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stimating &amp; Procurement\RCL desktop\Cannon Street\"/>
    </mc:Choice>
  </mc:AlternateContent>
  <xr:revisionPtr revIDLastSave="0" documentId="8_{3D93E0C6-2509-4EBB-88D9-36D4D6A0A419}" xr6:coauthVersionLast="47" xr6:coauthVersionMax="47" xr10:uidLastSave="{00000000-0000-0000-0000-000000000000}"/>
  <bookViews>
    <workbookView xWindow="-108" yWindow="-108" windowWidth="23256" windowHeight="12576" tabRatio="883" xr2:uid="{00000000-000D-0000-FFFF-FFFF00000000}"/>
  </bookViews>
  <sheets>
    <sheet name="JMS SHEDULE OF WORKS" sheetId="6" r:id="rId1"/>
    <sheet name="SAMPLES" sheetId="14" r:id="rId2"/>
    <sheet name="BUILDUPS" sheetId="4" r:id="rId3"/>
    <sheet name="DOOR SCHEDULE" sheetId="8" r:id="rId4"/>
    <sheet name="DOOR SCHEDULE REV B NOW OAK" sheetId="18" r:id="rId5"/>
    <sheet name="DOOR SCHEDULE REV B" sheetId="17" r:id="rId6"/>
    <sheet name="DOOR SCHEDULE REV A" sheetId="13" r:id="rId7"/>
    <sheet name="FRAME BUILDUPS" sheetId="11" r:id="rId8"/>
    <sheet name="LAMINATE" sheetId="9" r:id="rId9"/>
    <sheet name="VENEER" sheetId="10" r:id="rId10"/>
    <sheet name="VENEER TO LAMINATE" sheetId="12" r:id="rId11"/>
    <sheet name="EGGER LAMINATE" sheetId="15" r:id="rId12"/>
    <sheet name="ADD ORDERS" sheetId="5" r:id="rId13"/>
    <sheet name="RTFI" sheetId="7" r:id="rId14"/>
  </sheets>
  <externalReferences>
    <externalReference r:id="rId15"/>
  </externalReferences>
  <definedNames>
    <definedName name="_xlnm._FilterDatabase" localSheetId="2" hidden="1">BUILDUPS!$A$6:$M$3338</definedName>
    <definedName name="_xlnm._FilterDatabase" localSheetId="3" hidden="1">'DOOR SCHEDULE'!$A$11:$AP$379</definedName>
    <definedName name="_xlnm._FilterDatabase" localSheetId="6" hidden="1">'DOOR SCHEDULE REV A'!$A$11:$O$379</definedName>
    <definedName name="_xlnm._FilterDatabase" localSheetId="5" hidden="1">'DOOR SCHEDULE REV B'!$A$11:$O$379</definedName>
    <definedName name="_xlnm._FilterDatabase" localSheetId="4" hidden="1">'DOOR SCHEDULE REV B NOW OAK'!$A$11:$Q$379</definedName>
    <definedName name="_xlnm._FilterDatabase" localSheetId="7" hidden="1">'FRAME BUILDUPS'!$A$1:$Z$958</definedName>
    <definedName name="_xlnm._FilterDatabase" localSheetId="0" hidden="1">'JMS SHEDULE OF WORKS'!$A$2:$Y$110</definedName>
    <definedName name="_xlnm._FilterDatabase" localSheetId="8" hidden="1">LAMINATE!$A$6:$ES$55</definedName>
    <definedName name="_xlnm._FilterDatabase" localSheetId="1" hidden="1">SAMPLES!$A$6:$N$36</definedName>
    <definedName name="_xlnm._FilterDatabase" localSheetId="10" hidden="1">'VENEER TO LAMINATE'!$A$6:$EP$122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22" i="6" l="1"/>
  <c r="U3777" i="4"/>
  <c r="AE129" i="10"/>
  <c r="AD129" i="10"/>
  <c r="AD128" i="10"/>
  <c r="AD127" i="10"/>
  <c r="AD126" i="10"/>
  <c r="AD125" i="10"/>
  <c r="AD124" i="10"/>
  <c r="M101" i="6"/>
  <c r="AH3164" i="4"/>
  <c r="AE117" i="10"/>
  <c r="AD117" i="10"/>
  <c r="AD116" i="10"/>
  <c r="AD115" i="10"/>
  <c r="AD114" i="10"/>
  <c r="M100" i="6"/>
  <c r="BH3130" i="4"/>
  <c r="AD112" i="10"/>
  <c r="AE112" i="10" s="1"/>
  <c r="M97" i="6"/>
  <c r="BU3034" i="4"/>
  <c r="AE110" i="10"/>
  <c r="AD110" i="10"/>
  <c r="M82" i="6"/>
  <c r="AE108" i="10"/>
  <c r="AD108" i="10"/>
  <c r="AD107" i="10"/>
  <c r="AD106" i="10"/>
  <c r="AD105" i="10"/>
  <c r="AD104" i="10"/>
  <c r="M81" i="6"/>
  <c r="BH2510" i="4"/>
  <c r="BI2510" i="4" s="1"/>
  <c r="BH2513" i="4" s="1"/>
  <c r="BI2513" i="4" s="1"/>
  <c r="BI2528" i="4"/>
  <c r="BL2527" i="4"/>
  <c r="BI2527" i="4"/>
  <c r="BG2526" i="4"/>
  <c r="BI2526" i="4" s="1"/>
  <c r="BI2523" i="4"/>
  <c r="BI2522" i="4"/>
  <c r="BI2521" i="4"/>
  <c r="BG2520" i="4"/>
  <c r="BG2525" i="4" s="1"/>
  <c r="BI2525" i="4" s="1"/>
  <c r="BI2519" i="4"/>
  <c r="BG2519" i="4"/>
  <c r="BI2517" i="4"/>
  <c r="BG2517" i="4"/>
  <c r="BF2516" i="4"/>
  <c r="BG2516" i="4" s="1"/>
  <c r="BI2516" i="4" s="1"/>
  <c r="BI2514" i="4"/>
  <c r="BI2512" i="4"/>
  <c r="BI2511" i="4"/>
  <c r="BI2509" i="4"/>
  <c r="BI2508" i="4"/>
  <c r="BI2507" i="4"/>
  <c r="BF2506" i="4"/>
  <c r="BI2506" i="4" s="1"/>
  <c r="BI2505" i="4"/>
  <c r="BF2505" i="4"/>
  <c r="BF2504" i="4"/>
  <c r="BI2504" i="4" s="1"/>
  <c r="BI2503" i="4"/>
  <c r="BF2503" i="4"/>
  <c r="BG2502" i="4"/>
  <c r="BF2502" i="4"/>
  <c r="BI2502" i="4" s="1"/>
  <c r="BG2501" i="4"/>
  <c r="BF2515" i="4" s="1"/>
  <c r="BG2515" i="4" s="1"/>
  <c r="BF2501" i="4"/>
  <c r="BI2501" i="4" s="1"/>
  <c r="BA2500" i="4"/>
  <c r="BI2499" i="4"/>
  <c r="BL2525" i="4" s="1"/>
  <c r="BL2530" i="4" s="1"/>
  <c r="BF2499" i="4"/>
  <c r="BB2499" i="4"/>
  <c r="AE102" i="10"/>
  <c r="AD102" i="10"/>
  <c r="AD101" i="10"/>
  <c r="AD100" i="10"/>
  <c r="AD99" i="10"/>
  <c r="AD98" i="10"/>
  <c r="M72" i="6"/>
  <c r="AV2238" i="4"/>
  <c r="AV2237" i="4"/>
  <c r="AZ2236" i="4"/>
  <c r="AZ2240" i="4" s="1"/>
  <c r="AT2236" i="4"/>
  <c r="AV2236" i="4" s="1"/>
  <c r="AY2235" i="4"/>
  <c r="AY2240" i="4" s="1"/>
  <c r="AV2235" i="4"/>
  <c r="AT2235" i="4"/>
  <c r="AV2233" i="4"/>
  <c r="AV2232" i="4"/>
  <c r="AV2231" i="4"/>
  <c r="AV2230" i="4"/>
  <c r="AV2229" i="4"/>
  <c r="AV2228" i="4"/>
  <c r="AT2227" i="4"/>
  <c r="AV2227" i="4" s="1"/>
  <c r="AS2226" i="4"/>
  <c r="AT2226" i="4" s="1"/>
  <c r="AV2225" i="4"/>
  <c r="AT2225" i="4"/>
  <c r="AS2225" i="4"/>
  <c r="AT2224" i="4"/>
  <c r="AV2224" i="4" s="1"/>
  <c r="AV2222" i="4"/>
  <c r="AV2221" i="4"/>
  <c r="AV2220" i="4"/>
  <c r="AU2223" i="4" s="1"/>
  <c r="AV2223" i="4" s="1"/>
  <c r="AV2219" i="4"/>
  <c r="AV2218" i="4"/>
  <c r="AV2217" i="4"/>
  <c r="AV2216" i="4"/>
  <c r="AS2216" i="4"/>
  <c r="AS2215" i="4"/>
  <c r="AV2215" i="4" s="1"/>
  <c r="AV2214" i="4"/>
  <c r="AS2214" i="4"/>
  <c r="AS2213" i="4"/>
  <c r="AV2213" i="4" s="1"/>
  <c r="AV2212" i="4"/>
  <c r="AS2212" i="4"/>
  <c r="AS2211" i="4"/>
  <c r="AV2211" i="4" s="1"/>
  <c r="AN2210" i="4"/>
  <c r="AV2209" i="4"/>
  <c r="AY2237" i="4" s="1"/>
  <c r="AS2209" i="4"/>
  <c r="AQ2209" i="4"/>
  <c r="AO2209" i="4"/>
  <c r="AB2209" i="4"/>
  <c r="AD2209" i="4"/>
  <c r="AA2210" i="4"/>
  <c r="X2234" i="4"/>
  <c r="X2240" i="4" s="1"/>
  <c r="Y2235" i="4"/>
  <c r="Z2236" i="4"/>
  <c r="Y2237" i="4"/>
  <c r="W2240" i="4"/>
  <c r="Y2240" i="4"/>
  <c r="Z2240" i="4"/>
  <c r="M64" i="6"/>
  <c r="BH2018" i="4"/>
  <c r="BI2018" i="4" s="1"/>
  <c r="BH2021" i="4" s="1"/>
  <c r="BI2021" i="4" s="1"/>
  <c r="BI2036" i="4"/>
  <c r="BI2035" i="4"/>
  <c r="BM2034" i="4"/>
  <c r="BM2038" i="4" s="1"/>
  <c r="BI2034" i="4"/>
  <c r="BG2034" i="4"/>
  <c r="BL2033" i="4"/>
  <c r="BI2033" i="4"/>
  <c r="BG2033" i="4"/>
  <c r="BI2031" i="4"/>
  <c r="BI2030" i="4"/>
  <c r="BI2029" i="4"/>
  <c r="BI2028" i="4"/>
  <c r="BI2027" i="4"/>
  <c r="BI2026" i="4"/>
  <c r="BG2025" i="4"/>
  <c r="BI2025" i="4" s="1"/>
  <c r="BF2024" i="4"/>
  <c r="BG2024" i="4" s="1"/>
  <c r="BI2023" i="4"/>
  <c r="BG2023" i="4"/>
  <c r="BF2023" i="4"/>
  <c r="BI2022" i="4"/>
  <c r="BI2020" i="4"/>
  <c r="BI2019" i="4"/>
  <c r="BI2017" i="4"/>
  <c r="BI2016" i="4"/>
  <c r="BI2015" i="4"/>
  <c r="BI2014" i="4"/>
  <c r="BF2014" i="4"/>
  <c r="BF2013" i="4"/>
  <c r="BI2013" i="4" s="1"/>
  <c r="BI2012" i="4"/>
  <c r="BF2012" i="4"/>
  <c r="BF2011" i="4"/>
  <c r="BI2011" i="4" s="1"/>
  <c r="BI2010" i="4"/>
  <c r="BF2010" i="4"/>
  <c r="BF2009" i="4"/>
  <c r="BI2009" i="4" s="1"/>
  <c r="BA2008" i="4"/>
  <c r="BI2007" i="4"/>
  <c r="BL2035" i="4" s="1"/>
  <c r="BF2007" i="4"/>
  <c r="BD2007" i="4"/>
  <c r="BB2007" i="4"/>
  <c r="BG2518" i="4" l="1"/>
  <c r="BI2518" i="4" s="1"/>
  <c r="BI2515" i="4"/>
  <c r="BI2520" i="4"/>
  <c r="BM2526" i="4"/>
  <c r="BM2530" i="4" s="1"/>
  <c r="AV2226" i="4"/>
  <c r="AT2234" i="4"/>
  <c r="BI2024" i="4"/>
  <c r="BG2032" i="4"/>
  <c r="BL2038" i="4"/>
  <c r="M65" i="6"/>
  <c r="M66" i="6"/>
  <c r="CH2050" i="4"/>
  <c r="CI2050" i="4" s="1"/>
  <c r="CH2053" i="4" s="1"/>
  <c r="CI2053" i="4" s="1"/>
  <c r="CI2070" i="4"/>
  <c r="CI2069" i="4"/>
  <c r="CM2068" i="4"/>
  <c r="CM2072" i="4" s="1"/>
  <c r="CI2068" i="4"/>
  <c r="CG2068" i="4"/>
  <c r="CI2065" i="4"/>
  <c r="CI2064" i="4"/>
  <c r="CI2063" i="4"/>
  <c r="CI2062" i="4"/>
  <c r="CG2062" i="4"/>
  <c r="CG2061" i="4"/>
  <c r="CI2061" i="4" s="1"/>
  <c r="CI2060" i="4"/>
  <c r="CG2060" i="4"/>
  <c r="CG2059" i="4"/>
  <c r="CG2067" i="4" s="1"/>
  <c r="CI2067" i="4" s="1"/>
  <c r="CI2058" i="4"/>
  <c r="CI2057" i="4"/>
  <c r="CG2057" i="4"/>
  <c r="CG2056" i="4"/>
  <c r="CI2056" i="4" s="1"/>
  <c r="CF2056" i="4"/>
  <c r="CF2055" i="4"/>
  <c r="CG2055" i="4" s="1"/>
  <c r="CI2054" i="4"/>
  <c r="CG2054" i="4"/>
  <c r="CI2052" i="4"/>
  <c r="CI2051" i="4"/>
  <c r="CI2049" i="4"/>
  <c r="CI2048" i="4"/>
  <c r="CI2047" i="4"/>
  <c r="CI2046" i="4"/>
  <c r="CF2046" i="4"/>
  <c r="CF2045" i="4"/>
  <c r="CI2045" i="4" s="1"/>
  <c r="CI2044" i="4"/>
  <c r="CF2044" i="4"/>
  <c r="CF2043" i="4"/>
  <c r="CI2043" i="4" s="1"/>
  <c r="CI2042" i="4"/>
  <c r="CF2042" i="4"/>
  <c r="CF2041" i="4"/>
  <c r="CI2041" i="4" s="1"/>
  <c r="CA2040" i="4"/>
  <c r="CI2039" i="4"/>
  <c r="CL2069" i="4" s="1"/>
  <c r="CF2039" i="4"/>
  <c r="CD2039" i="4"/>
  <c r="CB2039" i="4"/>
  <c r="AE96" i="10"/>
  <c r="AD96" i="10"/>
  <c r="AD95" i="10"/>
  <c r="AD94" i="10"/>
  <c r="AD93" i="10"/>
  <c r="AD92" i="10"/>
  <c r="AD91" i="10"/>
  <c r="AD90" i="10"/>
  <c r="AD89" i="10"/>
  <c r="AD88" i="10"/>
  <c r="AD87" i="10"/>
  <c r="AD86" i="10"/>
  <c r="AD85" i="10"/>
  <c r="AD84" i="10"/>
  <c r="AD83" i="10"/>
  <c r="AD82" i="10"/>
  <c r="AD81" i="10"/>
  <c r="AD80" i="10"/>
  <c r="AD79" i="10"/>
  <c r="AD78" i="10"/>
  <c r="AD77" i="10"/>
  <c r="AD76" i="10"/>
  <c r="AD75" i="10"/>
  <c r="AD74" i="10"/>
  <c r="AD73" i="10"/>
  <c r="CH2084" i="4"/>
  <c r="CI2084" i="4" s="1"/>
  <c r="CH2087" i="4" s="1"/>
  <c r="CI2087" i="4" s="1"/>
  <c r="CI2104" i="4"/>
  <c r="CL2103" i="4"/>
  <c r="CI2103" i="4"/>
  <c r="CG2102" i="4"/>
  <c r="CI2102" i="4" s="1"/>
  <c r="CI2099" i="4"/>
  <c r="CI2098" i="4"/>
  <c r="CI2097" i="4"/>
  <c r="CI2096" i="4"/>
  <c r="CG2096" i="4"/>
  <c r="CI2095" i="4"/>
  <c r="CG2095" i="4"/>
  <c r="CI2094" i="4"/>
  <c r="CG2094" i="4"/>
  <c r="CG2101" i="4" s="1"/>
  <c r="CI2101" i="4" s="1"/>
  <c r="CI2093" i="4"/>
  <c r="CG2093" i="4"/>
  <c r="CI2092" i="4"/>
  <c r="CG2091" i="4"/>
  <c r="CI2091" i="4" s="1"/>
  <c r="CG2090" i="4"/>
  <c r="CI2090" i="4" s="1"/>
  <c r="CF2090" i="4"/>
  <c r="CF2089" i="4"/>
  <c r="CG2089" i="4" s="1"/>
  <c r="CG2088" i="4"/>
  <c r="CI2088" i="4" s="1"/>
  <c r="CI2086" i="4"/>
  <c r="CI2085" i="4"/>
  <c r="CI2083" i="4"/>
  <c r="CI2082" i="4"/>
  <c r="CI2081" i="4"/>
  <c r="CI2080" i="4"/>
  <c r="CF2080" i="4"/>
  <c r="CI2079" i="4"/>
  <c r="CF2079" i="4"/>
  <c r="CI2078" i="4"/>
  <c r="CF2078" i="4"/>
  <c r="CI2077" i="4"/>
  <c r="CF2077" i="4"/>
  <c r="CI2076" i="4"/>
  <c r="CF2076" i="4"/>
  <c r="CI2075" i="4"/>
  <c r="CF2075" i="4"/>
  <c r="CA2074" i="4"/>
  <c r="CI2073" i="4"/>
  <c r="CL2101" i="4" s="1"/>
  <c r="CL2106" i="4" s="1"/>
  <c r="CF2073" i="4"/>
  <c r="CD2073" i="4"/>
  <c r="CB2073" i="4"/>
  <c r="AE71" i="10"/>
  <c r="AD71" i="10"/>
  <c r="AD70" i="10"/>
  <c r="AD69" i="10"/>
  <c r="AD68" i="10"/>
  <c r="AD67" i="10"/>
  <c r="AD66" i="10"/>
  <c r="AD65" i="10"/>
  <c r="AD64" i="10"/>
  <c r="AD63" i="10"/>
  <c r="AD62" i="10"/>
  <c r="AD61" i="10"/>
  <c r="AD60" i="10"/>
  <c r="AD59" i="10"/>
  <c r="AD58" i="10"/>
  <c r="AD57" i="10"/>
  <c r="AD56" i="10"/>
  <c r="AD55" i="10"/>
  <c r="AD54" i="10"/>
  <c r="AD53" i="10"/>
  <c r="AD52" i="10"/>
  <c r="AD51" i="10"/>
  <c r="AD50" i="10"/>
  <c r="AD49" i="10"/>
  <c r="AD48" i="10"/>
  <c r="AE46" i="10"/>
  <c r="AD46" i="10"/>
  <c r="BH1538" i="4"/>
  <c r="M48" i="6"/>
  <c r="AE44" i="10"/>
  <c r="AD44" i="10"/>
  <c r="AD43" i="10"/>
  <c r="AD42" i="10"/>
  <c r="AD41" i="10"/>
  <c r="AD40" i="10"/>
  <c r="BH1506" i="4"/>
  <c r="AE38" i="10"/>
  <c r="AD38" i="10"/>
  <c r="AD37" i="10"/>
  <c r="AD36" i="10"/>
  <c r="AD35" i="10"/>
  <c r="AD34" i="10"/>
  <c r="AD33" i="10"/>
  <c r="M47" i="6"/>
  <c r="BH1474" i="4"/>
  <c r="AE31" i="10"/>
  <c r="AD31" i="10"/>
  <c r="AD30" i="10"/>
  <c r="AD29" i="10"/>
  <c r="AD28" i="10"/>
  <c r="AD27" i="10"/>
  <c r="AD26" i="10"/>
  <c r="M46" i="6"/>
  <c r="BH1442" i="4"/>
  <c r="AE24" i="10"/>
  <c r="AD24" i="10"/>
  <c r="AD23" i="10"/>
  <c r="AD22" i="10"/>
  <c r="AD21" i="10"/>
  <c r="AD20" i="10"/>
  <c r="M45" i="6"/>
  <c r="BH1410" i="4"/>
  <c r="AE18" i="10"/>
  <c r="AD18" i="10"/>
  <c r="AD17" i="10"/>
  <c r="AD16" i="10"/>
  <c r="AD15" i="10"/>
  <c r="AD14" i="10"/>
  <c r="BG2524" i="4" l="1"/>
  <c r="AT2240" i="4"/>
  <c r="AV2234" i="4"/>
  <c r="AX2234" i="4"/>
  <c r="AX2240" i="4" s="1"/>
  <c r="BG2038" i="4"/>
  <c r="BI2032" i="4"/>
  <c r="BK2032" i="4"/>
  <c r="BK2038" i="4" s="1"/>
  <c r="BH2037" i="4"/>
  <c r="BI2037" i="4" s="1"/>
  <c r="BI2038" i="4" s="1"/>
  <c r="BJ2038" i="4" s="1"/>
  <c r="CI2055" i="4"/>
  <c r="CG2066" i="4"/>
  <c r="CL2067" i="4"/>
  <c r="CL2072" i="4" s="1"/>
  <c r="CI2059" i="4"/>
  <c r="CK2066" i="4"/>
  <c r="CK2072" i="4" s="1"/>
  <c r="CI2089" i="4"/>
  <c r="CG2100" i="4"/>
  <c r="CM2102" i="4"/>
  <c r="CM2106" i="4" s="1"/>
  <c r="M44" i="6"/>
  <c r="BH1378" i="4"/>
  <c r="AE12" i="10"/>
  <c r="AD9" i="10"/>
  <c r="AD10" i="10"/>
  <c r="AD11" i="10"/>
  <c r="AD12" i="10"/>
  <c r="AD8" i="10"/>
  <c r="BG2530" i="4" l="1"/>
  <c r="BK2524" i="4"/>
  <c r="BK2530" i="4" s="1"/>
  <c r="BI2524" i="4"/>
  <c r="AU2239" i="4"/>
  <c r="AV2239" i="4" s="1"/>
  <c r="AV2240" i="4" s="1"/>
  <c r="AW2240" i="4" s="1"/>
  <c r="CG2072" i="4"/>
  <c r="CI2066" i="4"/>
  <c r="CG2106" i="4"/>
  <c r="CK2100" i="4"/>
  <c r="CK2106" i="4" s="1"/>
  <c r="CI2100" i="4"/>
  <c r="V3795" i="4"/>
  <c r="Y3794" i="4"/>
  <c r="V3794" i="4"/>
  <c r="Z3793" i="4"/>
  <c r="Z3797" i="4" s="1"/>
  <c r="T3793" i="4"/>
  <c r="V3793" i="4" s="1"/>
  <c r="Y3792" i="4"/>
  <c r="Y3797" i="4" s="1"/>
  <c r="V3792" i="4"/>
  <c r="T3792" i="4"/>
  <c r="V3790" i="4"/>
  <c r="V3789" i="4"/>
  <c r="V3788" i="4"/>
  <c r="V3787" i="4"/>
  <c r="V3786" i="4"/>
  <c r="V3785" i="4"/>
  <c r="V3784" i="4"/>
  <c r="V3783" i="4"/>
  <c r="S3783" i="4"/>
  <c r="S3782" i="4"/>
  <c r="T3782" i="4" s="1"/>
  <c r="V3781" i="4"/>
  <c r="V3779" i="4"/>
  <c r="V3778" i="4"/>
  <c r="V3777" i="4"/>
  <c r="U3780" i="4" s="1"/>
  <c r="V3780" i="4" s="1"/>
  <c r="V3776" i="4"/>
  <c r="S3776" i="4"/>
  <c r="S3775" i="4"/>
  <c r="V3775" i="4" s="1"/>
  <c r="V3774" i="4"/>
  <c r="S3774" i="4"/>
  <c r="S3773" i="4"/>
  <c r="V3773" i="4" s="1"/>
  <c r="V3772" i="4"/>
  <c r="S3772" i="4"/>
  <c r="S3771" i="4"/>
  <c r="V3771" i="4" s="1"/>
  <c r="S3769" i="4"/>
  <c r="P3769" i="4"/>
  <c r="M112" i="6"/>
  <c r="V3495" i="4"/>
  <c r="Y3494" i="4"/>
  <c r="V3494" i="4"/>
  <c r="T3493" i="4"/>
  <c r="Z3493" i="4" s="1"/>
  <c r="Z3497" i="4" s="1"/>
  <c r="V3492" i="4"/>
  <c r="T3492" i="4"/>
  <c r="Y3492" i="4" s="1"/>
  <c r="Y3497" i="4" s="1"/>
  <c r="T3491" i="4"/>
  <c r="V3490" i="4"/>
  <c r="V3489" i="4"/>
  <c r="V3488" i="4"/>
  <c r="V3487" i="4"/>
  <c r="V3486" i="4"/>
  <c r="V3485" i="4"/>
  <c r="V3484" i="4"/>
  <c r="V3483" i="4"/>
  <c r="V3482" i="4"/>
  <c r="V3481" i="4"/>
  <c r="S3481" i="4"/>
  <c r="V3480" i="4"/>
  <c r="S3480" i="4"/>
  <c r="T3479" i="4"/>
  <c r="V3479" i="4" s="1"/>
  <c r="V3477" i="4"/>
  <c r="V3476" i="4"/>
  <c r="V3475" i="4"/>
  <c r="V3474" i="4"/>
  <c r="U3478" i="4" s="1"/>
  <c r="V3478" i="4" s="1"/>
  <c r="V3473" i="4"/>
  <c r="V3472" i="4"/>
  <c r="V3471" i="4"/>
  <c r="V3470" i="4"/>
  <c r="V3469" i="4"/>
  <c r="S3468" i="4"/>
  <c r="V3468" i="4" s="1"/>
  <c r="V3467" i="4"/>
  <c r="S3467" i="4"/>
  <c r="S3466" i="4"/>
  <c r="V3466" i="4" s="1"/>
  <c r="V3465" i="4"/>
  <c r="S3465" i="4"/>
  <c r="S3464" i="4"/>
  <c r="V3464" i="4" s="1"/>
  <c r="V3463" i="4"/>
  <c r="S3463" i="4"/>
  <c r="S3462" i="4"/>
  <c r="V3462" i="4" s="1"/>
  <c r="V3461" i="4"/>
  <c r="S3461" i="4"/>
  <c r="S3460" i="4"/>
  <c r="V3460" i="4" s="1"/>
  <c r="S3458" i="4"/>
  <c r="P3458" i="4"/>
  <c r="M111" i="6"/>
  <c r="V3455" i="4"/>
  <c r="Y3454" i="4"/>
  <c r="V3454" i="4"/>
  <c r="T3453" i="4"/>
  <c r="V3453" i="4" s="1"/>
  <c r="Y3452" i="4"/>
  <c r="Y3457" i="4" s="1"/>
  <c r="V3452" i="4"/>
  <c r="T3452" i="4"/>
  <c r="T3451" i="4"/>
  <c r="T3457" i="4" s="1"/>
  <c r="V3450" i="4"/>
  <c r="V3449" i="4"/>
  <c r="V3448" i="4"/>
  <c r="V3447" i="4"/>
  <c r="V3446" i="4"/>
  <c r="V3445" i="4"/>
  <c r="V3444" i="4"/>
  <c r="V3443" i="4"/>
  <c r="S3443" i="4"/>
  <c r="V3442" i="4"/>
  <c r="S3442" i="4"/>
  <c r="V3441" i="4"/>
  <c r="V3439" i="4"/>
  <c r="V3438" i="4"/>
  <c r="V3437" i="4"/>
  <c r="V3436" i="4"/>
  <c r="V3435" i="4"/>
  <c r="U3440" i="4" s="1"/>
  <c r="V3440" i="4" s="1"/>
  <c r="V3434" i="4"/>
  <c r="S3434" i="4"/>
  <c r="S3433" i="4"/>
  <c r="V3433" i="4" s="1"/>
  <c r="V3432" i="4"/>
  <c r="S3432" i="4"/>
  <c r="S3431" i="4"/>
  <c r="V3431" i="4" s="1"/>
  <c r="V3430" i="4"/>
  <c r="S3430" i="4"/>
  <c r="S3429" i="4"/>
  <c r="V3429" i="4" s="1"/>
  <c r="S3427" i="4"/>
  <c r="P3427" i="4"/>
  <c r="M102" i="6"/>
  <c r="V3215" i="4"/>
  <c r="V3214" i="4"/>
  <c r="V3212" i="4"/>
  <c r="T3212" i="4"/>
  <c r="V3210" i="4"/>
  <c r="T3213" i="4"/>
  <c r="V3208" i="4"/>
  <c r="V3207" i="4"/>
  <c r="V3206" i="4"/>
  <c r="V3205" i="4"/>
  <c r="V3204" i="4"/>
  <c r="T3204" i="4"/>
  <c r="S3203" i="4"/>
  <c r="T3203" i="4" s="1"/>
  <c r="V3203" i="4" s="1"/>
  <c r="S3202" i="4"/>
  <c r="T3202" i="4" s="1"/>
  <c r="V3201" i="4"/>
  <c r="T3201" i="4"/>
  <c r="V3199" i="4"/>
  <c r="V3198" i="4"/>
  <c r="U3200" i="4" s="1"/>
  <c r="V3200" i="4" s="1"/>
  <c r="V3197" i="4"/>
  <c r="V3196" i="4"/>
  <c r="V3195" i="4"/>
  <c r="V3194" i="4"/>
  <c r="S3193" i="4"/>
  <c r="V3193" i="4" s="1"/>
  <c r="V3192" i="4"/>
  <c r="S3192" i="4"/>
  <c r="S3191" i="4"/>
  <c r="V3191" i="4" s="1"/>
  <c r="V3190" i="4"/>
  <c r="S3190" i="4"/>
  <c r="S3189" i="4"/>
  <c r="V3189" i="4" s="1"/>
  <c r="V3188" i="4"/>
  <c r="S3188" i="4"/>
  <c r="V3186" i="4"/>
  <c r="Y3214" i="4" s="1"/>
  <c r="S3186" i="4"/>
  <c r="Q3186" i="4"/>
  <c r="O3186" i="4"/>
  <c r="AI3183" i="4"/>
  <c r="AI3182" i="4"/>
  <c r="AG3181" i="4"/>
  <c r="AM3181" i="4" s="1"/>
  <c r="AM3185" i="4" s="1"/>
  <c r="AI3178" i="4"/>
  <c r="AI3177" i="4"/>
  <c r="AI3176" i="4"/>
  <c r="AI3175" i="4"/>
  <c r="AG3175" i="4"/>
  <c r="AG3180" i="4" s="1"/>
  <c r="AI3174" i="4"/>
  <c r="AI3173" i="4"/>
  <c r="AI3172" i="4"/>
  <c r="AI3171" i="4"/>
  <c r="AG3170" i="4"/>
  <c r="AI3170" i="4" s="1"/>
  <c r="AI3169" i="4"/>
  <c r="AG3169" i="4"/>
  <c r="AF3169" i="4"/>
  <c r="AG3168" i="4"/>
  <c r="AI3168" i="4" s="1"/>
  <c r="AF3168" i="4"/>
  <c r="AG3167" i="4"/>
  <c r="AI3167" i="4" s="1"/>
  <c r="AI3165" i="4"/>
  <c r="AI3164" i="4"/>
  <c r="AI3163" i="4"/>
  <c r="AH3166" i="4" s="1"/>
  <c r="AI3166" i="4" s="1"/>
  <c r="AI3162" i="4"/>
  <c r="AI3161" i="4"/>
  <c r="AI3160" i="4"/>
  <c r="AI3159" i="4"/>
  <c r="AF3159" i="4"/>
  <c r="AF3158" i="4"/>
  <c r="AI3158" i="4" s="1"/>
  <c r="AI3157" i="4"/>
  <c r="AF3157" i="4"/>
  <c r="AF3156" i="4"/>
  <c r="AI3156" i="4" s="1"/>
  <c r="AI3155" i="4"/>
  <c r="AF3155" i="4"/>
  <c r="AF3154" i="4"/>
  <c r="AI3154" i="4" s="1"/>
  <c r="AF3153" i="4"/>
  <c r="AI3153" i="4" s="1"/>
  <c r="AF3152" i="4"/>
  <c r="AI3152" i="4" s="1"/>
  <c r="AA3151" i="4"/>
  <c r="AI3150" i="4"/>
  <c r="AL3182" i="4" s="1"/>
  <c r="AF3150" i="4"/>
  <c r="AD3150" i="4"/>
  <c r="AB3150" i="4"/>
  <c r="BI3147" i="4"/>
  <c r="BI3146" i="4"/>
  <c r="BM3145" i="4"/>
  <c r="BM3149" i="4" s="1"/>
  <c r="BG3145" i="4"/>
  <c r="BI3145" i="4" s="1"/>
  <c r="BL3144" i="4"/>
  <c r="BI3144" i="4"/>
  <c r="BG3144" i="4"/>
  <c r="BI3142" i="4"/>
  <c r="BI3141" i="4"/>
  <c r="BI3140" i="4"/>
  <c r="BI3139" i="4"/>
  <c r="BI3138" i="4"/>
  <c r="BI3137" i="4"/>
  <c r="BG3136" i="4"/>
  <c r="BI3136" i="4" s="1"/>
  <c r="BF3135" i="4"/>
  <c r="BG3135" i="4" s="1"/>
  <c r="BI3134" i="4"/>
  <c r="BG3134" i="4"/>
  <c r="BF3134" i="4"/>
  <c r="BI3133" i="4"/>
  <c r="BI3131" i="4"/>
  <c r="BI3130" i="4"/>
  <c r="BI3129" i="4"/>
  <c r="BH3132" i="4" s="1"/>
  <c r="BI3132" i="4" s="1"/>
  <c r="BI3128" i="4"/>
  <c r="BI3127" i="4"/>
  <c r="BI3126" i="4"/>
  <c r="BI3125" i="4"/>
  <c r="BF3125" i="4"/>
  <c r="BF3124" i="4"/>
  <c r="BI3124" i="4" s="1"/>
  <c r="BI3123" i="4"/>
  <c r="BF3123" i="4"/>
  <c r="BF3122" i="4"/>
  <c r="BI3122" i="4" s="1"/>
  <c r="BI3121" i="4"/>
  <c r="BF3121" i="4"/>
  <c r="BF3120" i="4"/>
  <c r="BI3120" i="4" s="1"/>
  <c r="BA3119" i="4"/>
  <c r="BI3118" i="4"/>
  <c r="BL3146" i="4" s="1"/>
  <c r="BF3118" i="4"/>
  <c r="BD3118" i="4"/>
  <c r="BB3118" i="4"/>
  <c r="M98" i="6"/>
  <c r="AI3083" i="4"/>
  <c r="AL3082" i="4"/>
  <c r="AI3082" i="4"/>
  <c r="AG3081" i="4"/>
  <c r="AI3081" i="4" s="1"/>
  <c r="AG3080" i="4"/>
  <c r="AI3080" i="4" s="1"/>
  <c r="AI3078" i="4"/>
  <c r="AI3077" i="4"/>
  <c r="AI3076" i="4"/>
  <c r="AI3075" i="4"/>
  <c r="AI3074" i="4"/>
  <c r="AI3073" i="4"/>
  <c r="AG3072" i="4"/>
  <c r="AI3072" i="4" s="1"/>
  <c r="AG3071" i="4"/>
  <c r="AI3071" i="4" s="1"/>
  <c r="AF3071" i="4"/>
  <c r="AF3070" i="4"/>
  <c r="AG3070" i="4" s="1"/>
  <c r="AI3069" i="4"/>
  <c r="AI3067" i="4"/>
  <c r="AH3068" i="4" s="1"/>
  <c r="AI3068" i="4" s="1"/>
  <c r="AI3066" i="4"/>
  <c r="AI3065" i="4"/>
  <c r="AI3064" i="4"/>
  <c r="AI3063" i="4"/>
  <c r="AI3062" i="4"/>
  <c r="AF3061" i="4"/>
  <c r="AI3061" i="4" s="1"/>
  <c r="AI3060" i="4"/>
  <c r="AF3060" i="4"/>
  <c r="AF3059" i="4"/>
  <c r="AI3059" i="4" s="1"/>
  <c r="AI3058" i="4"/>
  <c r="AF3058" i="4"/>
  <c r="AF3057" i="4"/>
  <c r="AI3057" i="4" s="1"/>
  <c r="AI3056" i="4"/>
  <c r="AF3056" i="4"/>
  <c r="AA3055" i="4"/>
  <c r="AI3054" i="4"/>
  <c r="AL3080" i="4" s="1"/>
  <c r="AL3085" i="4" s="1"/>
  <c r="AF3054" i="4"/>
  <c r="AD3054" i="4"/>
  <c r="AB3054" i="4"/>
  <c r="BV3051" i="4"/>
  <c r="BV3050" i="4"/>
  <c r="BZ3049" i="4"/>
  <c r="BZ3053" i="4" s="1"/>
  <c r="BT3049" i="4"/>
  <c r="BV3049" i="4" s="1"/>
  <c r="BV3046" i="4"/>
  <c r="BV3045" i="4"/>
  <c r="BV3044" i="4"/>
  <c r="BV3043" i="4"/>
  <c r="BT3042" i="4"/>
  <c r="BT3048" i="4" s="1"/>
  <c r="BV3048" i="4" s="1"/>
  <c r="BV3041" i="4"/>
  <c r="BV3040" i="4"/>
  <c r="BT3040" i="4"/>
  <c r="BS3039" i="4"/>
  <c r="BT3039" i="4" s="1"/>
  <c r="BV3039" i="4" s="1"/>
  <c r="BS3038" i="4"/>
  <c r="BT3038" i="4" s="1"/>
  <c r="BV3037" i="4"/>
  <c r="BV3035" i="4"/>
  <c r="BV3034" i="4"/>
  <c r="BV3033" i="4"/>
  <c r="BV3032" i="4"/>
  <c r="BV3031" i="4"/>
  <c r="BV3030" i="4"/>
  <c r="BS3029" i="4"/>
  <c r="BV3029" i="4" s="1"/>
  <c r="BV3028" i="4"/>
  <c r="BS3028" i="4"/>
  <c r="BS3027" i="4"/>
  <c r="BV3027" i="4" s="1"/>
  <c r="BV3026" i="4"/>
  <c r="BS3026" i="4"/>
  <c r="BS3025" i="4"/>
  <c r="BV3025" i="4" s="1"/>
  <c r="BV3024" i="4"/>
  <c r="BS3024" i="4"/>
  <c r="BN3023" i="4"/>
  <c r="BV3022" i="4"/>
  <c r="BY3050" i="4" s="1"/>
  <c r="BS3022" i="4"/>
  <c r="BQ3022" i="4"/>
  <c r="BO3022" i="4"/>
  <c r="M96" i="6"/>
  <c r="BF3019" i="4"/>
  <c r="BF3018" i="4"/>
  <c r="BF3017" i="4"/>
  <c r="BD3017" i="4"/>
  <c r="BF3014" i="4"/>
  <c r="BF3013" i="4"/>
  <c r="BF3012" i="4"/>
  <c r="BF3011" i="4"/>
  <c r="BF3010" i="4"/>
  <c r="BD3009" i="4"/>
  <c r="BD3016" i="4" s="1"/>
  <c r="BF3016" i="4" s="1"/>
  <c r="BD3008" i="4"/>
  <c r="BF3008" i="4" s="1"/>
  <c r="BF3007" i="4"/>
  <c r="BF3006" i="4"/>
  <c r="BD3006" i="4"/>
  <c r="BC3005" i="4"/>
  <c r="BD3005" i="4" s="1"/>
  <c r="BF3005" i="4" s="1"/>
  <c r="BC3004" i="4"/>
  <c r="BD3004" i="4" s="1"/>
  <c r="BF3003" i="4"/>
  <c r="BD3003" i="4"/>
  <c r="BF3001" i="4"/>
  <c r="BE3002" i="4" s="1"/>
  <c r="BF3002" i="4" s="1"/>
  <c r="BF3000" i="4"/>
  <c r="BF2999" i="4"/>
  <c r="BF2998" i="4"/>
  <c r="BF2997" i="4"/>
  <c r="BF2996" i="4"/>
  <c r="BC2995" i="4"/>
  <c r="BF2995" i="4" s="1"/>
  <c r="BF2994" i="4"/>
  <c r="BC2994" i="4"/>
  <c r="BC2993" i="4"/>
  <c r="BF2993" i="4" s="1"/>
  <c r="BF2992" i="4"/>
  <c r="BC2992" i="4"/>
  <c r="BC2991" i="4"/>
  <c r="BF2991" i="4" s="1"/>
  <c r="BF2990" i="4"/>
  <c r="BC2990" i="4"/>
  <c r="BC2989" i="4"/>
  <c r="BF2989" i="4" s="1"/>
  <c r="BF2988" i="4"/>
  <c r="BC2988" i="4"/>
  <c r="BC2987" i="4"/>
  <c r="BF2987" i="4" s="1"/>
  <c r="AX2986" i="4"/>
  <c r="BF2985" i="4"/>
  <c r="BC2985" i="4"/>
  <c r="BA2985" i="4"/>
  <c r="AY2985" i="4"/>
  <c r="M86" i="6"/>
  <c r="AT2682" i="4"/>
  <c r="AT2686" i="4" s="1"/>
  <c r="AV2688" i="4"/>
  <c r="AY2687" i="4"/>
  <c r="AV2687" i="4"/>
  <c r="AY2685" i="4"/>
  <c r="AY2690" i="4" s="1"/>
  <c r="AT2685" i="4"/>
  <c r="AV2685" i="4" s="1"/>
  <c r="AV2683" i="4"/>
  <c r="AV2681" i="4"/>
  <c r="AV2680" i="4"/>
  <c r="AV2679" i="4"/>
  <c r="AV2677" i="4"/>
  <c r="AT2677" i="4"/>
  <c r="AS2676" i="4"/>
  <c r="AT2676" i="4" s="1"/>
  <c r="AV2676" i="4" s="1"/>
  <c r="AT2675" i="4"/>
  <c r="AS2675" i="4"/>
  <c r="AV2674" i="4"/>
  <c r="AT2674" i="4"/>
  <c r="AV2672" i="4"/>
  <c r="AV2671" i="4"/>
  <c r="AV2670" i="4"/>
  <c r="AU2673" i="4" s="1"/>
  <c r="AV2673" i="4" s="1"/>
  <c r="AV2669" i="4"/>
  <c r="AV2668" i="4"/>
  <c r="AV2667" i="4"/>
  <c r="AV2666" i="4"/>
  <c r="AS2666" i="4"/>
  <c r="AV2665" i="4"/>
  <c r="AS2665" i="4"/>
  <c r="AV2664" i="4"/>
  <c r="AS2664" i="4"/>
  <c r="AV2663" i="4"/>
  <c r="AS2663" i="4"/>
  <c r="AV2662" i="4"/>
  <c r="AS2662" i="4"/>
  <c r="AV2661" i="4"/>
  <c r="AS2661" i="4"/>
  <c r="AN2660" i="4"/>
  <c r="AS2659" i="4"/>
  <c r="AQ2659" i="4"/>
  <c r="AO2659" i="4"/>
  <c r="BI1556" i="4"/>
  <c r="BI1555" i="4"/>
  <c r="BM1554" i="4"/>
  <c r="BM1558" i="4" s="1"/>
  <c r="BG1554" i="4"/>
  <c r="BI1554" i="4" s="1"/>
  <c r="BI1553" i="4"/>
  <c r="BI1551" i="4"/>
  <c r="BI1550" i="4"/>
  <c r="BI1549" i="4"/>
  <c r="BI1548" i="4"/>
  <c r="BG1548" i="4"/>
  <c r="BG1553" i="4" s="1"/>
  <c r="BL1553" i="4" s="1"/>
  <c r="BI1547" i="4"/>
  <c r="BG1545" i="4"/>
  <c r="BI1545" i="4" s="1"/>
  <c r="BG1544" i="4"/>
  <c r="BI1544" i="4" s="1"/>
  <c r="BF1544" i="4"/>
  <c r="BI1542" i="4"/>
  <c r="BI1540" i="4"/>
  <c r="BI1539" i="4"/>
  <c r="BI1538" i="4"/>
  <c r="BH1541" i="4" s="1"/>
  <c r="BI1541" i="4" s="1"/>
  <c r="BI1537" i="4"/>
  <c r="BI1536" i="4"/>
  <c r="BI1535" i="4"/>
  <c r="BF1534" i="4"/>
  <c r="BI1534" i="4" s="1"/>
  <c r="BF1533" i="4"/>
  <c r="BI1533" i="4" s="1"/>
  <c r="BF1532" i="4"/>
  <c r="BI1532" i="4" s="1"/>
  <c r="BF1531" i="4"/>
  <c r="BI1531" i="4" s="1"/>
  <c r="BG1530" i="4"/>
  <c r="BI1530" i="4" s="1"/>
  <c r="BF1530" i="4"/>
  <c r="BG1529" i="4"/>
  <c r="BF1529" i="4"/>
  <c r="BI1529" i="4" s="1"/>
  <c r="BA1528" i="4"/>
  <c r="BI1527" i="4"/>
  <c r="BL1555" i="4" s="1"/>
  <c r="BF1527" i="4"/>
  <c r="BB1527" i="4"/>
  <c r="BI1524" i="4"/>
  <c r="BI1523" i="4"/>
  <c r="BM1522" i="4"/>
  <c r="BM1526" i="4" s="1"/>
  <c r="BG1522" i="4"/>
  <c r="BI1522" i="4" s="1"/>
  <c r="BI1519" i="4"/>
  <c r="BI1518" i="4"/>
  <c r="BI1517" i="4"/>
  <c r="BI1516" i="4"/>
  <c r="BG1516" i="4"/>
  <c r="BG1515" i="4"/>
  <c r="BG1521" i="4" s="1"/>
  <c r="BI1521" i="4" s="1"/>
  <c r="BG1513" i="4"/>
  <c r="BI1513" i="4" s="1"/>
  <c r="BF1512" i="4"/>
  <c r="BG1512" i="4" s="1"/>
  <c r="BI1512" i="4" s="1"/>
  <c r="BI1510" i="4"/>
  <c r="BH1509" i="4"/>
  <c r="BI1509" i="4" s="1"/>
  <c r="BI1508" i="4"/>
  <c r="BI1507" i="4"/>
  <c r="BI1506" i="4"/>
  <c r="BI1505" i="4"/>
  <c r="BI1504" i="4"/>
  <c r="BI1503" i="4"/>
  <c r="BI1502" i="4"/>
  <c r="BF1502" i="4"/>
  <c r="BF1501" i="4"/>
  <c r="BI1501" i="4" s="1"/>
  <c r="BI1500" i="4"/>
  <c r="BF1500" i="4"/>
  <c r="BF1499" i="4"/>
  <c r="BI1499" i="4" s="1"/>
  <c r="BI1498" i="4"/>
  <c r="BG1498" i="4"/>
  <c r="BF1498" i="4"/>
  <c r="BG1497" i="4"/>
  <c r="BF1497" i="4"/>
  <c r="BA1496" i="4"/>
  <c r="BI1495" i="4"/>
  <c r="BL1523" i="4" s="1"/>
  <c r="BF1495" i="4"/>
  <c r="BB1495" i="4"/>
  <c r="BI1492" i="4"/>
  <c r="BI1491" i="4"/>
  <c r="BG1490" i="4"/>
  <c r="BI1490" i="4" s="1"/>
  <c r="BI1487" i="4"/>
  <c r="BI1486" i="4"/>
  <c r="BI1485" i="4"/>
  <c r="BG1484" i="4"/>
  <c r="BI1484" i="4" s="1"/>
  <c r="BG1483" i="4"/>
  <c r="BG1481" i="4"/>
  <c r="BI1481" i="4" s="1"/>
  <c r="BF1480" i="4"/>
  <c r="BG1480" i="4" s="1"/>
  <c r="BI1480" i="4" s="1"/>
  <c r="BI1479" i="4"/>
  <c r="BI1478" i="4"/>
  <c r="BI1476" i="4"/>
  <c r="BI1475" i="4"/>
  <c r="BI1474" i="4"/>
  <c r="BH1477" i="4" s="1"/>
  <c r="BI1477" i="4" s="1"/>
  <c r="BI1473" i="4"/>
  <c r="BI1472" i="4"/>
  <c r="BI1471" i="4"/>
  <c r="BF1470" i="4"/>
  <c r="BI1470" i="4" s="1"/>
  <c r="BF1469" i="4"/>
  <c r="BI1469" i="4" s="1"/>
  <c r="BF1468" i="4"/>
  <c r="BI1468" i="4" s="1"/>
  <c r="BF1467" i="4"/>
  <c r="BI1467" i="4" s="1"/>
  <c r="BG1466" i="4"/>
  <c r="BF1479" i="4" s="1"/>
  <c r="BG1479" i="4" s="1"/>
  <c r="BF1466" i="4"/>
  <c r="BI1466" i="4" s="1"/>
  <c r="BI1465" i="4"/>
  <c r="BG1465" i="4"/>
  <c r="BF1465" i="4"/>
  <c r="BA1464" i="4"/>
  <c r="BI1463" i="4"/>
  <c r="BF1463" i="4"/>
  <c r="BB1463" i="4"/>
  <c r="BI1460" i="4"/>
  <c r="BL1459" i="4"/>
  <c r="BI1459" i="4"/>
  <c r="BG1458" i="4"/>
  <c r="BM1458" i="4" s="1"/>
  <c r="BM1462" i="4" s="1"/>
  <c r="BI1455" i="4"/>
  <c r="BI1454" i="4"/>
  <c r="BI1453" i="4"/>
  <c r="BG1452" i="4"/>
  <c r="BI1452" i="4" s="1"/>
  <c r="BI1451" i="4"/>
  <c r="BG1451" i="4"/>
  <c r="BI1449" i="4"/>
  <c r="BG1449" i="4"/>
  <c r="BF1448" i="4"/>
  <c r="BG1448" i="4" s="1"/>
  <c r="BI1448" i="4" s="1"/>
  <c r="BF1447" i="4"/>
  <c r="BG1447" i="4" s="1"/>
  <c r="BI1446" i="4"/>
  <c r="BI1444" i="4"/>
  <c r="BI1443" i="4"/>
  <c r="BI1442" i="4"/>
  <c r="BH1445" i="4" s="1"/>
  <c r="BI1445" i="4" s="1"/>
  <c r="BI1441" i="4"/>
  <c r="BI1440" i="4"/>
  <c r="BI1439" i="4"/>
  <c r="BF1438" i="4"/>
  <c r="BI1438" i="4" s="1"/>
  <c r="BI1437" i="4"/>
  <c r="BF1437" i="4"/>
  <c r="BF1436" i="4"/>
  <c r="BI1436" i="4" s="1"/>
  <c r="BI1435" i="4"/>
  <c r="BF1435" i="4"/>
  <c r="BG1434" i="4"/>
  <c r="BF1434" i="4"/>
  <c r="BI1434" i="4" s="1"/>
  <c r="BG1433" i="4"/>
  <c r="BF1433" i="4"/>
  <c r="BI1433" i="4" s="1"/>
  <c r="BA1432" i="4"/>
  <c r="BI1431" i="4"/>
  <c r="BF1431" i="4"/>
  <c r="BB1431" i="4"/>
  <c r="BI1428" i="4"/>
  <c r="BI1427" i="4"/>
  <c r="BM1426" i="4"/>
  <c r="BM1430" i="4" s="1"/>
  <c r="BI1426" i="4"/>
  <c r="BG1426" i="4"/>
  <c r="BG1425" i="4"/>
  <c r="BI1425" i="4" s="1"/>
  <c r="BI1423" i="4"/>
  <c r="BI1422" i="4"/>
  <c r="BI1421" i="4"/>
  <c r="BG1420" i="4"/>
  <c r="BI1420" i="4" s="1"/>
  <c r="BI1419" i="4"/>
  <c r="BI1417" i="4"/>
  <c r="BG1417" i="4"/>
  <c r="BF1416" i="4"/>
  <c r="BG1416" i="4" s="1"/>
  <c r="BI1416" i="4" s="1"/>
  <c r="BI1414" i="4"/>
  <c r="BI1412" i="4"/>
  <c r="BI1411" i="4"/>
  <c r="BI1410" i="4"/>
  <c r="BI1409" i="4"/>
  <c r="BI1408" i="4"/>
  <c r="BI1407" i="4"/>
  <c r="BF1406" i="4"/>
  <c r="BI1406" i="4" s="1"/>
  <c r="BI1405" i="4"/>
  <c r="BF1405" i="4"/>
  <c r="BF1404" i="4"/>
  <c r="BI1404" i="4" s="1"/>
  <c r="BF1403" i="4"/>
  <c r="BI1403" i="4" s="1"/>
  <c r="BG1402" i="4"/>
  <c r="BF1415" i="4" s="1"/>
  <c r="BG1415" i="4" s="1"/>
  <c r="BF1402" i="4"/>
  <c r="BI1402" i="4" s="1"/>
  <c r="BG1401" i="4"/>
  <c r="BF1401" i="4"/>
  <c r="BI1401" i="4" s="1"/>
  <c r="BA1400" i="4"/>
  <c r="BI1399" i="4"/>
  <c r="BF1399" i="4"/>
  <c r="BB1399" i="4"/>
  <c r="BI1396" i="4"/>
  <c r="BL1395" i="4"/>
  <c r="BI1395" i="4"/>
  <c r="BG1394" i="4"/>
  <c r="BI1394" i="4" s="1"/>
  <c r="BI1391" i="4"/>
  <c r="BI1390" i="4"/>
  <c r="BI1389" i="4"/>
  <c r="BG1388" i="4"/>
  <c r="BG1393" i="4" s="1"/>
  <c r="BI1393" i="4" s="1"/>
  <c r="BI1387" i="4"/>
  <c r="BG1385" i="4"/>
  <c r="BI1385" i="4" s="1"/>
  <c r="BF1384" i="4"/>
  <c r="BG1384" i="4" s="1"/>
  <c r="BI1384" i="4" s="1"/>
  <c r="BI1382" i="4"/>
  <c r="BI1380" i="4"/>
  <c r="BI1379" i="4"/>
  <c r="BI1378" i="4"/>
  <c r="BI1377" i="4"/>
  <c r="BI1376" i="4"/>
  <c r="BI1375" i="4"/>
  <c r="BF1374" i="4"/>
  <c r="BI1374" i="4" s="1"/>
  <c r="BF1373" i="4"/>
  <c r="BI1373" i="4" s="1"/>
  <c r="BF1372" i="4"/>
  <c r="BI1372" i="4" s="1"/>
  <c r="BF1371" i="4"/>
  <c r="BI1371" i="4" s="1"/>
  <c r="BG1370" i="4"/>
  <c r="BF1383" i="4" s="1"/>
  <c r="BG1383" i="4" s="1"/>
  <c r="BF1370" i="4"/>
  <c r="BG1369" i="4"/>
  <c r="BF1369" i="4"/>
  <c r="BI1369" i="4" s="1"/>
  <c r="BA1368" i="4"/>
  <c r="BI1367" i="4"/>
  <c r="BF1367" i="4"/>
  <c r="BB1367" i="4"/>
  <c r="M8" i="6"/>
  <c r="CG215" i="4"/>
  <c r="CI221" i="4"/>
  <c r="CI220" i="4"/>
  <c r="CI218" i="4"/>
  <c r="CG218" i="4"/>
  <c r="CI216" i="4"/>
  <c r="CI214" i="4"/>
  <c r="CI213" i="4"/>
  <c r="CG213" i="4"/>
  <c r="CI212" i="4"/>
  <c r="CI210" i="4"/>
  <c r="CG209" i="4"/>
  <c r="CI209" i="4" s="1"/>
  <c r="CF208" i="4"/>
  <c r="CG208" i="4" s="1"/>
  <c r="CI208" i="4" s="1"/>
  <c r="CG206" i="4"/>
  <c r="CI204" i="4"/>
  <c r="CI203" i="4"/>
  <c r="CI202" i="4"/>
  <c r="CH205" i="4" s="1"/>
  <c r="CI205" i="4" s="1"/>
  <c r="CI201" i="4"/>
  <c r="CI200" i="4"/>
  <c r="CI199" i="4"/>
  <c r="CI198" i="4"/>
  <c r="CF198" i="4"/>
  <c r="CF197" i="4"/>
  <c r="CI197" i="4" s="1"/>
  <c r="CI196" i="4"/>
  <c r="CF196" i="4"/>
  <c r="CG195" i="4"/>
  <c r="CI195" i="4" s="1"/>
  <c r="CF195" i="4"/>
  <c r="CG194" i="4"/>
  <c r="CF207" i="4" s="1"/>
  <c r="CG207" i="4" s="1"/>
  <c r="CF194" i="4"/>
  <c r="CI194" i="4" s="1"/>
  <c r="CI193" i="4"/>
  <c r="CF193" i="4"/>
  <c r="CA192" i="4"/>
  <c r="CI191" i="4"/>
  <c r="CF191" i="4"/>
  <c r="CB191" i="4"/>
  <c r="M7" i="6"/>
  <c r="BU3036" i="4" l="1"/>
  <c r="BV3036" i="4" s="1"/>
  <c r="BH2529" i="4"/>
  <c r="BI2529" i="4" s="1"/>
  <c r="BI2530" i="4" s="1"/>
  <c r="BJ2530" i="4" s="1"/>
  <c r="CH2071" i="4"/>
  <c r="CI2071" i="4" s="1"/>
  <c r="CI2072" i="4" s="1"/>
  <c r="CJ2072" i="4" s="1"/>
  <c r="CH2105" i="4"/>
  <c r="CI2105" i="4" s="1"/>
  <c r="CI2106" i="4" s="1"/>
  <c r="CJ2106" i="4" s="1"/>
  <c r="V3782" i="4"/>
  <c r="T3791" i="4"/>
  <c r="T3497" i="4"/>
  <c r="V3493" i="4"/>
  <c r="V3491" i="4"/>
  <c r="X3491" i="4"/>
  <c r="X3497" i="4" s="1"/>
  <c r="Z3453" i="4"/>
  <c r="Z3457" i="4" s="1"/>
  <c r="V3451" i="4"/>
  <c r="X3451" i="4"/>
  <c r="X3457" i="4" s="1"/>
  <c r="V3202" i="4"/>
  <c r="T3211" i="4"/>
  <c r="V3213" i="4"/>
  <c r="Z3213" i="4"/>
  <c r="Z3217" i="4" s="1"/>
  <c r="Y3212" i="4"/>
  <c r="Y3217" i="4" s="1"/>
  <c r="V3209" i="4"/>
  <c r="AI3181" i="4"/>
  <c r="AL3180" i="4"/>
  <c r="AL3185" i="4" s="1"/>
  <c r="AI3180" i="4"/>
  <c r="AG3179" i="4"/>
  <c r="AK3179" i="4" s="1"/>
  <c r="AK3185" i="4" s="1"/>
  <c r="BL3149" i="4"/>
  <c r="BI3135" i="4"/>
  <c r="BG3143" i="4"/>
  <c r="BK3143" i="4"/>
  <c r="BK3149" i="4" s="1"/>
  <c r="AG3079" i="4"/>
  <c r="AI3070" i="4"/>
  <c r="AM3081" i="4"/>
  <c r="AM3085" i="4" s="1"/>
  <c r="BV3038" i="4"/>
  <c r="BT3047" i="4"/>
  <c r="BY3048" i="4"/>
  <c r="BY3053" i="4" s="1"/>
  <c r="BV3042" i="4"/>
  <c r="BD3015" i="4"/>
  <c r="BF3004" i="4"/>
  <c r="BF3009" i="4"/>
  <c r="AZ2686" i="4"/>
  <c r="AZ2690" i="4" s="1"/>
  <c r="AV2686" i="4"/>
  <c r="AV2675" i="4"/>
  <c r="AV2682" i="4"/>
  <c r="AT2678" i="4"/>
  <c r="AV2678" i="4" s="1"/>
  <c r="BI1415" i="4"/>
  <c r="BG1424" i="4"/>
  <c r="BG1418" i="4"/>
  <c r="BI1418" i="4" s="1"/>
  <c r="BG1386" i="4"/>
  <c r="BI1386" i="4" s="1"/>
  <c r="BG1392" i="4"/>
  <c r="BI1383" i="4"/>
  <c r="BI1447" i="4"/>
  <c r="BG1489" i="4"/>
  <c r="BI1489" i="4" s="1"/>
  <c r="BI1483" i="4"/>
  <c r="BI1388" i="4"/>
  <c r="BG1450" i="4"/>
  <c r="BI1450" i="4" s="1"/>
  <c r="BG1457" i="4"/>
  <c r="BI1457" i="4" s="1"/>
  <c r="BM1490" i="4"/>
  <c r="BM1494" i="4" s="1"/>
  <c r="BL1491" i="4"/>
  <c r="BF1511" i="4"/>
  <c r="BG1511" i="4" s="1"/>
  <c r="BI1497" i="4"/>
  <c r="BF1543" i="4"/>
  <c r="BG1543" i="4" s="1"/>
  <c r="BL1393" i="4"/>
  <c r="BL1398" i="4" s="1"/>
  <c r="BL1489" i="4"/>
  <c r="BL1494" i="4" s="1"/>
  <c r="BI1370" i="4"/>
  <c r="BH1381" i="4"/>
  <c r="BI1381" i="4" s="1"/>
  <c r="BM1394" i="4"/>
  <c r="BM1398" i="4" s="1"/>
  <c r="BL1427" i="4"/>
  <c r="BL1425" i="4"/>
  <c r="BL1430" i="4" s="1"/>
  <c r="BH1413" i="4"/>
  <c r="BI1413" i="4" s="1"/>
  <c r="BI1458" i="4"/>
  <c r="BG1488" i="4"/>
  <c r="BG1482" i="4"/>
  <c r="BI1482" i="4" s="1"/>
  <c r="BL1558" i="4"/>
  <c r="BL1521" i="4"/>
  <c r="BL1526" i="4" s="1"/>
  <c r="BI1515" i="4"/>
  <c r="CG211" i="4"/>
  <c r="CI211" i="4" s="1"/>
  <c r="CG217" i="4"/>
  <c r="CI207" i="4"/>
  <c r="CG219" i="4"/>
  <c r="CI219" i="4" s="1"/>
  <c r="CI215" i="4"/>
  <c r="CL218" i="4"/>
  <c r="CL220" i="4"/>
  <c r="CI206" i="4"/>
  <c r="BG181" i="4"/>
  <c r="BI187" i="4"/>
  <c r="BI186" i="4"/>
  <c r="BG184" i="4"/>
  <c r="BI184" i="4" s="1"/>
  <c r="BI182" i="4"/>
  <c r="BI180" i="4"/>
  <c r="BI179" i="4"/>
  <c r="BG179" i="4"/>
  <c r="BI178" i="4"/>
  <c r="BI176" i="4"/>
  <c r="BG175" i="4"/>
  <c r="BI175" i="4" s="1"/>
  <c r="BF174" i="4"/>
  <c r="BG174" i="4" s="1"/>
  <c r="BI174" i="4" s="1"/>
  <c r="BG172" i="4"/>
  <c r="BI170" i="4"/>
  <c r="BI169" i="4"/>
  <c r="BI168" i="4"/>
  <c r="BH171" i="4" s="1"/>
  <c r="BI171" i="4" s="1"/>
  <c r="BI167" i="4"/>
  <c r="BI166" i="4"/>
  <c r="BI165" i="4"/>
  <c r="BI164" i="4"/>
  <c r="BF164" i="4"/>
  <c r="BI163" i="4"/>
  <c r="BF163" i="4"/>
  <c r="BI162" i="4"/>
  <c r="BF162" i="4"/>
  <c r="BG161" i="4"/>
  <c r="BF161" i="4"/>
  <c r="BI161" i="4" s="1"/>
  <c r="BG160" i="4"/>
  <c r="BF173" i="4" s="1"/>
  <c r="BG173" i="4" s="1"/>
  <c r="BF160" i="4"/>
  <c r="BI160" i="4" s="1"/>
  <c r="BI159" i="4"/>
  <c r="BF159" i="4"/>
  <c r="BA158" i="4"/>
  <c r="BI157" i="4"/>
  <c r="BL186" i="4" s="1"/>
  <c r="BF157" i="4"/>
  <c r="BB157" i="4"/>
  <c r="T3797" i="4" l="1"/>
  <c r="X3791" i="4"/>
  <c r="X3797" i="4" s="1"/>
  <c r="V3791" i="4"/>
  <c r="U3496" i="4"/>
  <c r="V3496" i="4" s="1"/>
  <c r="V3497" i="4" s="1"/>
  <c r="W3497" i="4" s="1"/>
  <c r="U3456" i="4"/>
  <c r="V3456" i="4" s="1"/>
  <c r="V3457" i="4" s="1"/>
  <c r="W3457" i="4" s="1"/>
  <c r="T3217" i="4"/>
  <c r="V3211" i="4"/>
  <c r="U3216" i="4" s="1"/>
  <c r="V3216" i="4" s="1"/>
  <c r="X3211" i="4"/>
  <c r="X3217" i="4" s="1"/>
  <c r="AI3179" i="4"/>
  <c r="AG3185" i="4"/>
  <c r="BG3149" i="4"/>
  <c r="BI3143" i="4"/>
  <c r="AG3085" i="4"/>
  <c r="AK3079" i="4"/>
  <c r="AK3085" i="4" s="1"/>
  <c r="AI3079" i="4"/>
  <c r="BT3053" i="4"/>
  <c r="BV3047" i="4"/>
  <c r="BU3052" i="4" s="1"/>
  <c r="BV3052" i="4" s="1"/>
  <c r="BX3047" i="4"/>
  <c r="BX3053" i="4" s="1"/>
  <c r="BF3015" i="4"/>
  <c r="BE3020" i="4" s="1"/>
  <c r="BF3020" i="4" s="1"/>
  <c r="BD3021" i="4"/>
  <c r="AT2684" i="4"/>
  <c r="BH1429" i="4"/>
  <c r="BI1429" i="4" s="1"/>
  <c r="BG1494" i="4"/>
  <c r="BI1488" i="4"/>
  <c r="BH1493" i="4" s="1"/>
  <c r="BI1493" i="4" s="1"/>
  <c r="BI1543" i="4"/>
  <c r="BG1546" i="4"/>
  <c r="BI1546" i="4" s="1"/>
  <c r="BI1392" i="4"/>
  <c r="BH1397" i="4" s="1"/>
  <c r="BI1397" i="4" s="1"/>
  <c r="BI1398" i="4" s="1"/>
  <c r="BJ1398" i="4" s="1"/>
  <c r="BG1398" i="4"/>
  <c r="BG1430" i="4"/>
  <c r="BI1424" i="4"/>
  <c r="BK1424" i="4"/>
  <c r="BK1430" i="4" s="1"/>
  <c r="BK1488" i="4"/>
  <c r="BK1494" i="4" s="1"/>
  <c r="BK1392" i="4"/>
  <c r="BK1398" i="4" s="1"/>
  <c r="BG1514" i="4"/>
  <c r="BI1514" i="4" s="1"/>
  <c r="BI1511" i="4"/>
  <c r="BL1457" i="4"/>
  <c r="BL1462" i="4" s="1"/>
  <c r="BG1456" i="4"/>
  <c r="CG223" i="4"/>
  <c r="CI217" i="4"/>
  <c r="CH222" i="4" s="1"/>
  <c r="CI222" i="4" s="1"/>
  <c r="CK217" i="4"/>
  <c r="CK223" i="4" s="1"/>
  <c r="CL223" i="4"/>
  <c r="CM219" i="4"/>
  <c r="CM223" i="4" s="1"/>
  <c r="BG177" i="4"/>
  <c r="BI177" i="4" s="1"/>
  <c r="BG183" i="4"/>
  <c r="BI173" i="4"/>
  <c r="BG185" i="4"/>
  <c r="BI185" i="4" s="1"/>
  <c r="BI181" i="4"/>
  <c r="BI172" i="4"/>
  <c r="BL184" i="4"/>
  <c r="BL189" i="4" s="1"/>
  <c r="BK183" i="4"/>
  <c r="BK189" i="4" s="1"/>
  <c r="M5" i="6"/>
  <c r="U3796" i="4" l="1"/>
  <c r="V3796" i="4" s="1"/>
  <c r="V3797" i="4"/>
  <c r="W3797" i="4" s="1"/>
  <c r="V3217" i="4"/>
  <c r="W3217" i="4" s="1"/>
  <c r="AH3184" i="4"/>
  <c r="AI3184" i="4" s="1"/>
  <c r="AI3185" i="4" s="1"/>
  <c r="AJ3185" i="4" s="1"/>
  <c r="BH3148" i="4"/>
  <c r="BI3148" i="4" s="1"/>
  <c r="BI3149" i="4" s="1"/>
  <c r="BJ3149" i="4" s="1"/>
  <c r="AH3084" i="4"/>
  <c r="AI3084" i="4" s="1"/>
  <c r="AI3085" i="4" s="1"/>
  <c r="AJ3085" i="4" s="1"/>
  <c r="BV3053" i="4"/>
  <c r="BW3053" i="4" s="1"/>
  <c r="BF3021" i="4"/>
  <c r="BG3021" i="4" s="1"/>
  <c r="AV2684" i="4"/>
  <c r="AT2690" i="4"/>
  <c r="AX2684" i="4"/>
  <c r="AX2690" i="4" s="1"/>
  <c r="BG1520" i="4"/>
  <c r="BI1456" i="4"/>
  <c r="BG1462" i="4"/>
  <c r="BK1456" i="4"/>
  <c r="BK1462" i="4" s="1"/>
  <c r="BI1430" i="4"/>
  <c r="BJ1430" i="4" s="1"/>
  <c r="BG1552" i="4"/>
  <c r="BI1494" i="4"/>
  <c r="BJ1494" i="4" s="1"/>
  <c r="CI223" i="4"/>
  <c r="CJ223" i="4" s="1"/>
  <c r="BG189" i="4"/>
  <c r="BI183" i="4"/>
  <c r="BH188" i="4" s="1"/>
  <c r="BI188" i="4" s="1"/>
  <c r="BM185" i="4"/>
  <c r="BM189" i="4" s="1"/>
  <c r="AT562" i="11"/>
  <c r="AT539" i="11"/>
  <c r="AT516" i="11"/>
  <c r="AT493" i="11"/>
  <c r="AT470" i="11"/>
  <c r="AT447" i="11"/>
  <c r="AT424" i="11"/>
  <c r="AT402" i="11"/>
  <c r="AT379" i="11"/>
  <c r="AT357" i="11"/>
  <c r="AT334" i="11"/>
  <c r="AT311" i="11"/>
  <c r="AT289" i="11"/>
  <c r="AT267" i="11"/>
  <c r="AT244" i="11"/>
  <c r="AT221" i="11"/>
  <c r="AT198" i="11"/>
  <c r="AT175" i="11"/>
  <c r="AT152" i="11"/>
  <c r="AT129" i="11"/>
  <c r="AT106" i="11"/>
  <c r="AT83" i="11"/>
  <c r="AT60" i="11"/>
  <c r="AT38" i="11"/>
  <c r="AT550" i="11"/>
  <c r="AS550" i="11"/>
  <c r="AT549" i="11"/>
  <c r="AS549" i="11"/>
  <c r="AS527" i="11"/>
  <c r="AT526" i="11"/>
  <c r="AT527" i="11" s="1"/>
  <c r="AS526" i="11"/>
  <c r="AT504" i="11"/>
  <c r="AS504" i="11"/>
  <c r="AT503" i="11"/>
  <c r="AS503" i="11"/>
  <c r="AT481" i="11"/>
  <c r="AS481" i="11"/>
  <c r="AT480" i="11"/>
  <c r="AS480" i="11"/>
  <c r="AT458" i="11"/>
  <c r="AS458" i="11"/>
  <c r="AT457" i="11"/>
  <c r="AS457" i="11"/>
  <c r="AT435" i="11"/>
  <c r="AS435" i="11"/>
  <c r="AT434" i="11"/>
  <c r="AS434" i="11"/>
  <c r="AT413" i="11"/>
  <c r="AS413" i="11"/>
  <c r="AT412" i="11"/>
  <c r="AS412" i="11"/>
  <c r="AT390" i="11"/>
  <c r="AS390" i="11"/>
  <c r="AT389" i="11"/>
  <c r="AS389" i="11"/>
  <c r="AT368" i="11"/>
  <c r="AS368" i="11"/>
  <c r="AT367" i="11"/>
  <c r="AS367" i="11"/>
  <c r="AT345" i="11"/>
  <c r="AS345" i="11"/>
  <c r="AT344" i="11"/>
  <c r="AS344" i="11"/>
  <c r="AT322" i="11"/>
  <c r="AS322" i="11"/>
  <c r="AT321" i="11"/>
  <c r="AS321" i="11"/>
  <c r="AT300" i="11"/>
  <c r="AS300" i="11"/>
  <c r="AT299" i="11"/>
  <c r="AS299" i="11"/>
  <c r="AS278" i="11"/>
  <c r="AT277" i="11"/>
  <c r="AT278" i="11" s="1"/>
  <c r="AS277" i="11"/>
  <c r="AT255" i="11"/>
  <c r="AS255" i="11"/>
  <c r="AT254" i="11"/>
  <c r="AS254" i="11"/>
  <c r="AT232" i="11"/>
  <c r="AS232" i="11"/>
  <c r="AT231" i="11"/>
  <c r="AS231" i="11"/>
  <c r="AS186" i="11"/>
  <c r="AT185" i="11"/>
  <c r="AT186" i="11" s="1"/>
  <c r="AS185" i="11"/>
  <c r="AT163" i="11"/>
  <c r="AS163" i="11"/>
  <c r="AT162" i="11"/>
  <c r="AS162" i="11"/>
  <c r="AS140" i="11"/>
  <c r="AT139" i="11"/>
  <c r="AT140" i="11" s="1"/>
  <c r="AS139" i="11"/>
  <c r="AT117" i="11"/>
  <c r="AS117" i="11"/>
  <c r="AT116" i="11"/>
  <c r="AS116" i="11"/>
  <c r="AS71" i="11"/>
  <c r="AT70" i="11"/>
  <c r="AT71" i="11" s="1"/>
  <c r="AS70" i="11"/>
  <c r="AT49" i="11"/>
  <c r="AS49" i="11"/>
  <c r="AT48" i="11"/>
  <c r="AS48" i="11"/>
  <c r="AT27" i="11"/>
  <c r="AS27" i="11"/>
  <c r="AT26" i="11"/>
  <c r="AS26" i="11"/>
  <c r="AU2689" i="4" l="1"/>
  <c r="AV2689" i="4" s="1"/>
  <c r="AV2690" i="4" s="1"/>
  <c r="BG1558" i="4"/>
  <c r="BI1552" i="4"/>
  <c r="BK1552" i="4"/>
  <c r="BK1558" i="4" s="1"/>
  <c r="BH1461" i="4"/>
  <c r="BI1461" i="4" s="1"/>
  <c r="BI1462" i="4" s="1"/>
  <c r="BJ1462" i="4" s="1"/>
  <c r="BG1526" i="4"/>
  <c r="BI1520" i="4"/>
  <c r="BK1520" i="4"/>
  <c r="BK1526" i="4" s="1"/>
  <c r="BI189" i="4"/>
  <c r="BJ189" i="4" s="1"/>
  <c r="AU553" i="11"/>
  <c r="AT553" i="11"/>
  <c r="AU530" i="11"/>
  <c r="AT530" i="11"/>
  <c r="AU507" i="11"/>
  <c r="AT507" i="11"/>
  <c r="AU484" i="11"/>
  <c r="AT484" i="11"/>
  <c r="AU461" i="11"/>
  <c r="AT461" i="11"/>
  <c r="AU438" i="11"/>
  <c r="AT438" i="11"/>
  <c r="AU393" i="11"/>
  <c r="AT393" i="11"/>
  <c r="AU348" i="11"/>
  <c r="AT348" i="11"/>
  <c r="AU325" i="11"/>
  <c r="AT325" i="11"/>
  <c r="AU258" i="11"/>
  <c r="AT258" i="11"/>
  <c r="AU235" i="11"/>
  <c r="AT235" i="11"/>
  <c r="AU212" i="11"/>
  <c r="AT212" i="11"/>
  <c r="AU189" i="11"/>
  <c r="AT189" i="11"/>
  <c r="AV189" i="11" s="1"/>
  <c r="AU166" i="11"/>
  <c r="AT166" i="11"/>
  <c r="AV166" i="11" s="1"/>
  <c r="AU143" i="11"/>
  <c r="AT143" i="11"/>
  <c r="AU120" i="11"/>
  <c r="AT120" i="11"/>
  <c r="AU97" i="11"/>
  <c r="AT97" i="11"/>
  <c r="AU74" i="11"/>
  <c r="AT74" i="11"/>
  <c r="AU51" i="11"/>
  <c r="AT51" i="11"/>
  <c r="AU29" i="11"/>
  <c r="AT29" i="11"/>
  <c r="BH7" i="11"/>
  <c r="AU7" i="11"/>
  <c r="AV7" i="11" s="1"/>
  <c r="BG16" i="11"/>
  <c r="AT16" i="11"/>
  <c r="AV16" i="11"/>
  <c r="AV567" i="11"/>
  <c r="AY566" i="11"/>
  <c r="AV566" i="11"/>
  <c r="AY564" i="11"/>
  <c r="AT564" i="11"/>
  <c r="AV564" i="11" s="1"/>
  <c r="AV562" i="11"/>
  <c r="AT565" i="11"/>
  <c r="AV561" i="11"/>
  <c r="AV560" i="11"/>
  <c r="AV559" i="11"/>
  <c r="AV558" i="11"/>
  <c r="AV556" i="11"/>
  <c r="AT555" i="11"/>
  <c r="AV555" i="11" s="1"/>
  <c r="AV552" i="11"/>
  <c r="AV551" i="11"/>
  <c r="AS551" i="11"/>
  <c r="AV549" i="11"/>
  <c r="AV544" i="11"/>
  <c r="AY543" i="11"/>
  <c r="AV543" i="11"/>
  <c r="AV541" i="11"/>
  <c r="AT541" i="11"/>
  <c r="AY541" i="11" s="1"/>
  <c r="AV539" i="11"/>
  <c r="AV538" i="11"/>
  <c r="AV537" i="11"/>
  <c r="AV536" i="11"/>
  <c r="AV535" i="11"/>
  <c r="AV533" i="11"/>
  <c r="AV532" i="11"/>
  <c r="AT532" i="11"/>
  <c r="AV529" i="11"/>
  <c r="AS528" i="11"/>
  <c r="AV528" i="11" s="1"/>
  <c r="AV526" i="11"/>
  <c r="AV521" i="11"/>
  <c r="AY520" i="11"/>
  <c r="AV520" i="11"/>
  <c r="AV519" i="11"/>
  <c r="AT518" i="11"/>
  <c r="AV516" i="11"/>
  <c r="AT519" i="11"/>
  <c r="AZ519" i="11" s="1"/>
  <c r="AV515" i="11"/>
  <c r="AV514" i="11"/>
  <c r="AV513" i="11"/>
  <c r="AV512" i="11"/>
  <c r="AV510" i="11"/>
  <c r="AT509" i="11"/>
  <c r="AV509" i="11" s="1"/>
  <c r="AV506" i="11"/>
  <c r="AV505" i="11"/>
  <c r="AS505" i="11"/>
  <c r="AV503" i="11"/>
  <c r="AV498" i="11"/>
  <c r="AY497" i="11"/>
  <c r="AV497" i="11"/>
  <c r="AT496" i="11"/>
  <c r="AY495" i="11"/>
  <c r="AV495" i="11"/>
  <c r="AT495" i="11"/>
  <c r="AV493" i="11"/>
  <c r="AV492" i="11"/>
  <c r="AV491" i="11"/>
  <c r="AV490" i="11"/>
  <c r="AV489" i="11"/>
  <c r="AV487" i="11"/>
  <c r="AV486" i="11"/>
  <c r="AT486" i="11"/>
  <c r="AV483" i="11"/>
  <c r="AV482" i="11"/>
  <c r="AV480" i="11"/>
  <c r="AV475" i="11"/>
  <c r="AY474" i="11"/>
  <c r="AV474" i="11"/>
  <c r="AV472" i="11"/>
  <c r="AT472" i="11"/>
  <c r="AY472" i="11" s="1"/>
  <c r="AV470" i="11"/>
  <c r="AV469" i="11"/>
  <c r="AV468" i="11"/>
  <c r="AV467" i="11"/>
  <c r="AV466" i="11"/>
  <c r="AV464" i="11"/>
  <c r="AV463" i="11"/>
  <c r="AT463" i="11"/>
  <c r="AV460" i="11"/>
  <c r="AS459" i="11"/>
  <c r="AV459" i="11" s="1"/>
  <c r="AV457" i="11"/>
  <c r="AV452" i="11"/>
  <c r="AY451" i="11"/>
  <c r="AV451" i="11"/>
  <c r="AT449" i="11"/>
  <c r="AV447" i="11"/>
  <c r="AT450" i="11"/>
  <c r="AZ450" i="11" s="1"/>
  <c r="AV446" i="11"/>
  <c r="AV445" i="11"/>
  <c r="AV444" i="11"/>
  <c r="AV443" i="11"/>
  <c r="AV441" i="11"/>
  <c r="AT440" i="11"/>
  <c r="AV440" i="11" s="1"/>
  <c r="AV437" i="11"/>
  <c r="AV436" i="11"/>
  <c r="AS436" i="11"/>
  <c r="AV434" i="11"/>
  <c r="AV429" i="11"/>
  <c r="AY428" i="11"/>
  <c r="AV428" i="11"/>
  <c r="AY426" i="11"/>
  <c r="AV426" i="11"/>
  <c r="AT426" i="11"/>
  <c r="AV423" i="11"/>
  <c r="AV422" i="11"/>
  <c r="AV421" i="11"/>
  <c r="AV420" i="11"/>
  <c r="AV418" i="11"/>
  <c r="AV417" i="11"/>
  <c r="AT417" i="11"/>
  <c r="AU415" i="11"/>
  <c r="AV414" i="11"/>
  <c r="AS414" i="11"/>
  <c r="AV412" i="11"/>
  <c r="AV407" i="11"/>
  <c r="AY406" i="11"/>
  <c r="AV406" i="11"/>
  <c r="AV404" i="11"/>
  <c r="AT404" i="11"/>
  <c r="AY404" i="11" s="1"/>
  <c r="AV402" i="11"/>
  <c r="AV401" i="11"/>
  <c r="AV400" i="11"/>
  <c r="AV399" i="11"/>
  <c r="AV398" i="11"/>
  <c r="AV396" i="11"/>
  <c r="AV395" i="11"/>
  <c r="AT395" i="11"/>
  <c r="AV392" i="11"/>
  <c r="AS391" i="11"/>
  <c r="AV391" i="11" s="1"/>
  <c r="AV389" i="11"/>
  <c r="AV384" i="11"/>
  <c r="AY383" i="11"/>
  <c r="AV383" i="11"/>
  <c r="AV382" i="11"/>
  <c r="AT381" i="11"/>
  <c r="AV379" i="11"/>
  <c r="AT382" i="11"/>
  <c r="AZ382" i="11" s="1"/>
  <c r="AV378" i="11"/>
  <c r="AV377" i="11"/>
  <c r="AV376" i="11"/>
  <c r="AV375" i="11"/>
  <c r="AV373" i="11"/>
  <c r="AT372" i="11"/>
  <c r="AV372" i="11" s="1"/>
  <c r="AU370" i="11"/>
  <c r="AT370" i="11"/>
  <c r="AS369" i="11"/>
  <c r="AV369" i="11" s="1"/>
  <c r="AS371" i="11"/>
  <c r="AT371" i="11" s="1"/>
  <c r="AV367" i="11"/>
  <c r="AV362" i="11"/>
  <c r="AY361" i="11"/>
  <c r="AV361" i="11"/>
  <c r="AY359" i="11"/>
  <c r="AT359" i="11"/>
  <c r="AV359" i="11" s="1"/>
  <c r="AV357" i="11"/>
  <c r="AT360" i="11"/>
  <c r="AV356" i="11"/>
  <c r="AV355" i="11"/>
  <c r="AV354" i="11"/>
  <c r="AV353" i="11"/>
  <c r="AV351" i="11"/>
  <c r="AT350" i="11"/>
  <c r="AV350" i="11" s="1"/>
  <c r="AV347" i="11"/>
  <c r="AV346" i="11"/>
  <c r="AS346" i="11"/>
  <c r="AV344" i="11"/>
  <c r="AV339" i="11"/>
  <c r="AY338" i="11"/>
  <c r="AV338" i="11"/>
  <c r="AV336" i="11"/>
  <c r="AT336" i="11"/>
  <c r="AY336" i="11" s="1"/>
  <c r="AV333" i="11"/>
  <c r="AV332" i="11"/>
  <c r="AV331" i="11"/>
  <c r="AV330" i="11"/>
  <c r="AV328" i="11"/>
  <c r="AV327" i="11"/>
  <c r="AT327" i="11"/>
  <c r="AV324" i="11"/>
  <c r="AS323" i="11"/>
  <c r="AV323" i="11" s="1"/>
  <c r="AV321" i="11"/>
  <c r="AV316" i="11"/>
  <c r="AY315" i="11"/>
  <c r="AV315" i="11"/>
  <c r="AY313" i="11"/>
  <c r="AT313" i="11"/>
  <c r="AV313" i="11" s="1"/>
  <c r="AV311" i="11"/>
  <c r="AT314" i="11"/>
  <c r="AZ314" i="11" s="1"/>
  <c r="AV310" i="11"/>
  <c r="AV309" i="11"/>
  <c r="AV308" i="11"/>
  <c r="AV307" i="11"/>
  <c r="AV305" i="11"/>
  <c r="AT304" i="11"/>
  <c r="AV304" i="11" s="1"/>
  <c r="AU302" i="11"/>
  <c r="AT302" i="11"/>
  <c r="AV302" i="11" s="1"/>
  <c r="AS301" i="11"/>
  <c r="AV301" i="11" s="1"/>
  <c r="AS303" i="11"/>
  <c r="AT303" i="11" s="1"/>
  <c r="AV299" i="11"/>
  <c r="AV294" i="11"/>
  <c r="AY293" i="11"/>
  <c r="AV293" i="11"/>
  <c r="AY291" i="11"/>
  <c r="AT291" i="11"/>
  <c r="AV291" i="11" s="1"/>
  <c r="AV289" i="11"/>
  <c r="AT292" i="11"/>
  <c r="AV292" i="11" s="1"/>
  <c r="AV288" i="11"/>
  <c r="AV287" i="11"/>
  <c r="AV286" i="11"/>
  <c r="AV285" i="11"/>
  <c r="AV283" i="11"/>
  <c r="AT282" i="11"/>
  <c r="AV282" i="11" s="1"/>
  <c r="AU280" i="11"/>
  <c r="AV279" i="11"/>
  <c r="AS279" i="11"/>
  <c r="AV277" i="11"/>
  <c r="AV272" i="11"/>
  <c r="AY271" i="11"/>
  <c r="AV271" i="11"/>
  <c r="AT270" i="11"/>
  <c r="AT269" i="11"/>
  <c r="AY269" i="11" s="1"/>
  <c r="AV267" i="11"/>
  <c r="AV266" i="11"/>
  <c r="AV265" i="11"/>
  <c r="AV264" i="11"/>
  <c r="AV263" i="11"/>
  <c r="AV261" i="11"/>
  <c r="AV260" i="11"/>
  <c r="AT260" i="11"/>
  <c r="AV257" i="11"/>
  <c r="AS256" i="11"/>
  <c r="AV256" i="11" s="1"/>
  <c r="AV255" i="11"/>
  <c r="AV254" i="11"/>
  <c r="AV249" i="11"/>
  <c r="AY248" i="11"/>
  <c r="AV248" i="11"/>
  <c r="AT247" i="11"/>
  <c r="AY246" i="11"/>
  <c r="AT246" i="11"/>
  <c r="AV246" i="11" s="1"/>
  <c r="AV244" i="11"/>
  <c r="AV243" i="11"/>
  <c r="AV242" i="11"/>
  <c r="AV241" i="11"/>
  <c r="AV240" i="11"/>
  <c r="AV238" i="11"/>
  <c r="AV237" i="11"/>
  <c r="AT237" i="11"/>
  <c r="AV234" i="11"/>
  <c r="AV233" i="11"/>
  <c r="AS233" i="11"/>
  <c r="AV232" i="11"/>
  <c r="AV231" i="11"/>
  <c r="AV226" i="11"/>
  <c r="AY225" i="11"/>
  <c r="AV225" i="11"/>
  <c r="AT224" i="11"/>
  <c r="AY223" i="11"/>
  <c r="AV223" i="11"/>
  <c r="AT223" i="11"/>
  <c r="AV221" i="11"/>
  <c r="AV220" i="11"/>
  <c r="AV219" i="11"/>
  <c r="AV218" i="11"/>
  <c r="AV217" i="11"/>
  <c r="AV216" i="11"/>
  <c r="AV215" i="11"/>
  <c r="AT214" i="11"/>
  <c r="AV214" i="11" s="1"/>
  <c r="AV211" i="11"/>
  <c r="AV210" i="11"/>
  <c r="AS210" i="11"/>
  <c r="AS209" i="11"/>
  <c r="AV208" i="11"/>
  <c r="AT208" i="11"/>
  <c r="AS208" i="11"/>
  <c r="AV203" i="11"/>
  <c r="AY202" i="11"/>
  <c r="AV202" i="11"/>
  <c r="AT201" i="11"/>
  <c r="AZ201" i="11" s="1"/>
  <c r="AT200" i="11"/>
  <c r="AY200" i="11" s="1"/>
  <c r="AV198" i="11"/>
  <c r="AV197" i="11"/>
  <c r="AV196" i="11"/>
  <c r="AV195" i="11"/>
  <c r="AV194" i="11"/>
  <c r="AV192" i="11"/>
  <c r="AV191" i="11"/>
  <c r="AT191" i="11"/>
  <c r="AV188" i="11"/>
  <c r="AS187" i="11"/>
  <c r="AV187" i="11" s="1"/>
  <c r="AV186" i="11"/>
  <c r="AS190" i="11"/>
  <c r="AT190" i="11" s="1"/>
  <c r="AV185" i="11"/>
  <c r="AV180" i="11"/>
  <c r="AY179" i="11"/>
  <c r="AV179" i="11"/>
  <c r="AT178" i="11"/>
  <c r="AY177" i="11"/>
  <c r="AT177" i="11"/>
  <c r="AV177" i="11" s="1"/>
  <c r="AV175" i="11"/>
  <c r="AV174" i="11"/>
  <c r="AV173" i="11"/>
  <c r="AV172" i="11"/>
  <c r="AV171" i="11"/>
  <c r="AV169" i="11"/>
  <c r="AV168" i="11"/>
  <c r="AT168" i="11"/>
  <c r="AV165" i="11"/>
  <c r="AV164" i="11"/>
  <c r="AS164" i="11"/>
  <c r="AV162" i="11"/>
  <c r="AV157" i="11"/>
  <c r="AY156" i="11"/>
  <c r="AV156" i="11"/>
  <c r="AT155" i="11"/>
  <c r="AY154" i="11"/>
  <c r="AV154" i="11"/>
  <c r="AT154" i="11"/>
  <c r="AV152" i="11"/>
  <c r="AV151" i="11"/>
  <c r="AV150" i="11"/>
  <c r="AV149" i="11"/>
  <c r="AV148" i="11"/>
  <c r="AV146" i="11"/>
  <c r="AT145" i="11"/>
  <c r="AV145" i="11" s="1"/>
  <c r="AV142" i="11"/>
  <c r="AS141" i="11"/>
  <c r="AV141" i="11" s="1"/>
  <c r="AV139" i="11"/>
  <c r="AV134" i="11"/>
  <c r="AY133" i="11"/>
  <c r="AV133" i="11"/>
  <c r="AT131" i="11"/>
  <c r="AV129" i="11"/>
  <c r="AT132" i="11"/>
  <c r="AZ132" i="11" s="1"/>
  <c r="AV128" i="11"/>
  <c r="AV127" i="11"/>
  <c r="AV126" i="11"/>
  <c r="AV125" i="11"/>
  <c r="AV123" i="11"/>
  <c r="AT122" i="11"/>
  <c r="AV122" i="11" s="1"/>
  <c r="AV119" i="11"/>
  <c r="AS118" i="11"/>
  <c r="AV118" i="11" s="1"/>
  <c r="AV111" i="11"/>
  <c r="AY110" i="11"/>
  <c r="AV110" i="11"/>
  <c r="AT108" i="11"/>
  <c r="AY108" i="11" s="1"/>
  <c r="AT109" i="11"/>
  <c r="AV109" i="11" s="1"/>
  <c r="AV105" i="11"/>
  <c r="AV104" i="11"/>
  <c r="AV103" i="11"/>
  <c r="AV102" i="11"/>
  <c r="AV101" i="11"/>
  <c r="AV100" i="11"/>
  <c r="AT99" i="11"/>
  <c r="AV99" i="11" s="1"/>
  <c r="AV96" i="11"/>
  <c r="AV95" i="11"/>
  <c r="AS95" i="11"/>
  <c r="AS94" i="11"/>
  <c r="AT93" i="11"/>
  <c r="AS93" i="11"/>
  <c r="AV88" i="11"/>
  <c r="AY87" i="11"/>
  <c r="AV87" i="11"/>
  <c r="AT86" i="11"/>
  <c r="AV86" i="11" s="1"/>
  <c r="AY85" i="11"/>
  <c r="AV85" i="11"/>
  <c r="AT85" i="11"/>
  <c r="AV83" i="11"/>
  <c r="AV82" i="11"/>
  <c r="AV81" i="11"/>
  <c r="AV80" i="11"/>
  <c r="AV79" i="11"/>
  <c r="AV77" i="11"/>
  <c r="AT76" i="11"/>
  <c r="AV76" i="11" s="1"/>
  <c r="AV73" i="11"/>
  <c r="AS72" i="11"/>
  <c r="AV72" i="11" s="1"/>
  <c r="AV71" i="11"/>
  <c r="AS75" i="11"/>
  <c r="AT75" i="11" s="1"/>
  <c r="AV70" i="11"/>
  <c r="AV65" i="11"/>
  <c r="AY64" i="11"/>
  <c r="AV64" i="11"/>
  <c r="AT63" i="11"/>
  <c r="AY62" i="11"/>
  <c r="AT62" i="11"/>
  <c r="AV62" i="11" s="1"/>
  <c r="AV60" i="11"/>
  <c r="AV59" i="11"/>
  <c r="AV58" i="11"/>
  <c r="AV57" i="11"/>
  <c r="AV56" i="11"/>
  <c r="AV54" i="11"/>
  <c r="AV53" i="11"/>
  <c r="AT53" i="11"/>
  <c r="AS52" i="11"/>
  <c r="AT52" i="11" s="1"/>
  <c r="AV51" i="11"/>
  <c r="AS50" i="11"/>
  <c r="AV50" i="11" s="1"/>
  <c r="AV49" i="11"/>
  <c r="AV48" i="11"/>
  <c r="AV43" i="11"/>
  <c r="AY42" i="11"/>
  <c r="AV42" i="11"/>
  <c r="AT40" i="11"/>
  <c r="AY40" i="11" s="1"/>
  <c r="AV38" i="11"/>
  <c r="AT41" i="11"/>
  <c r="AZ41" i="11" s="1"/>
  <c r="AV37" i="11"/>
  <c r="AV36" i="11"/>
  <c r="AV35" i="11"/>
  <c r="AV34" i="11"/>
  <c r="AV32" i="11"/>
  <c r="AT31" i="11"/>
  <c r="AV31" i="11" s="1"/>
  <c r="AV29" i="11"/>
  <c r="AS28" i="11"/>
  <c r="AV28" i="11" s="1"/>
  <c r="AV27" i="11"/>
  <c r="AV26" i="11"/>
  <c r="AV21" i="11"/>
  <c r="AY20" i="11"/>
  <c r="AV20" i="11"/>
  <c r="AY18" i="11"/>
  <c r="AT18" i="11"/>
  <c r="AV18" i="11" s="1"/>
  <c r="AV15" i="11"/>
  <c r="AV14" i="11"/>
  <c r="AV13" i="11"/>
  <c r="AV12" i="11"/>
  <c r="AV10" i="11"/>
  <c r="AV9" i="11"/>
  <c r="AT9" i="11"/>
  <c r="AS8" i="11"/>
  <c r="AT8" i="11" s="1"/>
  <c r="AT7" i="11"/>
  <c r="AS6" i="11"/>
  <c r="AV6" i="11" s="1"/>
  <c r="AT5" i="11"/>
  <c r="AS5" i="11"/>
  <c r="AV5" i="11" s="1"/>
  <c r="AV4" i="11"/>
  <c r="AT4" i="11"/>
  <c r="AS4" i="11"/>
  <c r="N379" i="18"/>
  <c r="O378" i="18"/>
  <c r="O377" i="18"/>
  <c r="O376" i="18"/>
  <c r="O375" i="18"/>
  <c r="O374" i="18"/>
  <c r="O373" i="18"/>
  <c r="O372" i="18"/>
  <c r="O371" i="18"/>
  <c r="O370" i="18"/>
  <c r="O369" i="18"/>
  <c r="O368" i="18"/>
  <c r="O367" i="18"/>
  <c r="O366" i="18"/>
  <c r="O365" i="18"/>
  <c r="O364" i="18"/>
  <c r="O363" i="18"/>
  <c r="O362" i="18"/>
  <c r="O361" i="18"/>
  <c r="O360" i="18"/>
  <c r="O359" i="18"/>
  <c r="O358" i="18"/>
  <c r="O357" i="18"/>
  <c r="O356" i="18"/>
  <c r="O355" i="18"/>
  <c r="O354" i="18"/>
  <c r="O353" i="18"/>
  <c r="O351" i="18"/>
  <c r="M351" i="18" s="1"/>
  <c r="O350" i="18"/>
  <c r="M350" i="18" s="1"/>
  <c r="O348" i="18"/>
  <c r="O347" i="18"/>
  <c r="O342" i="18"/>
  <c r="O341" i="18"/>
  <c r="M341" i="18" s="1"/>
  <c r="O337" i="18"/>
  <c r="M337" i="18" s="1"/>
  <c r="O335" i="18"/>
  <c r="O334" i="18"/>
  <c r="O333" i="18"/>
  <c r="O332" i="18"/>
  <c r="O331" i="18"/>
  <c r="O330" i="18"/>
  <c r="O329" i="18"/>
  <c r="O328" i="18"/>
  <c r="O327" i="18"/>
  <c r="O326" i="18"/>
  <c r="O325" i="18"/>
  <c r="O324" i="18"/>
  <c r="O323" i="18"/>
  <c r="O322" i="18"/>
  <c r="O321" i="18"/>
  <c r="O320" i="18"/>
  <c r="O319" i="18"/>
  <c r="O318" i="18"/>
  <c r="O317" i="18"/>
  <c r="O316" i="18"/>
  <c r="O315" i="18"/>
  <c r="O314" i="18"/>
  <c r="O313" i="18"/>
  <c r="O312" i="18"/>
  <c r="O311" i="18"/>
  <c r="O310" i="18"/>
  <c r="O309" i="18"/>
  <c r="O308" i="18"/>
  <c r="O306" i="18"/>
  <c r="M306" i="18" s="1"/>
  <c r="O305" i="18"/>
  <c r="M305" i="18" s="1"/>
  <c r="O303" i="18"/>
  <c r="O302" i="18"/>
  <c r="O297" i="18"/>
  <c r="O296" i="18"/>
  <c r="M296" i="18" s="1"/>
  <c r="O292" i="18"/>
  <c r="M292" i="18" s="1"/>
  <c r="O290" i="18"/>
  <c r="O289" i="18"/>
  <c r="O288" i="18"/>
  <c r="O287" i="18"/>
  <c r="O286" i="18"/>
  <c r="O285" i="18"/>
  <c r="O284" i="18"/>
  <c r="O283" i="18"/>
  <c r="O282" i="18"/>
  <c r="O281" i="18"/>
  <c r="O280" i="18"/>
  <c r="O279" i="18"/>
  <c r="O278" i="18"/>
  <c r="O277" i="18"/>
  <c r="O276" i="18"/>
  <c r="O275" i="18"/>
  <c r="O274" i="18"/>
  <c r="O273" i="18"/>
  <c r="O272" i="18"/>
  <c r="O271" i="18"/>
  <c r="O270" i="18"/>
  <c r="O269" i="18"/>
  <c r="O268" i="18"/>
  <c r="O267" i="18"/>
  <c r="O266" i="18"/>
  <c r="O265" i="18"/>
  <c r="O263" i="18"/>
  <c r="M263" i="18" s="1"/>
  <c r="O262" i="18"/>
  <c r="M262" i="18" s="1"/>
  <c r="O260" i="18"/>
  <c r="O259" i="18"/>
  <c r="O254" i="18"/>
  <c r="O253" i="18"/>
  <c r="M253" i="18" s="1"/>
  <c r="O249" i="18"/>
  <c r="M249" i="18" s="1"/>
  <c r="O247" i="18"/>
  <c r="O246" i="18"/>
  <c r="O245" i="18"/>
  <c r="O244" i="18"/>
  <c r="O243" i="18"/>
  <c r="O242" i="18"/>
  <c r="O241" i="18"/>
  <c r="O240" i="18"/>
  <c r="O239" i="18"/>
  <c r="O238" i="18"/>
  <c r="O237" i="18"/>
  <c r="O236" i="18"/>
  <c r="O235" i="18"/>
  <c r="O234" i="18"/>
  <c r="O233" i="18"/>
  <c r="O232" i="18"/>
  <c r="O231" i="18"/>
  <c r="O230" i="18"/>
  <c r="O229" i="18"/>
  <c r="O228" i="18"/>
  <c r="O227" i="18"/>
  <c r="O226" i="18"/>
  <c r="O225" i="18"/>
  <c r="O224" i="18"/>
  <c r="O223" i="18"/>
  <c r="O222" i="18"/>
  <c r="O220" i="18"/>
  <c r="M220" i="18" s="1"/>
  <c r="O219" i="18"/>
  <c r="M219" i="18" s="1"/>
  <c r="O217" i="18"/>
  <c r="O216" i="18"/>
  <c r="O211" i="18"/>
  <c r="M211" i="18" s="1"/>
  <c r="O210" i="18"/>
  <c r="M210" i="18" s="1"/>
  <c r="O206" i="18"/>
  <c r="M206" i="18" s="1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O189" i="18"/>
  <c r="O188" i="18"/>
  <c r="O187" i="18"/>
  <c r="O186" i="18"/>
  <c r="O185" i="18"/>
  <c r="O184" i="18"/>
  <c r="O183" i="18"/>
  <c r="O182" i="18"/>
  <c r="O181" i="18"/>
  <c r="O180" i="18"/>
  <c r="O179" i="18"/>
  <c r="O177" i="18"/>
  <c r="M177" i="18" s="1"/>
  <c r="O176" i="18"/>
  <c r="M176" i="18" s="1"/>
  <c r="O174" i="18"/>
  <c r="O173" i="18"/>
  <c r="O168" i="18"/>
  <c r="M168" i="18" s="1"/>
  <c r="O167" i="18"/>
  <c r="M167" i="18" s="1"/>
  <c r="O163" i="18"/>
  <c r="M163" i="18" s="1"/>
  <c r="O161" i="18"/>
  <c r="O160" i="18"/>
  <c r="O159" i="18"/>
  <c r="O158" i="18"/>
  <c r="O157" i="18"/>
  <c r="O156" i="18"/>
  <c r="O155" i="18"/>
  <c r="O154" i="18"/>
  <c r="O153" i="18"/>
  <c r="O152" i="18"/>
  <c r="O151" i="18"/>
  <c r="O150" i="18"/>
  <c r="O149" i="18"/>
  <c r="O148" i="18"/>
  <c r="O147" i="18"/>
  <c r="O146" i="18"/>
  <c r="O145" i="18"/>
  <c r="O144" i="18"/>
  <c r="O143" i="18"/>
  <c r="O142" i="18"/>
  <c r="O141" i="18"/>
  <c r="O140" i="18"/>
  <c r="O139" i="18"/>
  <c r="O138" i="18"/>
  <c r="O137" i="18"/>
  <c r="O136" i="18"/>
  <c r="O135" i="18"/>
  <c r="O134" i="18"/>
  <c r="O133" i="18"/>
  <c r="O132" i="18"/>
  <c r="O131" i="18"/>
  <c r="O130" i="18"/>
  <c r="O129" i="18"/>
  <c r="O128" i="18"/>
  <c r="O127" i="18"/>
  <c r="O126" i="18"/>
  <c r="O125" i="18"/>
  <c r="O122" i="18"/>
  <c r="O121" i="18"/>
  <c r="O118" i="18"/>
  <c r="O117" i="18"/>
  <c r="M117" i="18" s="1"/>
  <c r="O116" i="18"/>
  <c r="M116" i="18" s="1"/>
  <c r="O115" i="18"/>
  <c r="M115" i="18" s="1"/>
  <c r="O114" i="18"/>
  <c r="M114" i="18" s="1"/>
  <c r="O113" i="18"/>
  <c r="O112" i="18"/>
  <c r="O111" i="18"/>
  <c r="O110" i="18"/>
  <c r="O109" i="18"/>
  <c r="M109" i="18" s="1"/>
  <c r="O107" i="18"/>
  <c r="O106" i="18"/>
  <c r="O104" i="18"/>
  <c r="M104" i="18" s="1"/>
  <c r="O103" i="18"/>
  <c r="M103" i="18" s="1"/>
  <c r="O102" i="18"/>
  <c r="M102" i="18" s="1"/>
  <c r="O101" i="18"/>
  <c r="M101" i="18" s="1"/>
  <c r="O99" i="18"/>
  <c r="O98" i="18"/>
  <c r="O94" i="18"/>
  <c r="O93" i="18"/>
  <c r="O92" i="18"/>
  <c r="O88" i="18"/>
  <c r="O87" i="18"/>
  <c r="O86" i="18"/>
  <c r="O85" i="18"/>
  <c r="M85" i="18" s="1"/>
  <c r="O83" i="18"/>
  <c r="O82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0" i="18"/>
  <c r="O59" i="18"/>
  <c r="O58" i="18"/>
  <c r="O57" i="18"/>
  <c r="O56" i="18"/>
  <c r="O55" i="18"/>
  <c r="O54" i="18"/>
  <c r="O53" i="18"/>
  <c r="O52" i="18"/>
  <c r="O51" i="18"/>
  <c r="O50" i="18"/>
  <c r="O39" i="18"/>
  <c r="M39" i="18" s="1"/>
  <c r="O38" i="18"/>
  <c r="M38" i="18" s="1"/>
  <c r="O37" i="18"/>
  <c r="M37" i="18" s="1"/>
  <c r="O36" i="18"/>
  <c r="M36" i="18" s="1"/>
  <c r="O35" i="18"/>
  <c r="M35" i="18" s="1"/>
  <c r="O34" i="18"/>
  <c r="M34" i="18" s="1"/>
  <c r="O33" i="18"/>
  <c r="M33" i="18" s="1"/>
  <c r="O32" i="18"/>
  <c r="M32" i="18" s="1"/>
  <c r="O31" i="18"/>
  <c r="M31" i="18" s="1"/>
  <c r="O30" i="18"/>
  <c r="M30" i="18" s="1"/>
  <c r="O29" i="18"/>
  <c r="M29" i="18" s="1"/>
  <c r="O28" i="18"/>
  <c r="M28" i="18" s="1"/>
  <c r="O27" i="18"/>
  <c r="M27" i="18" s="1"/>
  <c r="O26" i="18"/>
  <c r="M26" i="18" s="1"/>
  <c r="O25" i="18"/>
  <c r="M25" i="18" s="1"/>
  <c r="O24" i="18"/>
  <c r="M24" i="18" s="1"/>
  <c r="O23" i="18"/>
  <c r="M23" i="18" s="1"/>
  <c r="O22" i="18"/>
  <c r="M22" i="18" s="1"/>
  <c r="O21" i="18"/>
  <c r="M21" i="18" s="1"/>
  <c r="O20" i="18"/>
  <c r="M20" i="18" s="1"/>
  <c r="O19" i="18"/>
  <c r="M19" i="18" s="1"/>
  <c r="O18" i="18"/>
  <c r="M18" i="18" s="1"/>
  <c r="O17" i="18"/>
  <c r="O16" i="18"/>
  <c r="M16" i="18" s="1"/>
  <c r="AU2690" i="4" l="1"/>
  <c r="AW2690" i="4"/>
  <c r="BH1525" i="4"/>
  <c r="BI1525" i="4" s="1"/>
  <c r="BI1526" i="4" s="1"/>
  <c r="BJ1526" i="4" s="1"/>
  <c r="BH1557" i="4"/>
  <c r="BI1557" i="4" s="1"/>
  <c r="BI1558" i="4" s="1"/>
  <c r="AV450" i="11"/>
  <c r="AZ292" i="11"/>
  <c r="AV41" i="11"/>
  <c r="AV370" i="11"/>
  <c r="AV235" i="11"/>
  <c r="AT19" i="11"/>
  <c r="AV19" i="11" s="1"/>
  <c r="AT78" i="11"/>
  <c r="AV78" i="11" s="1"/>
  <c r="AT84" i="11"/>
  <c r="AV75" i="11"/>
  <c r="AZ19" i="11"/>
  <c r="AZ63" i="11"/>
  <c r="AV63" i="11"/>
  <c r="AV143" i="11"/>
  <c r="AS144" i="11"/>
  <c r="AT144" i="11" s="1"/>
  <c r="AZ247" i="11"/>
  <c r="AV247" i="11"/>
  <c r="AZ270" i="11"/>
  <c r="AV270" i="11"/>
  <c r="AV278" i="11"/>
  <c r="AV413" i="11"/>
  <c r="AZ109" i="11"/>
  <c r="AV209" i="11"/>
  <c r="AV224" i="11"/>
  <c r="AZ224" i="11"/>
  <c r="AV424" i="11"/>
  <c r="AT427" i="11"/>
  <c r="AV74" i="11"/>
  <c r="AT94" i="11"/>
  <c r="AV97" i="11" s="1"/>
  <c r="AV106" i="11"/>
  <c r="AY131" i="11"/>
  <c r="AV131" i="11"/>
  <c r="AV190" i="11"/>
  <c r="AT193" i="11"/>
  <c r="AV193" i="11" s="1"/>
  <c r="AT306" i="11"/>
  <c r="AV306" i="11" s="1"/>
  <c r="AV303" i="11"/>
  <c r="AT374" i="11"/>
  <c r="AV374" i="11" s="1"/>
  <c r="AV371" i="11"/>
  <c r="AT11" i="11"/>
  <c r="AV11" i="11" s="1"/>
  <c r="AV8" i="11"/>
  <c r="AT55" i="11"/>
  <c r="AV55" i="11" s="1"/>
  <c r="AV52" i="11"/>
  <c r="AV132" i="11"/>
  <c r="AS167" i="11"/>
  <c r="AT167" i="11" s="1"/>
  <c r="AS259" i="11"/>
  <c r="AT259" i="11" s="1"/>
  <c r="AS30" i="11"/>
  <c r="AT30" i="11" s="1"/>
  <c r="AV40" i="11"/>
  <c r="AV108" i="11"/>
  <c r="AV116" i="11"/>
  <c r="AV140" i="11"/>
  <c r="AV155" i="11"/>
  <c r="AZ155" i="11"/>
  <c r="AV163" i="11"/>
  <c r="AZ178" i="11"/>
  <c r="AV178" i="11"/>
  <c r="AV201" i="11"/>
  <c r="AS236" i="11"/>
  <c r="AT236" i="11" s="1"/>
  <c r="AV258" i="11"/>
  <c r="AV334" i="11"/>
  <c r="AT337" i="11"/>
  <c r="AZ496" i="11"/>
  <c r="AV496" i="11"/>
  <c r="AV314" i="11"/>
  <c r="AV461" i="11"/>
  <c r="AV530" i="11"/>
  <c r="AV325" i="11"/>
  <c r="AV322" i="11"/>
  <c r="AS326" i="11"/>
  <c r="AT326" i="11" s="1"/>
  <c r="AZ360" i="11"/>
  <c r="AV360" i="11"/>
  <c r="AS508" i="11"/>
  <c r="AT508" i="11" s="1"/>
  <c r="AZ86" i="11"/>
  <c r="AV93" i="11"/>
  <c r="AV200" i="11"/>
  <c r="AT209" i="11"/>
  <c r="AV212" i="11" s="1"/>
  <c r="AV269" i="11"/>
  <c r="AS281" i="11"/>
  <c r="AT281" i="11" s="1"/>
  <c r="AT280" i="11"/>
  <c r="AV280" i="11" s="1"/>
  <c r="AY381" i="11"/>
  <c r="AV381" i="11"/>
  <c r="AY449" i="11"/>
  <c r="AV449" i="11"/>
  <c r="AV300" i="11"/>
  <c r="AV345" i="11"/>
  <c r="AV368" i="11"/>
  <c r="AV393" i="11"/>
  <c r="AV481" i="11"/>
  <c r="AY518" i="11"/>
  <c r="AV518" i="11"/>
  <c r="AZ565" i="11"/>
  <c r="AV565" i="11"/>
  <c r="AV348" i="11"/>
  <c r="AS349" i="11"/>
  <c r="AT349" i="11" s="1"/>
  <c r="AS416" i="11"/>
  <c r="AT416" i="11" s="1"/>
  <c r="AT415" i="11"/>
  <c r="AV415" i="11" s="1"/>
  <c r="AV553" i="11"/>
  <c r="AS554" i="11"/>
  <c r="AT554" i="11" s="1"/>
  <c r="AS394" i="11"/>
  <c r="AT394" i="11" s="1"/>
  <c r="AT405" i="11"/>
  <c r="AS462" i="11"/>
  <c r="AT462" i="11" s="1"/>
  <c r="AT473" i="11"/>
  <c r="AS531" i="11"/>
  <c r="AT531" i="11" s="1"/>
  <c r="AT542" i="11"/>
  <c r="AV390" i="11"/>
  <c r="AV458" i="11"/>
  <c r="AV527" i="11"/>
  <c r="O379" i="18"/>
  <c r="M17" i="18"/>
  <c r="M379" i="18" s="1"/>
  <c r="BI21" i="11"/>
  <c r="BL20" i="11"/>
  <c r="BI20" i="11"/>
  <c r="BL18" i="11"/>
  <c r="BG18" i="11"/>
  <c r="BI18" i="11" s="1"/>
  <c r="BI16" i="11"/>
  <c r="BI15" i="11"/>
  <c r="BI14" i="11"/>
  <c r="BI13" i="11"/>
  <c r="BI12" i="11"/>
  <c r="BI10" i="11"/>
  <c r="BG9" i="11"/>
  <c r="BI9" i="11" s="1"/>
  <c r="BF6" i="11"/>
  <c r="BI6" i="11" s="1"/>
  <c r="BF5" i="11"/>
  <c r="BG7" i="11"/>
  <c r="BI7" i="11" s="1"/>
  <c r="BF4" i="11"/>
  <c r="BJ1558" i="4" l="1"/>
  <c r="M49" i="6"/>
  <c r="AT199" i="11"/>
  <c r="AT61" i="11"/>
  <c r="AT67" i="11" s="1"/>
  <c r="AT397" i="11"/>
  <c r="AV397" i="11" s="1"/>
  <c r="AV394" i="11"/>
  <c r="AT511" i="11"/>
  <c r="AV511" i="11" s="1"/>
  <c r="AV508" i="11"/>
  <c r="AX61" i="11"/>
  <c r="AV61" i="11"/>
  <c r="AT557" i="11"/>
  <c r="AV557" i="11" s="1"/>
  <c r="AV554" i="11"/>
  <c r="AV337" i="11"/>
  <c r="AZ337" i="11"/>
  <c r="AT17" i="11"/>
  <c r="AT312" i="11"/>
  <c r="AV199" i="11"/>
  <c r="AU204" i="11" s="1"/>
  <c r="AV204" i="11" s="1"/>
  <c r="AT205" i="11"/>
  <c r="AX199" i="11"/>
  <c r="AT534" i="11"/>
  <c r="AV534" i="11" s="1"/>
  <c r="AV531" i="11"/>
  <c r="AV281" i="11"/>
  <c r="AT284" i="11"/>
  <c r="AV284" i="11" s="1"/>
  <c r="AT290" i="11"/>
  <c r="AT329" i="11"/>
  <c r="AV329" i="11" s="1"/>
  <c r="AV326" i="11"/>
  <c r="AT262" i="11"/>
  <c r="AV262" i="11" s="1"/>
  <c r="AV259" i="11"/>
  <c r="AT268" i="11"/>
  <c r="AV473" i="11"/>
  <c r="AZ473" i="11"/>
  <c r="AT419" i="11"/>
  <c r="AV419" i="11" s="1"/>
  <c r="AV416" i="11"/>
  <c r="AT170" i="11"/>
  <c r="AV170" i="11" s="1"/>
  <c r="AV167" i="11"/>
  <c r="AZ427" i="11"/>
  <c r="AV427" i="11"/>
  <c r="AX84" i="11"/>
  <c r="AT90" i="11"/>
  <c r="AV84" i="11"/>
  <c r="AU89" i="11" s="1"/>
  <c r="AV89" i="11" s="1"/>
  <c r="AT471" i="11"/>
  <c r="AT465" i="11"/>
  <c r="AV465" i="11" s="1"/>
  <c r="AV462" i="11"/>
  <c r="AT352" i="11"/>
  <c r="AV352" i="11" s="1"/>
  <c r="AV349" i="11"/>
  <c r="AV438" i="11"/>
  <c r="AV435" i="11"/>
  <c r="AT239" i="11"/>
  <c r="AV239" i="11" s="1"/>
  <c r="AV236" i="11"/>
  <c r="AV117" i="11"/>
  <c r="AV120" i="11"/>
  <c r="AV30" i="11"/>
  <c r="AT33" i="11"/>
  <c r="AV33" i="11" s="1"/>
  <c r="AT39" i="11"/>
  <c r="AT380" i="11"/>
  <c r="AT147" i="11"/>
  <c r="AV147" i="11" s="1"/>
  <c r="AV144" i="11"/>
  <c r="AV542" i="11"/>
  <c r="AZ542" i="11"/>
  <c r="AV405" i="11"/>
  <c r="AZ405" i="11"/>
  <c r="AV484" i="11"/>
  <c r="AS485" i="11"/>
  <c r="AT485" i="11" s="1"/>
  <c r="AS439" i="11"/>
  <c r="AT439" i="11" s="1"/>
  <c r="AS213" i="11"/>
  <c r="AT213" i="11" s="1"/>
  <c r="AV507" i="11"/>
  <c r="AV504" i="11"/>
  <c r="AS121" i="11"/>
  <c r="AT121" i="11" s="1"/>
  <c r="AV550" i="11"/>
  <c r="AV94" i="11"/>
  <c r="AS98" i="11"/>
  <c r="AT98" i="11" s="1"/>
  <c r="BI4" i="11"/>
  <c r="BG19" i="11"/>
  <c r="BG5" i="11"/>
  <c r="BF8" i="11" s="1"/>
  <c r="BG8" i="11" s="1"/>
  <c r="AT563" i="11" l="1"/>
  <c r="AX563" i="11" s="1"/>
  <c r="AT296" i="11"/>
  <c r="AX290" i="11"/>
  <c r="AV290" i="11"/>
  <c r="AU295" i="11" s="1"/>
  <c r="AV295" i="11" s="1"/>
  <c r="AV296" i="11" s="1"/>
  <c r="AW296" i="11" s="1"/>
  <c r="AV98" i="11"/>
  <c r="AT107" i="11"/>
  <c r="AT448" i="11"/>
  <c r="AT442" i="11"/>
  <c r="AV442" i="11" s="1"/>
  <c r="AV439" i="11"/>
  <c r="AV205" i="11"/>
  <c r="AW205" i="11" s="1"/>
  <c r="AT540" i="11"/>
  <c r="AT45" i="11"/>
  <c r="AX39" i="11"/>
  <c r="AV39" i="11"/>
  <c r="AU44" i="11" s="1"/>
  <c r="AV44" i="11" s="1"/>
  <c r="AT176" i="11"/>
  <c r="AT425" i="11"/>
  <c r="AT23" i="11"/>
  <c r="AX17" i="11"/>
  <c r="AV17" i="11"/>
  <c r="AT517" i="11"/>
  <c r="AU66" i="11"/>
  <c r="AV66" i="11" s="1"/>
  <c r="AV67" i="11" s="1"/>
  <c r="AW67" i="11" s="1"/>
  <c r="AT124" i="11"/>
  <c r="AV124" i="11" s="1"/>
  <c r="AV121" i="11"/>
  <c r="AT386" i="11"/>
  <c r="AX380" i="11"/>
  <c r="AV380" i="11"/>
  <c r="AT477" i="11"/>
  <c r="AX471" i="11"/>
  <c r="AV471" i="11"/>
  <c r="AU476" i="11" s="1"/>
  <c r="AV476" i="11" s="1"/>
  <c r="AV477" i="11" s="1"/>
  <c r="AW477" i="11" s="1"/>
  <c r="AT569" i="11"/>
  <c r="AT245" i="11"/>
  <c r="AT358" i="11"/>
  <c r="AV268" i="11"/>
  <c r="AU273" i="11" s="1"/>
  <c r="AV273" i="11" s="1"/>
  <c r="AV274" i="11" s="1"/>
  <c r="AW274" i="11" s="1"/>
  <c r="AT274" i="11"/>
  <c r="AX268" i="11"/>
  <c r="AT318" i="11"/>
  <c r="AX312" i="11"/>
  <c r="AV312" i="11"/>
  <c r="AT488" i="11"/>
  <c r="AV488" i="11" s="1"/>
  <c r="AV485" i="11"/>
  <c r="AT153" i="11"/>
  <c r="AT222" i="11"/>
  <c r="AV213" i="11"/>
  <c r="AT335" i="11"/>
  <c r="AT403" i="11"/>
  <c r="AV90" i="11"/>
  <c r="AW90" i="11" s="1"/>
  <c r="BG11" i="11"/>
  <c r="BI11" i="11" s="1"/>
  <c r="BI8" i="11"/>
  <c r="BM19" i="11"/>
  <c r="BI19" i="11"/>
  <c r="BI5" i="11"/>
  <c r="H3807" i="4"/>
  <c r="AV563" i="11" l="1"/>
  <c r="AU568" i="11" s="1"/>
  <c r="AV568" i="11" s="1"/>
  <c r="AV569" i="11" s="1"/>
  <c r="AW569" i="11" s="1"/>
  <c r="AV45" i="11"/>
  <c r="AW45" i="11" s="1"/>
  <c r="AV222" i="11"/>
  <c r="AU227" i="11" s="1"/>
  <c r="AV227" i="11" s="1"/>
  <c r="AV228" i="11" s="1"/>
  <c r="AW228" i="11" s="1"/>
  <c r="AT228" i="11"/>
  <c r="AX222" i="11"/>
  <c r="AT341" i="11"/>
  <c r="AV335" i="11"/>
  <c r="AX335" i="11"/>
  <c r="AT494" i="11"/>
  <c r="AT251" i="11"/>
  <c r="AX245" i="11"/>
  <c r="AV245" i="11"/>
  <c r="AU22" i="11"/>
  <c r="AV22" i="11" s="1"/>
  <c r="AV23" i="11" s="1"/>
  <c r="AV425" i="11"/>
  <c r="AU430" i="11" s="1"/>
  <c r="AV430" i="11" s="1"/>
  <c r="AV431" i="11" s="1"/>
  <c r="AW431" i="11" s="1"/>
  <c r="AT431" i="11"/>
  <c r="AX425" i="11"/>
  <c r="AT546" i="11"/>
  <c r="AX540" i="11"/>
  <c r="AV540" i="11"/>
  <c r="AU545" i="11" s="1"/>
  <c r="AV545" i="11" s="1"/>
  <c r="AV546" i="11" s="1"/>
  <c r="AW546" i="11" s="1"/>
  <c r="AT409" i="11"/>
  <c r="AX403" i="11"/>
  <c r="AV403" i="11"/>
  <c r="AU408" i="11" s="1"/>
  <c r="AV408" i="11" s="1"/>
  <c r="AV409" i="11" s="1"/>
  <c r="AW409" i="11" s="1"/>
  <c r="AU385" i="11"/>
  <c r="AV385" i="11" s="1"/>
  <c r="AV386" i="11" s="1"/>
  <c r="AW386" i="11" s="1"/>
  <c r="AT182" i="11"/>
  <c r="AX176" i="11"/>
  <c r="AV176" i="11"/>
  <c r="AT454" i="11"/>
  <c r="AX448" i="11"/>
  <c r="AV448" i="11"/>
  <c r="AU453" i="11" s="1"/>
  <c r="AV453" i="11" s="1"/>
  <c r="AV454" i="11" s="1"/>
  <c r="AW454" i="11" s="1"/>
  <c r="AT364" i="11"/>
  <c r="AX358" i="11"/>
  <c r="AV358" i="11"/>
  <c r="AT130" i="11"/>
  <c r="AT523" i="11"/>
  <c r="AX517" i="11"/>
  <c r="AV517" i="11"/>
  <c r="AV107" i="11"/>
  <c r="AU112" i="11" s="1"/>
  <c r="AV112" i="11" s="1"/>
  <c r="AV113" i="11" s="1"/>
  <c r="AW113" i="11" s="1"/>
  <c r="AX107" i="11"/>
  <c r="AT113" i="11"/>
  <c r="AT159" i="11"/>
  <c r="AX153" i="11"/>
  <c r="AV153" i="11"/>
  <c r="AU317" i="11"/>
  <c r="AV317" i="11" s="1"/>
  <c r="AV318" i="11" s="1"/>
  <c r="AW318" i="11" s="1"/>
  <c r="BG17" i="11"/>
  <c r="I3853" i="4"/>
  <c r="L3852" i="4"/>
  <c r="I3852" i="4"/>
  <c r="M3851" i="4"/>
  <c r="M3855" i="4" s="1"/>
  <c r="I3851" i="4"/>
  <c r="G3851" i="4"/>
  <c r="I3850" i="4"/>
  <c r="G3850" i="4"/>
  <c r="L3850" i="4" s="1"/>
  <c r="L3855" i="4" s="1"/>
  <c r="G3849" i="4"/>
  <c r="G3855" i="4" s="1"/>
  <c r="I3848" i="4"/>
  <c r="I3847" i="4"/>
  <c r="I3846" i="4"/>
  <c r="I3845" i="4"/>
  <c r="I3844" i="4"/>
  <c r="I3843" i="4"/>
  <c r="I3842" i="4"/>
  <c r="I3841" i="4"/>
  <c r="F3841" i="4"/>
  <c r="I3840" i="4"/>
  <c r="F3840" i="4"/>
  <c r="I3839" i="4"/>
  <c r="I3837" i="4"/>
  <c r="I3836" i="4"/>
  <c r="I3835" i="4"/>
  <c r="H3838" i="4" s="1"/>
  <c r="I3838" i="4" s="1"/>
  <c r="F3834" i="4"/>
  <c r="I3834" i="4" s="1"/>
  <c r="I3833" i="4"/>
  <c r="F3833" i="4"/>
  <c r="F3832" i="4"/>
  <c r="I3832" i="4" s="1"/>
  <c r="I3831" i="4"/>
  <c r="F3831" i="4"/>
  <c r="F3830" i="4"/>
  <c r="I3830" i="4" s="1"/>
  <c r="I3829" i="4"/>
  <c r="F3829" i="4"/>
  <c r="F3827" i="4"/>
  <c r="C3827" i="4"/>
  <c r="AW23" i="11" l="1"/>
  <c r="AU340" i="11"/>
  <c r="AV340" i="11" s="1"/>
  <c r="AV341" i="11"/>
  <c r="AW341" i="11" s="1"/>
  <c r="AU158" i="11"/>
  <c r="AV158" i="11" s="1"/>
  <c r="AV159" i="11" s="1"/>
  <c r="AW159" i="11" s="1"/>
  <c r="AU522" i="11"/>
  <c r="AV522" i="11" s="1"/>
  <c r="AV523" i="11" s="1"/>
  <c r="AW523" i="11" s="1"/>
  <c r="AU363" i="11"/>
  <c r="AV363" i="11" s="1"/>
  <c r="AV364" i="11"/>
  <c r="AW364" i="11" s="1"/>
  <c r="AV494" i="11"/>
  <c r="AT500" i="11"/>
  <c r="AX494" i="11"/>
  <c r="AU181" i="11"/>
  <c r="AV181" i="11" s="1"/>
  <c r="AV182" i="11" s="1"/>
  <c r="AW182" i="11" s="1"/>
  <c r="AU250" i="11"/>
  <c r="AV250" i="11" s="1"/>
  <c r="AV251" i="11" s="1"/>
  <c r="AW251" i="11" s="1"/>
  <c r="AT136" i="11"/>
  <c r="AX130" i="11"/>
  <c r="AV130" i="11"/>
  <c r="BI17" i="11"/>
  <c r="BG23" i="11"/>
  <c r="BK17" i="11"/>
  <c r="I3849" i="4"/>
  <c r="I3855" i="4" s="1"/>
  <c r="J3855" i="4" s="1"/>
  <c r="K3849" i="4"/>
  <c r="K3855" i="4" s="1"/>
  <c r="H3854" i="4"/>
  <c r="I3854" i="4" s="1"/>
  <c r="AV3019" i="4"/>
  <c r="AV3018" i="4"/>
  <c r="AV3014" i="4"/>
  <c r="AT3017" i="4"/>
  <c r="AV3017" i="4" s="1"/>
  <c r="AV3012" i="4"/>
  <c r="AV3011" i="4"/>
  <c r="AV3010" i="4"/>
  <c r="AV3009" i="4"/>
  <c r="AT3009" i="4"/>
  <c r="AV3008" i="4"/>
  <c r="AT3008" i="4"/>
  <c r="AT3016" i="4" s="1"/>
  <c r="AV3016" i="4" s="1"/>
  <c r="AV3007" i="4"/>
  <c r="AT3006" i="4"/>
  <c r="AV3006" i="4" s="1"/>
  <c r="AT3005" i="4"/>
  <c r="AV3005" i="4" s="1"/>
  <c r="AS3005" i="4"/>
  <c r="AS3004" i="4"/>
  <c r="AT3004" i="4" s="1"/>
  <c r="AT3003" i="4"/>
  <c r="AV3003" i="4" s="1"/>
  <c r="AU3002" i="4"/>
  <c r="AV3002" i="4" s="1"/>
  <c r="AV3001" i="4"/>
  <c r="AV3000" i="4"/>
  <c r="AV2999" i="4"/>
  <c r="AV2998" i="4"/>
  <c r="AV2997" i="4"/>
  <c r="AV2996" i="4"/>
  <c r="AS2995" i="4"/>
  <c r="AV2995" i="4" s="1"/>
  <c r="AS2994" i="4"/>
  <c r="AV2994" i="4" s="1"/>
  <c r="AS2993" i="4"/>
  <c r="AV2993" i="4" s="1"/>
  <c r="AS2992" i="4"/>
  <c r="AV2992" i="4" s="1"/>
  <c r="AS2991" i="4"/>
  <c r="AV2991" i="4" s="1"/>
  <c r="AS2990" i="4"/>
  <c r="AV2990" i="4" s="1"/>
  <c r="AS2989" i="4"/>
  <c r="AV2989" i="4" s="1"/>
  <c r="AS2988" i="4"/>
  <c r="AV2988" i="4" s="1"/>
  <c r="AS2987" i="4"/>
  <c r="AV2987" i="4" s="1"/>
  <c r="AN2986" i="4"/>
  <c r="AV2985" i="4"/>
  <c r="AS2985" i="4"/>
  <c r="AQ2985" i="4"/>
  <c r="AO2985" i="4"/>
  <c r="M87" i="6"/>
  <c r="AG2682" i="4"/>
  <c r="AI2688" i="4"/>
  <c r="AL2687" i="4"/>
  <c r="AI2687" i="4"/>
  <c r="AG2685" i="4"/>
  <c r="AI2685" i="4" s="1"/>
  <c r="AI2683" i="4"/>
  <c r="AG2686" i="4"/>
  <c r="AI2681" i="4"/>
  <c r="AI2680" i="4"/>
  <c r="AI2679" i="4"/>
  <c r="AI2677" i="4"/>
  <c r="AG2677" i="4"/>
  <c r="AF2676" i="4"/>
  <c r="AG2676" i="4" s="1"/>
  <c r="AI2676" i="4" s="1"/>
  <c r="AF2675" i="4"/>
  <c r="AG2675" i="4" s="1"/>
  <c r="AI2674" i="4"/>
  <c r="AG2674" i="4"/>
  <c r="AI2672" i="4"/>
  <c r="AH2673" i="4" s="1"/>
  <c r="AI2673" i="4" s="1"/>
  <c r="AI2671" i="4"/>
  <c r="AI2670" i="4"/>
  <c r="AI2669" i="4"/>
  <c r="AI2668" i="4"/>
  <c r="AI2667" i="4"/>
  <c r="AF2666" i="4"/>
  <c r="AI2666" i="4" s="1"/>
  <c r="AI2665" i="4"/>
  <c r="AF2665" i="4"/>
  <c r="AF2664" i="4"/>
  <c r="AI2664" i="4" s="1"/>
  <c r="AI2663" i="4"/>
  <c r="AF2663" i="4"/>
  <c r="AF2662" i="4"/>
  <c r="AI2662" i="4" s="1"/>
  <c r="AI2661" i="4"/>
  <c r="AF2661" i="4"/>
  <c r="AA2660" i="4"/>
  <c r="AF2659" i="4"/>
  <c r="AD2659" i="4"/>
  <c r="AB2659" i="4"/>
  <c r="AI2218" i="4"/>
  <c r="AI2219" i="4"/>
  <c r="AI2220" i="4"/>
  <c r="AI2221" i="4"/>
  <c r="AH2223" i="4" s="1"/>
  <c r="AI2223" i="4" s="1"/>
  <c r="AI2222" i="4"/>
  <c r="AI2238" i="4"/>
  <c r="AI2237" i="4"/>
  <c r="AG2236" i="4"/>
  <c r="AI2236" i="4" s="1"/>
  <c r="AG2235" i="4"/>
  <c r="AI2235" i="4" s="1"/>
  <c r="AI2233" i="4"/>
  <c r="AI2232" i="4"/>
  <c r="AI2231" i="4"/>
  <c r="AI2230" i="4"/>
  <c r="AI2229" i="4"/>
  <c r="AI2228" i="4"/>
  <c r="AG2227" i="4"/>
  <c r="AI2227" i="4" s="1"/>
  <c r="AF2226" i="4"/>
  <c r="AG2226" i="4" s="1"/>
  <c r="AI2225" i="4"/>
  <c r="AG2225" i="4"/>
  <c r="AF2225" i="4"/>
  <c r="AG2224" i="4"/>
  <c r="AI2224" i="4" s="1"/>
  <c r="AI2217" i="4"/>
  <c r="AF2216" i="4"/>
  <c r="AI2216" i="4" s="1"/>
  <c r="AF2215" i="4"/>
  <c r="AI2215" i="4" s="1"/>
  <c r="AF2214" i="4"/>
  <c r="AI2214" i="4" s="1"/>
  <c r="AF2213" i="4"/>
  <c r="AI2213" i="4" s="1"/>
  <c r="AF2212" i="4"/>
  <c r="AI2212" i="4" s="1"/>
  <c r="AF2211" i="4"/>
  <c r="AI2211" i="4" s="1"/>
  <c r="AI2209" i="4"/>
  <c r="AL2237" i="4" s="1"/>
  <c r="AF2209" i="4"/>
  <c r="G3782" i="4"/>
  <c r="H3777" i="4"/>
  <c r="U129" i="10"/>
  <c r="T129" i="10"/>
  <c r="T128" i="10"/>
  <c r="T127" i="10"/>
  <c r="T126" i="10"/>
  <c r="T125" i="10"/>
  <c r="T124" i="10"/>
  <c r="I3824" i="4"/>
  <c r="L3823" i="4"/>
  <c r="I3823" i="4"/>
  <c r="G3822" i="4"/>
  <c r="I3822" i="4" s="1"/>
  <c r="G3821" i="4"/>
  <c r="L3821" i="4" s="1"/>
  <c r="G3820" i="4"/>
  <c r="I3819" i="4"/>
  <c r="I3818" i="4"/>
  <c r="I3817" i="4"/>
  <c r="I3816" i="4"/>
  <c r="I3815" i="4"/>
  <c r="I3814" i="4"/>
  <c r="I3813" i="4"/>
  <c r="I3812" i="4"/>
  <c r="F3812" i="4"/>
  <c r="I3811" i="4"/>
  <c r="F3811" i="4"/>
  <c r="I3810" i="4"/>
  <c r="I3808" i="4"/>
  <c r="I3807" i="4"/>
  <c r="I3806" i="4"/>
  <c r="F3805" i="4"/>
  <c r="I3805" i="4" s="1"/>
  <c r="I3804" i="4"/>
  <c r="F3804" i="4"/>
  <c r="F3803" i="4"/>
  <c r="I3803" i="4" s="1"/>
  <c r="I3802" i="4"/>
  <c r="F3802" i="4"/>
  <c r="I3801" i="4"/>
  <c r="F3801" i="4"/>
  <c r="I3800" i="4"/>
  <c r="F3800" i="4"/>
  <c r="F3798" i="4"/>
  <c r="C3798" i="4"/>
  <c r="U122" i="10"/>
  <c r="T122" i="10"/>
  <c r="T121" i="10"/>
  <c r="U119" i="10"/>
  <c r="T119" i="10"/>
  <c r="U3164" i="4"/>
  <c r="V3183" i="4"/>
  <c r="V3182" i="4"/>
  <c r="V3178" i="4"/>
  <c r="T3181" i="4"/>
  <c r="V3176" i="4"/>
  <c r="T3175" i="4"/>
  <c r="T3180" i="4" s="1"/>
  <c r="V3180" i="4" s="1"/>
  <c r="V3174" i="4"/>
  <c r="V3173" i="4"/>
  <c r="V3172" i="4"/>
  <c r="V3171" i="4"/>
  <c r="T3170" i="4"/>
  <c r="V3170" i="4" s="1"/>
  <c r="S3169" i="4"/>
  <c r="T3169" i="4" s="1"/>
  <c r="V3169" i="4" s="1"/>
  <c r="S3168" i="4"/>
  <c r="T3168" i="4" s="1"/>
  <c r="T3167" i="4"/>
  <c r="V3167" i="4" s="1"/>
  <c r="V3165" i="4"/>
  <c r="V3164" i="4"/>
  <c r="V3163" i="4"/>
  <c r="V3162" i="4"/>
  <c r="V3161" i="4"/>
  <c r="V3160" i="4"/>
  <c r="S3159" i="4"/>
  <c r="V3159" i="4" s="1"/>
  <c r="V3158" i="4"/>
  <c r="S3158" i="4"/>
  <c r="S3157" i="4"/>
  <c r="V3157" i="4" s="1"/>
  <c r="V3156" i="4"/>
  <c r="S3156" i="4"/>
  <c r="S3155" i="4"/>
  <c r="V3155" i="4" s="1"/>
  <c r="V3154" i="4"/>
  <c r="S3154" i="4"/>
  <c r="S3153" i="4"/>
  <c r="V3153" i="4" s="1"/>
  <c r="V3152" i="4"/>
  <c r="S3152" i="4"/>
  <c r="V3150" i="4"/>
  <c r="Y3182" i="4" s="1"/>
  <c r="S3150" i="4"/>
  <c r="Q3150" i="4"/>
  <c r="U117" i="10"/>
  <c r="T117" i="10"/>
  <c r="T116" i="10"/>
  <c r="T115" i="10"/>
  <c r="T114" i="10"/>
  <c r="AU3130" i="4"/>
  <c r="AV3130" i="4" s="1"/>
  <c r="AV3147" i="4"/>
  <c r="AV3146" i="4"/>
  <c r="AV3145" i="4"/>
  <c r="AT3145" i="4"/>
  <c r="AV3144" i="4"/>
  <c r="AT3144" i="4"/>
  <c r="AV3142" i="4"/>
  <c r="AV3141" i="4"/>
  <c r="AV3140" i="4"/>
  <c r="AV3139" i="4"/>
  <c r="AV3138" i="4"/>
  <c r="AV3137" i="4"/>
  <c r="AT3136" i="4"/>
  <c r="AV3136" i="4" s="1"/>
  <c r="AS3135" i="4"/>
  <c r="AT3135" i="4" s="1"/>
  <c r="AV3134" i="4"/>
  <c r="AT3134" i="4"/>
  <c r="AS3134" i="4"/>
  <c r="AV3133" i="4"/>
  <c r="AV3131" i="4"/>
  <c r="AV3129" i="4"/>
  <c r="AV3128" i="4"/>
  <c r="AV3127" i="4"/>
  <c r="AV3126" i="4"/>
  <c r="AV3125" i="4"/>
  <c r="AS3125" i="4"/>
  <c r="AS3124" i="4"/>
  <c r="AV3124" i="4" s="1"/>
  <c r="AV3123" i="4"/>
  <c r="AS3123" i="4"/>
  <c r="AS3122" i="4"/>
  <c r="AV3122" i="4" s="1"/>
  <c r="AV3121" i="4"/>
  <c r="AS3121" i="4"/>
  <c r="AS3120" i="4"/>
  <c r="AV3120" i="4" s="1"/>
  <c r="AN3119" i="4"/>
  <c r="AV3118" i="4"/>
  <c r="AY3146" i="4" s="1"/>
  <c r="AS3118" i="4"/>
  <c r="AQ3118" i="4"/>
  <c r="AO3118" i="4"/>
  <c r="U112" i="10"/>
  <c r="T112" i="10"/>
  <c r="V3083" i="4"/>
  <c r="V3082" i="4"/>
  <c r="Z3081" i="4"/>
  <c r="Z3085" i="4" s="1"/>
  <c r="V3081" i="4"/>
  <c r="T3081" i="4"/>
  <c r="V3080" i="4"/>
  <c r="T3080" i="4"/>
  <c r="V3078" i="4"/>
  <c r="V3077" i="4"/>
  <c r="V3076" i="4"/>
  <c r="V3075" i="4"/>
  <c r="V3074" i="4"/>
  <c r="V3073" i="4"/>
  <c r="T3072" i="4"/>
  <c r="V3072" i="4" s="1"/>
  <c r="S3071" i="4"/>
  <c r="T3071" i="4" s="1"/>
  <c r="V3070" i="4"/>
  <c r="T3070" i="4"/>
  <c r="S3070" i="4"/>
  <c r="V3069" i="4"/>
  <c r="V3067" i="4"/>
  <c r="V3066" i="4"/>
  <c r="V3065" i="4"/>
  <c r="U3068" i="4" s="1"/>
  <c r="V3068" i="4" s="1"/>
  <c r="V3064" i="4"/>
  <c r="V3063" i="4"/>
  <c r="V3062" i="4"/>
  <c r="V3061" i="4"/>
  <c r="S3061" i="4"/>
  <c r="S3060" i="4"/>
  <c r="V3060" i="4" s="1"/>
  <c r="V3059" i="4"/>
  <c r="S3059" i="4"/>
  <c r="S3058" i="4"/>
  <c r="V3058" i="4" s="1"/>
  <c r="V3057" i="4"/>
  <c r="S3057" i="4"/>
  <c r="S3056" i="4"/>
  <c r="V3056" i="4" s="1"/>
  <c r="V3054" i="4"/>
  <c r="Y3082" i="4" s="1"/>
  <c r="S3054" i="4"/>
  <c r="Q3054" i="4"/>
  <c r="BH3034" i="4"/>
  <c r="BI3034" i="4" s="1"/>
  <c r="BI3051" i="4"/>
  <c r="BI3050" i="4"/>
  <c r="BG3049" i="4"/>
  <c r="BI3049" i="4" s="1"/>
  <c r="BI3046" i="4"/>
  <c r="BI3045" i="4"/>
  <c r="BI3044" i="4"/>
  <c r="BI3043" i="4"/>
  <c r="BG3042" i="4"/>
  <c r="BG3048" i="4" s="1"/>
  <c r="BI3048" i="4" s="1"/>
  <c r="BI3041" i="4"/>
  <c r="BI3040" i="4"/>
  <c r="BG3040" i="4"/>
  <c r="BF3039" i="4"/>
  <c r="BG3039" i="4" s="1"/>
  <c r="BI3039" i="4" s="1"/>
  <c r="BG3038" i="4"/>
  <c r="BI3038" i="4" s="1"/>
  <c r="BF3038" i="4"/>
  <c r="BI3037" i="4"/>
  <c r="BI3035" i="4"/>
  <c r="BI3033" i="4"/>
  <c r="BI3032" i="4"/>
  <c r="BI3031" i="4"/>
  <c r="BI3030" i="4"/>
  <c r="BI3029" i="4"/>
  <c r="BF3029" i="4"/>
  <c r="BI3028" i="4"/>
  <c r="BF3028" i="4"/>
  <c r="BI3027" i="4"/>
  <c r="BF3027" i="4"/>
  <c r="BI3026" i="4"/>
  <c r="BF3026" i="4"/>
  <c r="BI3025" i="4"/>
  <c r="BF3025" i="4"/>
  <c r="BI3024" i="4"/>
  <c r="BF3024" i="4"/>
  <c r="BA3023" i="4"/>
  <c r="BI3022" i="4"/>
  <c r="BL3048" i="4" s="1"/>
  <c r="BF3022" i="4"/>
  <c r="BD3022" i="4"/>
  <c r="BB3022" i="4"/>
  <c r="U110" i="10"/>
  <c r="T110" i="10"/>
  <c r="AU2542" i="4"/>
  <c r="AV2542" i="4" s="1"/>
  <c r="AU2545" i="4" s="1"/>
  <c r="AV2545" i="4" s="1"/>
  <c r="AV2560" i="4"/>
  <c r="AV2559" i="4"/>
  <c r="AV2558" i="4"/>
  <c r="AT2558" i="4"/>
  <c r="AV2555" i="4"/>
  <c r="AV2554" i="4"/>
  <c r="AV2553" i="4"/>
  <c r="AV2552" i="4"/>
  <c r="AT2552" i="4"/>
  <c r="AT2557" i="4" s="1"/>
  <c r="AV2557" i="4" s="1"/>
  <c r="AV2551" i="4"/>
  <c r="AT2551" i="4"/>
  <c r="AV2549" i="4"/>
  <c r="AT2549" i="4"/>
  <c r="AV2548" i="4"/>
  <c r="AT2548" i="4"/>
  <c r="AS2548" i="4"/>
  <c r="AV2546" i="4"/>
  <c r="AV2544" i="4"/>
  <c r="AV2543" i="4"/>
  <c r="AV2541" i="4"/>
  <c r="AV2540" i="4"/>
  <c r="AV2539" i="4"/>
  <c r="AV2538" i="4"/>
  <c r="AS2538" i="4"/>
  <c r="AV2537" i="4"/>
  <c r="AS2537" i="4"/>
  <c r="AV2536" i="4"/>
  <c r="AS2536" i="4"/>
  <c r="AV2535" i="4"/>
  <c r="AS2535" i="4"/>
  <c r="AV2534" i="4"/>
  <c r="AT2534" i="4"/>
  <c r="AS2534" i="4"/>
  <c r="AT2533" i="4"/>
  <c r="AS2547" i="4" s="1"/>
  <c r="AT2547" i="4" s="1"/>
  <c r="AS2533" i="4"/>
  <c r="AV2533" i="4" s="1"/>
  <c r="AN2532" i="4"/>
  <c r="AV2531" i="4"/>
  <c r="AY2559" i="4" s="1"/>
  <c r="AS2531" i="4"/>
  <c r="AO2531" i="4"/>
  <c r="U108" i="10"/>
  <c r="T108" i="10"/>
  <c r="T107" i="10"/>
  <c r="T106" i="10"/>
  <c r="T105" i="10"/>
  <c r="T104" i="10"/>
  <c r="AU2510" i="4"/>
  <c r="AV2528" i="4"/>
  <c r="AV2527" i="4"/>
  <c r="AZ2526" i="4"/>
  <c r="AZ2530" i="4" s="1"/>
  <c r="AT2526" i="4"/>
  <c r="AV2526" i="4" s="1"/>
  <c r="AV2523" i="4"/>
  <c r="AV2522" i="4"/>
  <c r="AV2521" i="4"/>
  <c r="AV2520" i="4"/>
  <c r="AT2520" i="4"/>
  <c r="AT2519" i="4"/>
  <c r="AT2525" i="4" s="1"/>
  <c r="AV2525" i="4" s="1"/>
  <c r="AT2517" i="4"/>
  <c r="AV2517" i="4" s="1"/>
  <c r="AS2516" i="4"/>
  <c r="AT2516" i="4" s="1"/>
  <c r="AV2516" i="4" s="1"/>
  <c r="AV2514" i="4"/>
  <c r="AV2512" i="4"/>
  <c r="AV2511" i="4"/>
  <c r="AV2510" i="4"/>
  <c r="AU2513" i="4" s="1"/>
  <c r="AV2513" i="4" s="1"/>
  <c r="AV2509" i="4"/>
  <c r="AV2508" i="4"/>
  <c r="AV2507" i="4"/>
  <c r="AV2506" i="4"/>
  <c r="AS2506" i="4"/>
  <c r="AS2505" i="4"/>
  <c r="AV2505" i="4" s="1"/>
  <c r="AV2504" i="4"/>
  <c r="AS2504" i="4"/>
  <c r="AS2503" i="4"/>
  <c r="AV2503" i="4" s="1"/>
  <c r="AV2502" i="4"/>
  <c r="AT2502" i="4"/>
  <c r="AS2502" i="4"/>
  <c r="AT2501" i="4"/>
  <c r="AS2515" i="4" s="1"/>
  <c r="AT2515" i="4" s="1"/>
  <c r="AS2501" i="4"/>
  <c r="AN2500" i="4"/>
  <c r="AV2499" i="4"/>
  <c r="AY2527" i="4" s="1"/>
  <c r="AS2499" i="4"/>
  <c r="AO2499" i="4"/>
  <c r="U102" i="10"/>
  <c r="T102" i="10"/>
  <c r="T101" i="10"/>
  <c r="T100" i="10"/>
  <c r="T99" i="10"/>
  <c r="T98" i="10"/>
  <c r="BT2088" i="4"/>
  <c r="BU2084" i="4"/>
  <c r="BV2084" i="4" s="1"/>
  <c r="BU2087" i="4" s="1"/>
  <c r="BV2087" i="4" s="1"/>
  <c r="BV2104" i="4"/>
  <c r="BV2103" i="4"/>
  <c r="BV2102" i="4"/>
  <c r="BT2102" i="4"/>
  <c r="BV2099" i="4"/>
  <c r="BV2098" i="4"/>
  <c r="BV2097" i="4"/>
  <c r="BV2096" i="4"/>
  <c r="BT2096" i="4"/>
  <c r="BT2095" i="4"/>
  <c r="BV2095" i="4" s="1"/>
  <c r="BV2094" i="4"/>
  <c r="BT2094" i="4"/>
  <c r="BT2093" i="4"/>
  <c r="BT2101" i="4" s="1"/>
  <c r="BV2101" i="4" s="1"/>
  <c r="BV2092" i="4"/>
  <c r="BV2091" i="4"/>
  <c r="BT2091" i="4"/>
  <c r="BT2090" i="4"/>
  <c r="BV2090" i="4" s="1"/>
  <c r="BS2090" i="4"/>
  <c r="BS2089" i="4"/>
  <c r="BT2089" i="4" s="1"/>
  <c r="BV2088" i="4"/>
  <c r="BV2086" i="4"/>
  <c r="BV2085" i="4"/>
  <c r="BV2083" i="4"/>
  <c r="BV2082" i="4"/>
  <c r="BV2081" i="4"/>
  <c r="BS2080" i="4"/>
  <c r="BV2080" i="4" s="1"/>
  <c r="BV2079" i="4"/>
  <c r="BS2079" i="4"/>
  <c r="BS2078" i="4"/>
  <c r="BV2078" i="4" s="1"/>
  <c r="BV2077" i="4"/>
  <c r="BS2077" i="4"/>
  <c r="BS2076" i="4"/>
  <c r="BV2076" i="4" s="1"/>
  <c r="BV2075" i="4"/>
  <c r="BS2075" i="4"/>
  <c r="BN2074" i="4"/>
  <c r="BV2073" i="4"/>
  <c r="BZ2102" i="4" s="1"/>
  <c r="BZ2106" i="4" s="1"/>
  <c r="BS2073" i="4"/>
  <c r="BQ2073" i="4"/>
  <c r="BO2073" i="4"/>
  <c r="BU2050" i="4"/>
  <c r="BV2050" i="4" s="1"/>
  <c r="BU2053" i="4" s="1"/>
  <c r="BV2053" i="4" s="1"/>
  <c r="U96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9" i="10"/>
  <c r="T78" i="10"/>
  <c r="T77" i="10"/>
  <c r="T76" i="10"/>
  <c r="T75" i="10"/>
  <c r="T74" i="10"/>
  <c r="T73" i="10"/>
  <c r="BV2070" i="4"/>
  <c r="BV2069" i="4"/>
  <c r="BT2068" i="4"/>
  <c r="BV2068" i="4" s="1"/>
  <c r="BV2065" i="4"/>
  <c r="BV2064" i="4"/>
  <c r="BV2063" i="4"/>
  <c r="BV2062" i="4"/>
  <c r="BT2062" i="4"/>
  <c r="BT2061" i="4"/>
  <c r="BV2061" i="4" s="1"/>
  <c r="BV2060" i="4"/>
  <c r="BT2060" i="4"/>
  <c r="BT2059" i="4"/>
  <c r="BT2067" i="4" s="1"/>
  <c r="BV2058" i="4"/>
  <c r="BT2057" i="4"/>
  <c r="BV2057" i="4" s="1"/>
  <c r="BT2056" i="4"/>
  <c r="BV2056" i="4" s="1"/>
  <c r="BS2056" i="4"/>
  <c r="BS2055" i="4"/>
  <c r="BT2055" i="4" s="1"/>
  <c r="BT2054" i="4"/>
  <c r="BV2054" i="4" s="1"/>
  <c r="BV2052" i="4"/>
  <c r="BV2051" i="4"/>
  <c r="BV2049" i="4"/>
  <c r="BV2048" i="4"/>
  <c r="BV2047" i="4"/>
  <c r="BV2046" i="4"/>
  <c r="BS2046" i="4"/>
  <c r="BS2045" i="4"/>
  <c r="BV2045" i="4" s="1"/>
  <c r="BV2044" i="4"/>
  <c r="BS2044" i="4"/>
  <c r="BS2043" i="4"/>
  <c r="BV2043" i="4" s="1"/>
  <c r="BV2042" i="4"/>
  <c r="BS2042" i="4"/>
  <c r="BS2041" i="4"/>
  <c r="BV2041" i="4" s="1"/>
  <c r="BN2040" i="4"/>
  <c r="BV2039" i="4"/>
  <c r="BY2069" i="4" s="1"/>
  <c r="BS2039" i="4"/>
  <c r="BQ2039" i="4"/>
  <c r="BO2039" i="4"/>
  <c r="U71" i="10"/>
  <c r="T71" i="10"/>
  <c r="T70" i="10"/>
  <c r="T69" i="10"/>
  <c r="T68" i="10"/>
  <c r="T67" i="10"/>
  <c r="T66" i="10"/>
  <c r="T65" i="10"/>
  <c r="T64" i="10"/>
  <c r="T63" i="10"/>
  <c r="T62" i="10"/>
  <c r="T61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AU2018" i="4"/>
  <c r="U46" i="10"/>
  <c r="T46" i="10"/>
  <c r="AV2036" i="4"/>
  <c r="AV2035" i="4"/>
  <c r="AT2034" i="4"/>
  <c r="AV2034" i="4" s="1"/>
  <c r="AV2033" i="4"/>
  <c r="AT2033" i="4"/>
  <c r="AV2031" i="4"/>
  <c r="AV2030" i="4"/>
  <c r="AV2029" i="4"/>
  <c r="AV2028" i="4"/>
  <c r="AV2027" i="4"/>
  <c r="AV2026" i="4"/>
  <c r="AT2025" i="4"/>
  <c r="AV2025" i="4" s="1"/>
  <c r="AT2024" i="4"/>
  <c r="AV2024" i="4" s="1"/>
  <c r="AS2024" i="4"/>
  <c r="AS2023" i="4"/>
  <c r="AT2023" i="4" s="1"/>
  <c r="AV2022" i="4"/>
  <c r="AV2020" i="4"/>
  <c r="AV2019" i="4"/>
  <c r="AV2018" i="4"/>
  <c r="AU2021" i="4" s="1"/>
  <c r="AV2021" i="4" s="1"/>
  <c r="AV2017" i="4"/>
  <c r="AV2016" i="4"/>
  <c r="AV2015" i="4"/>
  <c r="AV2014" i="4"/>
  <c r="AS2014" i="4"/>
  <c r="AS2013" i="4"/>
  <c r="AV2013" i="4" s="1"/>
  <c r="AV2012" i="4"/>
  <c r="AS2012" i="4"/>
  <c r="AS2011" i="4"/>
  <c r="AV2011" i="4" s="1"/>
  <c r="AV2010" i="4"/>
  <c r="AS2010" i="4"/>
  <c r="AS2009" i="4"/>
  <c r="AV2009" i="4" s="1"/>
  <c r="AN2008" i="4"/>
  <c r="AV2007" i="4"/>
  <c r="AY2035" i="4" s="1"/>
  <c r="AS2007" i="4"/>
  <c r="AQ2007" i="4"/>
  <c r="AO2007" i="4"/>
  <c r="AU1538" i="4"/>
  <c r="AV1556" i="4"/>
  <c r="AV1555" i="4"/>
  <c r="AZ1554" i="4"/>
  <c r="AZ1558" i="4" s="1"/>
  <c r="AV1554" i="4"/>
  <c r="AT1554" i="4"/>
  <c r="AV1551" i="4"/>
  <c r="AV1550" i="4"/>
  <c r="AV1549" i="4"/>
  <c r="AV1548" i="4"/>
  <c r="AT1548" i="4"/>
  <c r="AT1553" i="4" s="1"/>
  <c r="AV1553" i="4" s="1"/>
  <c r="AV1547" i="4"/>
  <c r="AV1545" i="4"/>
  <c r="AT1545" i="4"/>
  <c r="AT1544" i="4"/>
  <c r="AV1544" i="4" s="1"/>
  <c r="AS1544" i="4"/>
  <c r="AV1542" i="4"/>
  <c r="AV1540" i="4"/>
  <c r="AV1539" i="4"/>
  <c r="AV1538" i="4"/>
  <c r="AU1541" i="4" s="1"/>
  <c r="AV1541" i="4" s="1"/>
  <c r="AV1537" i="4"/>
  <c r="AV1536" i="4"/>
  <c r="AV1535" i="4"/>
  <c r="AS1534" i="4"/>
  <c r="AV1534" i="4" s="1"/>
  <c r="AV1533" i="4"/>
  <c r="AS1533" i="4"/>
  <c r="AS1532" i="4"/>
  <c r="AV1532" i="4" s="1"/>
  <c r="AV1531" i="4"/>
  <c r="AS1531" i="4"/>
  <c r="AT1530" i="4"/>
  <c r="AV1530" i="4" s="1"/>
  <c r="AS1530" i="4"/>
  <c r="AT1529" i="4"/>
  <c r="AS1529" i="4"/>
  <c r="AV1529" i="4" s="1"/>
  <c r="AN1528" i="4"/>
  <c r="AV1527" i="4"/>
  <c r="AY1555" i="4" s="1"/>
  <c r="AS1527" i="4"/>
  <c r="AO1527" i="4"/>
  <c r="U44" i="10"/>
  <c r="T44" i="10"/>
  <c r="T43" i="10"/>
  <c r="T42" i="10"/>
  <c r="T41" i="10"/>
  <c r="T40" i="10"/>
  <c r="AU1506" i="4"/>
  <c r="AV1506" i="4" s="1"/>
  <c r="AU1509" i="4" s="1"/>
  <c r="AV1509" i="4" s="1"/>
  <c r="AV1524" i="4"/>
  <c r="AV1523" i="4"/>
  <c r="AV1522" i="4"/>
  <c r="AT1522" i="4"/>
  <c r="AV1519" i="4"/>
  <c r="AV1518" i="4"/>
  <c r="AV1517" i="4"/>
  <c r="AT1516" i="4"/>
  <c r="AT1521" i="4" s="1"/>
  <c r="AV1521" i="4" s="1"/>
  <c r="AV1515" i="4"/>
  <c r="AT1515" i="4"/>
  <c r="AV1513" i="4"/>
  <c r="AT1513" i="4"/>
  <c r="AT1512" i="4"/>
  <c r="AV1512" i="4" s="1"/>
  <c r="AS1512" i="4"/>
  <c r="AV1510" i="4"/>
  <c r="AV1508" i="4"/>
  <c r="AV1507" i="4"/>
  <c r="AV1505" i="4"/>
  <c r="AV1504" i="4"/>
  <c r="AV1503" i="4"/>
  <c r="AS1502" i="4"/>
  <c r="AV1502" i="4" s="1"/>
  <c r="AV1501" i="4"/>
  <c r="AS1501" i="4"/>
  <c r="AS1500" i="4"/>
  <c r="AV1500" i="4" s="1"/>
  <c r="AV1499" i="4"/>
  <c r="AS1499" i="4"/>
  <c r="AT1498" i="4"/>
  <c r="AS1511" i="4" s="1"/>
  <c r="AT1511" i="4" s="1"/>
  <c r="AS1498" i="4"/>
  <c r="AV1498" i="4" s="1"/>
  <c r="AT1497" i="4"/>
  <c r="AS1497" i="4"/>
  <c r="AV1497" i="4" s="1"/>
  <c r="AN1496" i="4"/>
  <c r="AV1495" i="4"/>
  <c r="AY1521" i="4" s="1"/>
  <c r="AS1495" i="4"/>
  <c r="AO1495" i="4"/>
  <c r="U38" i="10"/>
  <c r="T38" i="10"/>
  <c r="T37" i="10"/>
  <c r="T36" i="10"/>
  <c r="T35" i="10"/>
  <c r="T34" i="10"/>
  <c r="T33" i="10"/>
  <c r="AU1474" i="4"/>
  <c r="AV1492" i="4"/>
  <c r="AV1491" i="4"/>
  <c r="AV1490" i="4"/>
  <c r="AT1490" i="4"/>
  <c r="AV1487" i="4"/>
  <c r="AV1486" i="4"/>
  <c r="AV1485" i="4"/>
  <c r="AV1484" i="4"/>
  <c r="AT1484" i="4"/>
  <c r="AT1483" i="4"/>
  <c r="AT1489" i="4" s="1"/>
  <c r="AV1489" i="4" s="1"/>
  <c r="AT1481" i="4"/>
  <c r="AV1481" i="4" s="1"/>
  <c r="AV1480" i="4"/>
  <c r="AT1480" i="4"/>
  <c r="AS1480" i="4"/>
  <c r="AV1478" i="4"/>
  <c r="AV1476" i="4"/>
  <c r="AV1475" i="4"/>
  <c r="AV1474" i="4"/>
  <c r="AU1477" i="4" s="1"/>
  <c r="AV1477" i="4" s="1"/>
  <c r="AV1473" i="4"/>
  <c r="AV1472" i="4"/>
  <c r="AV1471" i="4"/>
  <c r="AV1470" i="4"/>
  <c r="AS1470" i="4"/>
  <c r="AS1469" i="4"/>
  <c r="AV1469" i="4" s="1"/>
  <c r="AV1468" i="4"/>
  <c r="AS1468" i="4"/>
  <c r="AS1467" i="4"/>
  <c r="AV1467" i="4" s="1"/>
  <c r="AV1466" i="4"/>
  <c r="AT1466" i="4"/>
  <c r="AS1466" i="4"/>
  <c r="AT1465" i="4"/>
  <c r="AS1479" i="4" s="1"/>
  <c r="AT1479" i="4" s="1"/>
  <c r="AS1465" i="4"/>
  <c r="AN1464" i="4"/>
  <c r="AV1463" i="4"/>
  <c r="AY1489" i="4" s="1"/>
  <c r="AS1463" i="4"/>
  <c r="AO1463" i="4"/>
  <c r="U31" i="10"/>
  <c r="T31" i="10"/>
  <c r="T30" i="10"/>
  <c r="T29" i="10"/>
  <c r="T28" i="10"/>
  <c r="T27" i="10"/>
  <c r="T26" i="10"/>
  <c r="AU1442" i="4"/>
  <c r="AV1442" i="4" s="1"/>
  <c r="AU1445" i="4" s="1"/>
  <c r="AV1445" i="4" s="1"/>
  <c r="AV1460" i="4"/>
  <c r="AV1459" i="4"/>
  <c r="AV1458" i="4"/>
  <c r="AT1458" i="4"/>
  <c r="AV1455" i="4"/>
  <c r="AV1454" i="4"/>
  <c r="AV1453" i="4"/>
  <c r="AT1452" i="4"/>
  <c r="AT1457" i="4" s="1"/>
  <c r="AV1457" i="4" s="1"/>
  <c r="AT1451" i="4"/>
  <c r="AV1451" i="4" s="1"/>
  <c r="AT1449" i="4"/>
  <c r="AV1449" i="4" s="1"/>
  <c r="AT1448" i="4"/>
  <c r="AV1448" i="4" s="1"/>
  <c r="AS1448" i="4"/>
  <c r="AV1446" i="4"/>
  <c r="AV1444" i="4"/>
  <c r="AV1443" i="4"/>
  <c r="AV1441" i="4"/>
  <c r="AV1440" i="4"/>
  <c r="AV1439" i="4"/>
  <c r="AS1438" i="4"/>
  <c r="AV1438" i="4" s="1"/>
  <c r="AS1437" i="4"/>
  <c r="AV1437" i="4" s="1"/>
  <c r="AS1436" i="4"/>
  <c r="AV1436" i="4" s="1"/>
  <c r="AS1435" i="4"/>
  <c r="AV1435" i="4" s="1"/>
  <c r="AT1434" i="4"/>
  <c r="AV1434" i="4" s="1"/>
  <c r="AS1434" i="4"/>
  <c r="AT1433" i="4"/>
  <c r="AS1433" i="4"/>
  <c r="AV1433" i="4" s="1"/>
  <c r="AN1432" i="4"/>
  <c r="AV1431" i="4"/>
  <c r="AY1459" i="4" s="1"/>
  <c r="AS1431" i="4"/>
  <c r="AO1431" i="4"/>
  <c r="U24" i="10"/>
  <c r="T24" i="10"/>
  <c r="T23" i="10"/>
  <c r="T22" i="10"/>
  <c r="T21" i="10"/>
  <c r="T20" i="10"/>
  <c r="AU1410" i="4"/>
  <c r="AV1410" i="4" s="1"/>
  <c r="AU1413" i="4" s="1"/>
  <c r="AV1413" i="4" s="1"/>
  <c r="AV1428" i="4"/>
  <c r="AV1427" i="4"/>
  <c r="AZ1426" i="4"/>
  <c r="AZ1430" i="4" s="1"/>
  <c r="AV1426" i="4"/>
  <c r="AT1426" i="4"/>
  <c r="AV1423" i="4"/>
  <c r="AV1422" i="4"/>
  <c r="AV1421" i="4"/>
  <c r="AV1420" i="4"/>
  <c r="AT1420" i="4"/>
  <c r="AT1425" i="4" s="1"/>
  <c r="AV1425" i="4" s="1"/>
  <c r="AV1419" i="4"/>
  <c r="AV1417" i="4"/>
  <c r="AT1417" i="4"/>
  <c r="AT1416" i="4"/>
  <c r="AV1416" i="4" s="1"/>
  <c r="AS1416" i="4"/>
  <c r="AV1414" i="4"/>
  <c r="AV1412" i="4"/>
  <c r="AV1411" i="4"/>
  <c r="AV1409" i="4"/>
  <c r="AV1408" i="4"/>
  <c r="AV1407" i="4"/>
  <c r="AS1406" i="4"/>
  <c r="AV1406" i="4" s="1"/>
  <c r="AV1405" i="4"/>
  <c r="AS1405" i="4"/>
  <c r="AS1404" i="4"/>
  <c r="AV1404" i="4" s="1"/>
  <c r="AV1403" i="4"/>
  <c r="AS1403" i="4"/>
  <c r="AT1402" i="4"/>
  <c r="AV1402" i="4" s="1"/>
  <c r="AS1402" i="4"/>
  <c r="AT1401" i="4"/>
  <c r="AS1401" i="4"/>
  <c r="AV1401" i="4" s="1"/>
  <c r="AN1400" i="4"/>
  <c r="AV1399" i="4"/>
  <c r="AY1427" i="4" s="1"/>
  <c r="AS1399" i="4"/>
  <c r="AO1399" i="4"/>
  <c r="U18" i="10"/>
  <c r="T18" i="10"/>
  <c r="T17" i="10"/>
  <c r="T16" i="10"/>
  <c r="T15" i="10"/>
  <c r="T14" i="10"/>
  <c r="AU135" i="11" l="1"/>
  <c r="AV135" i="11" s="1"/>
  <c r="AV136" i="11" s="1"/>
  <c r="AW136" i="11" s="1"/>
  <c r="AU499" i="11"/>
  <c r="AV499" i="11" s="1"/>
  <c r="AV500" i="11" s="1"/>
  <c r="AW500" i="11" s="1"/>
  <c r="BH22" i="11"/>
  <c r="BI22" i="11" s="1"/>
  <c r="BI23" i="11" s="1"/>
  <c r="I3821" i="4"/>
  <c r="H3809" i="4"/>
  <c r="I3809" i="4" s="1"/>
  <c r="H3825" i="4" s="1"/>
  <c r="I3825" i="4" s="1"/>
  <c r="M3822" i="4"/>
  <c r="M3826" i="4" s="1"/>
  <c r="L3826" i="4"/>
  <c r="G3826" i="4"/>
  <c r="AZ2034" i="4"/>
  <c r="AZ2038" i="4" s="1"/>
  <c r="AZ1458" i="4"/>
  <c r="AZ1462" i="4" s="1"/>
  <c r="AZ1522" i="4"/>
  <c r="AZ1526" i="4" s="1"/>
  <c r="AZ1490" i="4"/>
  <c r="AZ1494" i="4" s="1"/>
  <c r="BL3050" i="4"/>
  <c r="BL3053" i="4" s="1"/>
  <c r="AZ3145" i="4"/>
  <c r="AZ3149" i="4" s="1"/>
  <c r="AY1523" i="4"/>
  <c r="AY1526" i="4" s="1"/>
  <c r="AZ2558" i="4"/>
  <c r="AZ2562" i="4" s="1"/>
  <c r="AY3144" i="4"/>
  <c r="AY3149" i="4" s="1"/>
  <c r="AM2236" i="4"/>
  <c r="AM2240" i="4" s="1"/>
  <c r="AT3015" i="4"/>
  <c r="AV3004" i="4"/>
  <c r="AV3013" i="4"/>
  <c r="AM2686" i="4"/>
  <c r="AM2690" i="4" s="1"/>
  <c r="AI2686" i="4"/>
  <c r="AG2678" i="4"/>
  <c r="AI2678" i="4" s="1"/>
  <c r="AI2675" i="4"/>
  <c r="AL2685" i="4"/>
  <c r="AL2690" i="4" s="1"/>
  <c r="AI2682" i="4"/>
  <c r="AI2226" i="4"/>
  <c r="AG2234" i="4"/>
  <c r="AL2235" i="4"/>
  <c r="AL2240" i="4" s="1"/>
  <c r="AK2234" i="4"/>
  <c r="AK2240" i="4" s="1"/>
  <c r="I3820" i="4"/>
  <c r="K3820" i="4"/>
  <c r="K3826" i="4" s="1"/>
  <c r="U3166" i="4"/>
  <c r="V3166" i="4" s="1"/>
  <c r="V3181" i="4"/>
  <c r="Z3181" i="4"/>
  <c r="Z3185" i="4" s="1"/>
  <c r="T3179" i="4"/>
  <c r="V3168" i="4"/>
  <c r="Y3180" i="4"/>
  <c r="Y3185" i="4" s="1"/>
  <c r="V3177" i="4"/>
  <c r="V3175" i="4"/>
  <c r="AU3132" i="4"/>
  <c r="AV3132" i="4" s="1"/>
  <c r="AV3135" i="4"/>
  <c r="AT3143" i="4"/>
  <c r="V3071" i="4"/>
  <c r="T3079" i="4"/>
  <c r="Y3080" i="4"/>
  <c r="Y3085" i="4" s="1"/>
  <c r="X3079" i="4"/>
  <c r="X3085" i="4" s="1"/>
  <c r="BH3036" i="4"/>
  <c r="BI3036" i="4" s="1"/>
  <c r="BG3047" i="4"/>
  <c r="BM3049" i="4"/>
  <c r="BM3053" i="4" s="1"/>
  <c r="BI3042" i="4"/>
  <c r="AT2550" i="4"/>
  <c r="AV2550" i="4" s="1"/>
  <c r="AV2547" i="4"/>
  <c r="AT2556" i="4"/>
  <c r="AY2557" i="4"/>
  <c r="AY2562" i="4" s="1"/>
  <c r="AX2556" i="4"/>
  <c r="AX2562" i="4" s="1"/>
  <c r="AT2518" i="4"/>
  <c r="AV2518" i="4" s="1"/>
  <c r="AV2515" i="4"/>
  <c r="AT2524" i="4"/>
  <c r="AV2501" i="4"/>
  <c r="AY2525" i="4"/>
  <c r="AY2530" i="4" s="1"/>
  <c r="AV2519" i="4"/>
  <c r="AX2524" i="4"/>
  <c r="AX2530" i="4" s="1"/>
  <c r="BZ2068" i="4"/>
  <c r="BZ2072" i="4" s="1"/>
  <c r="BV2089" i="4"/>
  <c r="BT2100" i="4"/>
  <c r="BY2101" i="4"/>
  <c r="BV2093" i="4"/>
  <c r="BX2100" i="4"/>
  <c r="BX2106" i="4" s="1"/>
  <c r="BY2103" i="4"/>
  <c r="BT2066" i="4"/>
  <c r="BV2055" i="4"/>
  <c r="BV2067" i="4"/>
  <c r="BY2067" i="4"/>
  <c r="BY2072" i="4" s="1"/>
  <c r="BV2059" i="4"/>
  <c r="AT2032" i="4"/>
  <c r="AV2023" i="4"/>
  <c r="AY2033" i="4"/>
  <c r="AY2038" i="4" s="1"/>
  <c r="AS1543" i="4"/>
  <c r="AT1543" i="4" s="1"/>
  <c r="AY1553" i="4"/>
  <c r="AY1558" i="4" s="1"/>
  <c r="AT1514" i="4"/>
  <c r="AV1514" i="4" s="1"/>
  <c r="AV1511" i="4"/>
  <c r="AV1516" i="4"/>
  <c r="AT1482" i="4"/>
  <c r="AV1482" i="4" s="1"/>
  <c r="AV1479" i="4"/>
  <c r="AT1488" i="4"/>
  <c r="AV1465" i="4"/>
  <c r="AV1483" i="4"/>
  <c r="AX1488" i="4"/>
  <c r="AX1494" i="4" s="1"/>
  <c r="AY1491" i="4"/>
  <c r="AY1494" i="4" s="1"/>
  <c r="AY1457" i="4"/>
  <c r="AY1462" i="4" s="1"/>
  <c r="AS1447" i="4"/>
  <c r="AT1447" i="4" s="1"/>
  <c r="AV1452" i="4"/>
  <c r="AS1415" i="4"/>
  <c r="AT1415" i="4" s="1"/>
  <c r="AY1425" i="4"/>
  <c r="AY1430" i="4" s="1"/>
  <c r="AU1378" i="4"/>
  <c r="AV1378" i="4" s="1"/>
  <c r="AU1381" i="4" s="1"/>
  <c r="AV1381" i="4" s="1"/>
  <c r="U12" i="10"/>
  <c r="T9" i="10"/>
  <c r="T10" i="10"/>
  <c r="T11" i="10"/>
  <c r="T12" i="10"/>
  <c r="T8" i="10"/>
  <c r="AV1396" i="4"/>
  <c r="AV1395" i="4"/>
  <c r="AT1394" i="4"/>
  <c r="AV1394" i="4" s="1"/>
  <c r="AV1391" i="4"/>
  <c r="AV1390" i="4"/>
  <c r="AV1389" i="4"/>
  <c r="AT1388" i="4"/>
  <c r="AV1388" i="4" s="1"/>
  <c r="AV1387" i="4"/>
  <c r="AT1385" i="4"/>
  <c r="AV1385" i="4" s="1"/>
  <c r="AS1384" i="4"/>
  <c r="AT1384" i="4" s="1"/>
  <c r="AV1384" i="4" s="1"/>
  <c r="AV1382" i="4"/>
  <c r="AV1380" i="4"/>
  <c r="AV1379" i="4"/>
  <c r="AV1377" i="4"/>
  <c r="AV1376" i="4"/>
  <c r="AV1375" i="4"/>
  <c r="AS1374" i="4"/>
  <c r="AV1374" i="4" s="1"/>
  <c r="AS1373" i="4"/>
  <c r="AV1373" i="4" s="1"/>
  <c r="AS1372" i="4"/>
  <c r="AV1372" i="4" s="1"/>
  <c r="AS1371" i="4"/>
  <c r="AV1371" i="4" s="1"/>
  <c r="AT1370" i="4"/>
  <c r="AS1383" i="4" s="1"/>
  <c r="AT1383" i="4" s="1"/>
  <c r="AS1370" i="4"/>
  <c r="AV1370" i="4" s="1"/>
  <c r="AV1369" i="4"/>
  <c r="AT1369" i="4"/>
  <c r="AS1369" i="4"/>
  <c r="AN1368" i="4"/>
  <c r="AV1367" i="4"/>
  <c r="AS1367" i="4"/>
  <c r="AO1367" i="4"/>
  <c r="BT215" i="4"/>
  <c r="BV221" i="4"/>
  <c r="BV220" i="4"/>
  <c r="BV216" i="4"/>
  <c r="BV214" i="4"/>
  <c r="BT213" i="4"/>
  <c r="BT218" i="4" s="1"/>
  <c r="BV218" i="4" s="1"/>
  <c r="BV212" i="4"/>
  <c r="BV210" i="4"/>
  <c r="BT209" i="4"/>
  <c r="BV209" i="4" s="1"/>
  <c r="BT208" i="4"/>
  <c r="BV208" i="4" s="1"/>
  <c r="BS208" i="4"/>
  <c r="BS207" i="4"/>
  <c r="BT207" i="4" s="1"/>
  <c r="BT206" i="4"/>
  <c r="BU205" i="4"/>
  <c r="BV205" i="4" s="1"/>
  <c r="BV204" i="4"/>
  <c r="BV203" i="4"/>
  <c r="BV202" i="4"/>
  <c r="BV201" i="4"/>
  <c r="BV200" i="4"/>
  <c r="BV199" i="4"/>
  <c r="BS198" i="4"/>
  <c r="BV198" i="4" s="1"/>
  <c r="BS197" i="4"/>
  <c r="BV197" i="4" s="1"/>
  <c r="BS196" i="4"/>
  <c r="BV196" i="4" s="1"/>
  <c r="BT195" i="4"/>
  <c r="BS195" i="4"/>
  <c r="BV195" i="4" s="1"/>
  <c r="BV194" i="4"/>
  <c r="BT194" i="4"/>
  <c r="BS194" i="4"/>
  <c r="BS193" i="4"/>
  <c r="BV193" i="4" s="1"/>
  <c r="BN192" i="4"/>
  <c r="BV191" i="4"/>
  <c r="BY218" i="4" s="1"/>
  <c r="BS191" i="4"/>
  <c r="BO191" i="4"/>
  <c r="M6" i="6"/>
  <c r="AT181" i="4"/>
  <c r="AV187" i="4"/>
  <c r="AV186" i="4"/>
  <c r="AV182" i="4"/>
  <c r="AV180" i="4"/>
  <c r="AT179" i="4"/>
  <c r="AT184" i="4" s="1"/>
  <c r="AV184" i="4" s="1"/>
  <c r="AV178" i="4"/>
  <c r="AV176" i="4"/>
  <c r="AT175" i="4"/>
  <c r="AV175" i="4" s="1"/>
  <c r="AT174" i="4"/>
  <c r="AV174" i="4" s="1"/>
  <c r="AS174" i="4"/>
  <c r="AS173" i="4"/>
  <c r="AT173" i="4" s="1"/>
  <c r="AT172" i="4"/>
  <c r="AU171" i="4"/>
  <c r="AV171" i="4" s="1"/>
  <c r="AV170" i="4"/>
  <c r="AV169" i="4"/>
  <c r="AV168" i="4"/>
  <c r="AV167" i="4"/>
  <c r="AV166" i="4"/>
  <c r="AV165" i="4"/>
  <c r="AS164" i="4"/>
  <c r="AV164" i="4" s="1"/>
  <c r="AS163" i="4"/>
  <c r="AV163" i="4" s="1"/>
  <c r="AS162" i="4"/>
  <c r="AV162" i="4" s="1"/>
  <c r="AT161" i="4"/>
  <c r="AS161" i="4"/>
  <c r="AV161" i="4" s="1"/>
  <c r="AV160" i="4"/>
  <c r="AT160" i="4"/>
  <c r="AS160" i="4"/>
  <c r="AS159" i="4"/>
  <c r="AV159" i="4" s="1"/>
  <c r="AN158" i="4"/>
  <c r="AV157" i="4"/>
  <c r="AY186" i="4" s="1"/>
  <c r="AS157" i="4"/>
  <c r="AO157" i="4"/>
  <c r="BJ23" i="11" l="1"/>
  <c r="BI24" i="11"/>
  <c r="I3826" i="4"/>
  <c r="J3826" i="4" s="1"/>
  <c r="BY2106" i="4"/>
  <c r="AU3020" i="4"/>
  <c r="AV3020" i="4" s="1"/>
  <c r="AV3021" i="4" s="1"/>
  <c r="AW3021" i="4" s="1"/>
  <c r="AT3021" i="4"/>
  <c r="AV3015" i="4"/>
  <c r="AG2684" i="4"/>
  <c r="AG2240" i="4"/>
  <c r="AI2234" i="4"/>
  <c r="BY220" i="4"/>
  <c r="BY223" i="4" s="1"/>
  <c r="T3185" i="4"/>
  <c r="V3179" i="4"/>
  <c r="X3179" i="4"/>
  <c r="X3185" i="4" s="1"/>
  <c r="AT3149" i="4"/>
  <c r="AV3143" i="4"/>
  <c r="AX3143" i="4"/>
  <c r="AX3149" i="4" s="1"/>
  <c r="T3085" i="4"/>
  <c r="V3079" i="4"/>
  <c r="BG3053" i="4"/>
  <c r="BK3047" i="4"/>
  <c r="BK3053" i="4" s="1"/>
  <c r="BI3047" i="4"/>
  <c r="BH3052" i="4" s="1"/>
  <c r="BI3052" i="4" s="1"/>
  <c r="AT2562" i="4"/>
  <c r="AV2556" i="4"/>
  <c r="AU2529" i="4"/>
  <c r="AV2529" i="4" s="1"/>
  <c r="AV2530" i="4" s="1"/>
  <c r="AW2530" i="4" s="1"/>
  <c r="AT2530" i="4"/>
  <c r="AV2524" i="4"/>
  <c r="BT2106" i="4"/>
  <c r="BV2100" i="4"/>
  <c r="BU2105" i="4" s="1"/>
  <c r="BV2105" i="4" s="1"/>
  <c r="BV2066" i="4"/>
  <c r="BT2072" i="4"/>
  <c r="BX2066" i="4"/>
  <c r="BX2072" i="4" s="1"/>
  <c r="AT2038" i="4"/>
  <c r="AV2032" i="4"/>
  <c r="AX2032" i="4"/>
  <c r="AX2038" i="4" s="1"/>
  <c r="AV1543" i="4"/>
  <c r="AT1546" i="4"/>
  <c r="AV1546" i="4" s="1"/>
  <c r="AT1520" i="4"/>
  <c r="AV1488" i="4"/>
  <c r="AU1493" i="4" s="1"/>
  <c r="AV1493" i="4" s="1"/>
  <c r="AV1494" i="4" s="1"/>
  <c r="AW1494" i="4" s="1"/>
  <c r="AT1494" i="4"/>
  <c r="AV1447" i="4"/>
  <c r="AT1450" i="4"/>
  <c r="AV1450" i="4" s="1"/>
  <c r="AT1418" i="4"/>
  <c r="AV1418" i="4" s="1"/>
  <c r="AV1415" i="4"/>
  <c r="AV1383" i="4"/>
  <c r="AT1392" i="4"/>
  <c r="AT1386" i="4"/>
  <c r="AV1386" i="4" s="1"/>
  <c r="AY1395" i="4"/>
  <c r="AT1393" i="4"/>
  <c r="AV1393" i="4" s="1"/>
  <c r="AZ1394" i="4"/>
  <c r="AZ1398" i="4" s="1"/>
  <c r="AY1393" i="4"/>
  <c r="BT219" i="4"/>
  <c r="BV219" i="4" s="1"/>
  <c r="BV215" i="4"/>
  <c r="BT211" i="4"/>
  <c r="BV211" i="4" s="1"/>
  <c r="BT217" i="4"/>
  <c r="BV207" i="4"/>
  <c r="BZ219" i="4"/>
  <c r="BZ223" i="4" s="1"/>
  <c r="BV206" i="4"/>
  <c r="BV213" i="4"/>
  <c r="AT185" i="4"/>
  <c r="AV185" i="4" s="1"/>
  <c r="AV181" i="4"/>
  <c r="AT177" i="4"/>
  <c r="AV177" i="4" s="1"/>
  <c r="AV173" i="4"/>
  <c r="AZ185" i="4"/>
  <c r="AZ189" i="4" s="1"/>
  <c r="AV172" i="4"/>
  <c r="AY184" i="4"/>
  <c r="AY189" i="4" s="1"/>
  <c r="AV179" i="4"/>
  <c r="N123" i="6"/>
  <c r="AY1398" i="4" l="1"/>
  <c r="AG2690" i="4"/>
  <c r="AK2684" i="4"/>
  <c r="AK2690" i="4" s="1"/>
  <c r="AI2684" i="4"/>
  <c r="AH2239" i="4"/>
  <c r="AI2239" i="4" s="1"/>
  <c r="AI2240" i="4" s="1"/>
  <c r="AJ2240" i="4" s="1"/>
  <c r="U3184" i="4"/>
  <c r="V3184" i="4" s="1"/>
  <c r="V3185" i="4" s="1"/>
  <c r="W3185" i="4" s="1"/>
  <c r="AU3148" i="4"/>
  <c r="AV3148" i="4" s="1"/>
  <c r="AV3149" i="4" s="1"/>
  <c r="AW3149" i="4" s="1"/>
  <c r="U3084" i="4"/>
  <c r="V3084" i="4" s="1"/>
  <c r="V3085" i="4" s="1"/>
  <c r="W3085" i="4" s="1"/>
  <c r="BI3053" i="4"/>
  <c r="AU2561" i="4"/>
  <c r="AV2561" i="4" s="1"/>
  <c r="AV2562" i="4" s="1"/>
  <c r="AW2562" i="4" s="1"/>
  <c r="BV2106" i="4"/>
  <c r="BU2071" i="4"/>
  <c r="BV2071" i="4" s="1"/>
  <c r="BV2072" i="4" s="1"/>
  <c r="AU2037" i="4"/>
  <c r="AV2037" i="4" s="1"/>
  <c r="AV2038" i="4" s="1"/>
  <c r="AW2038" i="4" s="1"/>
  <c r="AT1552" i="4"/>
  <c r="AT1526" i="4"/>
  <c r="AX1520" i="4"/>
  <c r="AX1526" i="4" s="1"/>
  <c r="AV1520" i="4"/>
  <c r="AT1456" i="4"/>
  <c r="AT1424" i="4"/>
  <c r="AT1398" i="4"/>
  <c r="AV1392" i="4"/>
  <c r="AX1392" i="4"/>
  <c r="AX1398" i="4" s="1"/>
  <c r="BV217" i="4"/>
  <c r="BT223" i="4"/>
  <c r="BX217" i="4"/>
  <c r="BX223" i="4" s="1"/>
  <c r="AT183" i="4"/>
  <c r="AG562" i="11"/>
  <c r="AG539" i="11"/>
  <c r="AG542" i="11" s="1"/>
  <c r="AG516" i="11"/>
  <c r="AI516" i="11" s="1"/>
  <c r="AG493" i="11"/>
  <c r="AG470" i="11"/>
  <c r="AG447" i="11"/>
  <c r="AG424" i="11"/>
  <c r="AG402" i="11"/>
  <c r="AI402" i="11" s="1"/>
  <c r="AG379" i="11"/>
  <c r="AI379" i="11" s="1"/>
  <c r="AG357" i="11"/>
  <c r="AG360" i="11" s="1"/>
  <c r="AG334" i="11"/>
  <c r="AG311" i="11"/>
  <c r="AG314" i="11" s="1"/>
  <c r="AG289" i="11"/>
  <c r="AG292" i="11" s="1"/>
  <c r="AM292" i="11" s="1"/>
  <c r="AG267" i="11"/>
  <c r="AG244" i="11"/>
  <c r="AG247" i="11" s="1"/>
  <c r="AG221" i="11"/>
  <c r="AG198" i="11"/>
  <c r="AG175" i="11"/>
  <c r="AG178" i="11" s="1"/>
  <c r="AG152" i="11"/>
  <c r="AI152" i="11" s="1"/>
  <c r="AG129" i="11"/>
  <c r="AG106" i="11"/>
  <c r="AG83" i="11"/>
  <c r="AG60" i="11"/>
  <c r="AG38" i="11"/>
  <c r="AI38" i="11" s="1"/>
  <c r="AG16" i="11"/>
  <c r="AH415" i="11"/>
  <c r="AG415" i="11"/>
  <c r="AI415" i="11" s="1"/>
  <c r="AH370" i="11"/>
  <c r="AG370" i="11"/>
  <c r="AH302" i="11"/>
  <c r="AG302" i="11"/>
  <c r="AI302" i="11" s="1"/>
  <c r="AH280" i="11"/>
  <c r="AG280" i="11"/>
  <c r="AH553" i="11"/>
  <c r="AG553" i="11"/>
  <c r="AH530" i="11"/>
  <c r="AG530" i="11"/>
  <c r="AH507" i="11"/>
  <c r="AG507" i="11"/>
  <c r="AH484" i="11"/>
  <c r="AG484" i="11"/>
  <c r="AH461" i="11"/>
  <c r="AG461" i="11"/>
  <c r="AH438" i="11"/>
  <c r="AG438" i="11"/>
  <c r="AH393" i="11"/>
  <c r="AG393" i="11"/>
  <c r="AH348" i="11"/>
  <c r="AG348" i="11"/>
  <c r="AH325" i="11"/>
  <c r="AG325" i="11"/>
  <c r="AH258" i="11"/>
  <c r="AG258" i="11"/>
  <c r="AH235" i="11"/>
  <c r="AG235" i="11"/>
  <c r="AH212" i="11"/>
  <c r="AG212" i="11"/>
  <c r="AH189" i="11"/>
  <c r="AG189" i="11"/>
  <c r="AI189" i="11" s="1"/>
  <c r="AH166" i="11"/>
  <c r="AG166" i="11"/>
  <c r="AH143" i="11"/>
  <c r="AG143" i="11"/>
  <c r="AH120" i="11"/>
  <c r="AG120" i="11"/>
  <c r="AH97" i="11"/>
  <c r="AG97" i="11"/>
  <c r="AH74" i="11"/>
  <c r="AG74" i="11"/>
  <c r="AH51" i="11"/>
  <c r="AG51" i="11"/>
  <c r="AH29" i="11"/>
  <c r="AG29" i="11"/>
  <c r="AH7" i="11"/>
  <c r="AI567" i="11"/>
  <c r="AL566" i="11"/>
  <c r="AI566" i="11"/>
  <c r="AG565" i="11"/>
  <c r="AM565" i="11" s="1"/>
  <c r="AL564" i="11"/>
  <c r="AG564" i="11"/>
  <c r="AI564" i="11" s="1"/>
  <c r="AI562" i="11"/>
  <c r="AI561" i="11"/>
  <c r="AI560" i="11"/>
  <c r="AI559" i="11"/>
  <c r="AI558" i="11"/>
  <c r="AI556" i="11"/>
  <c r="AG555" i="11"/>
  <c r="AI555" i="11" s="1"/>
  <c r="AI552" i="11"/>
  <c r="AF551" i="11"/>
  <c r="AI551" i="11" s="1"/>
  <c r="AG550" i="11"/>
  <c r="AF550" i="11"/>
  <c r="AI550" i="11" s="1"/>
  <c r="AI549" i="11"/>
  <c r="AG549" i="11"/>
  <c r="AF549" i="11"/>
  <c r="AI544" i="11"/>
  <c r="AL543" i="11"/>
  <c r="AI543" i="11"/>
  <c r="AG541" i="11"/>
  <c r="AI539" i="11"/>
  <c r="AI538" i="11"/>
  <c r="AI537" i="11"/>
  <c r="AI536" i="11"/>
  <c r="AI535" i="11"/>
  <c r="AI533" i="11"/>
  <c r="AI532" i="11"/>
  <c r="AG532" i="11"/>
  <c r="AI529" i="11"/>
  <c r="AF528" i="11"/>
  <c r="AI528" i="11" s="1"/>
  <c r="AG527" i="11"/>
  <c r="AI527" i="11" s="1"/>
  <c r="AF527" i="11"/>
  <c r="AG526" i="11"/>
  <c r="AF526" i="11"/>
  <c r="AI526" i="11" s="1"/>
  <c r="AI521" i="11"/>
  <c r="AL520" i="11"/>
  <c r="AI520" i="11"/>
  <c r="AG519" i="11"/>
  <c r="AM519" i="11" s="1"/>
  <c r="AL518" i="11"/>
  <c r="AG518" i="11"/>
  <c r="AI518" i="11" s="1"/>
  <c r="AI515" i="11"/>
  <c r="AI514" i="11"/>
  <c r="AI513" i="11"/>
  <c r="AI512" i="11"/>
  <c r="AI510" i="11"/>
  <c r="AG509" i="11"/>
  <c r="AI509" i="11" s="1"/>
  <c r="AI506" i="11"/>
  <c r="AF505" i="11"/>
  <c r="AI505" i="11" s="1"/>
  <c r="AF504" i="11"/>
  <c r="AI503" i="11"/>
  <c r="AG503" i="11"/>
  <c r="AF503" i="11"/>
  <c r="AI498" i="11"/>
  <c r="AL497" i="11"/>
  <c r="AI497" i="11"/>
  <c r="AG496" i="11"/>
  <c r="AM496" i="11" s="1"/>
  <c r="AG495" i="11"/>
  <c r="AI493" i="11"/>
  <c r="AI492" i="11"/>
  <c r="AI491" i="11"/>
  <c r="AI490" i="11"/>
  <c r="AI489" i="11"/>
  <c r="AI487" i="11"/>
  <c r="AI486" i="11"/>
  <c r="AG486" i="11"/>
  <c r="AI483" i="11"/>
  <c r="AI482" i="11"/>
  <c r="AF481" i="11"/>
  <c r="AG480" i="11"/>
  <c r="AF480" i="11"/>
  <c r="AI480" i="11" s="1"/>
  <c r="AI475" i="11"/>
  <c r="AL474" i="11"/>
  <c r="AI474" i="11"/>
  <c r="AG473" i="11"/>
  <c r="AI473" i="11" s="1"/>
  <c r="AI472" i="11"/>
  <c r="AG472" i="11"/>
  <c r="AL472" i="11" s="1"/>
  <c r="AI470" i="11"/>
  <c r="AI469" i="11"/>
  <c r="AI468" i="11"/>
  <c r="AI467" i="11"/>
  <c r="AI466" i="11"/>
  <c r="AI464" i="11"/>
  <c r="AG463" i="11"/>
  <c r="AI463" i="11" s="1"/>
  <c r="AI460" i="11"/>
  <c r="AF459" i="11"/>
  <c r="AI459" i="11" s="1"/>
  <c r="AF458" i="11"/>
  <c r="AG457" i="11"/>
  <c r="AF457" i="11"/>
  <c r="AI452" i="11"/>
  <c r="AL451" i="11"/>
  <c r="AI451" i="11"/>
  <c r="AG450" i="11"/>
  <c r="AG449" i="11"/>
  <c r="AL449" i="11" s="1"/>
  <c r="AI447" i="11"/>
  <c r="AI446" i="11"/>
  <c r="AI445" i="11"/>
  <c r="AI444" i="11"/>
  <c r="AI443" i="11"/>
  <c r="AI441" i="11"/>
  <c r="AG440" i="11"/>
  <c r="AI440" i="11" s="1"/>
  <c r="AI437" i="11"/>
  <c r="AI436" i="11"/>
  <c r="AF436" i="11"/>
  <c r="AF435" i="11"/>
  <c r="AG434" i="11"/>
  <c r="AI438" i="11" s="1"/>
  <c r="AF434" i="11"/>
  <c r="AI434" i="11" s="1"/>
  <c r="AI429" i="11"/>
  <c r="AL428" i="11"/>
  <c r="AI428" i="11"/>
  <c r="AM427" i="11"/>
  <c r="AG427" i="11"/>
  <c r="AI427" i="11" s="1"/>
  <c r="AI426" i="11"/>
  <c r="AG426" i="11"/>
  <c r="AL426" i="11" s="1"/>
  <c r="AI424" i="11"/>
  <c r="AI423" i="11"/>
  <c r="AI422" i="11"/>
  <c r="AI421" i="11"/>
  <c r="AI420" i="11"/>
  <c r="AI418" i="11"/>
  <c r="AG417" i="11"/>
  <c r="AI417" i="11" s="1"/>
  <c r="AF414" i="11"/>
  <c r="AI414" i="11" s="1"/>
  <c r="AG413" i="11"/>
  <c r="AI413" i="11" s="1"/>
  <c r="AF413" i="11"/>
  <c r="AG412" i="11"/>
  <c r="AF416" i="11" s="1"/>
  <c r="AG416" i="11" s="1"/>
  <c r="AF412" i="11"/>
  <c r="AI412" i="11" s="1"/>
  <c r="AI407" i="11"/>
  <c r="AL406" i="11"/>
  <c r="AI406" i="11"/>
  <c r="AG405" i="11"/>
  <c r="AM405" i="11" s="1"/>
  <c r="AL404" i="11"/>
  <c r="AG404" i="11"/>
  <c r="AI404" i="11" s="1"/>
  <c r="AI401" i="11"/>
  <c r="AI400" i="11"/>
  <c r="AI399" i="11"/>
  <c r="AI398" i="11"/>
  <c r="AI396" i="11"/>
  <c r="AG395" i="11"/>
  <c r="AI395" i="11" s="1"/>
  <c r="AI392" i="11"/>
  <c r="AF391" i="11"/>
  <c r="AI391" i="11" s="1"/>
  <c r="AF390" i="11"/>
  <c r="AI389" i="11"/>
  <c r="AG389" i="11"/>
  <c r="AF389" i="11"/>
  <c r="AI384" i="11"/>
  <c r="AL383" i="11"/>
  <c r="AI383" i="11"/>
  <c r="AG382" i="11"/>
  <c r="AM382" i="11" s="1"/>
  <c r="AG381" i="11"/>
  <c r="AI378" i="11"/>
  <c r="AI377" i="11"/>
  <c r="AI376" i="11"/>
  <c r="AI375" i="11"/>
  <c r="AI373" i="11"/>
  <c r="AI372" i="11"/>
  <c r="AG372" i="11"/>
  <c r="AI369" i="11"/>
  <c r="AF369" i="11"/>
  <c r="AF368" i="11"/>
  <c r="AG367" i="11"/>
  <c r="AI370" i="11" s="1"/>
  <c r="AF367" i="11"/>
  <c r="AI367" i="11" s="1"/>
  <c r="AI362" i="11"/>
  <c r="AL361" i="11"/>
  <c r="AI361" i="11"/>
  <c r="AI359" i="11"/>
  <c r="AG359" i="11"/>
  <c r="AL359" i="11" s="1"/>
  <c r="AI357" i="11"/>
  <c r="AI356" i="11"/>
  <c r="AI355" i="11"/>
  <c r="AI354" i="11"/>
  <c r="AI353" i="11"/>
  <c r="AI351" i="11"/>
  <c r="AG350" i="11"/>
  <c r="AI350" i="11" s="1"/>
  <c r="AI347" i="11"/>
  <c r="AF346" i="11"/>
  <c r="AI346" i="11" s="1"/>
  <c r="AF345" i="11"/>
  <c r="AG344" i="11"/>
  <c r="AF344" i="11"/>
  <c r="AI339" i="11"/>
  <c r="AL338" i="11"/>
  <c r="AI338" i="11"/>
  <c r="AG337" i="11"/>
  <c r="AG336" i="11"/>
  <c r="AL336" i="11" s="1"/>
  <c r="AI334" i="11"/>
  <c r="AI333" i="11"/>
  <c r="AI332" i="11"/>
  <c r="AI331" i="11"/>
  <c r="AI330" i="11"/>
  <c r="AI328" i="11"/>
  <c r="AG327" i="11"/>
  <c r="AI327" i="11" s="1"/>
  <c r="AI324" i="11"/>
  <c r="AI323" i="11"/>
  <c r="AF323" i="11"/>
  <c r="AF322" i="11"/>
  <c r="AG321" i="11"/>
  <c r="AI321" i="11" s="1"/>
  <c r="AF321" i="11"/>
  <c r="AI316" i="11"/>
  <c r="AL315" i="11"/>
  <c r="AI315" i="11"/>
  <c r="AI313" i="11"/>
  <c r="AG313" i="11"/>
  <c r="AL313" i="11" s="1"/>
  <c r="AI311" i="11"/>
  <c r="AI310" i="11"/>
  <c r="AI309" i="11"/>
  <c r="AI308" i="11"/>
  <c r="AI307" i="11"/>
  <c r="AI305" i="11"/>
  <c r="AG304" i="11"/>
  <c r="AI304" i="11" s="1"/>
  <c r="AF301" i="11"/>
  <c r="AI301" i="11" s="1"/>
  <c r="AG300" i="11"/>
  <c r="AF300" i="11"/>
  <c r="AI300" i="11" s="1"/>
  <c r="AG299" i="11"/>
  <c r="AF303" i="11" s="1"/>
  <c r="AG303" i="11" s="1"/>
  <c r="AF299" i="11"/>
  <c r="AI299" i="11" s="1"/>
  <c r="AI294" i="11"/>
  <c r="AL293" i="11"/>
  <c r="AI293" i="11"/>
  <c r="AL291" i="11"/>
  <c r="AG291" i="11"/>
  <c r="AI291" i="11" s="1"/>
  <c r="AI289" i="11"/>
  <c r="AI288" i="11"/>
  <c r="AI287" i="11"/>
  <c r="AI286" i="11"/>
  <c r="AI285" i="11"/>
  <c r="AI283" i="11"/>
  <c r="AG282" i="11"/>
  <c r="AI282" i="11" s="1"/>
  <c r="AF279" i="11"/>
  <c r="AI279" i="11" s="1"/>
  <c r="AF278" i="11"/>
  <c r="AG277" i="11"/>
  <c r="AF277" i="11"/>
  <c r="AI272" i="11"/>
  <c r="AL271" i="11"/>
  <c r="AI271" i="11"/>
  <c r="AG270" i="11"/>
  <c r="AG269" i="11"/>
  <c r="AL269" i="11" s="1"/>
  <c r="AI267" i="11"/>
  <c r="AI266" i="11"/>
  <c r="AI265" i="11"/>
  <c r="AI264" i="11"/>
  <c r="AI263" i="11"/>
  <c r="AI261" i="11"/>
  <c r="AG260" i="11"/>
  <c r="AI260" i="11" s="1"/>
  <c r="AI257" i="11"/>
  <c r="AI256" i="11"/>
  <c r="AF256" i="11"/>
  <c r="AG255" i="11"/>
  <c r="AF255" i="11"/>
  <c r="AI255" i="11" s="1"/>
  <c r="AG254" i="11"/>
  <c r="AI258" i="11" s="1"/>
  <c r="AF254" i="11"/>
  <c r="AI254" i="11" s="1"/>
  <c r="AI249" i="11"/>
  <c r="AL248" i="11"/>
  <c r="AI248" i="11"/>
  <c r="AL246" i="11"/>
  <c r="AI246" i="11"/>
  <c r="AG246" i="11"/>
  <c r="AI244" i="11"/>
  <c r="AI243" i="11"/>
  <c r="AI242" i="11"/>
  <c r="AI241" i="11"/>
  <c r="AI240" i="11"/>
  <c r="AI238" i="11"/>
  <c r="AG237" i="11"/>
  <c r="AI237" i="11" s="1"/>
  <c r="AI234" i="11"/>
  <c r="AF233" i="11"/>
  <c r="AI233" i="11" s="1"/>
  <c r="AF232" i="11"/>
  <c r="AG231" i="11"/>
  <c r="AF231" i="11"/>
  <c r="AI226" i="11"/>
  <c r="AL225" i="11"/>
  <c r="AI225" i="11"/>
  <c r="AG224" i="11"/>
  <c r="AM224" i="11" s="1"/>
  <c r="AG223" i="11"/>
  <c r="AI221" i="11"/>
  <c r="AI220" i="11"/>
  <c r="AI219" i="11"/>
  <c r="AI218" i="11"/>
  <c r="AI217" i="11"/>
  <c r="AI216" i="11"/>
  <c r="AI215" i="11"/>
  <c r="AG214" i="11"/>
  <c r="AI214" i="11" s="1"/>
  <c r="AI211" i="11"/>
  <c r="AF210" i="11"/>
  <c r="AI210" i="11" s="1"/>
  <c r="AG209" i="11"/>
  <c r="AF213" i="11" s="1"/>
  <c r="AG213" i="11" s="1"/>
  <c r="AG222" i="11" s="1"/>
  <c r="AI222" i="11" s="1"/>
  <c r="AF209" i="11"/>
  <c r="AI209" i="11" s="1"/>
  <c r="AI208" i="11"/>
  <c r="AG208" i="11"/>
  <c r="AF208" i="11"/>
  <c r="AI203" i="11"/>
  <c r="AL202" i="11"/>
  <c r="AI202" i="11"/>
  <c r="AM201" i="11"/>
  <c r="AI201" i="11"/>
  <c r="AG201" i="11"/>
  <c r="AG200" i="11"/>
  <c r="AL200" i="11" s="1"/>
  <c r="AI198" i="11"/>
  <c r="AI197" i="11"/>
  <c r="AI196" i="11"/>
  <c r="AI195" i="11"/>
  <c r="AI194" i="11"/>
  <c r="AI192" i="11"/>
  <c r="AI191" i="11"/>
  <c r="AG191" i="11"/>
  <c r="AI188" i="11"/>
  <c r="AF187" i="11"/>
  <c r="AI187" i="11" s="1"/>
  <c r="AG186" i="11"/>
  <c r="AI186" i="11" s="1"/>
  <c r="AF186" i="11"/>
  <c r="AG185" i="11"/>
  <c r="AF190" i="11" s="1"/>
  <c r="AG190" i="11" s="1"/>
  <c r="AF185" i="11"/>
  <c r="AI185" i="11" s="1"/>
  <c r="AI180" i="11"/>
  <c r="AL179" i="11"/>
  <c r="AI179" i="11"/>
  <c r="AL177" i="11"/>
  <c r="AG177" i="11"/>
  <c r="AI177" i="11" s="1"/>
  <c r="AI175" i="11"/>
  <c r="AI174" i="11"/>
  <c r="AI173" i="11"/>
  <c r="AI172" i="11"/>
  <c r="AI171" i="11"/>
  <c r="AG170" i="11"/>
  <c r="AI170" i="11" s="1"/>
  <c r="AI169" i="11"/>
  <c r="AG168" i="11"/>
  <c r="AI168" i="11" s="1"/>
  <c r="AI167" i="11"/>
  <c r="AI165" i="11"/>
  <c r="AF164" i="11"/>
  <c r="AI164" i="11" s="1"/>
  <c r="AG163" i="11"/>
  <c r="AF167" i="11" s="1"/>
  <c r="AG167" i="11" s="1"/>
  <c r="AF163" i="11"/>
  <c r="AI163" i="11" s="1"/>
  <c r="AI162" i="11"/>
  <c r="AG162" i="11"/>
  <c r="AI166" i="11" s="1"/>
  <c r="AF162" i="11"/>
  <c r="AI157" i="11"/>
  <c r="AL156" i="11"/>
  <c r="AI156" i="11"/>
  <c r="AG155" i="11"/>
  <c r="AM155" i="11" s="1"/>
  <c r="AG154" i="11"/>
  <c r="AL154" i="11" s="1"/>
  <c r="AI151" i="11"/>
  <c r="AI150" i="11"/>
  <c r="AI149" i="11"/>
  <c r="AI148" i="11"/>
  <c r="AI146" i="11"/>
  <c r="AI145" i="11"/>
  <c r="AG145" i="11"/>
  <c r="AI142" i="11"/>
  <c r="AF141" i="11"/>
  <c r="AI141" i="11" s="1"/>
  <c r="AF140" i="11"/>
  <c r="AG139" i="11"/>
  <c r="AI143" i="11" s="1"/>
  <c r="AF139" i="11"/>
  <c r="AI139" i="11" s="1"/>
  <c r="AI134" i="11"/>
  <c r="AL133" i="11"/>
  <c r="AI133" i="11"/>
  <c r="AG132" i="11"/>
  <c r="AL131" i="11"/>
  <c r="AG131" i="11"/>
  <c r="AI131" i="11" s="1"/>
  <c r="AI129" i="11"/>
  <c r="AI128" i="11"/>
  <c r="AI127" i="11"/>
  <c r="AI126" i="11"/>
  <c r="AI125" i="11"/>
  <c r="AI123" i="11"/>
  <c r="AG122" i="11"/>
  <c r="AI122" i="11" s="1"/>
  <c r="AI121" i="11"/>
  <c r="AI119" i="11"/>
  <c r="AI118" i="11"/>
  <c r="AF118" i="11"/>
  <c r="AG117" i="11"/>
  <c r="AF121" i="11" s="1"/>
  <c r="AG121" i="11" s="1"/>
  <c r="AF117" i="11"/>
  <c r="AI117" i="11" s="1"/>
  <c r="AI116" i="11"/>
  <c r="AG116" i="11"/>
  <c r="AI120" i="11" s="1"/>
  <c r="AF116" i="11"/>
  <c r="AI111" i="11"/>
  <c r="AL110" i="11"/>
  <c r="AI110" i="11"/>
  <c r="AG109" i="11"/>
  <c r="AI109" i="11" s="1"/>
  <c r="AI108" i="11"/>
  <c r="AG108" i="11"/>
  <c r="AL108" i="11" s="1"/>
  <c r="AI106" i="11"/>
  <c r="AI105" i="11"/>
  <c r="AI104" i="11"/>
  <c r="AI103" i="11"/>
  <c r="AI102" i="11"/>
  <c r="AI101" i="11"/>
  <c r="AI100" i="11"/>
  <c r="AG99" i="11"/>
  <c r="AI99" i="11" s="1"/>
  <c r="AF98" i="11"/>
  <c r="AG98" i="11" s="1"/>
  <c r="AI98" i="11" s="1"/>
  <c r="AI96" i="11"/>
  <c r="AI95" i="11"/>
  <c r="AF95" i="11"/>
  <c r="AG94" i="11"/>
  <c r="AF94" i="11"/>
  <c r="AI94" i="11" s="1"/>
  <c r="AG93" i="11"/>
  <c r="AI97" i="11" s="1"/>
  <c r="AF93" i="11"/>
  <c r="AI93" i="11" s="1"/>
  <c r="AI88" i="11"/>
  <c r="AL87" i="11"/>
  <c r="AI87" i="11"/>
  <c r="AG86" i="11"/>
  <c r="AI86" i="11" s="1"/>
  <c r="AL85" i="11"/>
  <c r="AI85" i="11"/>
  <c r="AG85" i="11"/>
  <c r="AI83" i="11"/>
  <c r="AI82" i="11"/>
  <c r="AI81" i="11"/>
  <c r="AI80" i="11"/>
  <c r="AI79" i="11"/>
  <c r="AI77" i="11"/>
  <c r="AG76" i="11"/>
  <c r="AI76" i="11" s="1"/>
  <c r="AI73" i="11"/>
  <c r="AF72" i="11"/>
  <c r="AI72" i="11" s="1"/>
  <c r="AF71" i="11"/>
  <c r="AG70" i="11"/>
  <c r="AF70" i="11"/>
  <c r="AI65" i="11"/>
  <c r="AL64" i="11"/>
  <c r="AI64" i="11"/>
  <c r="AG63" i="11"/>
  <c r="AM63" i="11" s="1"/>
  <c r="AG62" i="11"/>
  <c r="AI60" i="11"/>
  <c r="AI59" i="11"/>
  <c r="AI58" i="11"/>
  <c r="AI57" i="11"/>
  <c r="AI56" i="11"/>
  <c r="AI54" i="11"/>
  <c r="AG53" i="11"/>
  <c r="AI53" i="11" s="1"/>
  <c r="AF52" i="11"/>
  <c r="AG52" i="11" s="1"/>
  <c r="AI51" i="11"/>
  <c r="AI50" i="11"/>
  <c r="AF50" i="11"/>
  <c r="AG49" i="11"/>
  <c r="AF49" i="11"/>
  <c r="AI49" i="11" s="1"/>
  <c r="AI48" i="11"/>
  <c r="AG48" i="11"/>
  <c r="AF48" i="11"/>
  <c r="AI43" i="11"/>
  <c r="AL42" i="11"/>
  <c r="AI42" i="11"/>
  <c r="AM41" i="11"/>
  <c r="AG41" i="11"/>
  <c r="AI41" i="11" s="1"/>
  <c r="AI40" i="11"/>
  <c r="AG40" i="11"/>
  <c r="AL40" i="11" s="1"/>
  <c r="AI37" i="11"/>
  <c r="AI36" i="11"/>
  <c r="AI35" i="11"/>
  <c r="AI34" i="11"/>
  <c r="AI32" i="11"/>
  <c r="AI31" i="11"/>
  <c r="AG31" i="11"/>
  <c r="AI28" i="11"/>
  <c r="AF28" i="11"/>
  <c r="AF27" i="11"/>
  <c r="AG26" i="11"/>
  <c r="AI29" i="11" s="1"/>
  <c r="AF26" i="11"/>
  <c r="AI21" i="11"/>
  <c r="AL20" i="11"/>
  <c r="AI20" i="11"/>
  <c r="AG19" i="11"/>
  <c r="AI19" i="11" s="1"/>
  <c r="AL18" i="11"/>
  <c r="AI18" i="11"/>
  <c r="AG18" i="11"/>
  <c r="AI16" i="11"/>
  <c r="AI15" i="11"/>
  <c r="AI14" i="11"/>
  <c r="AI13" i="11"/>
  <c r="AI12" i="11"/>
  <c r="AI10" i="11"/>
  <c r="AG9" i="11"/>
  <c r="AI9" i="11" s="1"/>
  <c r="AF6" i="11"/>
  <c r="AI6" i="11" s="1"/>
  <c r="AF5" i="11"/>
  <c r="AG4" i="11"/>
  <c r="AF4" i="11"/>
  <c r="U7" i="11"/>
  <c r="M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1" i="17"/>
  <c r="N350" i="17"/>
  <c r="N348" i="17"/>
  <c r="N347" i="17"/>
  <c r="N342" i="17"/>
  <c r="N341" i="17"/>
  <c r="N337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6" i="17"/>
  <c r="N305" i="17"/>
  <c r="N303" i="17"/>
  <c r="N302" i="17"/>
  <c r="N297" i="17"/>
  <c r="N296" i="17"/>
  <c r="N292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3" i="17"/>
  <c r="N262" i="17"/>
  <c r="N260" i="17"/>
  <c r="N259" i="17"/>
  <c r="N254" i="17"/>
  <c r="N253" i="17"/>
  <c r="N249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0" i="17"/>
  <c r="N219" i="17"/>
  <c r="N217" i="17"/>
  <c r="N216" i="17"/>
  <c r="N211" i="17"/>
  <c r="N210" i="17"/>
  <c r="N206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7" i="17"/>
  <c r="N176" i="17"/>
  <c r="N174" i="17"/>
  <c r="N173" i="17"/>
  <c r="N168" i="17"/>
  <c r="N167" i="17"/>
  <c r="N163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2" i="17"/>
  <c r="N121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99" i="17"/>
  <c r="N98" i="17"/>
  <c r="N94" i="17"/>
  <c r="N93" i="17"/>
  <c r="N92" i="17"/>
  <c r="N88" i="17"/>
  <c r="N87" i="17"/>
  <c r="N86" i="17"/>
  <c r="N85" i="17"/>
  <c r="N83" i="17"/>
  <c r="N82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0" i="17"/>
  <c r="N59" i="17"/>
  <c r="N58" i="17"/>
  <c r="N57" i="17"/>
  <c r="N56" i="17"/>
  <c r="N55" i="17"/>
  <c r="N54" i="17"/>
  <c r="N53" i="17"/>
  <c r="N52" i="17"/>
  <c r="N51" i="17"/>
  <c r="N5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AH2689" i="4" l="1"/>
  <c r="AI2689" i="4" s="1"/>
  <c r="AI2690" i="4" s="1"/>
  <c r="BJ3053" i="4"/>
  <c r="BW2106" i="4"/>
  <c r="BW2072" i="4"/>
  <c r="AT1558" i="4"/>
  <c r="AV1552" i="4"/>
  <c r="AX1552" i="4"/>
  <c r="AX1558" i="4" s="1"/>
  <c r="AU1525" i="4"/>
  <c r="AV1525" i="4" s="1"/>
  <c r="AV1526" i="4" s="1"/>
  <c r="AW1526" i="4" s="1"/>
  <c r="AT1462" i="4"/>
  <c r="AV1456" i="4"/>
  <c r="AX1456" i="4"/>
  <c r="AX1462" i="4" s="1"/>
  <c r="AT1430" i="4"/>
  <c r="AV1424" i="4"/>
  <c r="AX1424" i="4"/>
  <c r="AX1430" i="4" s="1"/>
  <c r="AU1397" i="4"/>
  <c r="AV1397" i="4" s="1"/>
  <c r="AV1398" i="4" s="1"/>
  <c r="AW1398" i="4" s="1"/>
  <c r="BU222" i="4"/>
  <c r="BV222" i="4" s="1"/>
  <c r="BV223" i="4" s="1"/>
  <c r="BW223" i="4" s="1"/>
  <c r="AT189" i="4"/>
  <c r="AV183" i="4"/>
  <c r="AX183" i="4"/>
  <c r="AX189" i="4" s="1"/>
  <c r="AM542" i="11"/>
  <c r="AI542" i="11"/>
  <c r="AI496" i="11"/>
  <c r="AM473" i="11"/>
  <c r="AI382" i="11"/>
  <c r="AI360" i="11"/>
  <c r="AM360" i="11"/>
  <c r="AI314" i="11"/>
  <c r="AM314" i="11"/>
  <c r="AI247" i="11"/>
  <c r="AM247" i="11"/>
  <c r="AI155" i="11"/>
  <c r="AM109" i="11"/>
  <c r="AM86" i="11"/>
  <c r="AI553" i="11"/>
  <c r="AI530" i="11"/>
  <c r="AI507" i="11"/>
  <c r="AI484" i="11"/>
  <c r="AI393" i="11"/>
  <c r="AI212" i="11"/>
  <c r="AG193" i="11"/>
  <c r="AI193" i="11" s="1"/>
  <c r="AI190" i="11"/>
  <c r="AG199" i="11"/>
  <c r="AG55" i="11"/>
  <c r="AI55" i="11" s="1"/>
  <c r="AI52" i="11"/>
  <c r="AG71" i="11"/>
  <c r="AI71" i="11" s="1"/>
  <c r="AL223" i="11"/>
  <c r="AI223" i="11"/>
  <c r="AI4" i="11"/>
  <c r="AI63" i="11"/>
  <c r="AI70" i="11"/>
  <c r="AI154" i="11"/>
  <c r="AF236" i="11"/>
  <c r="AG236" i="11" s="1"/>
  <c r="AG232" i="11"/>
  <c r="AI232" i="11" s="1"/>
  <c r="AG306" i="11"/>
  <c r="AI306" i="11" s="1"/>
  <c r="AI303" i="11"/>
  <c r="AG312" i="11"/>
  <c r="AL381" i="11"/>
  <c r="AI381" i="11"/>
  <c r="AG419" i="11"/>
  <c r="AI419" i="11" s="1"/>
  <c r="AI416" i="11"/>
  <c r="AG425" i="11"/>
  <c r="AL495" i="11"/>
  <c r="AI495" i="11"/>
  <c r="AG7" i="11"/>
  <c r="AI7" i="11" s="1"/>
  <c r="AG27" i="11"/>
  <c r="AI27" i="11" s="1"/>
  <c r="AI74" i="11"/>
  <c r="AG107" i="11"/>
  <c r="AM132" i="11"/>
  <c r="AI132" i="11"/>
  <c r="AI200" i="11"/>
  <c r="AI213" i="11"/>
  <c r="AI224" i="11"/>
  <c r="AG228" i="11"/>
  <c r="AI231" i="11"/>
  <c r="AI280" i="11"/>
  <c r="AG278" i="11"/>
  <c r="AI278" i="11" s="1"/>
  <c r="AF281" i="11"/>
  <c r="AG281" i="11" s="1"/>
  <c r="AI277" i="11"/>
  <c r="AG345" i="11"/>
  <c r="AI345" i="11" s="1"/>
  <c r="AI348" i="11"/>
  <c r="AG458" i="11"/>
  <c r="AI458" i="11" s="1"/>
  <c r="AI457" i="11"/>
  <c r="AI461" i="11"/>
  <c r="AG5" i="11"/>
  <c r="AI5" i="11" s="1"/>
  <c r="AM19" i="11"/>
  <c r="AI26" i="11"/>
  <c r="AL62" i="11"/>
  <c r="AI62" i="11"/>
  <c r="AG124" i="11"/>
  <c r="AI124" i="11" s="1"/>
  <c r="AG140" i="11"/>
  <c r="AI140" i="11" s="1"/>
  <c r="AG176" i="11"/>
  <c r="AM178" i="11"/>
  <c r="AI178" i="11"/>
  <c r="AK222" i="11"/>
  <c r="AI235" i="11"/>
  <c r="AM337" i="11"/>
  <c r="AI337" i="11"/>
  <c r="AI390" i="11"/>
  <c r="AI435" i="11"/>
  <c r="AM450" i="11"/>
  <c r="AI450" i="11"/>
  <c r="AI504" i="11"/>
  <c r="AF531" i="11"/>
  <c r="AG531" i="11" s="1"/>
  <c r="AM270" i="11"/>
  <c r="AI270" i="11"/>
  <c r="AI344" i="11"/>
  <c r="AI368" i="11"/>
  <c r="AL541" i="11"/>
  <c r="AI541" i="11"/>
  <c r="AF259" i="11"/>
  <c r="AG259" i="11" s="1"/>
  <c r="AG322" i="11"/>
  <c r="AI322" i="11" s="1"/>
  <c r="AF326" i="11"/>
  <c r="AG326" i="11" s="1"/>
  <c r="AG368" i="11"/>
  <c r="AF371" i="11" s="1"/>
  <c r="AG371" i="11" s="1"/>
  <c r="AG435" i="11"/>
  <c r="AF439" i="11"/>
  <c r="AG439" i="11" s="1"/>
  <c r="AG481" i="11"/>
  <c r="AF485" i="11" s="1"/>
  <c r="AG485" i="11" s="1"/>
  <c r="AI269" i="11"/>
  <c r="AI292" i="11"/>
  <c r="AI325" i="11"/>
  <c r="AI336" i="11"/>
  <c r="AG390" i="11"/>
  <c r="AF394" i="11"/>
  <c r="AG394" i="11" s="1"/>
  <c r="AI405" i="11"/>
  <c r="AI449" i="11"/>
  <c r="AG504" i="11"/>
  <c r="AF508" i="11"/>
  <c r="AG508" i="11" s="1"/>
  <c r="AI519" i="11"/>
  <c r="AF554" i="11"/>
  <c r="AG554" i="11" s="1"/>
  <c r="AI565" i="11"/>
  <c r="N379" i="17"/>
  <c r="W123" i="10"/>
  <c r="N122" i="6"/>
  <c r="AH2690" i="4" l="1"/>
  <c r="AJ2690" i="4"/>
  <c r="AU1557" i="4"/>
  <c r="AV1557" i="4" s="1"/>
  <c r="AV1558" i="4" s="1"/>
  <c r="AW1558" i="4" s="1"/>
  <c r="AU1461" i="4"/>
  <c r="AV1461" i="4" s="1"/>
  <c r="AV1462" i="4" s="1"/>
  <c r="AW1462" i="4" s="1"/>
  <c r="AU1429" i="4"/>
  <c r="AV1429" i="4" s="1"/>
  <c r="AV1430" i="4" s="1"/>
  <c r="AW1430" i="4" s="1"/>
  <c r="AU188" i="4"/>
  <c r="AV188" i="4" s="1"/>
  <c r="AV189" i="4" s="1"/>
  <c r="AW189" i="4" s="1"/>
  <c r="AG488" i="11"/>
  <c r="AI488" i="11" s="1"/>
  <c r="AI485" i="11"/>
  <c r="AI236" i="11"/>
  <c r="AG239" i="11"/>
  <c r="AI239" i="11" s="1"/>
  <c r="AG205" i="11"/>
  <c r="AK199" i="11"/>
  <c r="AI199" i="11"/>
  <c r="AG534" i="11"/>
  <c r="AI534" i="11" s="1"/>
  <c r="AI531" i="11"/>
  <c r="AH227" i="11"/>
  <c r="AI227" i="11" s="1"/>
  <c r="AI228" i="11" s="1"/>
  <c r="AJ228" i="11" s="1"/>
  <c r="AI508" i="11"/>
  <c r="AG511" i="11"/>
  <c r="AI511" i="11" s="1"/>
  <c r="AI481" i="11"/>
  <c r="AG113" i="11"/>
  <c r="AK107" i="11"/>
  <c r="AI107" i="11"/>
  <c r="AG61" i="11"/>
  <c r="AF30" i="11"/>
  <c r="AG30" i="11" s="1"/>
  <c r="AI554" i="11"/>
  <c r="AG557" i="11"/>
  <c r="AI557" i="11" s="1"/>
  <c r="AG329" i="11"/>
  <c r="AI329" i="11" s="1"/>
  <c r="AI326" i="11"/>
  <c r="AG335" i="11"/>
  <c r="AG318" i="11"/>
  <c r="AK312" i="11"/>
  <c r="AI312" i="11"/>
  <c r="AH317" i="11" s="1"/>
  <c r="AI317" i="11" s="1"/>
  <c r="AG442" i="11"/>
  <c r="AI442" i="11" s="1"/>
  <c r="AI439" i="11"/>
  <c r="AF349" i="11"/>
  <c r="AG349" i="11" s="1"/>
  <c r="AG130" i="11"/>
  <c r="AG431" i="11"/>
  <c r="AK425" i="11"/>
  <c r="AI425" i="11"/>
  <c r="AH430" i="11" s="1"/>
  <c r="AI430" i="11" s="1"/>
  <c r="AI431" i="11" s="1"/>
  <c r="AJ431" i="11" s="1"/>
  <c r="AF144" i="11"/>
  <c r="AG144" i="11" s="1"/>
  <c r="AF75" i="11"/>
  <c r="AG75" i="11" s="1"/>
  <c r="AI394" i="11"/>
  <c r="AG397" i="11"/>
  <c r="AI397" i="11" s="1"/>
  <c r="AG262" i="11"/>
  <c r="AI262" i="11" s="1"/>
  <c r="AI259" i="11"/>
  <c r="AG268" i="11"/>
  <c r="AF462" i="11"/>
  <c r="AG462" i="11" s="1"/>
  <c r="AI281" i="11"/>
  <c r="AG284" i="11"/>
  <c r="AI284" i="11" s="1"/>
  <c r="AG374" i="11"/>
  <c r="AI374" i="11" s="1"/>
  <c r="AI371" i="11"/>
  <c r="AI176" i="11"/>
  <c r="AG182" i="11"/>
  <c r="AK176" i="11"/>
  <c r="AF8" i="11"/>
  <c r="AG8" i="11" s="1"/>
  <c r="G3763" i="4"/>
  <c r="G3762" i="4"/>
  <c r="AH340" i="11" l="1"/>
  <c r="AI340" i="11" s="1"/>
  <c r="AI341" i="11" s="1"/>
  <c r="AJ341" i="11" s="1"/>
  <c r="AG465" i="11"/>
  <c r="AI465" i="11" s="1"/>
  <c r="AI462" i="11"/>
  <c r="AH181" i="11"/>
  <c r="AI181" i="11" s="1"/>
  <c r="AI182" i="11" s="1"/>
  <c r="AJ182" i="11" s="1"/>
  <c r="AI268" i="11"/>
  <c r="AG274" i="11"/>
  <c r="AK268" i="11"/>
  <c r="AG147" i="11"/>
  <c r="AI147" i="11" s="1"/>
  <c r="AI144" i="11"/>
  <c r="AI8" i="11"/>
  <c r="AG11" i="11"/>
  <c r="AI11" i="11" s="1"/>
  <c r="AG17" i="11"/>
  <c r="AH273" i="11"/>
  <c r="AI273" i="11" s="1"/>
  <c r="AI274" i="11" s="1"/>
  <c r="AJ274" i="11" s="1"/>
  <c r="AG403" i="11"/>
  <c r="AG352" i="11"/>
  <c r="AI352" i="11" s="1"/>
  <c r="AI349" i="11"/>
  <c r="AI61" i="11"/>
  <c r="AK61" i="11"/>
  <c r="AG67" i="11"/>
  <c r="AH112" i="11"/>
  <c r="AI112" i="11" s="1"/>
  <c r="AI113" i="11" s="1"/>
  <c r="AJ113" i="11" s="1"/>
  <c r="AG136" i="11"/>
  <c r="AK130" i="11"/>
  <c r="AI130" i="11"/>
  <c r="AI335" i="11"/>
  <c r="AG341" i="11"/>
  <c r="AK335" i="11"/>
  <c r="AG380" i="11"/>
  <c r="AG563" i="11"/>
  <c r="AH204" i="11"/>
  <c r="AI204" i="11" s="1"/>
  <c r="AI205" i="11" s="1"/>
  <c r="AJ205" i="11" s="1"/>
  <c r="AG494" i="11"/>
  <c r="AI318" i="11"/>
  <c r="AJ318" i="11" s="1"/>
  <c r="AG290" i="11"/>
  <c r="AI75" i="11"/>
  <c r="AG78" i="11"/>
  <c r="AI78" i="11" s="1"/>
  <c r="AG448" i="11"/>
  <c r="AG33" i="11"/>
  <c r="AI33" i="11" s="1"/>
  <c r="AI30" i="11"/>
  <c r="AG39" i="11"/>
  <c r="AG517" i="11"/>
  <c r="AG540" i="11"/>
  <c r="AG245" i="11"/>
  <c r="I3795" i="4"/>
  <c r="L3794" i="4"/>
  <c r="I3794" i="4"/>
  <c r="G3793" i="4"/>
  <c r="I3793" i="4" s="1"/>
  <c r="L3792" i="4"/>
  <c r="L3797" i="4" s="1"/>
  <c r="I3792" i="4"/>
  <c r="G3792" i="4"/>
  <c r="G3791" i="4"/>
  <c r="G3797" i="4" s="1"/>
  <c r="I3790" i="4"/>
  <c r="I3789" i="4"/>
  <c r="I3788" i="4"/>
  <c r="I3787" i="4"/>
  <c r="I3786" i="4"/>
  <c r="I3785" i="4"/>
  <c r="I3784" i="4"/>
  <c r="I3783" i="4"/>
  <c r="F3783" i="4"/>
  <c r="I3782" i="4"/>
  <c r="F3782" i="4"/>
  <c r="I3781" i="4"/>
  <c r="I3779" i="4"/>
  <c r="I3778" i="4"/>
  <c r="I3777" i="4"/>
  <c r="F3776" i="4"/>
  <c r="I3776" i="4" s="1"/>
  <c r="I3775" i="4"/>
  <c r="F3775" i="4"/>
  <c r="F3774" i="4"/>
  <c r="I3774" i="4" s="1"/>
  <c r="I3773" i="4"/>
  <c r="F3773" i="4"/>
  <c r="F3772" i="4"/>
  <c r="I3772" i="4" s="1"/>
  <c r="F3771" i="4"/>
  <c r="I3771" i="4" s="1"/>
  <c r="F3769" i="4"/>
  <c r="C3769" i="4"/>
  <c r="M3793" i="4" l="1"/>
  <c r="M3797" i="4" s="1"/>
  <c r="H3780" i="4"/>
  <c r="I3780" i="4" s="1"/>
  <c r="AG523" i="11"/>
  <c r="AK517" i="11"/>
  <c r="AI517" i="11"/>
  <c r="AI448" i="11"/>
  <c r="AG454" i="11"/>
  <c r="AK448" i="11"/>
  <c r="AG296" i="11"/>
  <c r="AK290" i="11"/>
  <c r="AI290" i="11"/>
  <c r="AG45" i="11"/>
  <c r="AK39" i="11"/>
  <c r="AI39" i="11"/>
  <c r="AH66" i="11"/>
  <c r="AI66" i="11" s="1"/>
  <c r="AI67" i="11" s="1"/>
  <c r="AJ67" i="11" s="1"/>
  <c r="AK17" i="11"/>
  <c r="AG23" i="11"/>
  <c r="AI17" i="11"/>
  <c r="AG251" i="11"/>
  <c r="AK245" i="11"/>
  <c r="AI245" i="11"/>
  <c r="AH44" i="11"/>
  <c r="AI44" i="11" s="1"/>
  <c r="AI45" i="11" s="1"/>
  <c r="AJ45" i="11" s="1"/>
  <c r="AG500" i="11"/>
  <c r="AK494" i="11"/>
  <c r="AI494" i="11"/>
  <c r="AG569" i="11"/>
  <c r="AK563" i="11"/>
  <c r="AI563" i="11"/>
  <c r="AG358" i="11"/>
  <c r="AG409" i="11"/>
  <c r="AK403" i="11"/>
  <c r="AI403" i="11"/>
  <c r="AG153" i="11"/>
  <c r="AG546" i="11"/>
  <c r="AK540" i="11"/>
  <c r="AI540" i="11"/>
  <c r="AG84" i="11"/>
  <c r="AG386" i="11"/>
  <c r="AK380" i="11"/>
  <c r="AI380" i="11"/>
  <c r="AH135" i="11"/>
  <c r="AI135" i="11" s="1"/>
  <c r="AI136" i="11" s="1"/>
  <c r="AJ136" i="11" s="1"/>
  <c r="AH22" i="11"/>
  <c r="AI22" i="11" s="1"/>
  <c r="AI23" i="11" s="1"/>
  <c r="AJ23" i="11" s="1"/>
  <c r="AG471" i="11"/>
  <c r="I3791" i="4"/>
  <c r="K3791" i="4"/>
  <c r="K3797" i="4" s="1"/>
  <c r="AI3019" i="4"/>
  <c r="AI3018" i="4"/>
  <c r="AI3014" i="4"/>
  <c r="AI3012" i="4"/>
  <c r="AI3011" i="4"/>
  <c r="AI3010" i="4"/>
  <c r="AG3009" i="4"/>
  <c r="AI3009" i="4" s="1"/>
  <c r="AI3008" i="4"/>
  <c r="AG3008" i="4"/>
  <c r="AG3016" i="4" s="1"/>
  <c r="AI3016" i="4" s="1"/>
  <c r="AI3007" i="4"/>
  <c r="AG3006" i="4"/>
  <c r="AI3006" i="4" s="1"/>
  <c r="AF3005" i="4"/>
  <c r="AG3005" i="4" s="1"/>
  <c r="AI3005" i="4" s="1"/>
  <c r="AF3004" i="4"/>
  <c r="AG3004" i="4" s="1"/>
  <c r="AG3003" i="4"/>
  <c r="AG3013" i="4" s="1"/>
  <c r="AI3001" i="4"/>
  <c r="AI3000" i="4"/>
  <c r="AH3002" i="4" s="1"/>
  <c r="AI3002" i="4" s="1"/>
  <c r="AI2999" i="4"/>
  <c r="AI2998" i="4"/>
  <c r="AI2997" i="4"/>
  <c r="AI2996" i="4"/>
  <c r="AF2995" i="4"/>
  <c r="AI2995" i="4" s="1"/>
  <c r="AF2994" i="4"/>
  <c r="AI2994" i="4" s="1"/>
  <c r="AF2993" i="4"/>
  <c r="AI2993" i="4" s="1"/>
  <c r="AF2992" i="4"/>
  <c r="AI2992" i="4" s="1"/>
  <c r="AF2991" i="4"/>
  <c r="AI2991" i="4" s="1"/>
  <c r="AF2990" i="4"/>
  <c r="AI2990" i="4" s="1"/>
  <c r="AF2989" i="4"/>
  <c r="AI2989" i="4" s="1"/>
  <c r="AF2988" i="4"/>
  <c r="AI2988" i="4" s="1"/>
  <c r="AF2987" i="4"/>
  <c r="AI2987" i="4" s="1"/>
  <c r="AA2986" i="4"/>
  <c r="AI2985" i="4"/>
  <c r="AF2985" i="4"/>
  <c r="AD2985" i="4"/>
  <c r="AB2985" i="4"/>
  <c r="H3796" i="4" l="1"/>
  <c r="I3796" i="4" s="1"/>
  <c r="I3797" i="4" s="1"/>
  <c r="J3797" i="4" s="1"/>
  <c r="AH385" i="11"/>
  <c r="AI385" i="11" s="1"/>
  <c r="AI386" i="11" s="1"/>
  <c r="AJ386" i="11" s="1"/>
  <c r="AH568" i="11"/>
  <c r="AI568" i="11" s="1"/>
  <c r="AI569" i="11" s="1"/>
  <c r="AJ569" i="11" s="1"/>
  <c r="AH453" i="11"/>
  <c r="AI453" i="11" s="1"/>
  <c r="AI454" i="11" s="1"/>
  <c r="AJ454" i="11" s="1"/>
  <c r="AH522" i="11"/>
  <c r="AI522" i="11" s="1"/>
  <c r="AI523" i="11" s="1"/>
  <c r="AJ523" i="11" s="1"/>
  <c r="AH545" i="11"/>
  <c r="AI545" i="11" s="1"/>
  <c r="AI546" i="11" s="1"/>
  <c r="AJ546" i="11" s="1"/>
  <c r="AH250" i="11"/>
  <c r="AI250" i="11" s="1"/>
  <c r="AI251" i="11" s="1"/>
  <c r="AJ251" i="11" s="1"/>
  <c r="AH408" i="11"/>
  <c r="AI408" i="11" s="1"/>
  <c r="AI409" i="11" s="1"/>
  <c r="AJ409" i="11" s="1"/>
  <c r="AG477" i="11"/>
  <c r="AK471" i="11"/>
  <c r="AI471" i="11"/>
  <c r="AG90" i="11"/>
  <c r="AK84" i="11"/>
  <c r="AI84" i="11"/>
  <c r="AG159" i="11"/>
  <c r="AK153" i="11"/>
  <c r="AI153" i="11"/>
  <c r="AH158" i="11" s="1"/>
  <c r="AI158" i="11" s="1"/>
  <c r="AI159" i="11" s="1"/>
  <c r="AJ159" i="11" s="1"/>
  <c r="AG364" i="11"/>
  <c r="AK358" i="11"/>
  <c r="AI358" i="11"/>
  <c r="AH499" i="11"/>
  <c r="AI499" i="11" s="1"/>
  <c r="AI500" i="11"/>
  <c r="AJ500" i="11" s="1"/>
  <c r="AH295" i="11"/>
  <c r="AI295" i="11" s="1"/>
  <c r="AI296" i="11" s="1"/>
  <c r="AJ296" i="11" s="1"/>
  <c r="AG3015" i="4"/>
  <c r="AI3004" i="4"/>
  <c r="AI3013" i="4"/>
  <c r="AG3017" i="4"/>
  <c r="AI3017" i="4" s="1"/>
  <c r="AI3003" i="4"/>
  <c r="V815" i="4"/>
  <c r="V814" i="4"/>
  <c r="T813" i="4"/>
  <c r="T812" i="4"/>
  <c r="V812" i="4" s="1"/>
  <c r="V810" i="4"/>
  <c r="V809" i="4"/>
  <c r="V808" i="4"/>
  <c r="V807" i="4"/>
  <c r="V806" i="4"/>
  <c r="V805" i="4"/>
  <c r="T804" i="4"/>
  <c r="V804" i="4" s="1"/>
  <c r="T803" i="4"/>
  <c r="V803" i="4" s="1"/>
  <c r="S803" i="4"/>
  <c r="S802" i="4"/>
  <c r="T802" i="4" s="1"/>
  <c r="V801" i="4"/>
  <c r="V798" i="4"/>
  <c r="V797" i="4"/>
  <c r="U799" i="4" s="1"/>
  <c r="V799" i="4" s="1"/>
  <c r="V796" i="4"/>
  <c r="V795" i="4"/>
  <c r="V794" i="4"/>
  <c r="V793" i="4"/>
  <c r="V792" i="4"/>
  <c r="S792" i="4"/>
  <c r="S791" i="4"/>
  <c r="V791" i="4" s="1"/>
  <c r="V790" i="4"/>
  <c r="S790" i="4"/>
  <c r="S789" i="4"/>
  <c r="V789" i="4" s="1"/>
  <c r="V788" i="4"/>
  <c r="S788" i="4"/>
  <c r="S787" i="4"/>
  <c r="V787" i="4" s="1"/>
  <c r="V785" i="4"/>
  <c r="Y812" i="4" s="1"/>
  <c r="S785" i="4"/>
  <c r="Q785" i="4"/>
  <c r="BI403" i="4"/>
  <c r="BI404" i="4"/>
  <c r="BI421" i="4"/>
  <c r="BI420" i="4"/>
  <c r="BI416" i="4"/>
  <c r="BG414" i="4"/>
  <c r="BI414" i="4" s="1"/>
  <c r="BG413" i="4"/>
  <c r="BG418" i="4" s="1"/>
  <c r="BI418" i="4" s="1"/>
  <c r="BG412" i="4"/>
  <c r="BI412" i="4" s="1"/>
  <c r="BI411" i="4"/>
  <c r="BI410" i="4"/>
  <c r="BG410" i="4"/>
  <c r="BF409" i="4"/>
  <c r="BG409" i="4" s="1"/>
  <c r="BI409" i="4" s="1"/>
  <c r="BF408" i="4"/>
  <c r="BG408" i="4" s="1"/>
  <c r="BI405" i="4"/>
  <c r="BI402" i="4"/>
  <c r="BI401" i="4"/>
  <c r="BI400" i="4"/>
  <c r="BF399" i="4"/>
  <c r="BI399" i="4" s="1"/>
  <c r="BF398" i="4"/>
  <c r="BI398" i="4" s="1"/>
  <c r="BF397" i="4"/>
  <c r="BI397" i="4" s="1"/>
  <c r="BF396" i="4"/>
  <c r="BI396" i="4" s="1"/>
  <c r="BF395" i="4"/>
  <c r="BI395" i="4" s="1"/>
  <c r="BF394" i="4"/>
  <c r="BI394" i="4" s="1"/>
  <c r="BF393" i="4"/>
  <c r="BI393" i="4" s="1"/>
  <c r="BG392" i="4"/>
  <c r="BF392" i="4"/>
  <c r="BI392" i="4" s="1"/>
  <c r="BI391" i="4"/>
  <c r="BG391" i="4"/>
  <c r="BF391" i="4"/>
  <c r="BA390" i="4"/>
  <c r="BI389" i="4"/>
  <c r="BF389" i="4"/>
  <c r="V2882" i="4"/>
  <c r="V2881" i="4"/>
  <c r="V2880" i="4"/>
  <c r="T2880" i="4"/>
  <c r="V2879" i="4"/>
  <c r="T2879" i="4"/>
  <c r="V2877" i="4"/>
  <c r="V2876" i="4"/>
  <c r="V2875" i="4"/>
  <c r="V2874" i="4"/>
  <c r="V2873" i="4"/>
  <c r="V2872" i="4"/>
  <c r="T2871" i="4"/>
  <c r="V2871" i="4" s="1"/>
  <c r="S2870" i="4"/>
  <c r="T2870" i="4" s="1"/>
  <c r="V2869" i="4"/>
  <c r="T2869" i="4"/>
  <c r="S2869" i="4"/>
  <c r="V2868" i="4"/>
  <c r="V2866" i="4"/>
  <c r="V2865" i="4"/>
  <c r="V2864" i="4"/>
  <c r="U2867" i="4" s="1"/>
  <c r="V2867" i="4" s="1"/>
  <c r="V2863" i="4"/>
  <c r="V2862" i="4"/>
  <c r="V2861" i="4"/>
  <c r="V2860" i="4"/>
  <c r="S2860" i="4"/>
  <c r="S2859" i="4"/>
  <c r="V2859" i="4" s="1"/>
  <c r="V2858" i="4"/>
  <c r="S2858" i="4"/>
  <c r="S2857" i="4"/>
  <c r="V2857" i="4" s="1"/>
  <c r="V2856" i="4"/>
  <c r="S2856" i="4"/>
  <c r="S2855" i="4"/>
  <c r="V2855" i="4" s="1"/>
  <c r="V2854" i="4"/>
  <c r="S2854" i="4"/>
  <c r="S2853" i="4"/>
  <c r="V2853" i="4" s="1"/>
  <c r="V2851" i="4"/>
  <c r="Y2881" i="4" s="1"/>
  <c r="S2851" i="4"/>
  <c r="Q2851" i="4"/>
  <c r="Z813" i="4" l="1"/>
  <c r="Z817" i="4" s="1"/>
  <c r="Y2879" i="4"/>
  <c r="Z2880" i="4"/>
  <c r="Z2884" i="4" s="1"/>
  <c r="Y814" i="4"/>
  <c r="Y817" i="4" s="1"/>
  <c r="AH89" i="11"/>
  <c r="AI89" i="11" s="1"/>
  <c r="AI90" i="11" s="1"/>
  <c r="AJ90" i="11" s="1"/>
  <c r="AH363" i="11"/>
  <c r="AI363" i="11" s="1"/>
  <c r="AI364" i="11" s="1"/>
  <c r="AJ364" i="11" s="1"/>
  <c r="AH476" i="11"/>
  <c r="AI476" i="11" s="1"/>
  <c r="AI477" i="11" s="1"/>
  <c r="AJ477" i="11" s="1"/>
  <c r="AG3021" i="4"/>
  <c r="AI3015" i="4"/>
  <c r="AH3020" i="4"/>
  <c r="AI3020" i="4" s="1"/>
  <c r="U800" i="4"/>
  <c r="V800" i="4" s="1"/>
  <c r="T811" i="4"/>
  <c r="V802" i="4"/>
  <c r="V813" i="4"/>
  <c r="BH406" i="4"/>
  <c r="BI406" i="4" s="1"/>
  <c r="BG407" i="4"/>
  <c r="BG417" i="4"/>
  <c r="BI408" i="4"/>
  <c r="BI413" i="4"/>
  <c r="V2870" i="4"/>
  <c r="T2878" i="4"/>
  <c r="Y2884" i="4"/>
  <c r="BI221" i="4"/>
  <c r="BI220" i="4"/>
  <c r="BI216" i="4"/>
  <c r="BI214" i="4"/>
  <c r="BG213" i="4"/>
  <c r="BG218" i="4" s="1"/>
  <c r="BI218" i="4" s="1"/>
  <c r="BI212" i="4"/>
  <c r="BI210" i="4"/>
  <c r="BG209" i="4"/>
  <c r="BI209" i="4" s="1"/>
  <c r="BG208" i="4"/>
  <c r="BI208" i="4" s="1"/>
  <c r="BF208" i="4"/>
  <c r="BF207" i="4"/>
  <c r="BG207" i="4" s="1"/>
  <c r="BG206" i="4"/>
  <c r="BG215" i="4" s="1"/>
  <c r="BH205" i="4"/>
  <c r="BI205" i="4" s="1"/>
  <c r="BI204" i="4"/>
  <c r="BI203" i="4"/>
  <c r="BI202" i="4"/>
  <c r="BI201" i="4"/>
  <c r="BI200" i="4"/>
  <c r="BI199" i="4"/>
  <c r="BF198" i="4"/>
  <c r="BI198" i="4" s="1"/>
  <c r="BF197" i="4"/>
  <c r="BI197" i="4" s="1"/>
  <c r="BF196" i="4"/>
  <c r="BI196" i="4" s="1"/>
  <c r="BG195" i="4"/>
  <c r="BF195" i="4"/>
  <c r="BI195" i="4" s="1"/>
  <c r="BI194" i="4"/>
  <c r="BG194" i="4"/>
  <c r="BF194" i="4"/>
  <c r="BF193" i="4"/>
  <c r="BI193" i="4" s="1"/>
  <c r="BA192" i="4"/>
  <c r="BI191" i="4"/>
  <c r="BL218" i="4" s="1"/>
  <c r="BF191" i="4"/>
  <c r="BL220" i="4" l="1"/>
  <c r="BL223" i="4" s="1"/>
  <c r="AI3021" i="4"/>
  <c r="AJ3021" i="4" s="1"/>
  <c r="V811" i="4"/>
  <c r="U816" i="4" s="1"/>
  <c r="V816" i="4" s="1"/>
  <c r="T817" i="4"/>
  <c r="X811" i="4"/>
  <c r="X817" i="4" s="1"/>
  <c r="BI417" i="4"/>
  <c r="BG415" i="4"/>
  <c r="BI407" i="4"/>
  <c r="T2884" i="4"/>
  <c r="X2878" i="4"/>
  <c r="X2884" i="4" s="1"/>
  <c r="V2878" i="4"/>
  <c r="BG219" i="4"/>
  <c r="BI219" i="4" s="1"/>
  <c r="BI215" i="4"/>
  <c r="BI207" i="4"/>
  <c r="BG211" i="4"/>
  <c r="BI211" i="4" s="1"/>
  <c r="BI213" i="4"/>
  <c r="BI206" i="4"/>
  <c r="V817" i="4" l="1"/>
  <c r="W817" i="4" s="1"/>
  <c r="BG419" i="4"/>
  <c r="BI415" i="4"/>
  <c r="U2883" i="4"/>
  <c r="V2883" i="4" s="1"/>
  <c r="V2884" i="4"/>
  <c r="W2884" i="4" s="1"/>
  <c r="BM219" i="4"/>
  <c r="BM223" i="4" s="1"/>
  <c r="BG217" i="4"/>
  <c r="BI419" i="4" l="1"/>
  <c r="BH422" i="4" s="1"/>
  <c r="BI422" i="4" s="1"/>
  <c r="BI423" i="4" s="1"/>
  <c r="BJ423" i="4" s="1"/>
  <c r="BG423" i="4"/>
  <c r="BK217" i="4"/>
  <c r="BK223" i="4" s="1"/>
  <c r="BI217" i="4"/>
  <c r="BG223" i="4"/>
  <c r="BH222" i="4" l="1"/>
  <c r="BI222" i="4" s="1"/>
  <c r="BI223" i="4" s="1"/>
  <c r="BJ223" i="4" s="1"/>
  <c r="N12" i="13" l="1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 l="1"/>
  <c r="I3737" i="4"/>
  <c r="L3736" i="4"/>
  <c r="I3736" i="4"/>
  <c r="M3735" i="4"/>
  <c r="M3739" i="4" s="1"/>
  <c r="G3735" i="4"/>
  <c r="I3735" i="4" s="1"/>
  <c r="L3734" i="4"/>
  <c r="L3739" i="4" s="1"/>
  <c r="I3734" i="4"/>
  <c r="G3734" i="4"/>
  <c r="G3733" i="4"/>
  <c r="G3739" i="4" s="1"/>
  <c r="I3732" i="4"/>
  <c r="I3731" i="4"/>
  <c r="I3730" i="4"/>
  <c r="I3729" i="4"/>
  <c r="I3728" i="4"/>
  <c r="I3727" i="4"/>
  <c r="I3726" i="4"/>
  <c r="I3725" i="4"/>
  <c r="F3725" i="4"/>
  <c r="I3724" i="4"/>
  <c r="F3724" i="4"/>
  <c r="I3723" i="4"/>
  <c r="I3721" i="4"/>
  <c r="I3720" i="4"/>
  <c r="H3722" i="4" s="1"/>
  <c r="I3722" i="4" s="1"/>
  <c r="I3719" i="4"/>
  <c r="F3718" i="4"/>
  <c r="I3718" i="4" s="1"/>
  <c r="I3717" i="4"/>
  <c r="F3717" i="4"/>
  <c r="F3716" i="4"/>
  <c r="I3716" i="4" s="1"/>
  <c r="I3715" i="4"/>
  <c r="F3715" i="4"/>
  <c r="F3714" i="4"/>
  <c r="I3714" i="4" s="1"/>
  <c r="I3713" i="4"/>
  <c r="F3713" i="4"/>
  <c r="F3711" i="4"/>
  <c r="C3711" i="4"/>
  <c r="I3708" i="4"/>
  <c r="L3707" i="4"/>
  <c r="I3707" i="4"/>
  <c r="G3706" i="4"/>
  <c r="I3706" i="4" s="1"/>
  <c r="G3705" i="4"/>
  <c r="L3705" i="4" s="1"/>
  <c r="L3710" i="4" s="1"/>
  <c r="K3704" i="4"/>
  <c r="K3710" i="4" s="1"/>
  <c r="G3704" i="4"/>
  <c r="G3710" i="4" s="1"/>
  <c r="I3703" i="4"/>
  <c r="I3702" i="4"/>
  <c r="I3701" i="4"/>
  <c r="I3700" i="4"/>
  <c r="I3699" i="4"/>
  <c r="I3698" i="4"/>
  <c r="I3697" i="4"/>
  <c r="I3696" i="4"/>
  <c r="F3696" i="4"/>
  <c r="I3695" i="4"/>
  <c r="F3695" i="4"/>
  <c r="I3694" i="4"/>
  <c r="I3692" i="4"/>
  <c r="I3691" i="4"/>
  <c r="I3690" i="4"/>
  <c r="I3689" i="4"/>
  <c r="F3689" i="4"/>
  <c r="F3688" i="4"/>
  <c r="I3688" i="4" s="1"/>
  <c r="I3687" i="4"/>
  <c r="F3687" i="4"/>
  <c r="F3686" i="4"/>
  <c r="I3686" i="4" s="1"/>
  <c r="I3685" i="4"/>
  <c r="F3685" i="4"/>
  <c r="F3684" i="4"/>
  <c r="I3684" i="4" s="1"/>
  <c r="F3682" i="4"/>
  <c r="C3682" i="4"/>
  <c r="I3679" i="4"/>
  <c r="L3678" i="4"/>
  <c r="I3678" i="4"/>
  <c r="G3677" i="4"/>
  <c r="I3677" i="4" s="1"/>
  <c r="G3676" i="4"/>
  <c r="L3676" i="4" s="1"/>
  <c r="L3681" i="4" s="1"/>
  <c r="K3675" i="4"/>
  <c r="K3681" i="4" s="1"/>
  <c r="G3675" i="4"/>
  <c r="I3675" i="4" s="1"/>
  <c r="I3674" i="4"/>
  <c r="I3673" i="4"/>
  <c r="I3672" i="4"/>
  <c r="I3671" i="4"/>
  <c r="I3670" i="4"/>
  <c r="I3669" i="4"/>
  <c r="I3668" i="4"/>
  <c r="I3667" i="4"/>
  <c r="F3667" i="4"/>
  <c r="I3666" i="4"/>
  <c r="F3666" i="4"/>
  <c r="I3665" i="4"/>
  <c r="I3663" i="4"/>
  <c r="I3662" i="4"/>
  <c r="I3661" i="4"/>
  <c r="H3664" i="4" s="1"/>
  <c r="I3664" i="4" s="1"/>
  <c r="F3660" i="4"/>
  <c r="I3660" i="4" s="1"/>
  <c r="F3659" i="4"/>
  <c r="I3659" i="4" s="1"/>
  <c r="F3658" i="4"/>
  <c r="I3658" i="4" s="1"/>
  <c r="F3657" i="4"/>
  <c r="I3657" i="4" s="1"/>
  <c r="F3656" i="4"/>
  <c r="I3656" i="4" s="1"/>
  <c r="F3655" i="4"/>
  <c r="I3655" i="4" s="1"/>
  <c r="F3653" i="4"/>
  <c r="C3653" i="4"/>
  <c r="I3766" i="4"/>
  <c r="L3765" i="4"/>
  <c r="I3765" i="4"/>
  <c r="G3764" i="4"/>
  <c r="I3764" i="4" s="1"/>
  <c r="L3763" i="4"/>
  <c r="L3768" i="4" s="1"/>
  <c r="I3762" i="4"/>
  <c r="I3761" i="4"/>
  <c r="I3760" i="4"/>
  <c r="I3759" i="4"/>
  <c r="I3758" i="4"/>
  <c r="I3757" i="4"/>
  <c r="I3756" i="4"/>
  <c r="I3755" i="4"/>
  <c r="I3754" i="4"/>
  <c r="F3754" i="4"/>
  <c r="I3753" i="4"/>
  <c r="F3753" i="4"/>
  <c r="I3752" i="4"/>
  <c r="I3750" i="4"/>
  <c r="I3749" i="4"/>
  <c r="I3748" i="4"/>
  <c r="F3747" i="4"/>
  <c r="I3747" i="4" s="1"/>
  <c r="I3746" i="4"/>
  <c r="F3746" i="4"/>
  <c r="F3745" i="4"/>
  <c r="I3745" i="4" s="1"/>
  <c r="I3744" i="4"/>
  <c r="F3744" i="4"/>
  <c r="F3743" i="4"/>
  <c r="I3743" i="4" s="1"/>
  <c r="F3742" i="4"/>
  <c r="I3742" i="4" s="1"/>
  <c r="F3740" i="4"/>
  <c r="C3740" i="4"/>
  <c r="H3751" i="4" l="1"/>
  <c r="I3751" i="4" s="1"/>
  <c r="M3764" i="4"/>
  <c r="M3768" i="4" s="1"/>
  <c r="I3763" i="4"/>
  <c r="I3705" i="4"/>
  <c r="I3676" i="4"/>
  <c r="H3680" i="4" s="1"/>
  <c r="I3680" i="4" s="1"/>
  <c r="I3681" i="4" s="1"/>
  <c r="I3733" i="4"/>
  <c r="K3733" i="4"/>
  <c r="K3739" i="4" s="1"/>
  <c r="H3693" i="4"/>
  <c r="I3693" i="4" s="1"/>
  <c r="M3706" i="4"/>
  <c r="M3710" i="4" s="1"/>
  <c r="I3704" i="4"/>
  <c r="M3677" i="4"/>
  <c r="M3681" i="4" s="1"/>
  <c r="G3681" i="4"/>
  <c r="K3762" i="4"/>
  <c r="K3768" i="4" s="1"/>
  <c r="G3768" i="4"/>
  <c r="H3767" i="4" l="1"/>
  <c r="I3767" i="4" s="1"/>
  <c r="I3768" i="4" s="1"/>
  <c r="J3768" i="4" s="1"/>
  <c r="H3738" i="4"/>
  <c r="I3738" i="4" s="1"/>
  <c r="I3739" i="4" s="1"/>
  <c r="H3709" i="4"/>
  <c r="I3709" i="4" s="1"/>
  <c r="I3710" i="4" s="1"/>
  <c r="J3681" i="4"/>
  <c r="N119" i="6"/>
  <c r="I3438" i="4"/>
  <c r="I3526" i="4"/>
  <c r="I3525" i="4"/>
  <c r="I3524" i="4"/>
  <c r="I3514" i="4"/>
  <c r="F3510" i="4"/>
  <c r="I3510" i="4" s="1"/>
  <c r="F3509" i="4"/>
  <c r="I3509" i="4" s="1"/>
  <c r="F3508" i="4"/>
  <c r="I3508" i="4" s="1"/>
  <c r="F3507" i="4"/>
  <c r="I3507" i="4" s="1"/>
  <c r="F3506" i="4"/>
  <c r="F3505" i="4"/>
  <c r="I3505" i="4" s="1"/>
  <c r="F3504" i="4"/>
  <c r="I3504" i="4" s="1"/>
  <c r="I3506" i="4"/>
  <c r="I3487" i="4"/>
  <c r="I3486" i="4"/>
  <c r="G3491" i="4"/>
  <c r="I3534" i="4"/>
  <c r="L3533" i="4"/>
  <c r="I3533" i="4"/>
  <c r="G3532" i="4"/>
  <c r="I3532" i="4" s="1"/>
  <c r="G3531" i="4"/>
  <c r="L3531" i="4" s="1"/>
  <c r="G3530" i="4"/>
  <c r="K3530" i="4" s="1"/>
  <c r="K3536" i="4" s="1"/>
  <c r="I3529" i="4"/>
  <c r="I3528" i="4"/>
  <c r="I3527" i="4"/>
  <c r="I3523" i="4"/>
  <c r="I3522" i="4"/>
  <c r="I3521" i="4"/>
  <c r="I3520" i="4"/>
  <c r="I3519" i="4"/>
  <c r="F3519" i="4"/>
  <c r="I3518" i="4"/>
  <c r="F3518" i="4"/>
  <c r="I3517" i="4"/>
  <c r="I3515" i="4"/>
  <c r="I3513" i="4"/>
  <c r="I3512" i="4"/>
  <c r="F3511" i="4"/>
  <c r="I3511" i="4" s="1"/>
  <c r="F3503" i="4"/>
  <c r="I3503" i="4" s="1"/>
  <c r="F3502" i="4"/>
  <c r="I3502" i="4" s="1"/>
  <c r="F3501" i="4"/>
  <c r="I3501" i="4" s="1"/>
  <c r="F3500" i="4"/>
  <c r="I3500" i="4" s="1"/>
  <c r="F3498" i="4"/>
  <c r="C3498" i="4"/>
  <c r="J3739" i="4" l="1"/>
  <c r="N121" i="6"/>
  <c r="J3710" i="4"/>
  <c r="N120" i="6"/>
  <c r="I3531" i="4"/>
  <c r="H3516" i="4"/>
  <c r="I3516" i="4" s="1"/>
  <c r="M3532" i="4"/>
  <c r="M3536" i="4" s="1"/>
  <c r="L3536" i="4"/>
  <c r="I3530" i="4"/>
  <c r="G3536" i="4"/>
  <c r="I3476" i="4"/>
  <c r="I3650" i="4"/>
  <c r="L3649" i="4"/>
  <c r="I3649" i="4"/>
  <c r="G3648" i="4"/>
  <c r="I3648" i="4" s="1"/>
  <c r="G3647" i="4"/>
  <c r="L3647" i="4" s="1"/>
  <c r="K3646" i="4"/>
  <c r="K3652" i="4" s="1"/>
  <c r="G3646" i="4"/>
  <c r="I3646" i="4" s="1"/>
  <c r="I3645" i="4"/>
  <c r="I3644" i="4"/>
  <c r="I3643" i="4"/>
  <c r="I3642" i="4"/>
  <c r="I3641" i="4"/>
  <c r="I3640" i="4"/>
  <c r="I3639" i="4"/>
  <c r="I3638" i="4"/>
  <c r="F3638" i="4"/>
  <c r="I3637" i="4"/>
  <c r="F3637" i="4"/>
  <c r="I3636" i="4"/>
  <c r="I3634" i="4"/>
  <c r="I3633" i="4"/>
  <c r="I3632" i="4"/>
  <c r="F3631" i="4"/>
  <c r="I3631" i="4" s="1"/>
  <c r="F3630" i="4"/>
  <c r="I3630" i="4" s="1"/>
  <c r="F3629" i="4"/>
  <c r="I3629" i="4" s="1"/>
  <c r="F3628" i="4"/>
  <c r="I3628" i="4" s="1"/>
  <c r="F3627" i="4"/>
  <c r="I3627" i="4" s="1"/>
  <c r="F3626" i="4"/>
  <c r="I3626" i="4" s="1"/>
  <c r="F3624" i="4"/>
  <c r="C3624" i="4"/>
  <c r="I3621" i="4"/>
  <c r="L3620" i="4"/>
  <c r="I3620" i="4"/>
  <c r="G3619" i="4"/>
  <c r="M3619" i="4" s="1"/>
  <c r="M3623" i="4" s="1"/>
  <c r="G3618" i="4"/>
  <c r="L3618" i="4" s="1"/>
  <c r="G3617" i="4"/>
  <c r="K3617" i="4" s="1"/>
  <c r="K3623" i="4" s="1"/>
  <c r="I3616" i="4"/>
  <c r="I3615" i="4"/>
  <c r="I3614" i="4"/>
  <c r="I3613" i="4"/>
  <c r="I3612" i="4"/>
  <c r="I3611" i="4"/>
  <c r="I3610" i="4"/>
  <c r="I3609" i="4"/>
  <c r="F3609" i="4"/>
  <c r="I3608" i="4"/>
  <c r="F3608" i="4"/>
  <c r="I3607" i="4"/>
  <c r="I3605" i="4"/>
  <c r="I3604" i="4"/>
  <c r="I3603" i="4"/>
  <c r="H3606" i="4" s="1"/>
  <c r="I3606" i="4" s="1"/>
  <c r="F3602" i="4"/>
  <c r="I3602" i="4" s="1"/>
  <c r="F3601" i="4"/>
  <c r="I3601" i="4" s="1"/>
  <c r="F3600" i="4"/>
  <c r="I3600" i="4" s="1"/>
  <c r="F3599" i="4"/>
  <c r="I3599" i="4" s="1"/>
  <c r="F3598" i="4"/>
  <c r="I3598" i="4" s="1"/>
  <c r="F3597" i="4"/>
  <c r="I3597" i="4" s="1"/>
  <c r="F3595" i="4"/>
  <c r="C3595" i="4"/>
  <c r="H3635" i="4" l="1"/>
  <c r="I3635" i="4" s="1"/>
  <c r="H3535" i="4"/>
  <c r="I3535" i="4" s="1"/>
  <c r="I3536" i="4" s="1"/>
  <c r="I3617" i="4"/>
  <c r="L3652" i="4"/>
  <c r="L3623" i="4"/>
  <c r="I3647" i="4"/>
  <c r="M3648" i="4"/>
  <c r="M3652" i="4" s="1"/>
  <c r="G3652" i="4"/>
  <c r="G3623" i="4"/>
  <c r="I3619" i="4"/>
  <c r="I3618" i="4"/>
  <c r="I3592" i="4"/>
  <c r="L3591" i="4"/>
  <c r="I3591" i="4"/>
  <c r="G3590" i="4"/>
  <c r="I3590" i="4" s="1"/>
  <c r="G3589" i="4"/>
  <c r="L3589" i="4" s="1"/>
  <c r="G3588" i="4"/>
  <c r="G3594" i="4" s="1"/>
  <c r="I3587" i="4"/>
  <c r="I3586" i="4"/>
  <c r="I3585" i="4"/>
  <c r="I3584" i="4"/>
  <c r="I3583" i="4"/>
  <c r="I3582" i="4"/>
  <c r="I3581" i="4"/>
  <c r="I3580" i="4"/>
  <c r="F3580" i="4"/>
  <c r="I3579" i="4"/>
  <c r="F3579" i="4"/>
  <c r="I3578" i="4"/>
  <c r="I3576" i="4"/>
  <c r="I3575" i="4"/>
  <c r="I3574" i="4"/>
  <c r="F3573" i="4"/>
  <c r="I3573" i="4" s="1"/>
  <c r="F3572" i="4"/>
  <c r="I3572" i="4" s="1"/>
  <c r="F3571" i="4"/>
  <c r="I3571" i="4" s="1"/>
  <c r="F3570" i="4"/>
  <c r="I3570" i="4" s="1"/>
  <c r="F3569" i="4"/>
  <c r="I3569" i="4" s="1"/>
  <c r="F3568" i="4"/>
  <c r="I3568" i="4" s="1"/>
  <c r="F3566" i="4"/>
  <c r="C3566" i="4"/>
  <c r="N116" i="6"/>
  <c r="N117" i="6"/>
  <c r="H3651" i="4" l="1"/>
  <c r="I3651" i="4" s="1"/>
  <c r="I3652" i="4" s="1"/>
  <c r="J3652" i="4" s="1"/>
  <c r="H3622" i="4"/>
  <c r="I3622" i="4" s="1"/>
  <c r="I3623" i="4" s="1"/>
  <c r="J3623" i="4" s="1"/>
  <c r="J3536" i="4"/>
  <c r="M113" i="6"/>
  <c r="N113" i="6" s="1"/>
  <c r="L3594" i="4"/>
  <c r="H3577" i="4"/>
  <c r="I3577" i="4" s="1"/>
  <c r="I3589" i="4"/>
  <c r="M3590" i="4"/>
  <c r="M3594" i="4" s="1"/>
  <c r="I3588" i="4"/>
  <c r="K3588" i="4"/>
  <c r="K3594" i="4" s="1"/>
  <c r="I3471" i="4"/>
  <c r="I3470" i="4"/>
  <c r="I3469" i="4"/>
  <c r="G3479" i="4"/>
  <c r="I3479" i="4" s="1"/>
  <c r="I3474" i="4"/>
  <c r="I3473" i="4"/>
  <c r="F3467" i="4"/>
  <c r="I3467" i="4" s="1"/>
  <c r="F3466" i="4"/>
  <c r="I3466" i="4" s="1"/>
  <c r="F3465" i="4"/>
  <c r="I3465" i="4" s="1"/>
  <c r="F3464" i="4"/>
  <c r="I3464" i="4" s="1"/>
  <c r="F3463" i="4"/>
  <c r="I3463" i="4" s="1"/>
  <c r="I3563" i="4"/>
  <c r="L3562" i="4"/>
  <c r="I3562" i="4"/>
  <c r="G3561" i="4"/>
  <c r="I3561" i="4" s="1"/>
  <c r="G3560" i="4"/>
  <c r="L3560" i="4" s="1"/>
  <c r="G3559" i="4"/>
  <c r="K3559" i="4" s="1"/>
  <c r="K3565" i="4" s="1"/>
  <c r="I3558" i="4"/>
  <c r="I3557" i="4"/>
  <c r="I3556" i="4"/>
  <c r="I3555" i="4"/>
  <c r="I3554" i="4"/>
  <c r="I3553" i="4"/>
  <c r="I3552" i="4"/>
  <c r="I3551" i="4"/>
  <c r="F3551" i="4"/>
  <c r="I3550" i="4"/>
  <c r="F3550" i="4"/>
  <c r="I3549" i="4"/>
  <c r="I3547" i="4"/>
  <c r="I3546" i="4"/>
  <c r="I3545" i="4"/>
  <c r="F3544" i="4"/>
  <c r="I3544" i="4" s="1"/>
  <c r="F3543" i="4"/>
  <c r="I3543" i="4" s="1"/>
  <c r="F3542" i="4"/>
  <c r="I3542" i="4" s="1"/>
  <c r="F3541" i="4"/>
  <c r="I3541" i="4" s="1"/>
  <c r="F3540" i="4"/>
  <c r="I3540" i="4" s="1"/>
  <c r="F3539" i="4"/>
  <c r="I3539" i="4" s="1"/>
  <c r="F3537" i="4"/>
  <c r="C3537" i="4"/>
  <c r="L3494" i="4"/>
  <c r="L3454" i="4"/>
  <c r="F3433" i="4"/>
  <c r="I3433" i="4" s="1"/>
  <c r="F3432" i="4"/>
  <c r="I3432" i="4" s="1"/>
  <c r="I3437" i="4"/>
  <c r="I3495" i="4"/>
  <c r="I3494" i="4"/>
  <c r="G3493" i="4"/>
  <c r="I3493" i="4" s="1"/>
  <c r="G3492" i="4"/>
  <c r="I3492" i="4" s="1"/>
  <c r="I3490" i="4"/>
  <c r="I3489" i="4"/>
  <c r="I3488" i="4"/>
  <c r="I3485" i="4"/>
  <c r="I3484" i="4"/>
  <c r="I3483" i="4"/>
  <c r="I3482" i="4"/>
  <c r="I3481" i="4"/>
  <c r="F3481" i="4"/>
  <c r="I3480" i="4"/>
  <c r="F3480" i="4"/>
  <c r="I3477" i="4"/>
  <c r="I3475" i="4"/>
  <c r="I3472" i="4"/>
  <c r="F3468" i="4"/>
  <c r="I3468" i="4" s="1"/>
  <c r="F3462" i="4"/>
  <c r="I3462" i="4" s="1"/>
  <c r="F3461" i="4"/>
  <c r="I3461" i="4" s="1"/>
  <c r="F3460" i="4"/>
  <c r="I3460" i="4" s="1"/>
  <c r="F3458" i="4"/>
  <c r="C3458" i="4"/>
  <c r="I3455" i="4"/>
  <c r="I3454" i="4"/>
  <c r="G3453" i="4"/>
  <c r="I3453" i="4" s="1"/>
  <c r="G3452" i="4"/>
  <c r="I3452" i="4" s="1"/>
  <c r="G3451" i="4"/>
  <c r="I3451" i="4" s="1"/>
  <c r="I3450" i="4"/>
  <c r="I3449" i="4"/>
  <c r="I3448" i="4"/>
  <c r="I3447" i="4"/>
  <c r="I3446" i="4"/>
  <c r="I3445" i="4"/>
  <c r="I3444" i="4"/>
  <c r="I3443" i="4"/>
  <c r="F3443" i="4"/>
  <c r="I3442" i="4"/>
  <c r="F3442" i="4"/>
  <c r="I3441" i="4"/>
  <c r="I3439" i="4"/>
  <c r="I3436" i="4"/>
  <c r="I3435" i="4"/>
  <c r="F3434" i="4"/>
  <c r="I3434" i="4" s="1"/>
  <c r="F3431" i="4"/>
  <c r="I3431" i="4" s="1"/>
  <c r="F3430" i="4"/>
  <c r="I3430" i="4" s="1"/>
  <c r="F3429" i="4"/>
  <c r="I3429" i="4" s="1"/>
  <c r="F3427" i="4"/>
  <c r="C3427" i="4"/>
  <c r="N118" i="6" l="1"/>
  <c r="L3565" i="4"/>
  <c r="H3593" i="4"/>
  <c r="I3593" i="4" s="1"/>
  <c r="I3594" i="4" s="1"/>
  <c r="M115" i="6" s="1"/>
  <c r="N115" i="6" s="1"/>
  <c r="M3493" i="4"/>
  <c r="H3548" i="4"/>
  <c r="I3548" i="4" s="1"/>
  <c r="I3559" i="4"/>
  <c r="L3452" i="4"/>
  <c r="L3492" i="4"/>
  <c r="G3497" i="4"/>
  <c r="K3491" i="4"/>
  <c r="H3478" i="4"/>
  <c r="I3478" i="4" s="1"/>
  <c r="K3451" i="4"/>
  <c r="M3453" i="4"/>
  <c r="I3560" i="4"/>
  <c r="M3561" i="4"/>
  <c r="M3565" i="4" s="1"/>
  <c r="G3565" i="4"/>
  <c r="H3440" i="4"/>
  <c r="I3440" i="4" s="1"/>
  <c r="H3456" i="4" s="1"/>
  <c r="I3456" i="4" s="1"/>
  <c r="I3491" i="4"/>
  <c r="G3457" i="4"/>
  <c r="AI2004" i="4"/>
  <c r="AI2003" i="4"/>
  <c r="AG2002" i="4"/>
  <c r="AI2002" i="4" s="1"/>
  <c r="AG2001" i="4"/>
  <c r="AI2001" i="4" s="1"/>
  <c r="AI1999" i="4"/>
  <c r="AI1998" i="4"/>
  <c r="AI1997" i="4"/>
  <c r="AI1996" i="4"/>
  <c r="AI1995" i="4"/>
  <c r="AI1994" i="4"/>
  <c r="AG1993" i="4"/>
  <c r="AI1993" i="4" s="1"/>
  <c r="AF1992" i="4"/>
  <c r="AG1992" i="4" s="1"/>
  <c r="AI1992" i="4" s="1"/>
  <c r="AF1991" i="4"/>
  <c r="AG1991" i="4" s="1"/>
  <c r="AI1990" i="4"/>
  <c r="AI1988" i="4"/>
  <c r="AI1987" i="4"/>
  <c r="AI1986" i="4"/>
  <c r="AI1985" i="4"/>
  <c r="AI1984" i="4"/>
  <c r="AI1983" i="4"/>
  <c r="AF1982" i="4"/>
  <c r="AI1982" i="4" s="1"/>
  <c r="AF1981" i="4"/>
  <c r="AI1981" i="4" s="1"/>
  <c r="AF1980" i="4"/>
  <c r="AI1980" i="4" s="1"/>
  <c r="AF1979" i="4"/>
  <c r="AI1979" i="4" s="1"/>
  <c r="AF1978" i="4"/>
  <c r="AI1978" i="4" s="1"/>
  <c r="AF1977" i="4"/>
  <c r="AI1977" i="4" s="1"/>
  <c r="AA1976" i="4"/>
  <c r="AI1975" i="4"/>
  <c r="AL2003" i="4" s="1"/>
  <c r="AF1975" i="4"/>
  <c r="AD1975" i="4"/>
  <c r="AB1975" i="4"/>
  <c r="J3594" i="4" l="1"/>
  <c r="H3564" i="4"/>
  <c r="I3564" i="4" s="1"/>
  <c r="I3565" i="4" s="1"/>
  <c r="AH1989" i="4"/>
  <c r="AI1989" i="4" s="1"/>
  <c r="I3457" i="4"/>
  <c r="N111" i="6" s="1"/>
  <c r="L3497" i="4"/>
  <c r="M3497" i="4"/>
  <c r="K3497" i="4"/>
  <c r="H3496" i="4"/>
  <c r="I3496" i="4" s="1"/>
  <c r="I3497" i="4" s="1"/>
  <c r="AG2000" i="4"/>
  <c r="AG2006" i="4" s="1"/>
  <c r="AI1991" i="4"/>
  <c r="AM2002" i="4"/>
  <c r="AM2006" i="4" s="1"/>
  <c r="AL2001" i="4"/>
  <c r="AL2006" i="4" s="1"/>
  <c r="J3565" i="4" l="1"/>
  <c r="M114" i="6"/>
  <c r="N114" i="6" s="1"/>
  <c r="J3497" i="4"/>
  <c r="N112" i="6"/>
  <c r="J3457" i="4"/>
  <c r="AK2000" i="4"/>
  <c r="AK2006" i="4" s="1"/>
  <c r="AI2000" i="4"/>
  <c r="AH2005" i="4" s="1"/>
  <c r="AI2005" i="4" s="1"/>
  <c r="AI2006" i="4" s="1"/>
  <c r="AJ2006" i="4" s="1"/>
  <c r="Y960" i="11"/>
  <c r="Z960" i="11"/>
  <c r="X960" i="11"/>
  <c r="V3424" i="4"/>
  <c r="Y3423" i="4"/>
  <c r="V3423" i="4"/>
  <c r="T3422" i="4"/>
  <c r="Z3422" i="4" s="1"/>
  <c r="Z3426" i="4" s="1"/>
  <c r="T3421" i="4"/>
  <c r="V3421" i="4" s="1"/>
  <c r="T3420" i="4"/>
  <c r="V3419" i="4"/>
  <c r="V3418" i="4"/>
  <c r="V3417" i="4"/>
  <c r="V3416" i="4"/>
  <c r="V3415" i="4"/>
  <c r="V3414" i="4"/>
  <c r="V3413" i="4"/>
  <c r="V3412" i="4"/>
  <c r="S3412" i="4"/>
  <c r="V3411" i="4"/>
  <c r="S3411" i="4"/>
  <c r="V3410" i="4"/>
  <c r="V3408" i="4"/>
  <c r="V3407" i="4"/>
  <c r="V3406" i="4"/>
  <c r="S3405" i="4"/>
  <c r="V3405" i="4" s="1"/>
  <c r="S3404" i="4"/>
  <c r="V3404" i="4" s="1"/>
  <c r="S3403" i="4"/>
  <c r="V3403" i="4" s="1"/>
  <c r="S3402" i="4"/>
  <c r="V3402" i="4" s="1"/>
  <c r="S3401" i="4"/>
  <c r="V3401" i="4" s="1"/>
  <c r="S3400" i="4"/>
  <c r="V3400" i="4" s="1"/>
  <c r="S3398" i="4"/>
  <c r="P3398" i="4"/>
  <c r="V3422" i="4" l="1"/>
  <c r="U3409" i="4"/>
  <c r="V3409" i="4" s="1"/>
  <c r="Y3421" i="4"/>
  <c r="Y3426" i="4" s="1"/>
  <c r="T3426" i="4"/>
  <c r="V3420" i="4"/>
  <c r="X3420" i="4"/>
  <c r="X3426" i="4" s="1"/>
  <c r="V2004" i="4"/>
  <c r="V2003" i="4"/>
  <c r="T2002" i="4"/>
  <c r="V2002" i="4" s="1"/>
  <c r="T2001" i="4"/>
  <c r="V2001" i="4" s="1"/>
  <c r="V1999" i="4"/>
  <c r="V1998" i="4"/>
  <c r="V1997" i="4"/>
  <c r="V1996" i="4"/>
  <c r="V1995" i="4"/>
  <c r="V1994" i="4"/>
  <c r="T1993" i="4"/>
  <c r="V1993" i="4" s="1"/>
  <c r="S1992" i="4"/>
  <c r="T1992" i="4" s="1"/>
  <c r="V1992" i="4" s="1"/>
  <c r="S1991" i="4"/>
  <c r="T1991" i="4" s="1"/>
  <c r="V1990" i="4"/>
  <c r="V1988" i="4"/>
  <c r="V1987" i="4"/>
  <c r="V1986" i="4"/>
  <c r="V1985" i="4"/>
  <c r="V1984" i="4"/>
  <c r="V1983" i="4"/>
  <c r="S1982" i="4"/>
  <c r="V1982" i="4" s="1"/>
  <c r="S1981" i="4"/>
  <c r="V1981" i="4" s="1"/>
  <c r="S1980" i="4"/>
  <c r="V1980" i="4" s="1"/>
  <c r="S1979" i="4"/>
  <c r="V1979" i="4" s="1"/>
  <c r="S1978" i="4"/>
  <c r="V1978" i="4" s="1"/>
  <c r="S1977" i="4"/>
  <c r="V1977" i="4" s="1"/>
  <c r="V1975" i="4"/>
  <c r="Y2003" i="4" s="1"/>
  <c r="S1975" i="4"/>
  <c r="Q1975" i="4"/>
  <c r="U1989" i="4" l="1"/>
  <c r="V1989" i="4" s="1"/>
  <c r="U3425" i="4"/>
  <c r="V3425" i="4" s="1"/>
  <c r="V3426" i="4" s="1"/>
  <c r="W3426" i="4" s="1"/>
  <c r="Y2001" i="4"/>
  <c r="Y2006" i="4" s="1"/>
  <c r="T2000" i="4"/>
  <c r="V1991" i="4"/>
  <c r="Z2002" i="4"/>
  <c r="Z2006" i="4" s="1"/>
  <c r="T2006" i="4" l="1"/>
  <c r="X2000" i="4"/>
  <c r="X2006" i="4" s="1"/>
  <c r="V2000" i="4"/>
  <c r="U2005" i="4" s="1"/>
  <c r="V2005" i="4" s="1"/>
  <c r="DI2624" i="4"/>
  <c r="CV2624" i="4"/>
  <c r="DG2623" i="4"/>
  <c r="DI2623" i="4" s="1"/>
  <c r="CT2623" i="4"/>
  <c r="CV2623" i="4" s="1"/>
  <c r="DG2622" i="4"/>
  <c r="DI2622" i="4" s="1"/>
  <c r="CT2622" i="4"/>
  <c r="CZ2622" i="4" s="1"/>
  <c r="CZ2626" i="4" s="1"/>
  <c r="DI2619" i="4"/>
  <c r="CV2619" i="4"/>
  <c r="DI2618" i="4"/>
  <c r="CV2618" i="4"/>
  <c r="DI2617" i="4"/>
  <c r="CV2617" i="4"/>
  <c r="DI2616" i="4"/>
  <c r="CV2616" i="4"/>
  <c r="DG2615" i="4"/>
  <c r="DG2621" i="4" s="1"/>
  <c r="CT2615" i="4"/>
  <c r="CT2621" i="4" s="1"/>
  <c r="DG2614" i="4"/>
  <c r="DI2614" i="4" s="1"/>
  <c r="CT2614" i="4"/>
  <c r="CV2614" i="4" s="1"/>
  <c r="DG2613" i="4"/>
  <c r="DI2613" i="4" s="1"/>
  <c r="CT2613" i="4"/>
  <c r="CV2613" i="4" s="1"/>
  <c r="DF2612" i="4"/>
  <c r="DG2612" i="4" s="1"/>
  <c r="DI2612" i="4" s="1"/>
  <c r="CS2612" i="4"/>
  <c r="CT2612" i="4" s="1"/>
  <c r="CV2612" i="4" s="1"/>
  <c r="DF2611" i="4"/>
  <c r="DG2611" i="4" s="1"/>
  <c r="CS2611" i="4"/>
  <c r="CT2611" i="4" s="1"/>
  <c r="DI2610" i="4"/>
  <c r="CV2610" i="4"/>
  <c r="DI2607" i="4"/>
  <c r="CV2607" i="4"/>
  <c r="DI2606" i="4"/>
  <c r="CV2606" i="4"/>
  <c r="DI2605" i="4"/>
  <c r="CV2605" i="4"/>
  <c r="DI2604" i="4"/>
  <c r="CV2604" i="4"/>
  <c r="DI2603" i="4"/>
  <c r="CV2603" i="4"/>
  <c r="DF2602" i="4"/>
  <c r="DI2602" i="4" s="1"/>
  <c r="CS2602" i="4"/>
  <c r="CV2602" i="4" s="1"/>
  <c r="DF2601" i="4"/>
  <c r="DI2601" i="4" s="1"/>
  <c r="CS2601" i="4"/>
  <c r="CV2601" i="4" s="1"/>
  <c r="DF2600" i="4"/>
  <c r="DI2600" i="4" s="1"/>
  <c r="CS2600" i="4"/>
  <c r="CV2600" i="4" s="1"/>
  <c r="DF2599" i="4"/>
  <c r="DI2599" i="4" s="1"/>
  <c r="CS2599" i="4"/>
  <c r="CV2599" i="4" s="1"/>
  <c r="DF2598" i="4"/>
  <c r="DI2598" i="4" s="1"/>
  <c r="CS2598" i="4"/>
  <c r="CV2598" i="4" s="1"/>
  <c r="DF2597" i="4"/>
  <c r="DI2597" i="4" s="1"/>
  <c r="CS2597" i="4"/>
  <c r="CV2597" i="4" s="1"/>
  <c r="DA2596" i="4"/>
  <c r="CN2596" i="4"/>
  <c r="DF2595" i="4"/>
  <c r="DD2595" i="4"/>
  <c r="CS2595" i="4"/>
  <c r="CQ2595" i="4"/>
  <c r="CI2624" i="4"/>
  <c r="BV2624" i="4"/>
  <c r="CG2623" i="4"/>
  <c r="CI2623" i="4" s="1"/>
  <c r="BT2623" i="4"/>
  <c r="BY2623" i="4" s="1"/>
  <c r="CG2622" i="4"/>
  <c r="CM2622" i="4" s="1"/>
  <c r="CM2626" i="4" s="1"/>
  <c r="BT2622" i="4"/>
  <c r="BV2622" i="4" s="1"/>
  <c r="CI2619" i="4"/>
  <c r="BV2619" i="4"/>
  <c r="CI2618" i="4"/>
  <c r="BV2618" i="4"/>
  <c r="CI2617" i="4"/>
  <c r="BV2617" i="4"/>
  <c r="CI2616" i="4"/>
  <c r="BV2616" i="4"/>
  <c r="CI2615" i="4"/>
  <c r="BV2615" i="4"/>
  <c r="CG2614" i="4"/>
  <c r="CI2614" i="4" s="1"/>
  <c r="BT2614" i="4"/>
  <c r="BV2614" i="4" s="1"/>
  <c r="CG2613" i="4"/>
  <c r="CI2613" i="4" s="1"/>
  <c r="BT2613" i="4"/>
  <c r="BV2613" i="4" s="1"/>
  <c r="CF2612" i="4"/>
  <c r="CG2612" i="4" s="1"/>
  <c r="CI2612" i="4" s="1"/>
  <c r="BS2612" i="4"/>
  <c r="BT2612" i="4" s="1"/>
  <c r="BV2612" i="4" s="1"/>
  <c r="CF2611" i="4"/>
  <c r="CG2611" i="4" s="1"/>
  <c r="BS2611" i="4"/>
  <c r="BT2611" i="4" s="1"/>
  <c r="BV2611" i="4" s="1"/>
  <c r="CI2610" i="4"/>
  <c r="BV2610" i="4"/>
  <c r="CI2607" i="4"/>
  <c r="BV2607" i="4"/>
  <c r="CI2606" i="4"/>
  <c r="BV2606" i="4"/>
  <c r="CI2605" i="4"/>
  <c r="BV2605" i="4"/>
  <c r="CI2604" i="4"/>
  <c r="BV2604" i="4"/>
  <c r="CI2603" i="4"/>
  <c r="BV2603" i="4"/>
  <c r="CF2602" i="4"/>
  <c r="CI2602" i="4" s="1"/>
  <c r="BS2602" i="4"/>
  <c r="BV2602" i="4" s="1"/>
  <c r="CF2601" i="4"/>
  <c r="CI2601" i="4" s="1"/>
  <c r="BS2601" i="4"/>
  <c r="BV2601" i="4" s="1"/>
  <c r="CF2600" i="4"/>
  <c r="CI2600" i="4" s="1"/>
  <c r="BS2600" i="4"/>
  <c r="BV2600" i="4" s="1"/>
  <c r="CF2599" i="4"/>
  <c r="CI2599" i="4" s="1"/>
  <c r="BS2599" i="4"/>
  <c r="BV2599" i="4" s="1"/>
  <c r="CF2598" i="4"/>
  <c r="CI2598" i="4" s="1"/>
  <c r="BS2598" i="4"/>
  <c r="BV2598" i="4" s="1"/>
  <c r="CF2597" i="4"/>
  <c r="CI2597" i="4" s="1"/>
  <c r="BS2597" i="4"/>
  <c r="BV2597" i="4" s="1"/>
  <c r="CA2596" i="4"/>
  <c r="BN2596" i="4"/>
  <c r="CF2595" i="4"/>
  <c r="CD2595" i="4"/>
  <c r="BS2595" i="4"/>
  <c r="BQ2595" i="4"/>
  <c r="BZ2622" i="4" l="1"/>
  <c r="BZ2626" i="4" s="1"/>
  <c r="DI2615" i="4"/>
  <c r="CY2623" i="4"/>
  <c r="CG2621" i="4"/>
  <c r="CL2623" i="4"/>
  <c r="BT2621" i="4"/>
  <c r="DL2623" i="4"/>
  <c r="BV2623" i="4"/>
  <c r="V2006" i="4"/>
  <c r="W2006" i="4" s="1"/>
  <c r="DH2608" i="4"/>
  <c r="DI2608" i="4" s="1"/>
  <c r="DH2609" i="4" s="1"/>
  <c r="DI2609" i="4" s="1"/>
  <c r="CY2621" i="4"/>
  <c r="CY2626" i="4" s="1"/>
  <c r="CV2621" i="4"/>
  <c r="CV2611" i="4"/>
  <c r="CT2620" i="4"/>
  <c r="DI2621" i="4"/>
  <c r="DL2621" i="4"/>
  <c r="DI2611" i="4"/>
  <c r="DG2620" i="4"/>
  <c r="CV2615" i="4"/>
  <c r="CV2622" i="4"/>
  <c r="DM2622" i="4"/>
  <c r="DM2626" i="4" s="1"/>
  <c r="CU2608" i="4"/>
  <c r="CV2608" i="4" s="1"/>
  <c r="CU2609" i="4" s="1"/>
  <c r="CV2609" i="4" s="1"/>
  <c r="CI2611" i="4"/>
  <c r="CG2620" i="4"/>
  <c r="CH2608" i="4"/>
  <c r="CI2608" i="4" s="1"/>
  <c r="BT2620" i="4"/>
  <c r="CI2622" i="4"/>
  <c r="BU2608" i="4"/>
  <c r="BV2608" i="4" s="1"/>
  <c r="BI2624" i="4"/>
  <c r="BG2623" i="4"/>
  <c r="BL2623" i="4" s="1"/>
  <c r="BG2622" i="4"/>
  <c r="BI2622" i="4" s="1"/>
  <c r="BI2619" i="4"/>
  <c r="BI2618" i="4"/>
  <c r="BI2617" i="4"/>
  <c r="BI2616" i="4"/>
  <c r="BG2621" i="4"/>
  <c r="BG2614" i="4"/>
  <c r="BI2614" i="4" s="1"/>
  <c r="BG2613" i="4"/>
  <c r="BI2613" i="4" s="1"/>
  <c r="BF2612" i="4"/>
  <c r="BG2612" i="4" s="1"/>
  <c r="BI2612" i="4" s="1"/>
  <c r="BF2611" i="4"/>
  <c r="BG2611" i="4" s="1"/>
  <c r="BI2610" i="4"/>
  <c r="BI2607" i="4"/>
  <c r="BI2606" i="4"/>
  <c r="BI2605" i="4"/>
  <c r="BI2604" i="4"/>
  <c r="BI2603" i="4"/>
  <c r="BF2602" i="4"/>
  <c r="BI2602" i="4" s="1"/>
  <c r="BF2601" i="4"/>
  <c r="BI2601" i="4" s="1"/>
  <c r="BF2600" i="4"/>
  <c r="BI2600" i="4" s="1"/>
  <c r="BF2599" i="4"/>
  <c r="BI2599" i="4" s="1"/>
  <c r="BF2598" i="4"/>
  <c r="BI2598" i="4" s="1"/>
  <c r="BF2597" i="4"/>
  <c r="BI2597" i="4" s="1"/>
  <c r="BA2596" i="4"/>
  <c r="BF2595" i="4"/>
  <c r="BD2595" i="4"/>
  <c r="Q2659" i="4"/>
  <c r="S2659" i="4"/>
  <c r="AT2623" i="4"/>
  <c r="AV2623" i="4" s="1"/>
  <c r="AT2614" i="4"/>
  <c r="AV2614" i="4" s="1"/>
  <c r="AT2621" i="4"/>
  <c r="AV2621" i="4" s="1"/>
  <c r="AV2624" i="4"/>
  <c r="AV2619" i="4"/>
  <c r="AV2617" i="4"/>
  <c r="AV2616" i="4"/>
  <c r="AT2613" i="4"/>
  <c r="AV2613" i="4" s="1"/>
  <c r="AS2612" i="4"/>
  <c r="AT2612" i="4" s="1"/>
  <c r="AV2612" i="4" s="1"/>
  <c r="AS2611" i="4"/>
  <c r="AT2611" i="4" s="1"/>
  <c r="AV2611" i="4" s="1"/>
  <c r="AV2610" i="4"/>
  <c r="AV2607" i="4"/>
  <c r="AV2606" i="4"/>
  <c r="AV2605" i="4"/>
  <c r="AV2604" i="4"/>
  <c r="AV2603" i="4"/>
  <c r="AS2602" i="4"/>
  <c r="AV2602" i="4" s="1"/>
  <c r="AS2601" i="4"/>
  <c r="AV2601" i="4" s="1"/>
  <c r="AS2600" i="4"/>
  <c r="AV2600" i="4" s="1"/>
  <c r="AS2599" i="4"/>
  <c r="AV2599" i="4" s="1"/>
  <c r="AS2598" i="4"/>
  <c r="AV2598" i="4" s="1"/>
  <c r="AS2597" i="4"/>
  <c r="AV2597" i="4" s="1"/>
  <c r="AN2596" i="4"/>
  <c r="AS2595" i="4"/>
  <c r="AQ2595" i="4"/>
  <c r="BM2622" i="4" l="1"/>
  <c r="BM2626" i="4" s="1"/>
  <c r="AY2623" i="4"/>
  <c r="AU2608" i="4"/>
  <c r="AV2608" i="4" s="1"/>
  <c r="BY2621" i="4"/>
  <c r="BY2626" i="4" s="1"/>
  <c r="BV2621" i="4"/>
  <c r="AV2615" i="4"/>
  <c r="DL2626" i="4"/>
  <c r="CI2621" i="4"/>
  <c r="CL2621" i="4"/>
  <c r="CL2626" i="4" s="1"/>
  <c r="DI2620" i="4"/>
  <c r="DH2625" i="4" s="1"/>
  <c r="DI2625" i="4" s="1"/>
  <c r="DI2626" i="4" s="1"/>
  <c r="DJ2626" i="4" s="1"/>
  <c r="DG2626" i="4"/>
  <c r="DK2620" i="4"/>
  <c r="DK2626" i="4" s="1"/>
  <c r="CT2626" i="4"/>
  <c r="CX2620" i="4"/>
  <c r="CX2626" i="4" s="1"/>
  <c r="CV2620" i="4"/>
  <c r="CU2625" i="4" s="1"/>
  <c r="CV2625" i="4" s="1"/>
  <c r="CV2626" i="4" s="1"/>
  <c r="CH2609" i="4"/>
  <c r="CI2609" i="4" s="1"/>
  <c r="BT2626" i="4"/>
  <c r="BX2620" i="4"/>
  <c r="BX2626" i="4" s="1"/>
  <c r="BV2620" i="4"/>
  <c r="BU2609" i="4"/>
  <c r="BV2609" i="4" s="1"/>
  <c r="CG2626" i="4"/>
  <c r="CK2620" i="4"/>
  <c r="CK2626" i="4" s="1"/>
  <c r="CI2620" i="4"/>
  <c r="BH2608" i="4"/>
  <c r="BI2608" i="4" s="1"/>
  <c r="BH2609" i="4" s="1"/>
  <c r="BI2609" i="4" s="1"/>
  <c r="BI2621" i="4"/>
  <c r="BL2621" i="4"/>
  <c r="BL2626" i="4" s="1"/>
  <c r="BG2620" i="4"/>
  <c r="BI2611" i="4"/>
  <c r="BI2623" i="4"/>
  <c r="BI2615" i="4"/>
  <c r="AU2609" i="4"/>
  <c r="AV2609" i="4" s="1"/>
  <c r="AT2620" i="4"/>
  <c r="AY2621" i="4"/>
  <c r="AH3130" i="4"/>
  <c r="AI3130" i="4" s="1"/>
  <c r="AI3147" i="4"/>
  <c r="AI3146" i="4"/>
  <c r="AG3145" i="4"/>
  <c r="AI3145" i="4" s="1"/>
  <c r="AG3144" i="4"/>
  <c r="AI3144" i="4" s="1"/>
  <c r="AI3142" i="4"/>
  <c r="AI3141" i="4"/>
  <c r="AI3140" i="4"/>
  <c r="AI3139" i="4"/>
  <c r="AI3138" i="4"/>
  <c r="AI3137" i="4"/>
  <c r="AG3136" i="4"/>
  <c r="AI3136" i="4" s="1"/>
  <c r="AF3135" i="4"/>
  <c r="AG3135" i="4" s="1"/>
  <c r="AF3134" i="4"/>
  <c r="AG3134" i="4" s="1"/>
  <c r="AI3134" i="4" s="1"/>
  <c r="AI3133" i="4"/>
  <c r="AI3131" i="4"/>
  <c r="AI3129" i="4"/>
  <c r="AI3128" i="4"/>
  <c r="AI3127" i="4"/>
  <c r="AI3126" i="4"/>
  <c r="AF3125" i="4"/>
  <c r="AI3125" i="4" s="1"/>
  <c r="AF3124" i="4"/>
  <c r="AI3124" i="4" s="1"/>
  <c r="AF3123" i="4"/>
  <c r="AI3123" i="4" s="1"/>
  <c r="AF3122" i="4"/>
  <c r="AI3122" i="4" s="1"/>
  <c r="AF3121" i="4"/>
  <c r="AI3121" i="4" s="1"/>
  <c r="AF3120" i="4"/>
  <c r="AI3120" i="4" s="1"/>
  <c r="AA3119" i="4"/>
  <c r="AI3118" i="4"/>
  <c r="AL3146" i="4" s="1"/>
  <c r="AF3118" i="4"/>
  <c r="AD3118" i="4"/>
  <c r="AB3118" i="4"/>
  <c r="AU3034" i="4"/>
  <c r="AV3034" i="4" s="1"/>
  <c r="AV3051" i="4"/>
  <c r="AV3050" i="4"/>
  <c r="AT3049" i="4"/>
  <c r="AV3049" i="4" s="1"/>
  <c r="AV3046" i="4"/>
  <c r="AV3045" i="4"/>
  <c r="AV3044" i="4"/>
  <c r="AV3043" i="4"/>
  <c r="AT3042" i="4"/>
  <c r="AT3048" i="4" s="1"/>
  <c r="AV3048" i="4" s="1"/>
  <c r="AV3041" i="4"/>
  <c r="AT3040" i="4"/>
  <c r="AV3040" i="4" s="1"/>
  <c r="AS3039" i="4"/>
  <c r="AT3039" i="4" s="1"/>
  <c r="AS3038" i="4"/>
  <c r="AT3038" i="4" s="1"/>
  <c r="AV3038" i="4" s="1"/>
  <c r="AV3037" i="4"/>
  <c r="AV3035" i="4"/>
  <c r="AV3033" i="4"/>
  <c r="AV3032" i="4"/>
  <c r="AV3031" i="4"/>
  <c r="AV3030" i="4"/>
  <c r="AS3029" i="4"/>
  <c r="AV3029" i="4" s="1"/>
  <c r="AS3028" i="4"/>
  <c r="AV3028" i="4" s="1"/>
  <c r="AS3027" i="4"/>
  <c r="AV3027" i="4" s="1"/>
  <c r="AS3026" i="4"/>
  <c r="AV3026" i="4" s="1"/>
  <c r="AS3025" i="4"/>
  <c r="AV3025" i="4" s="1"/>
  <c r="AS3024" i="4"/>
  <c r="AV3024" i="4" s="1"/>
  <c r="AN3023" i="4"/>
  <c r="AV3022" i="4"/>
  <c r="AY3050" i="4" s="1"/>
  <c r="AS3022" i="4"/>
  <c r="AQ3022" i="4"/>
  <c r="AO3022" i="4"/>
  <c r="AH2606" i="4"/>
  <c r="AI2606" i="4" s="1"/>
  <c r="AI2624" i="4"/>
  <c r="AL2623" i="4"/>
  <c r="AI2623" i="4"/>
  <c r="AI2619" i="4"/>
  <c r="AI2617" i="4"/>
  <c r="AI2616" i="4"/>
  <c r="AG2615" i="4"/>
  <c r="AG2621" i="4" s="1"/>
  <c r="AI2614" i="4"/>
  <c r="AG2613" i="4"/>
  <c r="AI2613" i="4" s="1"/>
  <c r="AF2612" i="4"/>
  <c r="AG2612" i="4" s="1"/>
  <c r="AI2612" i="4" s="1"/>
  <c r="AF2611" i="4"/>
  <c r="AG2611" i="4" s="1"/>
  <c r="AG2610" i="4"/>
  <c r="AI2610" i="4" s="1"/>
  <c r="AI2608" i="4"/>
  <c r="AI2607" i="4"/>
  <c r="AI2605" i="4"/>
  <c r="AI2604" i="4"/>
  <c r="AI2603" i="4"/>
  <c r="AF2602" i="4"/>
  <c r="AI2602" i="4" s="1"/>
  <c r="AF2601" i="4"/>
  <c r="AI2601" i="4" s="1"/>
  <c r="AF2600" i="4"/>
  <c r="AI2600" i="4" s="1"/>
  <c r="AF2599" i="4"/>
  <c r="AI2599" i="4" s="1"/>
  <c r="AF2598" i="4"/>
  <c r="AI2598" i="4" s="1"/>
  <c r="AF2597" i="4"/>
  <c r="AI2597" i="4" s="1"/>
  <c r="AA2596" i="4"/>
  <c r="AF2595" i="4"/>
  <c r="AD2595" i="4"/>
  <c r="AB2595" i="4"/>
  <c r="AH2542" i="4"/>
  <c r="AY2626" i="4" l="1"/>
  <c r="AG2618" i="4"/>
  <c r="AG2622" i="4" s="1"/>
  <c r="AM2622" i="4" s="1"/>
  <c r="AM2626" i="4" s="1"/>
  <c r="AG2620" i="4"/>
  <c r="AH2609" i="4"/>
  <c r="AI2609" i="4" s="1"/>
  <c r="AZ3049" i="4"/>
  <c r="AZ3053" i="4" s="1"/>
  <c r="AM3145" i="4"/>
  <c r="AM3149" i="4" s="1"/>
  <c r="CU2626" i="4"/>
  <c r="CW2626" i="4"/>
  <c r="CH2625" i="4"/>
  <c r="CI2625" i="4" s="1"/>
  <c r="CI2626" i="4" s="1"/>
  <c r="CJ2626" i="4" s="1"/>
  <c r="BU2625" i="4"/>
  <c r="BV2625" i="4" s="1"/>
  <c r="BV2626" i="4" s="1"/>
  <c r="BG2626" i="4"/>
  <c r="BK2620" i="4"/>
  <c r="BK2626" i="4" s="1"/>
  <c r="BI2620" i="4"/>
  <c r="BH2625" i="4" s="1"/>
  <c r="BI2625" i="4" s="1"/>
  <c r="AT2622" i="4"/>
  <c r="AT2626" i="4" s="1"/>
  <c r="AV2618" i="4"/>
  <c r="AV2620" i="4"/>
  <c r="AX2620" i="4"/>
  <c r="AX2626" i="4" s="1"/>
  <c r="AH3132" i="4"/>
  <c r="AI3132" i="4" s="1"/>
  <c r="AI3135" i="4"/>
  <c r="AG3143" i="4"/>
  <c r="AL3144" i="4"/>
  <c r="AL3149" i="4" s="1"/>
  <c r="AU3036" i="4"/>
  <c r="AV3036" i="4" s="1"/>
  <c r="AV3039" i="4"/>
  <c r="AT3047" i="4"/>
  <c r="AY3048" i="4"/>
  <c r="AY3053" i="4" s="1"/>
  <c r="AV3042" i="4"/>
  <c r="AI2620" i="4"/>
  <c r="AK2620" i="4"/>
  <c r="AK2626" i="4" s="1"/>
  <c r="AI2621" i="4"/>
  <c r="AL2621" i="4"/>
  <c r="AL2626" i="4" s="1"/>
  <c r="AI2622" i="4"/>
  <c r="AI2611" i="4"/>
  <c r="AI2615" i="4"/>
  <c r="AH2510" i="4"/>
  <c r="AI2510" i="4" s="1"/>
  <c r="AI2560" i="4"/>
  <c r="AI2559" i="4"/>
  <c r="AG2558" i="4"/>
  <c r="AI2558" i="4" s="1"/>
  <c r="AI2555" i="4"/>
  <c r="AI2554" i="4"/>
  <c r="AI2553" i="4"/>
  <c r="AG2552" i="4"/>
  <c r="AI2552" i="4" s="1"/>
  <c r="AG2551" i="4"/>
  <c r="AG2557" i="4" s="1"/>
  <c r="AI2557" i="4" s="1"/>
  <c r="AG2549" i="4"/>
  <c r="AI2549" i="4" s="1"/>
  <c r="AF2548" i="4"/>
  <c r="AG2548" i="4" s="1"/>
  <c r="AI2548" i="4" s="1"/>
  <c r="AI2546" i="4"/>
  <c r="AI2544" i="4"/>
  <c r="AI2543" i="4"/>
  <c r="AI2542" i="4"/>
  <c r="AI2541" i="4"/>
  <c r="AI2540" i="4"/>
  <c r="AI2539" i="4"/>
  <c r="AF2538" i="4"/>
  <c r="AI2538" i="4" s="1"/>
  <c r="AF2537" i="4"/>
  <c r="AI2537" i="4" s="1"/>
  <c r="AF2536" i="4"/>
  <c r="AI2536" i="4" s="1"/>
  <c r="AF2535" i="4"/>
  <c r="AI2535" i="4" s="1"/>
  <c r="AG2534" i="4"/>
  <c r="AF2534" i="4"/>
  <c r="AG2533" i="4"/>
  <c r="AF2533" i="4"/>
  <c r="AA2532" i="4"/>
  <c r="AI2531" i="4"/>
  <c r="AF2531" i="4"/>
  <c r="AB2531" i="4"/>
  <c r="AI2528" i="4"/>
  <c r="AI2527" i="4"/>
  <c r="AG2526" i="4"/>
  <c r="AI2526" i="4" s="1"/>
  <c r="AI2523" i="4"/>
  <c r="AI2522" i="4"/>
  <c r="AI2521" i="4"/>
  <c r="AG2520" i="4"/>
  <c r="AI2520" i="4" s="1"/>
  <c r="AG2519" i="4"/>
  <c r="AG2517" i="4"/>
  <c r="AI2517" i="4" s="1"/>
  <c r="AF2516" i="4"/>
  <c r="AG2516" i="4" s="1"/>
  <c r="AI2516" i="4" s="1"/>
  <c r="AI2514" i="4"/>
  <c r="AI2512" i="4"/>
  <c r="AI2511" i="4"/>
  <c r="AI2509" i="4"/>
  <c r="AI2508" i="4"/>
  <c r="AI2507" i="4"/>
  <c r="AF2506" i="4"/>
  <c r="AI2506" i="4" s="1"/>
  <c r="AF2505" i="4"/>
  <c r="AI2505" i="4" s="1"/>
  <c r="AF2504" i="4"/>
  <c r="AI2504" i="4" s="1"/>
  <c r="AF2503" i="4"/>
  <c r="AI2503" i="4" s="1"/>
  <c r="AG2502" i="4"/>
  <c r="AF2502" i="4"/>
  <c r="AG2501" i="4"/>
  <c r="AF2501" i="4"/>
  <c r="AA2500" i="4"/>
  <c r="AI2499" i="4"/>
  <c r="AF2499" i="4"/>
  <c r="AB2499" i="4"/>
  <c r="AH2018" i="4"/>
  <c r="AI2018" i="4" s="1"/>
  <c r="AI2036" i="4"/>
  <c r="AI2035" i="4"/>
  <c r="AG2034" i="4"/>
  <c r="AI2034" i="4" s="1"/>
  <c r="AG2033" i="4"/>
  <c r="AI2033" i="4" s="1"/>
  <c r="AI2031" i="4"/>
  <c r="AI2030" i="4"/>
  <c r="AI2029" i="4"/>
  <c r="AI2028" i="4"/>
  <c r="AI2027" i="4"/>
  <c r="AI2026" i="4"/>
  <c r="AG2025" i="4"/>
  <c r="AI2025" i="4" s="1"/>
  <c r="AF2024" i="4"/>
  <c r="AG2024" i="4" s="1"/>
  <c r="AI2024" i="4" s="1"/>
  <c r="AF2023" i="4"/>
  <c r="AG2023" i="4" s="1"/>
  <c r="AI2022" i="4"/>
  <c r="AI2020" i="4"/>
  <c r="AI2019" i="4"/>
  <c r="AI2017" i="4"/>
  <c r="AI2016" i="4"/>
  <c r="AI2015" i="4"/>
  <c r="AF2014" i="4"/>
  <c r="AI2014" i="4" s="1"/>
  <c r="AF2013" i="4"/>
  <c r="AI2013" i="4" s="1"/>
  <c r="AF2012" i="4"/>
  <c r="AI2012" i="4" s="1"/>
  <c r="AF2011" i="4"/>
  <c r="AI2011" i="4" s="1"/>
  <c r="AF2010" i="4"/>
  <c r="AI2010" i="4" s="1"/>
  <c r="AF2009" i="4"/>
  <c r="AI2009" i="4" s="1"/>
  <c r="AA2008" i="4"/>
  <c r="AI2007" i="4"/>
  <c r="AL2035" i="4" s="1"/>
  <c r="AF2007" i="4"/>
  <c r="AD2007" i="4"/>
  <c r="AB2007" i="4"/>
  <c r="BH2084" i="4"/>
  <c r="BI2084" i="4" s="1"/>
  <c r="BH2050" i="4"/>
  <c r="BI2050" i="4" s="1"/>
  <c r="BI2104" i="4"/>
  <c r="BI2103" i="4"/>
  <c r="BG2102" i="4"/>
  <c r="BI2102" i="4" s="1"/>
  <c r="BI2099" i="4"/>
  <c r="BI2098" i="4"/>
  <c r="BI2097" i="4"/>
  <c r="BG2096" i="4"/>
  <c r="BI2096" i="4" s="1"/>
  <c r="BG2095" i="4"/>
  <c r="BI2095" i="4" s="1"/>
  <c r="BG2094" i="4"/>
  <c r="BI2094" i="4" s="1"/>
  <c r="BG2093" i="4"/>
  <c r="BI2093" i="4" s="1"/>
  <c r="BI2092" i="4"/>
  <c r="BG2091" i="4"/>
  <c r="BI2091" i="4" s="1"/>
  <c r="BF2090" i="4"/>
  <c r="BG2090" i="4" s="1"/>
  <c r="BI2090" i="4" s="1"/>
  <c r="BF2089" i="4"/>
  <c r="BG2089" i="4" s="1"/>
  <c r="BI2088" i="4"/>
  <c r="BI2086" i="4"/>
  <c r="BI2085" i="4"/>
  <c r="BI2083" i="4"/>
  <c r="BI2082" i="4"/>
  <c r="BI2081" i="4"/>
  <c r="BF2080" i="4"/>
  <c r="BI2080" i="4" s="1"/>
  <c r="BF2079" i="4"/>
  <c r="BI2079" i="4" s="1"/>
  <c r="BF2078" i="4"/>
  <c r="BI2078" i="4" s="1"/>
  <c r="BF2077" i="4"/>
  <c r="BI2077" i="4" s="1"/>
  <c r="BF2076" i="4"/>
  <c r="BI2076" i="4" s="1"/>
  <c r="BF2075" i="4"/>
  <c r="BI2075" i="4" s="1"/>
  <c r="BA2074" i="4"/>
  <c r="BI2073" i="4"/>
  <c r="BL2103" i="4" s="1"/>
  <c r="BF2073" i="4"/>
  <c r="BD2073" i="4"/>
  <c r="BB2073" i="4"/>
  <c r="BI2070" i="4"/>
  <c r="BI2069" i="4"/>
  <c r="BG2068" i="4"/>
  <c r="BI2068" i="4" s="1"/>
  <c r="BI2065" i="4"/>
  <c r="BI2064" i="4"/>
  <c r="BI2063" i="4"/>
  <c r="BG2062" i="4"/>
  <c r="BI2062" i="4" s="1"/>
  <c r="BG2061" i="4"/>
  <c r="BI2061" i="4" s="1"/>
  <c r="BG2060" i="4"/>
  <c r="BG2059" i="4"/>
  <c r="BI2059" i="4" s="1"/>
  <c r="BI2058" i="4"/>
  <c r="BG2057" i="4"/>
  <c r="BI2057" i="4" s="1"/>
  <c r="BF2056" i="4"/>
  <c r="BG2056" i="4" s="1"/>
  <c r="BI2056" i="4" s="1"/>
  <c r="BF2055" i="4"/>
  <c r="BG2055" i="4" s="1"/>
  <c r="BI2055" i="4" s="1"/>
  <c r="BG2054" i="4"/>
  <c r="BI2054" i="4" s="1"/>
  <c r="BI2052" i="4"/>
  <c r="BI2051" i="4"/>
  <c r="BI2049" i="4"/>
  <c r="BI2048" i="4"/>
  <c r="BI2047" i="4"/>
  <c r="BF2046" i="4"/>
  <c r="BI2046" i="4" s="1"/>
  <c r="BF2045" i="4"/>
  <c r="BI2045" i="4" s="1"/>
  <c r="BF2044" i="4"/>
  <c r="BI2044" i="4" s="1"/>
  <c r="BF2043" i="4"/>
  <c r="BI2043" i="4" s="1"/>
  <c r="BF2042" i="4"/>
  <c r="BI2042" i="4" s="1"/>
  <c r="BF2041" i="4"/>
  <c r="BI2041" i="4" s="1"/>
  <c r="BA2040" i="4"/>
  <c r="BI2039" i="4"/>
  <c r="BL2069" i="4" s="1"/>
  <c r="BF2039" i="4"/>
  <c r="BD2039" i="4"/>
  <c r="BB2039" i="4"/>
  <c r="AH1538" i="4"/>
  <c r="AH1506" i="4"/>
  <c r="AH1474" i="4"/>
  <c r="AH1442" i="4"/>
  <c r="AH1410" i="4"/>
  <c r="AH1378" i="4"/>
  <c r="AI2618" i="4" l="1"/>
  <c r="AH2625" i="4" s="1"/>
  <c r="AI2625" i="4" s="1"/>
  <c r="AI2626" i="4" s="1"/>
  <c r="AG2626" i="4"/>
  <c r="AI2501" i="4"/>
  <c r="AG2525" i="4"/>
  <c r="AI2525" i="4" s="1"/>
  <c r="BH2087" i="4"/>
  <c r="BI2087" i="4" s="1"/>
  <c r="BG2067" i="4"/>
  <c r="BI2067" i="4" s="1"/>
  <c r="AF2515" i="4"/>
  <c r="AG2515" i="4" s="1"/>
  <c r="AG2518" i="4" s="1"/>
  <c r="AI2518" i="4" s="1"/>
  <c r="AF2547" i="4"/>
  <c r="AG2547" i="4" s="1"/>
  <c r="AG2550" i="4" s="1"/>
  <c r="AI2550" i="4" s="1"/>
  <c r="BG2101" i="4"/>
  <c r="BI2101" i="4" s="1"/>
  <c r="AI2502" i="4"/>
  <c r="AL2557" i="4"/>
  <c r="AI2534" i="4"/>
  <c r="AH2021" i="4"/>
  <c r="AI2021" i="4" s="1"/>
  <c r="BH2053" i="4"/>
  <c r="BI2053" i="4" s="1"/>
  <c r="AH2513" i="4"/>
  <c r="AI2513" i="4" s="1"/>
  <c r="AH2545" i="4"/>
  <c r="AI2545" i="4" s="1"/>
  <c r="AM2034" i="4"/>
  <c r="AM2038" i="4" s="1"/>
  <c r="AL2033" i="4"/>
  <c r="AL2038" i="4" s="1"/>
  <c r="AM2558" i="4"/>
  <c r="AM2562" i="4" s="1"/>
  <c r="BW2626" i="4"/>
  <c r="BU2626" i="4"/>
  <c r="BI2626" i="4"/>
  <c r="M85" i="6" s="1"/>
  <c r="AZ2622" i="4"/>
  <c r="AZ2626" i="4" s="1"/>
  <c r="AV2622" i="4"/>
  <c r="AG3149" i="4"/>
  <c r="AI3143" i="4"/>
  <c r="AH3148" i="4" s="1"/>
  <c r="AI3148" i="4" s="1"/>
  <c r="AK3143" i="4"/>
  <c r="AK3149" i="4" s="1"/>
  <c r="AT3053" i="4"/>
  <c r="AV3047" i="4"/>
  <c r="AX3047" i="4"/>
  <c r="AX3053" i="4" s="1"/>
  <c r="AI2515" i="4"/>
  <c r="AI2519" i="4"/>
  <c r="AL2527" i="4"/>
  <c r="AI2533" i="4"/>
  <c r="AI2551" i="4"/>
  <c r="AL2559" i="4"/>
  <c r="AM2526" i="4"/>
  <c r="AM2530" i="4" s="1"/>
  <c r="AG2032" i="4"/>
  <c r="AK2032" i="4" s="1"/>
  <c r="AK2038" i="4" s="1"/>
  <c r="AI2023" i="4"/>
  <c r="BI2089" i="4"/>
  <c r="BG2100" i="4"/>
  <c r="BM2102" i="4"/>
  <c r="BM2106" i="4" s="1"/>
  <c r="BI2060" i="4"/>
  <c r="BG2066" i="4"/>
  <c r="BK2066" i="4" s="1"/>
  <c r="BK2072" i="4" s="1"/>
  <c r="BM2068" i="4"/>
  <c r="BM2072" i="4" s="1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L122" i="15"/>
  <c r="M122" i="15" s="1"/>
  <c r="M121" i="15"/>
  <c r="L121" i="15"/>
  <c r="M120" i="15"/>
  <c r="M119" i="15"/>
  <c r="N119" i="15" s="1"/>
  <c r="L119" i="15"/>
  <c r="M118" i="15"/>
  <c r="M117" i="15"/>
  <c r="M116" i="15"/>
  <c r="L116" i="15"/>
  <c r="L115" i="15"/>
  <c r="M115" i="15" s="1"/>
  <c r="L114" i="15"/>
  <c r="M114" i="15" s="1"/>
  <c r="N117" i="15" s="1"/>
  <c r="M113" i="15"/>
  <c r="L112" i="15"/>
  <c r="M112" i="15" s="1"/>
  <c r="N112" i="15" s="1"/>
  <c r="M111" i="15"/>
  <c r="L110" i="15"/>
  <c r="M110" i="15" s="1"/>
  <c r="N110" i="15" s="1"/>
  <c r="M109" i="15"/>
  <c r="L108" i="15"/>
  <c r="M108" i="15" s="1"/>
  <c r="L107" i="15"/>
  <c r="M107" i="15" s="1"/>
  <c r="L106" i="15"/>
  <c r="M106" i="15" s="1"/>
  <c r="L105" i="15"/>
  <c r="M105" i="15" s="1"/>
  <c r="L104" i="15"/>
  <c r="M104" i="15" s="1"/>
  <c r="M103" i="15"/>
  <c r="L102" i="15"/>
  <c r="M102" i="15" s="1"/>
  <c r="L101" i="15"/>
  <c r="M101" i="15" s="1"/>
  <c r="L100" i="15"/>
  <c r="M100" i="15" s="1"/>
  <c r="L99" i="15"/>
  <c r="M99" i="15" s="1"/>
  <c r="L98" i="15"/>
  <c r="M98" i="15" s="1"/>
  <c r="N102" i="15" s="1"/>
  <c r="M97" i="15"/>
  <c r="L96" i="15"/>
  <c r="M96" i="15" s="1"/>
  <c r="L95" i="15"/>
  <c r="M95" i="15" s="1"/>
  <c r="L94" i="15"/>
  <c r="M94" i="15" s="1"/>
  <c r="L93" i="15"/>
  <c r="M93" i="15" s="1"/>
  <c r="L92" i="15"/>
  <c r="M92" i="15" s="1"/>
  <c r="L91" i="15"/>
  <c r="M91" i="15" s="1"/>
  <c r="L90" i="15"/>
  <c r="M90" i="15" s="1"/>
  <c r="L89" i="15"/>
  <c r="M89" i="15" s="1"/>
  <c r="L88" i="15"/>
  <c r="M88" i="15" s="1"/>
  <c r="L87" i="15"/>
  <c r="M87" i="15" s="1"/>
  <c r="L86" i="15"/>
  <c r="M86" i="15" s="1"/>
  <c r="L85" i="15"/>
  <c r="M85" i="15" s="1"/>
  <c r="L84" i="15"/>
  <c r="M84" i="15" s="1"/>
  <c r="L83" i="15"/>
  <c r="M83" i="15" s="1"/>
  <c r="L82" i="15"/>
  <c r="M82" i="15" s="1"/>
  <c r="L81" i="15"/>
  <c r="M81" i="15" s="1"/>
  <c r="L80" i="15"/>
  <c r="M80" i="15" s="1"/>
  <c r="L79" i="15"/>
  <c r="M79" i="15" s="1"/>
  <c r="L78" i="15"/>
  <c r="M78" i="15" s="1"/>
  <c r="L77" i="15"/>
  <c r="M77" i="15" s="1"/>
  <c r="L76" i="15"/>
  <c r="M76" i="15" s="1"/>
  <c r="L75" i="15"/>
  <c r="M75" i="15" s="1"/>
  <c r="L74" i="15"/>
  <c r="M74" i="15" s="1"/>
  <c r="L73" i="15"/>
  <c r="M73" i="15" s="1"/>
  <c r="M71" i="15"/>
  <c r="L71" i="15"/>
  <c r="M70" i="15"/>
  <c r="L70" i="15"/>
  <c r="M69" i="15"/>
  <c r="L69" i="15"/>
  <c r="M68" i="15"/>
  <c r="L68" i="15"/>
  <c r="M67" i="15"/>
  <c r="L67" i="15"/>
  <c r="M66" i="15"/>
  <c r="L66" i="15"/>
  <c r="M65" i="15"/>
  <c r="L65" i="15"/>
  <c r="M64" i="15"/>
  <c r="L64" i="15"/>
  <c r="M63" i="15"/>
  <c r="L63" i="15"/>
  <c r="M62" i="15"/>
  <c r="L62" i="15"/>
  <c r="M61" i="15"/>
  <c r="L61" i="15"/>
  <c r="M60" i="15"/>
  <c r="L60" i="15"/>
  <c r="M59" i="15"/>
  <c r="L59" i="15"/>
  <c r="M58" i="15"/>
  <c r="L58" i="15"/>
  <c r="M57" i="15"/>
  <c r="L57" i="15"/>
  <c r="M56" i="15"/>
  <c r="L56" i="15"/>
  <c r="M55" i="15"/>
  <c r="L55" i="15"/>
  <c r="M54" i="15"/>
  <c r="L54" i="15"/>
  <c r="M53" i="15"/>
  <c r="L53" i="15"/>
  <c r="M52" i="15"/>
  <c r="L52" i="15"/>
  <c r="M51" i="15"/>
  <c r="L51" i="15"/>
  <c r="M50" i="15"/>
  <c r="L50" i="15"/>
  <c r="M49" i="15"/>
  <c r="L49" i="15"/>
  <c r="M48" i="15"/>
  <c r="N71" i="15" s="1"/>
  <c r="L48" i="15"/>
  <c r="M47" i="15"/>
  <c r="M46" i="15"/>
  <c r="N46" i="15" s="1"/>
  <c r="L46" i="15"/>
  <c r="M45" i="15"/>
  <c r="M44" i="15"/>
  <c r="L44" i="15"/>
  <c r="M43" i="15"/>
  <c r="L43" i="15"/>
  <c r="M42" i="15"/>
  <c r="L42" i="15"/>
  <c r="M41" i="15"/>
  <c r="L41" i="15"/>
  <c r="M40" i="15"/>
  <c r="N44" i="15" s="1"/>
  <c r="L40" i="15"/>
  <c r="M39" i="15"/>
  <c r="M38" i="15"/>
  <c r="L38" i="15"/>
  <c r="M37" i="15"/>
  <c r="L37" i="15"/>
  <c r="M36" i="15"/>
  <c r="L36" i="15"/>
  <c r="M35" i="15"/>
  <c r="L35" i="15"/>
  <c r="M34" i="15"/>
  <c r="L34" i="15"/>
  <c r="M33" i="15"/>
  <c r="N38" i="15" s="1"/>
  <c r="L33" i="15"/>
  <c r="M32" i="15"/>
  <c r="L31" i="15"/>
  <c r="M31" i="15" s="1"/>
  <c r="M30" i="15"/>
  <c r="L30" i="15"/>
  <c r="L29" i="15"/>
  <c r="M29" i="15" s="1"/>
  <c r="M28" i="15"/>
  <c r="L28" i="15"/>
  <c r="L27" i="15"/>
  <c r="M27" i="15" s="1"/>
  <c r="M26" i="15"/>
  <c r="N31" i="15" s="1"/>
  <c r="L26" i="15"/>
  <c r="M25" i="15"/>
  <c r="M24" i="15"/>
  <c r="L24" i="15"/>
  <c r="L23" i="15"/>
  <c r="M23" i="15" s="1"/>
  <c r="M22" i="15"/>
  <c r="L22" i="15"/>
  <c r="L21" i="15"/>
  <c r="M21" i="15" s="1"/>
  <c r="M20" i="15"/>
  <c r="L20" i="15"/>
  <c r="M19" i="15"/>
  <c r="M18" i="15"/>
  <c r="L18" i="15"/>
  <c r="L17" i="15"/>
  <c r="M17" i="15" s="1"/>
  <c r="M16" i="15"/>
  <c r="L16" i="15"/>
  <c r="L15" i="15"/>
  <c r="M15" i="15" s="1"/>
  <c r="M14" i="15"/>
  <c r="N18" i="15" s="1"/>
  <c r="L14" i="15"/>
  <c r="M13" i="15"/>
  <c r="M12" i="15"/>
  <c r="L12" i="15"/>
  <c r="L11" i="15"/>
  <c r="M11" i="15" s="1"/>
  <c r="M10" i="15"/>
  <c r="L10" i="15"/>
  <c r="L9" i="15"/>
  <c r="M9" i="15" s="1"/>
  <c r="M8" i="15"/>
  <c r="N12" i="15" s="1"/>
  <c r="L8" i="15"/>
  <c r="M7" i="15"/>
  <c r="AL2525" i="4" l="1"/>
  <c r="AL2530" i="4" s="1"/>
  <c r="AJ2626" i="4"/>
  <c r="AH2626" i="4"/>
  <c r="BL2067" i="4"/>
  <c r="BL2072" i="4" s="1"/>
  <c r="AL2562" i="4"/>
  <c r="AG2556" i="4"/>
  <c r="AK2556" i="4" s="1"/>
  <c r="AK2562" i="4" s="1"/>
  <c r="BL2101" i="4"/>
  <c r="BL2106" i="4" s="1"/>
  <c r="AI2547" i="4"/>
  <c r="BJ2626" i="4"/>
  <c r="AU2625" i="4"/>
  <c r="AV2625" i="4" s="1"/>
  <c r="AV2626" i="4" s="1"/>
  <c r="AU2626" i="4" s="1"/>
  <c r="M84" i="6" s="1"/>
  <c r="AI3149" i="4"/>
  <c r="AU3052" i="4"/>
  <c r="AV3052" i="4" s="1"/>
  <c r="AV3053" i="4" s="1"/>
  <c r="AG2524" i="4"/>
  <c r="AG2562" i="4"/>
  <c r="AG2038" i="4"/>
  <c r="AI2032" i="4"/>
  <c r="BG2072" i="4"/>
  <c r="BI2066" i="4"/>
  <c r="BH2071" i="4" s="1"/>
  <c r="BI2071" i="4" s="1"/>
  <c r="BG2106" i="4"/>
  <c r="BI2100" i="4"/>
  <c r="BH2105" i="4" s="1"/>
  <c r="BI2105" i="4" s="1"/>
  <c r="BK2100" i="4"/>
  <c r="BK2106" i="4" s="1"/>
  <c r="N24" i="15"/>
  <c r="N108" i="15"/>
  <c r="N122" i="15"/>
  <c r="N96" i="15"/>
  <c r="AI2556" i="4" l="1"/>
  <c r="AH2561" i="4" s="1"/>
  <c r="AI2561" i="4" s="1"/>
  <c r="AI2562" i="4" s="1"/>
  <c r="AW3053" i="4"/>
  <c r="AJ3149" i="4"/>
  <c r="AW2626" i="4"/>
  <c r="AG2530" i="4"/>
  <c r="AI2524" i="4"/>
  <c r="AK2524" i="4"/>
  <c r="AK2530" i="4" s="1"/>
  <c r="AH2037" i="4"/>
  <c r="AI2037" i="4" s="1"/>
  <c r="AI2038" i="4" s="1"/>
  <c r="BI2106" i="4"/>
  <c r="BI2072" i="4"/>
  <c r="AI1559" i="4"/>
  <c r="AF1559" i="4"/>
  <c r="AD1559" i="4"/>
  <c r="AB1559" i="4"/>
  <c r="AI1556" i="4"/>
  <c r="AI1555" i="4"/>
  <c r="AG1554" i="4"/>
  <c r="AI1554" i="4" s="1"/>
  <c r="AI1551" i="4"/>
  <c r="AI1550" i="4"/>
  <c r="AI1549" i="4"/>
  <c r="AG1548" i="4"/>
  <c r="AG1553" i="4" s="1"/>
  <c r="AI1553" i="4" s="1"/>
  <c r="AI1547" i="4"/>
  <c r="AG1545" i="4"/>
  <c r="AI1545" i="4" s="1"/>
  <c r="AF1544" i="4"/>
  <c r="AG1544" i="4" s="1"/>
  <c r="AI1544" i="4" s="1"/>
  <c r="AI1542" i="4"/>
  <c r="AI1540" i="4"/>
  <c r="AI1539" i="4"/>
  <c r="AI1538" i="4"/>
  <c r="AI1537" i="4"/>
  <c r="AI1536" i="4"/>
  <c r="AI1535" i="4"/>
  <c r="AF1534" i="4"/>
  <c r="AI1534" i="4" s="1"/>
  <c r="AF1533" i="4"/>
  <c r="AI1533" i="4" s="1"/>
  <c r="AF1532" i="4"/>
  <c r="AI1532" i="4" s="1"/>
  <c r="AF1531" i="4"/>
  <c r="AI1531" i="4" s="1"/>
  <c r="AG1530" i="4"/>
  <c r="AF1530" i="4"/>
  <c r="AG1529" i="4"/>
  <c r="AF1529" i="4"/>
  <c r="AA1528" i="4"/>
  <c r="AI1527" i="4"/>
  <c r="AL1555" i="4" s="1"/>
  <c r="AF1527" i="4"/>
  <c r="AB1527" i="4"/>
  <c r="AI1524" i="4"/>
  <c r="AI1523" i="4"/>
  <c r="AG1522" i="4"/>
  <c r="AI1522" i="4" s="1"/>
  <c r="AI1519" i="4"/>
  <c r="AI1518" i="4"/>
  <c r="AI1517" i="4"/>
  <c r="AG1516" i="4"/>
  <c r="AG1515" i="4"/>
  <c r="AI1515" i="4" s="1"/>
  <c r="AG1513" i="4"/>
  <c r="AI1513" i="4" s="1"/>
  <c r="AF1512" i="4"/>
  <c r="AG1512" i="4" s="1"/>
  <c r="AI1512" i="4" s="1"/>
  <c r="AI1510" i="4"/>
  <c r="AI1508" i="4"/>
  <c r="AI1507" i="4"/>
  <c r="AI1506" i="4"/>
  <c r="AI1505" i="4"/>
  <c r="AI1504" i="4"/>
  <c r="AI1503" i="4"/>
  <c r="AF1502" i="4"/>
  <c r="AI1502" i="4" s="1"/>
  <c r="AF1501" i="4"/>
  <c r="AI1501" i="4" s="1"/>
  <c r="AF1500" i="4"/>
  <c r="AI1500" i="4" s="1"/>
  <c r="AF1499" i="4"/>
  <c r="AI1499" i="4" s="1"/>
  <c r="AG1498" i="4"/>
  <c r="AF1498" i="4"/>
  <c r="AG1497" i="4"/>
  <c r="AF1497" i="4"/>
  <c r="AA1496" i="4"/>
  <c r="AI1495" i="4"/>
  <c r="AL1523" i="4" s="1"/>
  <c r="AF1495" i="4"/>
  <c r="AB1495" i="4"/>
  <c r="AI1492" i="4"/>
  <c r="AI1491" i="4"/>
  <c r="AG1490" i="4"/>
  <c r="AI1490" i="4" s="1"/>
  <c r="AI1487" i="4"/>
  <c r="AI1486" i="4"/>
  <c r="AI1485" i="4"/>
  <c r="AG1484" i="4"/>
  <c r="AI1484" i="4" s="1"/>
  <c r="AG1483" i="4"/>
  <c r="AG1481" i="4"/>
  <c r="AI1481" i="4" s="1"/>
  <c r="AF1480" i="4"/>
  <c r="AG1480" i="4" s="1"/>
  <c r="AI1480" i="4" s="1"/>
  <c r="AI1478" i="4"/>
  <c r="AI1476" i="4"/>
  <c r="AI1475" i="4"/>
  <c r="AI1474" i="4"/>
  <c r="AI1473" i="4"/>
  <c r="AI1472" i="4"/>
  <c r="AI1471" i="4"/>
  <c r="AF1470" i="4"/>
  <c r="AI1470" i="4" s="1"/>
  <c r="AF1469" i="4"/>
  <c r="AI1469" i="4" s="1"/>
  <c r="AF1468" i="4"/>
  <c r="AI1468" i="4" s="1"/>
  <c r="AF1467" i="4"/>
  <c r="AI1467" i="4" s="1"/>
  <c r="AG1466" i="4"/>
  <c r="AF1466" i="4"/>
  <c r="AG1465" i="4"/>
  <c r="AF1465" i="4"/>
  <c r="AI1465" i="4" s="1"/>
  <c r="AA1464" i="4"/>
  <c r="AI1463" i="4"/>
  <c r="AF1463" i="4"/>
  <c r="AB1463" i="4"/>
  <c r="AI1460" i="4"/>
  <c r="AI1459" i="4"/>
  <c r="AG1458" i="4"/>
  <c r="AI1458" i="4" s="1"/>
  <c r="AI1455" i="4"/>
  <c r="AI1454" i="4"/>
  <c r="AI1453" i="4"/>
  <c r="AG1452" i="4"/>
  <c r="AI1452" i="4" s="1"/>
  <c r="AG1451" i="4"/>
  <c r="AG1457" i="4" s="1"/>
  <c r="AI1457" i="4" s="1"/>
  <c r="AG1449" i="4"/>
  <c r="AI1449" i="4" s="1"/>
  <c r="AF1448" i="4"/>
  <c r="AG1448" i="4" s="1"/>
  <c r="AI1448" i="4" s="1"/>
  <c r="AI1446" i="4"/>
  <c r="AI1444" i="4"/>
  <c r="AI1443" i="4"/>
  <c r="AI1442" i="4"/>
  <c r="AI1441" i="4"/>
  <c r="AI1440" i="4"/>
  <c r="AI1439" i="4"/>
  <c r="AF1438" i="4"/>
  <c r="AI1438" i="4" s="1"/>
  <c r="AF1437" i="4"/>
  <c r="AI1437" i="4" s="1"/>
  <c r="AF1436" i="4"/>
  <c r="AI1436" i="4" s="1"/>
  <c r="AF1435" i="4"/>
  <c r="AI1435" i="4" s="1"/>
  <c r="AG1434" i="4"/>
  <c r="AF1434" i="4"/>
  <c r="AG1433" i="4"/>
  <c r="AF1433" i="4"/>
  <c r="AA1432" i="4"/>
  <c r="AI1431" i="4"/>
  <c r="AL1459" i="4" s="1"/>
  <c r="AF1431" i="4"/>
  <c r="AB1431" i="4"/>
  <c r="AI1428" i="4"/>
  <c r="AI1427" i="4"/>
  <c r="AG1426" i="4"/>
  <c r="AI1426" i="4" s="1"/>
  <c r="AI1423" i="4"/>
  <c r="AI1422" i="4"/>
  <c r="AI1421" i="4"/>
  <c r="AG1420" i="4"/>
  <c r="AG1425" i="4" s="1"/>
  <c r="AI1425" i="4" s="1"/>
  <c r="AI1419" i="4"/>
  <c r="AG1417" i="4"/>
  <c r="AI1417" i="4" s="1"/>
  <c r="AF1416" i="4"/>
  <c r="AG1416" i="4" s="1"/>
  <c r="AI1416" i="4" s="1"/>
  <c r="AI1414" i="4"/>
  <c r="AI1412" i="4"/>
  <c r="AI1411" i="4"/>
  <c r="AI1410" i="4"/>
  <c r="AI1409" i="4"/>
  <c r="AI1408" i="4"/>
  <c r="AI1407" i="4"/>
  <c r="AF1406" i="4"/>
  <c r="AI1406" i="4" s="1"/>
  <c r="AF1405" i="4"/>
  <c r="AI1405" i="4" s="1"/>
  <c r="AF1404" i="4"/>
  <c r="AI1404" i="4" s="1"/>
  <c r="AF1403" i="4"/>
  <c r="AI1403" i="4" s="1"/>
  <c r="AG1402" i="4"/>
  <c r="AF1402" i="4"/>
  <c r="AG1401" i="4"/>
  <c r="AF1401" i="4"/>
  <c r="AA1400" i="4"/>
  <c r="AI1399" i="4"/>
  <c r="AL1427" i="4" s="1"/>
  <c r="AF1399" i="4"/>
  <c r="AB1399" i="4"/>
  <c r="AI1396" i="4"/>
  <c r="AI1395" i="4"/>
  <c r="AG1394" i="4"/>
  <c r="AI1394" i="4" s="1"/>
  <c r="AI1391" i="4"/>
  <c r="AI1390" i="4"/>
  <c r="AI1389" i="4"/>
  <c r="AG1388" i="4"/>
  <c r="AG1393" i="4" s="1"/>
  <c r="AI1393" i="4" s="1"/>
  <c r="AI1387" i="4"/>
  <c r="AG1385" i="4"/>
  <c r="AI1385" i="4" s="1"/>
  <c r="AF1384" i="4"/>
  <c r="AG1384" i="4" s="1"/>
  <c r="AI1384" i="4" s="1"/>
  <c r="AI1382" i="4"/>
  <c r="AI1380" i="4"/>
  <c r="AI1379" i="4"/>
  <c r="AI1378" i="4"/>
  <c r="AI1377" i="4"/>
  <c r="AI1376" i="4"/>
  <c r="AI1375" i="4"/>
  <c r="AF1374" i="4"/>
  <c r="AI1374" i="4" s="1"/>
  <c r="AF1373" i="4"/>
  <c r="AI1373" i="4" s="1"/>
  <c r="AF1372" i="4"/>
  <c r="AI1372" i="4" s="1"/>
  <c r="AF1371" i="4"/>
  <c r="AI1371" i="4" s="1"/>
  <c r="AG1370" i="4"/>
  <c r="AF1370" i="4"/>
  <c r="AG1369" i="4"/>
  <c r="AF1369" i="4"/>
  <c r="AA1368" i="4"/>
  <c r="AI1367" i="4"/>
  <c r="AL1395" i="4" s="1"/>
  <c r="AF1367" i="4"/>
  <c r="AB1367" i="4"/>
  <c r="AJ2562" i="4" l="1"/>
  <c r="AI1434" i="4"/>
  <c r="AG1489" i="4"/>
  <c r="AI1489" i="4" s="1"/>
  <c r="AI1497" i="4"/>
  <c r="AF1415" i="4"/>
  <c r="AG1415" i="4" s="1"/>
  <c r="AG1418" i="4" s="1"/>
  <c r="AI1418" i="4" s="1"/>
  <c r="AI1529" i="4"/>
  <c r="AI1402" i="4"/>
  <c r="AH1509" i="4"/>
  <c r="AI1509" i="4" s="1"/>
  <c r="AI1451" i="4"/>
  <c r="AG1521" i="4"/>
  <c r="AI1521" i="4" s="1"/>
  <c r="AI1370" i="4"/>
  <c r="AI1433" i="4"/>
  <c r="AF1479" i="4"/>
  <c r="AG1479" i="4" s="1"/>
  <c r="AI1479" i="4" s="1"/>
  <c r="AF1511" i="4"/>
  <c r="AG1511" i="4" s="1"/>
  <c r="AI1511" i="4" s="1"/>
  <c r="AI1516" i="4"/>
  <c r="AI1548" i="4"/>
  <c r="AI1401" i="4"/>
  <c r="AF1447" i="4"/>
  <c r="AG1447" i="4" s="1"/>
  <c r="AI1466" i="4"/>
  <c r="AI1498" i="4"/>
  <c r="AM1554" i="4"/>
  <c r="AM1558" i="4" s="1"/>
  <c r="AH1445" i="4"/>
  <c r="AI1445" i="4" s="1"/>
  <c r="AI1369" i="4"/>
  <c r="BJ2106" i="4"/>
  <c r="AJ2038" i="4"/>
  <c r="AH1381" i="4"/>
  <c r="AI1381" i="4" s="1"/>
  <c r="AH1477" i="4"/>
  <c r="AI1477" i="4" s="1"/>
  <c r="AI1530" i="4"/>
  <c r="AH1541" i="4"/>
  <c r="AI1541" i="4" s="1"/>
  <c r="AH1413" i="4"/>
  <c r="AI1413" i="4" s="1"/>
  <c r="BJ2072" i="4"/>
  <c r="AM1522" i="4"/>
  <c r="AM1526" i="4" s="1"/>
  <c r="AH2529" i="4"/>
  <c r="AI2529" i="4" s="1"/>
  <c r="AI2530" i="4" s="1"/>
  <c r="AG1482" i="4"/>
  <c r="AI1482" i="4" s="1"/>
  <c r="AI1447" i="4"/>
  <c r="AG1450" i="4"/>
  <c r="AI1450" i="4" s="1"/>
  <c r="AL1457" i="4"/>
  <c r="AL1462" i="4" s="1"/>
  <c r="AF1543" i="4"/>
  <c r="AG1543" i="4" s="1"/>
  <c r="AF1383" i="4"/>
  <c r="AG1383" i="4" s="1"/>
  <c r="AI1388" i="4"/>
  <c r="AM1394" i="4"/>
  <c r="AM1398" i="4" s="1"/>
  <c r="AI1420" i="4"/>
  <c r="AM1426" i="4"/>
  <c r="AM1430" i="4" s="1"/>
  <c r="AI1483" i="4"/>
  <c r="AL1491" i="4"/>
  <c r="AL1521" i="4"/>
  <c r="AL1526" i="4" s="1"/>
  <c r="AL1553" i="4"/>
  <c r="AL1558" i="4" s="1"/>
  <c r="AL1393" i="4"/>
  <c r="AL1398" i="4" s="1"/>
  <c r="AL1425" i="4"/>
  <c r="AL1430" i="4" s="1"/>
  <c r="AM1458" i="4"/>
  <c r="AM1462" i="4" s="1"/>
  <c r="AM1490" i="4"/>
  <c r="AM1494" i="4" s="1"/>
  <c r="V2400" i="4"/>
  <c r="V2399" i="4"/>
  <c r="T2398" i="4"/>
  <c r="V2398" i="4" s="1"/>
  <c r="T2397" i="4"/>
  <c r="V2397" i="4" s="1"/>
  <c r="V2395" i="4"/>
  <c r="V2394" i="4"/>
  <c r="V2393" i="4"/>
  <c r="V2392" i="4"/>
  <c r="V2391" i="4"/>
  <c r="V2390" i="4"/>
  <c r="T2389" i="4"/>
  <c r="V2389" i="4" s="1"/>
  <c r="S2388" i="4"/>
  <c r="T2388" i="4" s="1"/>
  <c r="S2387" i="4"/>
  <c r="T2387" i="4" s="1"/>
  <c r="V2387" i="4" s="1"/>
  <c r="V2386" i="4"/>
  <c r="V2383" i="4"/>
  <c r="V2382" i="4"/>
  <c r="V2381" i="4"/>
  <c r="V2380" i="4"/>
  <c r="V2379" i="4"/>
  <c r="V2378" i="4"/>
  <c r="S2377" i="4"/>
  <c r="V2377" i="4" s="1"/>
  <c r="S2376" i="4"/>
  <c r="V2376" i="4" s="1"/>
  <c r="S2375" i="4"/>
  <c r="V2375" i="4" s="1"/>
  <c r="S2374" i="4"/>
  <c r="V2374" i="4" s="1"/>
  <c r="S2373" i="4"/>
  <c r="V2373" i="4" s="1"/>
  <c r="S2372" i="4"/>
  <c r="V2372" i="4" s="1"/>
  <c r="V2370" i="4"/>
  <c r="Y2399" i="4" s="1"/>
  <c r="S2370" i="4"/>
  <c r="Q2370" i="4"/>
  <c r="V2238" i="4"/>
  <c r="V2237" i="4"/>
  <c r="T2236" i="4"/>
  <c r="V2236" i="4" s="1"/>
  <c r="T2235" i="4"/>
  <c r="V2235" i="4" s="1"/>
  <c r="V2233" i="4"/>
  <c r="V2232" i="4"/>
  <c r="V2231" i="4"/>
  <c r="V2230" i="4"/>
  <c r="V2229" i="4"/>
  <c r="V2228" i="4"/>
  <c r="T2227" i="4"/>
  <c r="V2227" i="4" s="1"/>
  <c r="S2226" i="4"/>
  <c r="T2226" i="4" s="1"/>
  <c r="V2226" i="4" s="1"/>
  <c r="S2225" i="4"/>
  <c r="T2225" i="4" s="1"/>
  <c r="T2224" i="4"/>
  <c r="V2224" i="4" s="1"/>
  <c r="V2222" i="4"/>
  <c r="V2221" i="4"/>
  <c r="V2219" i="4"/>
  <c r="V2218" i="4"/>
  <c r="V2217" i="4"/>
  <c r="S2216" i="4"/>
  <c r="V2216" i="4" s="1"/>
  <c r="S2215" i="4"/>
  <c r="V2215" i="4" s="1"/>
  <c r="S2214" i="4"/>
  <c r="V2214" i="4" s="1"/>
  <c r="S2213" i="4"/>
  <c r="V2213" i="4" s="1"/>
  <c r="S2212" i="4"/>
  <c r="V2212" i="4" s="1"/>
  <c r="S2211" i="4"/>
  <c r="V2211" i="4" s="1"/>
  <c r="V2209" i="4"/>
  <c r="S2209" i="4"/>
  <c r="Q2209" i="4"/>
  <c r="AI3051" i="4"/>
  <c r="AI3050" i="4"/>
  <c r="AG3049" i="4"/>
  <c r="AI3049" i="4" s="1"/>
  <c r="AI3046" i="4"/>
  <c r="AI3045" i="4"/>
  <c r="AI3044" i="4"/>
  <c r="AI3043" i="4"/>
  <c r="AG3048" i="4"/>
  <c r="AI3048" i="4" s="1"/>
  <c r="AI3041" i="4"/>
  <c r="AG3040" i="4"/>
  <c r="AI3040" i="4" s="1"/>
  <c r="AF3039" i="4"/>
  <c r="AG3039" i="4" s="1"/>
  <c r="AI3039" i="4" s="1"/>
  <c r="AF3038" i="4"/>
  <c r="AG3038" i="4" s="1"/>
  <c r="AI3038" i="4" s="1"/>
  <c r="AI3037" i="4"/>
  <c r="AI3035" i="4"/>
  <c r="AI3034" i="4"/>
  <c r="AI3033" i="4"/>
  <c r="AI3032" i="4"/>
  <c r="AI3031" i="4"/>
  <c r="AI3030" i="4"/>
  <c r="AF3029" i="4"/>
  <c r="AI3029" i="4" s="1"/>
  <c r="AF3028" i="4"/>
  <c r="AI3028" i="4" s="1"/>
  <c r="AF3027" i="4"/>
  <c r="AI3027" i="4" s="1"/>
  <c r="AF3026" i="4"/>
  <c r="AI3026" i="4" s="1"/>
  <c r="AF3025" i="4"/>
  <c r="AI3025" i="4" s="1"/>
  <c r="AF3024" i="4"/>
  <c r="AI3024" i="4" s="1"/>
  <c r="AA3023" i="4"/>
  <c r="AI3022" i="4"/>
  <c r="AF3022" i="4"/>
  <c r="AD3022" i="4"/>
  <c r="V3019" i="4"/>
  <c r="V3018" i="4"/>
  <c r="V3014" i="4"/>
  <c r="V3012" i="4"/>
  <c r="V3011" i="4"/>
  <c r="V3010" i="4"/>
  <c r="V3009" i="4"/>
  <c r="T3016" i="4"/>
  <c r="V3016" i="4" s="1"/>
  <c r="V3007" i="4"/>
  <c r="T3006" i="4"/>
  <c r="V3006" i="4" s="1"/>
  <c r="S3005" i="4"/>
  <c r="T3005" i="4" s="1"/>
  <c r="V3005" i="4" s="1"/>
  <c r="S3004" i="4"/>
  <c r="T3004" i="4" s="1"/>
  <c r="T3003" i="4"/>
  <c r="V3001" i="4"/>
  <c r="V3000" i="4"/>
  <c r="V2999" i="4"/>
  <c r="V2998" i="4"/>
  <c r="V2997" i="4"/>
  <c r="V2996" i="4"/>
  <c r="S2995" i="4"/>
  <c r="V2995" i="4" s="1"/>
  <c r="S2994" i="4"/>
  <c r="V2994" i="4" s="1"/>
  <c r="S2993" i="4"/>
  <c r="V2993" i="4" s="1"/>
  <c r="S2992" i="4"/>
  <c r="V2992" i="4" s="1"/>
  <c r="S2991" i="4"/>
  <c r="V2991" i="4" s="1"/>
  <c r="S2990" i="4"/>
  <c r="V2990" i="4" s="1"/>
  <c r="S2989" i="4"/>
  <c r="V2989" i="4" s="1"/>
  <c r="S2988" i="4"/>
  <c r="V2988" i="4" s="1"/>
  <c r="S2987" i="4"/>
  <c r="V2987" i="4" s="1"/>
  <c r="V2985" i="4"/>
  <c r="Y3018" i="4" s="1"/>
  <c r="S2985" i="4"/>
  <c r="Q2985" i="4"/>
  <c r="V154" i="4"/>
  <c r="V153" i="4"/>
  <c r="T152" i="4"/>
  <c r="V152" i="4" s="1"/>
  <c r="V149" i="4"/>
  <c r="V148" i="4"/>
  <c r="V147" i="4"/>
  <c r="V146" i="4"/>
  <c r="V145" i="4"/>
  <c r="V144" i="4"/>
  <c r="V143" i="4"/>
  <c r="V142" i="4"/>
  <c r="T151" i="4"/>
  <c r="V151" i="4" s="1"/>
  <c r="V141" i="4"/>
  <c r="T140" i="4"/>
  <c r="V140" i="4" s="1"/>
  <c r="S139" i="4"/>
  <c r="T139" i="4" s="1"/>
  <c r="S138" i="4"/>
  <c r="T138" i="4" s="1"/>
  <c r="V138" i="4" s="1"/>
  <c r="V137" i="4"/>
  <c r="V135" i="4"/>
  <c r="V134" i="4"/>
  <c r="V133" i="4"/>
  <c r="V132" i="4"/>
  <c r="V131" i="4"/>
  <c r="V130" i="4"/>
  <c r="V129" i="4"/>
  <c r="V128" i="4"/>
  <c r="V127" i="4"/>
  <c r="V126" i="4"/>
  <c r="S125" i="4"/>
  <c r="V125" i="4" s="1"/>
  <c r="S124" i="4"/>
  <c r="V124" i="4" s="1"/>
  <c r="S123" i="4"/>
  <c r="V123" i="4" s="1"/>
  <c r="S122" i="4"/>
  <c r="V122" i="4" s="1"/>
  <c r="S121" i="4"/>
  <c r="V121" i="4" s="1"/>
  <c r="S120" i="4"/>
  <c r="V120" i="4" s="1"/>
  <c r="S119" i="4"/>
  <c r="V119" i="4" s="1"/>
  <c r="S118" i="4"/>
  <c r="V118" i="4" s="1"/>
  <c r="S117" i="4"/>
  <c r="V117" i="4" s="1"/>
  <c r="S116" i="4"/>
  <c r="V116" i="4" s="1"/>
  <c r="S115" i="4"/>
  <c r="V115" i="4" s="1"/>
  <c r="S114" i="4"/>
  <c r="V114" i="4" s="1"/>
  <c r="S113" i="4"/>
  <c r="V113" i="4" s="1"/>
  <c r="S112" i="4"/>
  <c r="V112" i="4" s="1"/>
  <c r="S111" i="4"/>
  <c r="V111" i="4" s="1"/>
  <c r="S110" i="4"/>
  <c r="V110" i="4" s="1"/>
  <c r="S109" i="4"/>
  <c r="V109" i="4" s="1"/>
  <c r="S108" i="4"/>
  <c r="V108" i="4" s="1"/>
  <c r="S107" i="4"/>
  <c r="V107" i="4" s="1"/>
  <c r="S106" i="4"/>
  <c r="V106" i="4" s="1"/>
  <c r="S105" i="4"/>
  <c r="V105" i="4" s="1"/>
  <c r="V103" i="4"/>
  <c r="Y153" i="4" s="1"/>
  <c r="S103" i="4"/>
  <c r="Q103" i="4"/>
  <c r="AL1489" i="4" l="1"/>
  <c r="AL1494" i="4" s="1"/>
  <c r="AI1415" i="4"/>
  <c r="AG1514" i="4"/>
  <c r="AI1514" i="4" s="1"/>
  <c r="U2384" i="4"/>
  <c r="V2384" i="4" s="1"/>
  <c r="U2385" i="4" s="1"/>
  <c r="V2385" i="4" s="1"/>
  <c r="U2223" i="4"/>
  <c r="V2223" i="4" s="1"/>
  <c r="AJ2530" i="4"/>
  <c r="Z152" i="4"/>
  <c r="Z156" i="4" s="1"/>
  <c r="AG1456" i="4"/>
  <c r="AI1383" i="4"/>
  <c r="AG1386" i="4"/>
  <c r="AI1386" i="4" s="1"/>
  <c r="AI1543" i="4"/>
  <c r="AG1546" i="4"/>
  <c r="AI1546" i="4" s="1"/>
  <c r="AG1424" i="4"/>
  <c r="AG1520" i="4"/>
  <c r="AG1488" i="4"/>
  <c r="Z2398" i="4"/>
  <c r="Z2402" i="4" s="1"/>
  <c r="U3002" i="4"/>
  <c r="V3002" i="4" s="1"/>
  <c r="AL3048" i="4"/>
  <c r="AH3036" i="4"/>
  <c r="AI3036" i="4" s="1"/>
  <c r="AL3050" i="4"/>
  <c r="V2388" i="4"/>
  <c r="T2396" i="4"/>
  <c r="X2396" i="4" s="1"/>
  <c r="X2402" i="4" s="1"/>
  <c r="Y2397" i="4"/>
  <c r="Y2402" i="4" s="1"/>
  <c r="T2234" i="4"/>
  <c r="V2225" i="4"/>
  <c r="AG3047" i="4"/>
  <c r="AM3049" i="4"/>
  <c r="AI3042" i="4"/>
  <c r="Y3016" i="4"/>
  <c r="Y3021" i="4" s="1"/>
  <c r="T3017" i="4"/>
  <c r="V3017" i="4" s="1"/>
  <c r="V3013" i="4"/>
  <c r="T3015" i="4"/>
  <c r="V3004" i="4"/>
  <c r="V3008" i="4"/>
  <c r="V3003" i="4"/>
  <c r="U136" i="4"/>
  <c r="V136" i="4" s="1"/>
  <c r="V139" i="4"/>
  <c r="T150" i="4"/>
  <c r="X150" i="4" s="1"/>
  <c r="X156" i="4" s="1"/>
  <c r="Y151" i="4"/>
  <c r="Y156" i="4" s="1"/>
  <c r="BH669" i="4"/>
  <c r="BG657" i="4"/>
  <c r="AG1392" i="4" l="1"/>
  <c r="AI1392" i="4" s="1"/>
  <c r="AH1397" i="4" s="1"/>
  <c r="AI1397" i="4" s="1"/>
  <c r="AI1398" i="4" s="1"/>
  <c r="AL3053" i="4"/>
  <c r="AG1526" i="4"/>
  <c r="AI1520" i="4"/>
  <c r="AK1520" i="4"/>
  <c r="AK1526" i="4" s="1"/>
  <c r="AG1552" i="4"/>
  <c r="AI1456" i="4"/>
  <c r="AG1462" i="4"/>
  <c r="AK1456" i="4"/>
  <c r="AK1462" i="4" s="1"/>
  <c r="AG1398" i="4"/>
  <c r="AI1488" i="4"/>
  <c r="AG1494" i="4"/>
  <c r="AK1488" i="4"/>
  <c r="AK1494" i="4" s="1"/>
  <c r="AG1430" i="4"/>
  <c r="AI1424" i="4"/>
  <c r="AK1424" i="4"/>
  <c r="AK1430" i="4" s="1"/>
  <c r="T2402" i="4"/>
  <c r="V2396" i="4"/>
  <c r="T2240" i="4"/>
  <c r="V2234" i="4"/>
  <c r="AK3047" i="4"/>
  <c r="AK3053" i="4" s="1"/>
  <c r="AG3053" i="4"/>
  <c r="AI3047" i="4"/>
  <c r="AH3052" i="4" s="1"/>
  <c r="AI3052" i="4" s="1"/>
  <c r="AM3053" i="4"/>
  <c r="Z3017" i="4"/>
  <c r="Z3021" i="4" s="1"/>
  <c r="T3021" i="4"/>
  <c r="V3015" i="4"/>
  <c r="X3015" i="4"/>
  <c r="X3021" i="4" s="1"/>
  <c r="T156" i="4"/>
  <c r="V150" i="4"/>
  <c r="U155" i="4" s="1"/>
  <c r="V155" i="4" s="1"/>
  <c r="AV2104" i="4"/>
  <c r="AV2103" i="4"/>
  <c r="AT2102" i="4"/>
  <c r="AV2102" i="4" s="1"/>
  <c r="AV2099" i="4"/>
  <c r="AV2098" i="4"/>
  <c r="AV2097" i="4"/>
  <c r="AT2096" i="4"/>
  <c r="AV2096" i="4" s="1"/>
  <c r="AT2095" i="4"/>
  <c r="AV2095" i="4" s="1"/>
  <c r="AT2094" i="4"/>
  <c r="AV2094" i="4" s="1"/>
  <c r="AT2093" i="4"/>
  <c r="AV2092" i="4"/>
  <c r="AT2091" i="4"/>
  <c r="AV2091" i="4" s="1"/>
  <c r="AS2090" i="4"/>
  <c r="AT2090" i="4" s="1"/>
  <c r="AV2090" i="4" s="1"/>
  <c r="AS2089" i="4"/>
  <c r="AT2089" i="4" s="1"/>
  <c r="AV2088" i="4"/>
  <c r="AV2086" i="4"/>
  <c r="AV2085" i="4"/>
  <c r="AV2083" i="4"/>
  <c r="AV2082" i="4"/>
  <c r="AV2081" i="4"/>
  <c r="AS2080" i="4"/>
  <c r="AV2080" i="4" s="1"/>
  <c r="AS2079" i="4"/>
  <c r="AV2079" i="4" s="1"/>
  <c r="AS2078" i="4"/>
  <c r="AV2078" i="4" s="1"/>
  <c r="AS2077" i="4"/>
  <c r="AV2077" i="4" s="1"/>
  <c r="AS2076" i="4"/>
  <c r="AV2076" i="4" s="1"/>
  <c r="AS2075" i="4"/>
  <c r="AV2075" i="4" s="1"/>
  <c r="AN2074" i="4"/>
  <c r="AV2073" i="4"/>
  <c r="AY2103" i="4" s="1"/>
  <c r="AS2073" i="4"/>
  <c r="AQ2073" i="4"/>
  <c r="AO2073" i="4"/>
  <c r="AV2070" i="4"/>
  <c r="AV2069" i="4"/>
  <c r="AT2068" i="4"/>
  <c r="AV2068" i="4" s="1"/>
  <c r="AV2065" i="4"/>
  <c r="AV2064" i="4"/>
  <c r="AV2063" i="4"/>
  <c r="AT2062" i="4"/>
  <c r="AV2062" i="4" s="1"/>
  <c r="AT2061" i="4"/>
  <c r="AV2061" i="4" s="1"/>
  <c r="AT2060" i="4"/>
  <c r="AV2060" i="4" s="1"/>
  <c r="AT2059" i="4"/>
  <c r="AV2058" i="4"/>
  <c r="AT2057" i="4"/>
  <c r="AV2057" i="4" s="1"/>
  <c r="AS2056" i="4"/>
  <c r="AT2056" i="4" s="1"/>
  <c r="AV2056" i="4" s="1"/>
  <c r="AS2055" i="4"/>
  <c r="AT2055" i="4" s="1"/>
  <c r="AT2054" i="4"/>
  <c r="AV2054" i="4" s="1"/>
  <c r="AV2052" i="4"/>
  <c r="AV2051" i="4"/>
  <c r="AV2049" i="4"/>
  <c r="AV2048" i="4"/>
  <c r="AV2047" i="4"/>
  <c r="AS2046" i="4"/>
  <c r="AV2046" i="4" s="1"/>
  <c r="AS2045" i="4"/>
  <c r="AV2045" i="4" s="1"/>
  <c r="AS2044" i="4"/>
  <c r="AV2044" i="4" s="1"/>
  <c r="AS2043" i="4"/>
  <c r="AV2043" i="4" s="1"/>
  <c r="AS2042" i="4"/>
  <c r="AV2042" i="4" s="1"/>
  <c r="AS2041" i="4"/>
  <c r="AV2041" i="4" s="1"/>
  <c r="AN2040" i="4"/>
  <c r="AV2039" i="4"/>
  <c r="AY2069" i="4" s="1"/>
  <c r="AS2039" i="4"/>
  <c r="AQ2039" i="4"/>
  <c r="AO2039" i="4"/>
  <c r="O73" i="12"/>
  <c r="O74" i="12"/>
  <c r="O75" i="12"/>
  <c r="O76" i="12"/>
  <c r="P96" i="12" s="1"/>
  <c r="AV2050" i="4" s="1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48" i="12"/>
  <c r="P71" i="12" s="1"/>
  <c r="AV2084" i="4" s="1"/>
  <c r="AU2087" i="4" l="1"/>
  <c r="AV2087" i="4" s="1"/>
  <c r="AK1392" i="4"/>
  <c r="AK1398" i="4" s="1"/>
  <c r="AU2053" i="4"/>
  <c r="AV2053" i="4" s="1"/>
  <c r="AJ1398" i="4"/>
  <c r="AH1525" i="4"/>
  <c r="AI1525" i="4" s="1"/>
  <c r="AI1526" i="4" s="1"/>
  <c r="AG1558" i="4"/>
  <c r="AI1552" i="4"/>
  <c r="AK1552" i="4"/>
  <c r="AK1558" i="4" s="1"/>
  <c r="AH1429" i="4"/>
  <c r="AI1429" i="4" s="1"/>
  <c r="AI1430" i="4" s="1"/>
  <c r="AH1461" i="4"/>
  <c r="AI1461" i="4" s="1"/>
  <c r="AI1462" i="4" s="1"/>
  <c r="AH1493" i="4"/>
  <c r="AI1493" i="4" s="1"/>
  <c r="AI1494" i="4" s="1"/>
  <c r="AZ2068" i="4"/>
  <c r="AZ2072" i="4" s="1"/>
  <c r="AT2067" i="4"/>
  <c r="AV2067" i="4" s="1"/>
  <c r="AT2101" i="4"/>
  <c r="AV2101" i="4" s="1"/>
  <c r="U2401" i="4"/>
  <c r="V2401" i="4" s="1"/>
  <c r="V2402" i="4" s="1"/>
  <c r="W2402" i="4" s="1"/>
  <c r="U2239" i="4"/>
  <c r="V2239" i="4" s="1"/>
  <c r="V2240" i="4" s="1"/>
  <c r="AI3053" i="4"/>
  <c r="U3020" i="4"/>
  <c r="V3020" i="4" s="1"/>
  <c r="V3021" i="4" s="1"/>
  <c r="V156" i="4"/>
  <c r="AV2089" i="4"/>
  <c r="AT2100" i="4"/>
  <c r="AZ2102" i="4"/>
  <c r="AZ2106" i="4" s="1"/>
  <c r="AV2093" i="4"/>
  <c r="AV2055" i="4"/>
  <c r="AT2066" i="4"/>
  <c r="AX2066" i="4" s="1"/>
  <c r="AX2072" i="4" s="1"/>
  <c r="AV2059" i="4"/>
  <c r="I3424" i="4"/>
  <c r="I3423" i="4"/>
  <c r="G3422" i="4"/>
  <c r="I3422" i="4" s="1"/>
  <c r="G3421" i="4"/>
  <c r="L3421" i="4" s="1"/>
  <c r="G3420" i="4"/>
  <c r="I3420" i="4" s="1"/>
  <c r="I3419" i="4"/>
  <c r="I3418" i="4"/>
  <c r="I3417" i="4"/>
  <c r="I3416" i="4"/>
  <c r="I3415" i="4"/>
  <c r="I3414" i="4"/>
  <c r="I3413" i="4"/>
  <c r="I3412" i="4"/>
  <c r="F3412" i="4"/>
  <c r="I3411" i="4"/>
  <c r="F3411" i="4"/>
  <c r="I3410" i="4"/>
  <c r="I3408" i="4"/>
  <c r="I3407" i="4"/>
  <c r="I3406" i="4"/>
  <c r="F3405" i="4"/>
  <c r="I3405" i="4" s="1"/>
  <c r="F3404" i="4"/>
  <c r="I3404" i="4" s="1"/>
  <c r="F3403" i="4"/>
  <c r="I3403" i="4" s="1"/>
  <c r="F3402" i="4"/>
  <c r="I3402" i="4" s="1"/>
  <c r="F3401" i="4"/>
  <c r="I3401" i="4" s="1"/>
  <c r="F3400" i="4"/>
  <c r="I3400" i="4" s="1"/>
  <c r="F3398" i="4"/>
  <c r="C3398" i="4"/>
  <c r="AY2067" i="4" l="1"/>
  <c r="AY2072" i="4" s="1"/>
  <c r="H3409" i="4"/>
  <c r="I3409" i="4" s="1"/>
  <c r="AJ1526" i="4"/>
  <c r="AJ1462" i="4"/>
  <c r="AJ1430" i="4"/>
  <c r="AJ1494" i="4"/>
  <c r="AH1557" i="4"/>
  <c r="AI1557" i="4" s="1"/>
  <c r="AI1558" i="4" s="1"/>
  <c r="AY2101" i="4"/>
  <c r="AY2106" i="4" s="1"/>
  <c r="AJ3053" i="4"/>
  <c r="J29" i="14"/>
  <c r="W156" i="4"/>
  <c r="J27" i="14"/>
  <c r="W3021" i="4"/>
  <c r="J28" i="14"/>
  <c r="J31" i="14"/>
  <c r="AT2106" i="4"/>
  <c r="AV2100" i="4"/>
  <c r="AX2100" i="4"/>
  <c r="AX2106" i="4" s="1"/>
  <c r="AV2066" i="4"/>
  <c r="AT2072" i="4"/>
  <c r="G3426" i="4"/>
  <c r="I3421" i="4"/>
  <c r="V3147" i="4"/>
  <c r="V3146" i="4"/>
  <c r="T3145" i="4"/>
  <c r="V3145" i="4" s="1"/>
  <c r="T3144" i="4"/>
  <c r="V3144" i="4" s="1"/>
  <c r="V3142" i="4"/>
  <c r="V3141" i="4"/>
  <c r="V3140" i="4"/>
  <c r="V3139" i="4"/>
  <c r="V3138" i="4"/>
  <c r="V3137" i="4"/>
  <c r="T3136" i="4"/>
  <c r="V3136" i="4" s="1"/>
  <c r="S3135" i="4"/>
  <c r="T3135" i="4" s="1"/>
  <c r="V3135" i="4" s="1"/>
  <c r="S3134" i="4"/>
  <c r="T3134" i="4" s="1"/>
  <c r="V3133" i="4"/>
  <c r="V3131" i="4"/>
  <c r="V3129" i="4"/>
  <c r="V3128" i="4"/>
  <c r="V3127" i="4"/>
  <c r="V3126" i="4"/>
  <c r="S3125" i="4"/>
  <c r="V3125" i="4" s="1"/>
  <c r="S3124" i="4"/>
  <c r="V3124" i="4" s="1"/>
  <c r="S3123" i="4"/>
  <c r="V3123" i="4" s="1"/>
  <c r="S3122" i="4"/>
  <c r="V3122" i="4" s="1"/>
  <c r="S3121" i="4"/>
  <c r="V3121" i="4" s="1"/>
  <c r="S3120" i="4"/>
  <c r="V3120" i="4" s="1"/>
  <c r="V3118" i="4"/>
  <c r="Y3146" i="4" s="1"/>
  <c r="S3118" i="4"/>
  <c r="Q3118" i="4"/>
  <c r="V3051" i="4"/>
  <c r="V3050" i="4"/>
  <c r="T3049" i="4"/>
  <c r="V3049" i="4" s="1"/>
  <c r="V3046" i="4"/>
  <c r="V3045" i="4"/>
  <c r="V3044" i="4"/>
  <c r="V3043" i="4"/>
  <c r="T3042" i="4"/>
  <c r="T3048" i="4" s="1"/>
  <c r="V3048" i="4" s="1"/>
  <c r="V3041" i="4"/>
  <c r="T3040" i="4"/>
  <c r="V3040" i="4" s="1"/>
  <c r="S3039" i="4"/>
  <c r="T3039" i="4" s="1"/>
  <c r="V3039" i="4" s="1"/>
  <c r="S3038" i="4"/>
  <c r="T3038" i="4" s="1"/>
  <c r="V3037" i="4"/>
  <c r="V3035" i="4"/>
  <c r="V3033" i="4"/>
  <c r="V3032" i="4"/>
  <c r="V3031" i="4"/>
  <c r="V3030" i="4"/>
  <c r="S3029" i="4"/>
  <c r="V3029" i="4" s="1"/>
  <c r="S3028" i="4"/>
  <c r="V3028" i="4" s="1"/>
  <c r="S3027" i="4"/>
  <c r="V3027" i="4" s="1"/>
  <c r="S3026" i="4"/>
  <c r="V3026" i="4" s="1"/>
  <c r="S3025" i="4"/>
  <c r="V3025" i="4" s="1"/>
  <c r="S3024" i="4"/>
  <c r="V3024" i="4" s="1"/>
  <c r="V3022" i="4"/>
  <c r="S3022" i="4"/>
  <c r="Q3022" i="4"/>
  <c r="V2624" i="4"/>
  <c r="Y2623" i="4"/>
  <c r="V2623" i="4"/>
  <c r="V2619" i="4"/>
  <c r="V2617" i="4"/>
  <c r="V2616" i="4"/>
  <c r="T2615" i="4"/>
  <c r="T2621" i="4" s="1"/>
  <c r="V2614" i="4"/>
  <c r="T2613" i="4"/>
  <c r="V2613" i="4" s="1"/>
  <c r="S2612" i="4"/>
  <c r="T2612" i="4" s="1"/>
  <c r="V2612" i="4" s="1"/>
  <c r="S2611" i="4"/>
  <c r="T2611" i="4" s="1"/>
  <c r="T2610" i="4"/>
  <c r="V2610" i="4" s="1"/>
  <c r="V2608" i="4"/>
  <c r="V2607" i="4"/>
  <c r="V2606" i="4"/>
  <c r="V2605" i="4"/>
  <c r="V2604" i="4"/>
  <c r="V2603" i="4"/>
  <c r="S2602" i="4"/>
  <c r="V2602" i="4" s="1"/>
  <c r="S2601" i="4"/>
  <c r="V2601" i="4" s="1"/>
  <c r="S2600" i="4"/>
  <c r="V2600" i="4" s="1"/>
  <c r="S2599" i="4"/>
  <c r="V2599" i="4" s="1"/>
  <c r="S2598" i="4"/>
  <c r="V2598" i="4" s="1"/>
  <c r="S2597" i="4"/>
  <c r="V2597" i="4" s="1"/>
  <c r="S2595" i="4"/>
  <c r="Q2595" i="4"/>
  <c r="V2560" i="4"/>
  <c r="V2559" i="4"/>
  <c r="T2558" i="4"/>
  <c r="V2558" i="4" s="1"/>
  <c r="V2555" i="4"/>
  <c r="V2554" i="4"/>
  <c r="V2553" i="4"/>
  <c r="T2552" i="4"/>
  <c r="V2552" i="4" s="1"/>
  <c r="T2551" i="4"/>
  <c r="V2551" i="4" s="1"/>
  <c r="T2549" i="4"/>
  <c r="V2549" i="4" s="1"/>
  <c r="S2548" i="4"/>
  <c r="T2548" i="4" s="1"/>
  <c r="V2548" i="4" s="1"/>
  <c r="V2546" i="4"/>
  <c r="V2544" i="4"/>
  <c r="V2543" i="4"/>
  <c r="V2541" i="4"/>
  <c r="V2540" i="4"/>
  <c r="V2539" i="4"/>
  <c r="S2538" i="4"/>
  <c r="V2538" i="4" s="1"/>
  <c r="S2537" i="4"/>
  <c r="V2537" i="4" s="1"/>
  <c r="S2536" i="4"/>
  <c r="V2536" i="4" s="1"/>
  <c r="S2535" i="4"/>
  <c r="V2535" i="4" s="1"/>
  <c r="T2534" i="4"/>
  <c r="S2534" i="4"/>
  <c r="T2533" i="4"/>
  <c r="S2533" i="4"/>
  <c r="V2531" i="4"/>
  <c r="S2531" i="4"/>
  <c r="V2528" i="4"/>
  <c r="V2527" i="4"/>
  <c r="T2526" i="4"/>
  <c r="V2526" i="4" s="1"/>
  <c r="V2523" i="4"/>
  <c r="V2522" i="4"/>
  <c r="V2521" i="4"/>
  <c r="T2520" i="4"/>
  <c r="V2520" i="4" s="1"/>
  <c r="T2519" i="4"/>
  <c r="V2519" i="4" s="1"/>
  <c r="T2517" i="4"/>
  <c r="V2517" i="4" s="1"/>
  <c r="S2516" i="4"/>
  <c r="T2516" i="4" s="1"/>
  <c r="V2516" i="4" s="1"/>
  <c r="V2514" i="4"/>
  <c r="V2512" i="4"/>
  <c r="V2511" i="4"/>
  <c r="V2509" i="4"/>
  <c r="V2508" i="4"/>
  <c r="V2507" i="4"/>
  <c r="S2506" i="4"/>
  <c r="V2506" i="4" s="1"/>
  <c r="S2505" i="4"/>
  <c r="V2505" i="4" s="1"/>
  <c r="S2504" i="4"/>
  <c r="V2504" i="4" s="1"/>
  <c r="S2503" i="4"/>
  <c r="V2503" i="4" s="1"/>
  <c r="T2502" i="4"/>
  <c r="S2502" i="4"/>
  <c r="T2501" i="4"/>
  <c r="S2501" i="4"/>
  <c r="V2499" i="4"/>
  <c r="Y2527" i="4" s="1"/>
  <c r="S2499" i="4"/>
  <c r="AI2104" i="4"/>
  <c r="AI2103" i="4"/>
  <c r="AG2102" i="4"/>
  <c r="AI2102" i="4" s="1"/>
  <c r="AI2099" i="4"/>
  <c r="AI2098" i="4"/>
  <c r="AI2097" i="4"/>
  <c r="AG2096" i="4"/>
  <c r="AI2096" i="4" s="1"/>
  <c r="AG2095" i="4"/>
  <c r="AI2095" i="4" s="1"/>
  <c r="AG2094" i="4"/>
  <c r="AI2094" i="4" s="1"/>
  <c r="AG2093" i="4"/>
  <c r="AI2092" i="4"/>
  <c r="AG2091" i="4"/>
  <c r="AI2091" i="4" s="1"/>
  <c r="AF2090" i="4"/>
  <c r="AG2090" i="4" s="1"/>
  <c r="AI2090" i="4" s="1"/>
  <c r="AF2089" i="4"/>
  <c r="AG2089" i="4" s="1"/>
  <c r="AI2088" i="4"/>
  <c r="AI2086" i="4"/>
  <c r="AI2085" i="4"/>
  <c r="AI2083" i="4"/>
  <c r="AI2082" i="4"/>
  <c r="AI2081" i="4"/>
  <c r="AF2080" i="4"/>
  <c r="AI2080" i="4" s="1"/>
  <c r="AF2079" i="4"/>
  <c r="AI2079" i="4" s="1"/>
  <c r="AF2078" i="4"/>
  <c r="AI2078" i="4" s="1"/>
  <c r="AF2077" i="4"/>
  <c r="AI2077" i="4" s="1"/>
  <c r="AF2076" i="4"/>
  <c r="AI2076" i="4" s="1"/>
  <c r="AF2075" i="4"/>
  <c r="AI2075" i="4" s="1"/>
  <c r="AA2074" i="4"/>
  <c r="AI2073" i="4"/>
  <c r="AF2073" i="4"/>
  <c r="AD2073" i="4"/>
  <c r="AB2073" i="4"/>
  <c r="AI2070" i="4"/>
  <c r="AI2069" i="4"/>
  <c r="AG2068" i="4"/>
  <c r="AI2068" i="4" s="1"/>
  <c r="AI2065" i="4"/>
  <c r="AI2064" i="4"/>
  <c r="AI2063" i="4"/>
  <c r="AG2062" i="4"/>
  <c r="AI2062" i="4" s="1"/>
  <c r="AG2061" i="4"/>
  <c r="AI2061" i="4" s="1"/>
  <c r="AG2060" i="4"/>
  <c r="AG2059" i="4"/>
  <c r="AI2059" i="4" s="1"/>
  <c r="AI2058" i="4"/>
  <c r="AG2057" i="4"/>
  <c r="AI2057" i="4" s="1"/>
  <c r="AF2056" i="4"/>
  <c r="AG2056" i="4" s="1"/>
  <c r="AI2056" i="4" s="1"/>
  <c r="AF2055" i="4"/>
  <c r="AG2055" i="4" s="1"/>
  <c r="AG2054" i="4"/>
  <c r="AI2054" i="4" s="1"/>
  <c r="AI2052" i="4"/>
  <c r="AI2051" i="4"/>
  <c r="AI2049" i="4"/>
  <c r="AI2048" i="4"/>
  <c r="AI2047" i="4"/>
  <c r="AF2046" i="4"/>
  <c r="AI2046" i="4" s="1"/>
  <c r="AF2045" i="4"/>
  <c r="AI2045" i="4" s="1"/>
  <c r="AF2044" i="4"/>
  <c r="AI2044" i="4" s="1"/>
  <c r="AF2043" i="4"/>
  <c r="AI2043" i="4" s="1"/>
  <c r="AF2042" i="4"/>
  <c r="AI2042" i="4" s="1"/>
  <c r="AF2041" i="4"/>
  <c r="AI2041" i="4" s="1"/>
  <c r="AA2040" i="4"/>
  <c r="AI2039" i="4"/>
  <c r="AL2069" i="4" s="1"/>
  <c r="AF2039" i="4"/>
  <c r="AD2039" i="4"/>
  <c r="AB2039" i="4"/>
  <c r="V2036" i="4"/>
  <c r="V2035" i="4"/>
  <c r="T2034" i="4"/>
  <c r="V2034" i="4" s="1"/>
  <c r="T2033" i="4"/>
  <c r="V2033" i="4" s="1"/>
  <c r="V2031" i="4"/>
  <c r="V2030" i="4"/>
  <c r="V2029" i="4"/>
  <c r="V2028" i="4"/>
  <c r="V2027" i="4"/>
  <c r="V2026" i="4"/>
  <c r="T2025" i="4"/>
  <c r="V2025" i="4" s="1"/>
  <c r="S2024" i="4"/>
  <c r="T2024" i="4" s="1"/>
  <c r="S2023" i="4"/>
  <c r="T2023" i="4" s="1"/>
  <c r="V2023" i="4" s="1"/>
  <c r="V2022" i="4"/>
  <c r="V2020" i="4"/>
  <c r="V2019" i="4"/>
  <c r="V2017" i="4"/>
  <c r="V2016" i="4"/>
  <c r="V2015" i="4"/>
  <c r="S2014" i="4"/>
  <c r="V2014" i="4" s="1"/>
  <c r="S2013" i="4"/>
  <c r="V2013" i="4" s="1"/>
  <c r="S2012" i="4"/>
  <c r="V2012" i="4" s="1"/>
  <c r="S2011" i="4"/>
  <c r="V2011" i="4" s="1"/>
  <c r="S2010" i="4"/>
  <c r="V2010" i="4" s="1"/>
  <c r="S2009" i="4"/>
  <c r="V2009" i="4" s="1"/>
  <c r="V2007" i="4"/>
  <c r="Y2035" i="4" s="1"/>
  <c r="S2007" i="4"/>
  <c r="Q2007" i="4"/>
  <c r="V1556" i="4"/>
  <c r="V1555" i="4"/>
  <c r="T1554" i="4"/>
  <c r="V1554" i="4" s="1"/>
  <c r="V1551" i="4"/>
  <c r="V1550" i="4"/>
  <c r="V1549" i="4"/>
  <c r="T1548" i="4"/>
  <c r="T1553" i="4" s="1"/>
  <c r="V1547" i="4"/>
  <c r="T1545" i="4"/>
  <c r="V1545" i="4" s="1"/>
  <c r="S1544" i="4"/>
  <c r="T1544" i="4" s="1"/>
  <c r="V1544" i="4" s="1"/>
  <c r="V1542" i="4"/>
  <c r="V1540" i="4"/>
  <c r="V1539" i="4"/>
  <c r="V1537" i="4"/>
  <c r="V1536" i="4"/>
  <c r="V1535" i="4"/>
  <c r="S1534" i="4"/>
  <c r="V1534" i="4" s="1"/>
  <c r="S1533" i="4"/>
  <c r="V1533" i="4" s="1"/>
  <c r="S1532" i="4"/>
  <c r="V1532" i="4" s="1"/>
  <c r="S1531" i="4"/>
  <c r="V1531" i="4" s="1"/>
  <c r="T1530" i="4"/>
  <c r="S1530" i="4"/>
  <c r="T1529" i="4"/>
  <c r="S1529" i="4"/>
  <c r="V1527" i="4"/>
  <c r="Y1555" i="4" s="1"/>
  <c r="S1527" i="4"/>
  <c r="V1524" i="4"/>
  <c r="V1523" i="4"/>
  <c r="T1522" i="4"/>
  <c r="V1522" i="4" s="1"/>
  <c r="V1519" i="4"/>
  <c r="V1518" i="4"/>
  <c r="V1517" i="4"/>
  <c r="T1516" i="4"/>
  <c r="V1516" i="4" s="1"/>
  <c r="T1515" i="4"/>
  <c r="T1513" i="4"/>
  <c r="V1513" i="4" s="1"/>
  <c r="S1512" i="4"/>
  <c r="T1512" i="4" s="1"/>
  <c r="V1512" i="4" s="1"/>
  <c r="V1510" i="4"/>
  <c r="V1508" i="4"/>
  <c r="V1507" i="4"/>
  <c r="V1505" i="4"/>
  <c r="V1504" i="4"/>
  <c r="V1503" i="4"/>
  <c r="S1502" i="4"/>
  <c r="V1502" i="4" s="1"/>
  <c r="S1501" i="4"/>
  <c r="V1501" i="4" s="1"/>
  <c r="S1500" i="4"/>
  <c r="V1500" i="4" s="1"/>
  <c r="S1499" i="4"/>
  <c r="V1499" i="4" s="1"/>
  <c r="T1498" i="4"/>
  <c r="S1498" i="4"/>
  <c r="T1497" i="4"/>
  <c r="S1497" i="4"/>
  <c r="V1495" i="4"/>
  <c r="S1495" i="4"/>
  <c r="V1492" i="4"/>
  <c r="V1491" i="4"/>
  <c r="T1490" i="4"/>
  <c r="V1490" i="4" s="1"/>
  <c r="V1487" i="4"/>
  <c r="V1486" i="4"/>
  <c r="V1485" i="4"/>
  <c r="T1484" i="4"/>
  <c r="V1484" i="4" s="1"/>
  <c r="T1483" i="4"/>
  <c r="T1481" i="4"/>
  <c r="V1481" i="4" s="1"/>
  <c r="S1480" i="4"/>
  <c r="T1480" i="4" s="1"/>
  <c r="V1480" i="4" s="1"/>
  <c r="V1478" i="4"/>
  <c r="V1476" i="4"/>
  <c r="V1475" i="4"/>
  <c r="V1473" i="4"/>
  <c r="V1472" i="4"/>
  <c r="V1471" i="4"/>
  <c r="S1470" i="4"/>
  <c r="V1470" i="4" s="1"/>
  <c r="S1469" i="4"/>
  <c r="V1469" i="4" s="1"/>
  <c r="S1468" i="4"/>
  <c r="V1468" i="4" s="1"/>
  <c r="S1467" i="4"/>
  <c r="V1467" i="4" s="1"/>
  <c r="T1466" i="4"/>
  <c r="S1466" i="4"/>
  <c r="T1465" i="4"/>
  <c r="S1465" i="4"/>
  <c r="V1463" i="4"/>
  <c r="Y1491" i="4" s="1"/>
  <c r="S1463" i="4"/>
  <c r="V1460" i="4"/>
  <c r="V1459" i="4"/>
  <c r="T1458" i="4"/>
  <c r="V1458" i="4" s="1"/>
  <c r="V1455" i="4"/>
  <c r="V1454" i="4"/>
  <c r="V1453" i="4"/>
  <c r="T1452" i="4"/>
  <c r="V1452" i="4" s="1"/>
  <c r="T1451" i="4"/>
  <c r="T1449" i="4"/>
  <c r="V1449" i="4" s="1"/>
  <c r="S1448" i="4"/>
  <c r="T1448" i="4" s="1"/>
  <c r="V1448" i="4" s="1"/>
  <c r="V1446" i="4"/>
  <c r="V1444" i="4"/>
  <c r="V1443" i="4"/>
  <c r="V1441" i="4"/>
  <c r="V1440" i="4"/>
  <c r="V1439" i="4"/>
  <c r="S1438" i="4"/>
  <c r="V1438" i="4" s="1"/>
  <c r="S1437" i="4"/>
  <c r="V1437" i="4" s="1"/>
  <c r="S1436" i="4"/>
  <c r="V1436" i="4" s="1"/>
  <c r="S1435" i="4"/>
  <c r="V1435" i="4" s="1"/>
  <c r="T1434" i="4"/>
  <c r="S1434" i="4"/>
  <c r="T1433" i="4"/>
  <c r="S1433" i="4"/>
  <c r="V1431" i="4"/>
  <c r="Y1459" i="4" s="1"/>
  <c r="S1431" i="4"/>
  <c r="V1428" i="4"/>
  <c r="V1427" i="4"/>
  <c r="T1426" i="4"/>
  <c r="V1426" i="4" s="1"/>
  <c r="V1423" i="4"/>
  <c r="V1422" i="4"/>
  <c r="V1421" i="4"/>
  <c r="T1420" i="4"/>
  <c r="T1425" i="4" s="1"/>
  <c r="V1425" i="4" s="1"/>
  <c r="V1419" i="4"/>
  <c r="T1417" i="4"/>
  <c r="V1417" i="4" s="1"/>
  <c r="S1416" i="4"/>
  <c r="T1416" i="4" s="1"/>
  <c r="V1416" i="4" s="1"/>
  <c r="V1414" i="4"/>
  <c r="V1412" i="4"/>
  <c r="V1411" i="4"/>
  <c r="V1409" i="4"/>
  <c r="V1408" i="4"/>
  <c r="V1407" i="4"/>
  <c r="S1406" i="4"/>
  <c r="V1406" i="4" s="1"/>
  <c r="S1405" i="4"/>
  <c r="V1405" i="4" s="1"/>
  <c r="S1404" i="4"/>
  <c r="V1404" i="4" s="1"/>
  <c r="S1403" i="4"/>
  <c r="V1403" i="4" s="1"/>
  <c r="T1402" i="4"/>
  <c r="S1402" i="4"/>
  <c r="T1401" i="4"/>
  <c r="S1401" i="4"/>
  <c r="V1399" i="4"/>
  <c r="Y1427" i="4" s="1"/>
  <c r="S1399" i="4"/>
  <c r="L9" i="12"/>
  <c r="L10" i="12"/>
  <c r="L11" i="12"/>
  <c r="L12" i="12"/>
  <c r="L14" i="12"/>
  <c r="M18" i="12" s="1"/>
  <c r="U1410" i="4" s="1"/>
  <c r="V1410" i="4" s="1"/>
  <c r="L15" i="12"/>
  <c r="L16" i="12"/>
  <c r="L17" i="12"/>
  <c r="L18" i="12"/>
  <c r="L20" i="12"/>
  <c r="M24" i="12" s="1"/>
  <c r="U1442" i="4" s="1"/>
  <c r="V1442" i="4" s="1"/>
  <c r="L21" i="12"/>
  <c r="L22" i="12"/>
  <c r="L23" i="12"/>
  <c r="L24" i="12"/>
  <c r="L26" i="12"/>
  <c r="M31" i="12" s="1"/>
  <c r="U1474" i="4" s="1"/>
  <c r="V1474" i="4" s="1"/>
  <c r="L27" i="12"/>
  <c r="L28" i="12"/>
  <c r="L29" i="12"/>
  <c r="L30" i="12"/>
  <c r="L31" i="12"/>
  <c r="L33" i="12"/>
  <c r="L34" i="12"/>
  <c r="L35" i="12"/>
  <c r="M38" i="12" s="1"/>
  <c r="U1506" i="4" s="1"/>
  <c r="L36" i="12"/>
  <c r="L37" i="12"/>
  <c r="L38" i="12"/>
  <c r="L40" i="12"/>
  <c r="M44" i="12" s="1"/>
  <c r="L41" i="12"/>
  <c r="L42" i="12"/>
  <c r="L43" i="12"/>
  <c r="L44" i="12"/>
  <c r="L46" i="12"/>
  <c r="M46" i="12" s="1"/>
  <c r="L48" i="12"/>
  <c r="L49" i="12"/>
  <c r="L50" i="12"/>
  <c r="M71" i="12" s="1"/>
  <c r="AI2084" i="4" s="1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3" i="12"/>
  <c r="M96" i="12" s="1"/>
  <c r="AI2050" i="4" s="1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8" i="12"/>
  <c r="M102" i="12" s="1"/>
  <c r="U2510" i="4" s="1"/>
  <c r="V2510" i="4" s="1"/>
  <c r="L99" i="12"/>
  <c r="L100" i="12"/>
  <c r="L101" i="12"/>
  <c r="L102" i="12"/>
  <c r="L103" i="12"/>
  <c r="L104" i="12"/>
  <c r="M108" i="12" s="1"/>
  <c r="U2542" i="4" s="1"/>
  <c r="V2542" i="4" s="1"/>
  <c r="L105" i="12"/>
  <c r="L106" i="12"/>
  <c r="L107" i="12"/>
  <c r="L108" i="12"/>
  <c r="L109" i="12"/>
  <c r="L110" i="12"/>
  <c r="M110" i="12" s="1"/>
  <c r="U3034" i="4" s="1"/>
  <c r="V3034" i="4" s="1"/>
  <c r="L111" i="12"/>
  <c r="L112" i="12"/>
  <c r="M112" i="12" s="1"/>
  <c r="U3130" i="4" s="1"/>
  <c r="V3130" i="4" s="1"/>
  <c r="L113" i="12"/>
  <c r="L114" i="12"/>
  <c r="L115" i="12"/>
  <c r="L116" i="12"/>
  <c r="L117" i="12"/>
  <c r="L118" i="12"/>
  <c r="L119" i="12"/>
  <c r="L120" i="12"/>
  <c r="L121" i="12"/>
  <c r="M122" i="12" s="1"/>
  <c r="N122" i="12" s="1"/>
  <c r="L122" i="12"/>
  <c r="L8" i="12"/>
  <c r="M12" i="12" s="1"/>
  <c r="U1378" i="4" s="1"/>
  <c r="V1378" i="4" s="1"/>
  <c r="V1396" i="4"/>
  <c r="V1395" i="4"/>
  <c r="T1394" i="4"/>
  <c r="V1394" i="4" s="1"/>
  <c r="V1391" i="4"/>
  <c r="V1390" i="4"/>
  <c r="V1389" i="4"/>
  <c r="T1388" i="4"/>
  <c r="T1393" i="4" s="1"/>
  <c r="V1393" i="4" s="1"/>
  <c r="V1387" i="4"/>
  <c r="T1385" i="4"/>
  <c r="V1385" i="4" s="1"/>
  <c r="S1384" i="4"/>
  <c r="T1384" i="4" s="1"/>
  <c r="V1384" i="4" s="1"/>
  <c r="V1382" i="4"/>
  <c r="V1380" i="4"/>
  <c r="V1379" i="4"/>
  <c r="V1377" i="4"/>
  <c r="V1376" i="4"/>
  <c r="V1375" i="4"/>
  <c r="S1374" i="4"/>
  <c r="V1374" i="4" s="1"/>
  <c r="S1373" i="4"/>
  <c r="V1373" i="4" s="1"/>
  <c r="S1372" i="4"/>
  <c r="V1372" i="4" s="1"/>
  <c r="S1371" i="4"/>
  <c r="V1371" i="4" s="1"/>
  <c r="T1370" i="4"/>
  <c r="S1370" i="4"/>
  <c r="T1369" i="4"/>
  <c r="S1369" i="4"/>
  <c r="V1367" i="4"/>
  <c r="Y1395" i="4" s="1"/>
  <c r="S1367" i="4"/>
  <c r="Z1522" i="4" l="1"/>
  <c r="Z1526" i="4" s="1"/>
  <c r="S1415" i="4"/>
  <c r="T1415" i="4" s="1"/>
  <c r="V1415" i="4" s="1"/>
  <c r="V1529" i="4"/>
  <c r="AG2101" i="4"/>
  <c r="AI2101" i="4" s="1"/>
  <c r="V1433" i="4"/>
  <c r="T1489" i="4"/>
  <c r="V1489" i="4" s="1"/>
  <c r="S1511" i="4"/>
  <c r="T1511" i="4" s="1"/>
  <c r="V1420" i="4"/>
  <c r="V2502" i="4"/>
  <c r="T2618" i="4"/>
  <c r="T2622" i="4" s="1"/>
  <c r="S1383" i="4"/>
  <c r="T1383" i="4" s="1"/>
  <c r="V1383" i="4" s="1"/>
  <c r="V1388" i="4"/>
  <c r="U2513" i="4"/>
  <c r="V2513" i="4" s="1"/>
  <c r="S1447" i="4"/>
  <c r="T1447" i="4" s="1"/>
  <c r="T1450" i="4" s="1"/>
  <c r="V1450" i="4" s="1"/>
  <c r="S1479" i="4"/>
  <c r="T1479" i="4" s="1"/>
  <c r="V1479" i="4" s="1"/>
  <c r="V1498" i="4"/>
  <c r="V2501" i="4"/>
  <c r="U1445" i="4"/>
  <c r="V1445" i="4" s="1"/>
  <c r="V1369" i="4"/>
  <c r="V1434" i="4"/>
  <c r="V1466" i="4"/>
  <c r="S2547" i="4"/>
  <c r="T2547" i="4" s="1"/>
  <c r="V2547" i="4" s="1"/>
  <c r="V2534" i="4"/>
  <c r="Z2034" i="4"/>
  <c r="Z2038" i="4" s="1"/>
  <c r="AH2087" i="4"/>
  <c r="AI2087" i="4" s="1"/>
  <c r="U1477" i="4"/>
  <c r="V1477" i="4" s="1"/>
  <c r="U2545" i="4"/>
  <c r="V2545" i="4" s="1"/>
  <c r="U1381" i="4"/>
  <c r="V1381" i="4" s="1"/>
  <c r="AH2053" i="4"/>
  <c r="AI2053" i="4" s="1"/>
  <c r="U1413" i="4"/>
  <c r="V1413" i="4" s="1"/>
  <c r="AJ1558" i="4"/>
  <c r="Z3145" i="4"/>
  <c r="Z3149" i="4" s="1"/>
  <c r="U1538" i="4"/>
  <c r="V1538" i="4" s="1"/>
  <c r="U1541" i="4" s="1"/>
  <c r="V1541" i="4" s="1"/>
  <c r="U2018" i="4"/>
  <c r="V2018" i="4" s="1"/>
  <c r="U2021" i="4" s="1"/>
  <c r="V2021" i="4" s="1"/>
  <c r="V1506" i="4"/>
  <c r="U1509" i="4" s="1"/>
  <c r="V1509" i="4" s="1"/>
  <c r="Y3048" i="4"/>
  <c r="V1370" i="4"/>
  <c r="V1401" i="4"/>
  <c r="Z1426" i="4"/>
  <c r="Z1430" i="4" s="1"/>
  <c r="T1521" i="4"/>
  <c r="V1521" i="4" s="1"/>
  <c r="V1530" i="4"/>
  <c r="V1548" i="4"/>
  <c r="Y2033" i="4"/>
  <c r="Y2038" i="4" s="1"/>
  <c r="AG2067" i="4"/>
  <c r="AI2067" i="4" s="1"/>
  <c r="Z2526" i="4"/>
  <c r="Z2530" i="4" s="1"/>
  <c r="Z1490" i="4"/>
  <c r="Z1494" i="4" s="1"/>
  <c r="Y2559" i="4"/>
  <c r="V3042" i="4"/>
  <c r="T1457" i="4"/>
  <c r="V1457" i="4" s="1"/>
  <c r="Z1458" i="4"/>
  <c r="Z1462" i="4" s="1"/>
  <c r="Z1554" i="4"/>
  <c r="Z1558" i="4" s="1"/>
  <c r="S2515" i="4"/>
  <c r="T2515" i="4" s="1"/>
  <c r="T2518" i="4" s="1"/>
  <c r="V2518" i="4" s="1"/>
  <c r="T2525" i="4"/>
  <c r="V2525" i="4" s="1"/>
  <c r="V2533" i="4"/>
  <c r="T2557" i="4"/>
  <c r="V2557" i="4" s="1"/>
  <c r="U2609" i="4"/>
  <c r="V2609" i="4" s="1"/>
  <c r="Z3049" i="4"/>
  <c r="Z3053" i="4" s="1"/>
  <c r="AU2105" i="4"/>
  <c r="AV2105" i="4" s="1"/>
  <c r="AV2106" i="4" s="1"/>
  <c r="AW2106" i="4" s="1"/>
  <c r="AU2071" i="4"/>
  <c r="AV2071" i="4" s="1"/>
  <c r="AV2072" i="4" s="1"/>
  <c r="AW2072" i="4" s="1"/>
  <c r="H3425" i="4"/>
  <c r="I3425" i="4" s="1"/>
  <c r="I3426" i="4" s="1"/>
  <c r="U3132" i="4"/>
  <c r="V3132" i="4" s="1"/>
  <c r="T3143" i="4"/>
  <c r="X3143" i="4" s="1"/>
  <c r="X3149" i="4" s="1"/>
  <c r="V3134" i="4"/>
  <c r="Y3144" i="4"/>
  <c r="Y3149" i="4" s="1"/>
  <c r="U3036" i="4"/>
  <c r="V3036" i="4" s="1"/>
  <c r="V3038" i="4"/>
  <c r="T3047" i="4"/>
  <c r="Y3050" i="4"/>
  <c r="V2621" i="4"/>
  <c r="Y2621" i="4"/>
  <c r="Y2626" i="4" s="1"/>
  <c r="T2620" i="4"/>
  <c r="Z2622" i="4"/>
  <c r="Z2626" i="4" s="1"/>
  <c r="V2622" i="4"/>
  <c r="V2611" i="4"/>
  <c r="V2615" i="4"/>
  <c r="V2618" i="4"/>
  <c r="T2550" i="4"/>
  <c r="V2550" i="4" s="1"/>
  <c r="Z2558" i="4"/>
  <c r="Z2562" i="4" s="1"/>
  <c r="V2515" i="4"/>
  <c r="AG2100" i="4"/>
  <c r="AK2100" i="4" s="1"/>
  <c r="AK2106" i="4" s="1"/>
  <c r="AI2089" i="4"/>
  <c r="AI2055" i="4"/>
  <c r="AG2066" i="4"/>
  <c r="AK2066" i="4" s="1"/>
  <c r="AK2072" i="4" s="1"/>
  <c r="AM2102" i="4"/>
  <c r="AM2106" i="4" s="1"/>
  <c r="AI2060" i="4"/>
  <c r="AM2068" i="4"/>
  <c r="AM2072" i="4" s="1"/>
  <c r="AI2093" i="4"/>
  <c r="AL2103" i="4"/>
  <c r="V2024" i="4"/>
  <c r="T2032" i="4"/>
  <c r="Y1553" i="4"/>
  <c r="Y1558" i="4" s="1"/>
  <c r="V1553" i="4"/>
  <c r="S1543" i="4"/>
  <c r="T1543" i="4" s="1"/>
  <c r="T1514" i="4"/>
  <c r="V1514" i="4" s="1"/>
  <c r="V1497" i="4"/>
  <c r="V1515" i="4"/>
  <c r="Y1523" i="4"/>
  <c r="V1465" i="4"/>
  <c r="Y1489" i="4"/>
  <c r="Y1494" i="4" s="1"/>
  <c r="V1483" i="4"/>
  <c r="V1451" i="4"/>
  <c r="V1402" i="4"/>
  <c r="Y1425" i="4"/>
  <c r="Y1430" i="4" s="1"/>
  <c r="T1386" i="4"/>
  <c r="V1386" i="4" s="1"/>
  <c r="Z1394" i="4"/>
  <c r="Z1398" i="4" s="1"/>
  <c r="Y1393" i="4"/>
  <c r="Y1398" i="4" s="1"/>
  <c r="V1235" i="4"/>
  <c r="V1234" i="4"/>
  <c r="T1233" i="4"/>
  <c r="V1233" i="4" s="1"/>
  <c r="T1232" i="4"/>
  <c r="V1232" i="4" s="1"/>
  <c r="V1230" i="4"/>
  <c r="V1229" i="4"/>
  <c r="V1228" i="4"/>
  <c r="V1227" i="4"/>
  <c r="V1226" i="4"/>
  <c r="V1225" i="4"/>
  <c r="T1224" i="4"/>
  <c r="V1224" i="4" s="1"/>
  <c r="S1223" i="4"/>
  <c r="T1223" i="4" s="1"/>
  <c r="V1223" i="4" s="1"/>
  <c r="S1222" i="4"/>
  <c r="T1222" i="4" s="1"/>
  <c r="V1221" i="4"/>
  <c r="V1218" i="4"/>
  <c r="V1217" i="4"/>
  <c r="V1216" i="4"/>
  <c r="V1215" i="4"/>
  <c r="V1214" i="4"/>
  <c r="V1213" i="4"/>
  <c r="S1212" i="4"/>
  <c r="V1212" i="4" s="1"/>
  <c r="S1211" i="4"/>
  <c r="V1211" i="4" s="1"/>
  <c r="S1210" i="4"/>
  <c r="V1210" i="4" s="1"/>
  <c r="S1209" i="4"/>
  <c r="V1209" i="4" s="1"/>
  <c r="S1208" i="4"/>
  <c r="V1208" i="4" s="1"/>
  <c r="S1207" i="4"/>
  <c r="V1207" i="4" s="1"/>
  <c r="V1205" i="4"/>
  <c r="Y1234" i="4" s="1"/>
  <c r="S1205" i="4"/>
  <c r="Q1205" i="4"/>
  <c r="BI686" i="4"/>
  <c r="BI685" i="4"/>
  <c r="BI681" i="4"/>
  <c r="BI679" i="4"/>
  <c r="BI678" i="4"/>
  <c r="BI677" i="4"/>
  <c r="BG683" i="4"/>
  <c r="BI676" i="4"/>
  <c r="BG675" i="4"/>
  <c r="BI675" i="4" s="1"/>
  <c r="BF674" i="4"/>
  <c r="BG674" i="4" s="1"/>
  <c r="BI674" i="4" s="1"/>
  <c r="BI670" i="4"/>
  <c r="BI669" i="4"/>
  <c r="BI668" i="4"/>
  <c r="BI667" i="4"/>
  <c r="BI666" i="4"/>
  <c r="BI665" i="4"/>
  <c r="BF664" i="4"/>
  <c r="BI664" i="4" s="1"/>
  <c r="BF663" i="4"/>
  <c r="BI663" i="4" s="1"/>
  <c r="BF662" i="4"/>
  <c r="BI662" i="4" s="1"/>
  <c r="BF661" i="4"/>
  <c r="BI661" i="4" s="1"/>
  <c r="BF660" i="4"/>
  <c r="BI660" i="4" s="1"/>
  <c r="BF659" i="4"/>
  <c r="BI659" i="4" s="1"/>
  <c r="BF658" i="4"/>
  <c r="BI658" i="4" s="1"/>
  <c r="BF657" i="4"/>
  <c r="BI657" i="4" s="1"/>
  <c r="BG656" i="4"/>
  <c r="BF673" i="4" s="1"/>
  <c r="BG673" i="4" s="1"/>
  <c r="BF656" i="4"/>
  <c r="BA655" i="4"/>
  <c r="BI654" i="4"/>
  <c r="BL685" i="4" s="1"/>
  <c r="BF654" i="4"/>
  <c r="V1588" i="4"/>
  <c r="V1587" i="4"/>
  <c r="T1586" i="4"/>
  <c r="V1586" i="4" s="1"/>
  <c r="T1585" i="4"/>
  <c r="V1585" i="4" s="1"/>
  <c r="V1583" i="4"/>
  <c r="V1582" i="4"/>
  <c r="V1581" i="4"/>
  <c r="V1580" i="4"/>
  <c r="V1579" i="4"/>
  <c r="V1578" i="4"/>
  <c r="T1577" i="4"/>
  <c r="V1577" i="4" s="1"/>
  <c r="S1576" i="4"/>
  <c r="T1576" i="4" s="1"/>
  <c r="V1576" i="4" s="1"/>
  <c r="S1575" i="4"/>
  <c r="T1575" i="4" s="1"/>
  <c r="V1574" i="4"/>
  <c r="V1572" i="4"/>
  <c r="V1571" i="4"/>
  <c r="V1570" i="4"/>
  <c r="V1569" i="4"/>
  <c r="V1568" i="4"/>
  <c r="V1567" i="4"/>
  <c r="S1566" i="4"/>
  <c r="V1566" i="4" s="1"/>
  <c r="S1565" i="4"/>
  <c r="V1565" i="4" s="1"/>
  <c r="S1564" i="4"/>
  <c r="V1564" i="4" s="1"/>
  <c r="S1563" i="4"/>
  <c r="V1563" i="4" s="1"/>
  <c r="S1562" i="4"/>
  <c r="V1562" i="4" s="1"/>
  <c r="S1561" i="4"/>
  <c r="V1561" i="4" s="1"/>
  <c r="V1559" i="4"/>
  <c r="Y1587" i="4" s="1"/>
  <c r="S1559" i="4"/>
  <c r="Q1559" i="4"/>
  <c r="AV221" i="4"/>
  <c r="AV220" i="4"/>
  <c r="AV216" i="4"/>
  <c r="AV214" i="4"/>
  <c r="AT213" i="4"/>
  <c r="AV213" i="4" s="1"/>
  <c r="AV212" i="4"/>
  <c r="AV210" i="4"/>
  <c r="AT209" i="4"/>
  <c r="AV209" i="4" s="1"/>
  <c r="AS208" i="4"/>
  <c r="AT208" i="4" s="1"/>
  <c r="AV208" i="4" s="1"/>
  <c r="AT206" i="4"/>
  <c r="AT215" i="4" s="1"/>
  <c r="AV204" i="4"/>
  <c r="AV203" i="4"/>
  <c r="AV202" i="4"/>
  <c r="AV201" i="4"/>
  <c r="AV200" i="4"/>
  <c r="AV199" i="4"/>
  <c r="AS198" i="4"/>
  <c r="AV198" i="4" s="1"/>
  <c r="AS197" i="4"/>
  <c r="AV197" i="4" s="1"/>
  <c r="AS196" i="4"/>
  <c r="AV196" i="4" s="1"/>
  <c r="AT195" i="4"/>
  <c r="AS195" i="4"/>
  <c r="AT194" i="4"/>
  <c r="AS194" i="4"/>
  <c r="AS193" i="4"/>
  <c r="AV193" i="4" s="1"/>
  <c r="AN192" i="4"/>
  <c r="AV191" i="4"/>
  <c r="AY220" i="4" s="1"/>
  <c r="AS191" i="4"/>
  <c r="AB190" i="4"/>
  <c r="AF190" i="4"/>
  <c r="AI190" i="4"/>
  <c r="AA191" i="4"/>
  <c r="AF192" i="4"/>
  <c r="AI192" i="4" s="1"/>
  <c r="AF193" i="4"/>
  <c r="AG193" i="4"/>
  <c r="AF194" i="4"/>
  <c r="AG194" i="4"/>
  <c r="AF195" i="4"/>
  <c r="AI195" i="4" s="1"/>
  <c r="AF196" i="4"/>
  <c r="AI196" i="4" s="1"/>
  <c r="AF197" i="4"/>
  <c r="AI197" i="4" s="1"/>
  <c r="AI198" i="4"/>
  <c r="AI199" i="4"/>
  <c r="AI200" i="4"/>
  <c r="AI201" i="4"/>
  <c r="AI202" i="4"/>
  <c r="AI203" i="4"/>
  <c r="AG205" i="4"/>
  <c r="AI205" i="4" s="1"/>
  <c r="AF207" i="4"/>
  <c r="AG207" i="4" s="1"/>
  <c r="AI207" i="4" s="1"/>
  <c r="AG208" i="4"/>
  <c r="AI208" i="4" s="1"/>
  <c r="AI209" i="4"/>
  <c r="AI211" i="4"/>
  <c r="AG212" i="4"/>
  <c r="AI212" i="4" s="1"/>
  <c r="AI213" i="4"/>
  <c r="AI215" i="4"/>
  <c r="AI219" i="4"/>
  <c r="AI220" i="4"/>
  <c r="V2816" i="4"/>
  <c r="V2815" i="4"/>
  <c r="T2814" i="4"/>
  <c r="V2814" i="4" s="1"/>
  <c r="T2813" i="4"/>
  <c r="V2813" i="4" s="1"/>
  <c r="V2811" i="4"/>
  <c r="V2810" i="4"/>
  <c r="V2809" i="4"/>
  <c r="V2808" i="4"/>
  <c r="V2807" i="4"/>
  <c r="V2806" i="4"/>
  <c r="T2805" i="4"/>
  <c r="V2805" i="4" s="1"/>
  <c r="S2804" i="4"/>
  <c r="T2804" i="4" s="1"/>
  <c r="V2804" i="4" s="1"/>
  <c r="S2803" i="4"/>
  <c r="T2803" i="4" s="1"/>
  <c r="V2802" i="4"/>
  <c r="V2800" i="4"/>
  <c r="V2799" i="4"/>
  <c r="V2798" i="4"/>
  <c r="V2797" i="4"/>
  <c r="V2796" i="4"/>
  <c r="V2795" i="4"/>
  <c r="S2794" i="4"/>
  <c r="V2794" i="4" s="1"/>
  <c r="S2793" i="4"/>
  <c r="V2793" i="4" s="1"/>
  <c r="S2792" i="4"/>
  <c r="V2792" i="4" s="1"/>
  <c r="S2791" i="4"/>
  <c r="V2791" i="4" s="1"/>
  <c r="S2790" i="4"/>
  <c r="V2790" i="4" s="1"/>
  <c r="S2789" i="4"/>
  <c r="V2789" i="4" s="1"/>
  <c r="V2787" i="4"/>
  <c r="Y2815" i="4" s="1"/>
  <c r="S2787" i="4"/>
  <c r="Q2787" i="4"/>
  <c r="T1418" i="4" l="1"/>
  <c r="V1418" i="4" s="1"/>
  <c r="T1520" i="4"/>
  <c r="X1520" i="4" s="1"/>
  <c r="X1526" i="4" s="1"/>
  <c r="AL2101" i="4"/>
  <c r="AL2106" i="4" s="1"/>
  <c r="V1511" i="4"/>
  <c r="T1482" i="4"/>
  <c r="V1482" i="4" s="1"/>
  <c r="Y1457" i="4"/>
  <c r="Y1462" i="4" s="1"/>
  <c r="Y2525" i="4"/>
  <c r="Y2530" i="4" s="1"/>
  <c r="AI194" i="4"/>
  <c r="V1447" i="4"/>
  <c r="AL2067" i="4"/>
  <c r="AL2072" i="4" s="1"/>
  <c r="Y1521" i="4"/>
  <c r="Y1526" i="4" s="1"/>
  <c r="T1456" i="4"/>
  <c r="X1456" i="4" s="1"/>
  <c r="X1462" i="4" s="1"/>
  <c r="AU205" i="4"/>
  <c r="AV205" i="4" s="1"/>
  <c r="U1573" i="4"/>
  <c r="V1573" i="4" s="1"/>
  <c r="AI193" i="4"/>
  <c r="M3457" i="4"/>
  <c r="L3457" i="4"/>
  <c r="K3457" i="4"/>
  <c r="Y3053" i="4"/>
  <c r="AV195" i="4"/>
  <c r="BI656" i="4"/>
  <c r="J3426" i="4"/>
  <c r="M109" i="6"/>
  <c r="N109" i="6" s="1"/>
  <c r="AH204" i="4"/>
  <c r="AI204" i="4" s="1"/>
  <c r="T1231" i="4"/>
  <c r="T1237" i="4" s="1"/>
  <c r="AT218" i="4"/>
  <c r="AV218" i="4" s="1"/>
  <c r="Z1586" i="4"/>
  <c r="Z1590" i="4" s="1"/>
  <c r="Y2557" i="4"/>
  <c r="Y2562" i="4" s="1"/>
  <c r="AG217" i="4"/>
  <c r="AI217" i="4" s="1"/>
  <c r="AG214" i="4"/>
  <c r="AI214" i="4" s="1"/>
  <c r="T2524" i="4"/>
  <c r="X2524" i="4" s="1"/>
  <c r="X2530" i="4" s="1"/>
  <c r="T2556" i="4"/>
  <c r="X2556" i="4" s="1"/>
  <c r="X2562" i="4" s="1"/>
  <c r="U2801" i="4"/>
  <c r="V2801" i="4" s="1"/>
  <c r="BH671" i="4"/>
  <c r="BI671" i="4" s="1"/>
  <c r="T3149" i="4"/>
  <c r="V3143" i="4"/>
  <c r="V3047" i="4"/>
  <c r="T3053" i="4"/>
  <c r="X3047" i="4"/>
  <c r="X3053" i="4" s="1"/>
  <c r="T2626" i="4"/>
  <c r="X2620" i="4"/>
  <c r="X2626" i="4" s="1"/>
  <c r="V2620" i="4"/>
  <c r="U2625" i="4" s="1"/>
  <c r="V2625" i="4" s="1"/>
  <c r="T2530" i="4"/>
  <c r="AG2072" i="4"/>
  <c r="AI2066" i="4"/>
  <c r="AH2071" i="4" s="1"/>
  <c r="AI2071" i="4" s="1"/>
  <c r="AI2100" i="4"/>
  <c r="AH2105" i="4" s="1"/>
  <c r="AI2105" i="4" s="1"/>
  <c r="AI2106" i="4" s="1"/>
  <c r="AG2106" i="4"/>
  <c r="V2032" i="4"/>
  <c r="T2038" i="4"/>
  <c r="X2032" i="4"/>
  <c r="X2038" i="4" s="1"/>
  <c r="T1546" i="4"/>
  <c r="V1546" i="4" s="1"/>
  <c r="V1543" i="4"/>
  <c r="T1526" i="4"/>
  <c r="T1424" i="4"/>
  <c r="T1392" i="4"/>
  <c r="V1222" i="4"/>
  <c r="Z1233" i="4"/>
  <c r="Z1237" i="4" s="1"/>
  <c r="V1219" i="4"/>
  <c r="U1220" i="4" s="1"/>
  <c r="V1220" i="4" s="1"/>
  <c r="Y1232" i="4"/>
  <c r="Y1237" i="4" s="1"/>
  <c r="BL683" i="4"/>
  <c r="BL688" i="4" s="1"/>
  <c r="BI683" i="4"/>
  <c r="BG682" i="4"/>
  <c r="BK682" i="4" s="1"/>
  <c r="BK688" i="4" s="1"/>
  <c r="BI673" i="4"/>
  <c r="BG672" i="4"/>
  <c r="T1584" i="4"/>
  <c r="V1575" i="4"/>
  <c r="Y1585" i="4"/>
  <c r="Y1590" i="4" s="1"/>
  <c r="AV194" i="4"/>
  <c r="AS207" i="4"/>
  <c r="AT207" i="4" s="1"/>
  <c r="AT211" i="4" s="1"/>
  <c r="AV211" i="4" s="1"/>
  <c r="AT219" i="4"/>
  <c r="AV219" i="4" s="1"/>
  <c r="AV215" i="4"/>
  <c r="AV206" i="4"/>
  <c r="AF206" i="4"/>
  <c r="AG206" i="4" s="1"/>
  <c r="T2812" i="4"/>
  <c r="V2812" i="4" s="1"/>
  <c r="V2803" i="4"/>
  <c r="Z2814" i="4"/>
  <c r="Z2818" i="4" s="1"/>
  <c r="Y2813" i="4"/>
  <c r="Y2818" i="4" s="1"/>
  <c r="N110" i="6"/>
  <c r="V1456" i="4" l="1"/>
  <c r="U1461" i="4" s="1"/>
  <c r="V1461" i="4" s="1"/>
  <c r="V1462" i="4" s="1"/>
  <c r="T1462" i="4"/>
  <c r="AG218" i="4"/>
  <c r="AI218" i="4" s="1"/>
  <c r="V1520" i="4"/>
  <c r="U1525" i="4" s="1"/>
  <c r="V1525" i="4" s="1"/>
  <c r="V1526" i="4" s="1"/>
  <c r="W1526" i="4" s="1"/>
  <c r="T2818" i="4"/>
  <c r="V2556" i="4"/>
  <c r="U2561" i="4" s="1"/>
  <c r="V2561" i="4" s="1"/>
  <c r="V2562" i="4" s="1"/>
  <c r="V1231" i="4"/>
  <c r="U1236" i="4" s="1"/>
  <c r="V1236" i="4" s="1"/>
  <c r="V1237" i="4" s="1"/>
  <c r="T2562" i="4"/>
  <c r="X1231" i="4"/>
  <c r="X1237" i="4" s="1"/>
  <c r="T1488" i="4"/>
  <c r="AY218" i="4"/>
  <c r="AY223" i="4" s="1"/>
  <c r="AZ219" i="4"/>
  <c r="AZ223" i="4" s="1"/>
  <c r="V2524" i="4"/>
  <c r="U2529" i="4" s="1"/>
  <c r="V2529" i="4" s="1"/>
  <c r="V2530" i="4" s="1"/>
  <c r="AJ2106" i="4"/>
  <c r="U2817" i="4"/>
  <c r="V2817" i="4" s="1"/>
  <c r="V2818" i="4" s="1"/>
  <c r="U3148" i="4"/>
  <c r="V3148" i="4" s="1"/>
  <c r="V3149" i="4" s="1"/>
  <c r="U3052" i="4"/>
  <c r="V3052" i="4" s="1"/>
  <c r="V3053" i="4" s="1"/>
  <c r="V2626" i="4"/>
  <c r="W2626" i="4" s="1"/>
  <c r="AI2072" i="4"/>
  <c r="U2037" i="4"/>
  <c r="V2037" i="4" s="1"/>
  <c r="V2038" i="4" s="1"/>
  <c r="T1552" i="4"/>
  <c r="T1430" i="4"/>
  <c r="V1424" i="4"/>
  <c r="X1424" i="4"/>
  <c r="X1430" i="4" s="1"/>
  <c r="T1398" i="4"/>
  <c r="V1392" i="4"/>
  <c r="X1392" i="4"/>
  <c r="X1398" i="4" s="1"/>
  <c r="BG680" i="4"/>
  <c r="BI672" i="4"/>
  <c r="BI682" i="4"/>
  <c r="T1590" i="4"/>
  <c r="V1584" i="4"/>
  <c r="X1584" i="4"/>
  <c r="X1590" i="4" s="1"/>
  <c r="AV207" i="4"/>
  <c r="AT217" i="4"/>
  <c r="AG210" i="4"/>
  <c r="AI210" i="4" s="1"/>
  <c r="AI206" i="4"/>
  <c r="X2812" i="4"/>
  <c r="X2818" i="4" s="1"/>
  <c r="X1488" i="4" l="1"/>
  <c r="X1494" i="4" s="1"/>
  <c r="V1488" i="4"/>
  <c r="U1493" i="4" s="1"/>
  <c r="V1493" i="4" s="1"/>
  <c r="V1494" i="4" s="1"/>
  <c r="W1494" i="4" s="1"/>
  <c r="T1494" i="4"/>
  <c r="W3053" i="4"/>
  <c r="AJ2072" i="4"/>
  <c r="W1462" i="4"/>
  <c r="W2562" i="4"/>
  <c r="W3149" i="4"/>
  <c r="W2530" i="4"/>
  <c r="W1237" i="4"/>
  <c r="W2038" i="4"/>
  <c r="U2626" i="4"/>
  <c r="W2818" i="4"/>
  <c r="J14" i="14"/>
  <c r="T1558" i="4"/>
  <c r="V1552" i="4"/>
  <c r="X1552" i="4"/>
  <c r="X1558" i="4" s="1"/>
  <c r="U1429" i="4"/>
  <c r="V1429" i="4" s="1"/>
  <c r="V1430" i="4" s="1"/>
  <c r="U1397" i="4"/>
  <c r="V1397" i="4" s="1"/>
  <c r="V1398" i="4" s="1"/>
  <c r="BG684" i="4"/>
  <c r="BI680" i="4"/>
  <c r="U1589" i="4"/>
  <c r="V1589" i="4" s="1"/>
  <c r="V1590" i="4" s="1"/>
  <c r="W1590" i="4" s="1"/>
  <c r="AT223" i="4"/>
  <c r="AV217" i="4"/>
  <c r="AX217" i="4"/>
  <c r="AX223" i="4" s="1"/>
  <c r="AG216" i="4"/>
  <c r="M379" i="13"/>
  <c r="W1430" i="4" l="1"/>
  <c r="W1398" i="4"/>
  <c r="U1557" i="4"/>
  <c r="V1557" i="4" s="1"/>
  <c r="V1558" i="4" s="1"/>
  <c r="BI684" i="4"/>
  <c r="BM684" i="4"/>
  <c r="BM688" i="4" s="1"/>
  <c r="BG688" i="4"/>
  <c r="AU222" i="4"/>
  <c r="AV222" i="4" s="1"/>
  <c r="AV223" i="4" s="1"/>
  <c r="AI216" i="4"/>
  <c r="AG222" i="4"/>
  <c r="S915" i="11"/>
  <c r="V915" i="11" s="1"/>
  <c r="S892" i="11"/>
  <c r="V892" i="11" s="1"/>
  <c r="T800" i="11"/>
  <c r="S800" i="11"/>
  <c r="S685" i="11"/>
  <c r="T685" i="11"/>
  <c r="T662" i="11"/>
  <c r="T663" i="11" s="1"/>
  <c r="S667" i="11" s="1"/>
  <c r="T667" i="11" s="1"/>
  <c r="T670" i="11" s="1"/>
  <c r="V670" i="11" s="1"/>
  <c r="S662" i="11"/>
  <c r="V662" i="11" s="1"/>
  <c r="T639" i="11"/>
  <c r="T643" i="11" s="1"/>
  <c r="S639" i="11"/>
  <c r="T616" i="11"/>
  <c r="T617" i="11" s="1"/>
  <c r="S616" i="11"/>
  <c r="T594" i="11"/>
  <c r="S594" i="11"/>
  <c r="T549" i="11"/>
  <c r="T553" i="11" s="1"/>
  <c r="S549" i="11"/>
  <c r="T526" i="11"/>
  <c r="S526" i="11"/>
  <c r="T503" i="11"/>
  <c r="T504" i="11" s="1"/>
  <c r="S508" i="11" s="1"/>
  <c r="T508" i="11" s="1"/>
  <c r="S503" i="11"/>
  <c r="T480" i="11"/>
  <c r="S480" i="11"/>
  <c r="T457" i="11"/>
  <c r="T458" i="11" s="1"/>
  <c r="S457" i="11"/>
  <c r="T434" i="11"/>
  <c r="S434" i="11"/>
  <c r="T412" i="11"/>
  <c r="S412" i="11"/>
  <c r="T389" i="11"/>
  <c r="S389" i="11"/>
  <c r="T367" i="11"/>
  <c r="T370" i="11" s="1"/>
  <c r="S367" i="11"/>
  <c r="T344" i="11"/>
  <c r="S344" i="11"/>
  <c r="T321" i="11"/>
  <c r="T325" i="11" s="1"/>
  <c r="S321" i="11"/>
  <c r="T299" i="11"/>
  <c r="S299" i="11"/>
  <c r="T277" i="11"/>
  <c r="T280" i="11" s="1"/>
  <c r="S277" i="11"/>
  <c r="T254" i="11"/>
  <c r="S254" i="11"/>
  <c r="T231" i="11"/>
  <c r="T235" i="11" s="1"/>
  <c r="S231" i="11"/>
  <c r="T185" i="11"/>
  <c r="S185" i="11"/>
  <c r="T162" i="11"/>
  <c r="T166" i="11" s="1"/>
  <c r="S162" i="11"/>
  <c r="T139" i="11"/>
  <c r="S139" i="11"/>
  <c r="T116" i="11"/>
  <c r="T120" i="11" s="1"/>
  <c r="S116" i="11"/>
  <c r="T93" i="11"/>
  <c r="S93" i="11"/>
  <c r="T70" i="11"/>
  <c r="T74" i="11" s="1"/>
  <c r="S70" i="11"/>
  <c r="T48" i="11"/>
  <c r="S48" i="11"/>
  <c r="T26" i="11"/>
  <c r="S26" i="11"/>
  <c r="V956" i="11"/>
  <c r="Y955" i="11"/>
  <c r="V955" i="11"/>
  <c r="V954" i="11"/>
  <c r="T954" i="11"/>
  <c r="Z954" i="11" s="1"/>
  <c r="T953" i="11"/>
  <c r="V951" i="11"/>
  <c r="V950" i="11"/>
  <c r="V949" i="11"/>
  <c r="V948" i="11"/>
  <c r="V947" i="11"/>
  <c r="V945" i="11"/>
  <c r="T944" i="11"/>
  <c r="V944" i="11" s="1"/>
  <c r="U942" i="11"/>
  <c r="V941" i="11"/>
  <c r="S940" i="11"/>
  <c r="V940" i="11" s="1"/>
  <c r="S939" i="11"/>
  <c r="T938" i="11"/>
  <c r="T942" i="11" s="1"/>
  <c r="S938" i="11"/>
  <c r="V933" i="11"/>
  <c r="Y932" i="11"/>
  <c r="V932" i="11"/>
  <c r="T931" i="11"/>
  <c r="V931" i="11" s="1"/>
  <c r="T930" i="11"/>
  <c r="Y930" i="11" s="1"/>
  <c r="V928" i="11"/>
  <c r="V927" i="11"/>
  <c r="V926" i="11"/>
  <c r="V925" i="11"/>
  <c r="V924" i="11"/>
  <c r="V922" i="11"/>
  <c r="T921" i="11"/>
  <c r="V921" i="11" s="1"/>
  <c r="U919" i="11"/>
  <c r="T919" i="11"/>
  <c r="V918" i="11"/>
  <c r="S917" i="11"/>
  <c r="V917" i="11" s="1"/>
  <c r="T916" i="11"/>
  <c r="S916" i="11"/>
  <c r="V910" i="11"/>
  <c r="Y909" i="11"/>
  <c r="V909" i="11"/>
  <c r="T908" i="11"/>
  <c r="Z908" i="11" s="1"/>
  <c r="T907" i="11"/>
  <c r="V907" i="11" s="1"/>
  <c r="V905" i="11"/>
  <c r="V904" i="11"/>
  <c r="V903" i="11"/>
  <c r="V902" i="11"/>
  <c r="V901" i="11"/>
  <c r="V899" i="11"/>
  <c r="T898" i="11"/>
  <c r="V898" i="11" s="1"/>
  <c r="U896" i="11"/>
  <c r="T896" i="11"/>
  <c r="V895" i="11"/>
  <c r="S894" i="11"/>
  <c r="V894" i="11" s="1"/>
  <c r="S893" i="11"/>
  <c r="V887" i="11"/>
  <c r="Y886" i="11"/>
  <c r="V886" i="11"/>
  <c r="T885" i="11"/>
  <c r="T884" i="11"/>
  <c r="Y884" i="11" s="1"/>
  <c r="V882" i="11"/>
  <c r="V881" i="11"/>
  <c r="V880" i="11"/>
  <c r="V879" i="11"/>
  <c r="V878" i="11"/>
  <c r="V876" i="11"/>
  <c r="T875" i="11"/>
  <c r="V875" i="11" s="1"/>
  <c r="U873" i="11"/>
  <c r="V872" i="11"/>
  <c r="S871" i="11"/>
  <c r="V871" i="11" s="1"/>
  <c r="S870" i="11"/>
  <c r="T869" i="11"/>
  <c r="T873" i="11" s="1"/>
  <c r="S869" i="11"/>
  <c r="V864" i="11"/>
  <c r="Y863" i="11"/>
  <c r="V863" i="11"/>
  <c r="T862" i="11"/>
  <c r="T861" i="11"/>
  <c r="V859" i="11"/>
  <c r="V858" i="11"/>
  <c r="V857" i="11"/>
  <c r="V856" i="11"/>
  <c r="V855" i="11"/>
  <c r="V853" i="11"/>
  <c r="T852" i="11"/>
  <c r="V852" i="11" s="1"/>
  <c r="U850" i="11"/>
  <c r="V849" i="11"/>
  <c r="S848" i="11"/>
  <c r="V848" i="11" s="1"/>
  <c r="S847" i="11"/>
  <c r="T846" i="11"/>
  <c r="T850" i="11" s="1"/>
  <c r="S846" i="11"/>
  <c r="V841" i="11"/>
  <c r="Y840" i="11"/>
  <c r="V840" i="11"/>
  <c r="T839" i="11"/>
  <c r="V839" i="11" s="1"/>
  <c r="T838" i="11"/>
  <c r="V836" i="11"/>
  <c r="V835" i="11"/>
  <c r="V834" i="11"/>
  <c r="V833" i="11"/>
  <c r="V832" i="11"/>
  <c r="V830" i="11"/>
  <c r="T829" i="11"/>
  <c r="V829" i="11" s="1"/>
  <c r="U827" i="11"/>
  <c r="V826" i="11"/>
  <c r="S825" i="11"/>
  <c r="V825" i="11" s="1"/>
  <c r="S824" i="11"/>
  <c r="T823" i="11"/>
  <c r="S823" i="11"/>
  <c r="V818" i="11"/>
  <c r="Y817" i="11"/>
  <c r="V817" i="11"/>
  <c r="T816" i="11"/>
  <c r="V816" i="11" s="1"/>
  <c r="T815" i="11"/>
  <c r="V815" i="11" s="1"/>
  <c r="V813" i="11"/>
  <c r="V812" i="11"/>
  <c r="V811" i="11"/>
  <c r="V810" i="11"/>
  <c r="V809" i="11"/>
  <c r="V807" i="11"/>
  <c r="T806" i="11"/>
  <c r="V806" i="11" s="1"/>
  <c r="U804" i="11"/>
  <c r="V803" i="11"/>
  <c r="S802" i="11"/>
  <c r="V802" i="11" s="1"/>
  <c r="S801" i="11"/>
  <c r="V795" i="11"/>
  <c r="Y794" i="11"/>
  <c r="V794" i="11"/>
  <c r="T793" i="11"/>
  <c r="T792" i="11"/>
  <c r="V792" i="11" s="1"/>
  <c r="V790" i="11"/>
  <c r="V789" i="11"/>
  <c r="V788" i="11"/>
  <c r="V787" i="11"/>
  <c r="V786" i="11"/>
  <c r="V784" i="11"/>
  <c r="T783" i="11"/>
  <c r="V783" i="11" s="1"/>
  <c r="U781" i="11"/>
  <c r="V780" i="11"/>
  <c r="S779" i="11"/>
  <c r="V779" i="11" s="1"/>
  <c r="S778" i="11"/>
  <c r="T777" i="11"/>
  <c r="T781" i="11" s="1"/>
  <c r="S777" i="11"/>
  <c r="V772" i="11"/>
  <c r="Y771" i="11"/>
  <c r="V771" i="11"/>
  <c r="T770" i="11"/>
  <c r="Z770" i="11" s="1"/>
  <c r="T769" i="11"/>
  <c r="V767" i="11"/>
  <c r="V766" i="11"/>
  <c r="V765" i="11"/>
  <c r="V764" i="11"/>
  <c r="V763" i="11"/>
  <c r="V761" i="11"/>
  <c r="T760" i="11"/>
  <c r="V760" i="11" s="1"/>
  <c r="U758" i="11"/>
  <c r="V757" i="11"/>
  <c r="S756" i="11"/>
  <c r="V756" i="11" s="1"/>
  <c r="S755" i="11"/>
  <c r="T754" i="11"/>
  <c r="T758" i="11" s="1"/>
  <c r="S754" i="11"/>
  <c r="V749" i="11"/>
  <c r="Y748" i="11"/>
  <c r="V748" i="11"/>
  <c r="T747" i="11"/>
  <c r="Z747" i="11" s="1"/>
  <c r="T746" i="11"/>
  <c r="Y746" i="11" s="1"/>
  <c r="V744" i="11"/>
  <c r="V743" i="11"/>
  <c r="V742" i="11"/>
  <c r="V741" i="11"/>
  <c r="V740" i="11"/>
  <c r="V738" i="11"/>
  <c r="T737" i="11"/>
  <c r="V737" i="11" s="1"/>
  <c r="U735" i="11"/>
  <c r="V734" i="11"/>
  <c r="S733" i="11"/>
  <c r="V733" i="11" s="1"/>
  <c r="S732" i="11"/>
  <c r="T731" i="11"/>
  <c r="T732" i="11" s="1"/>
  <c r="S731" i="11"/>
  <c r="V726" i="11"/>
  <c r="Y725" i="11"/>
  <c r="V725" i="11"/>
  <c r="T724" i="11"/>
  <c r="V724" i="11" s="1"/>
  <c r="T723" i="11"/>
  <c r="V723" i="11" s="1"/>
  <c r="V721" i="11"/>
  <c r="V720" i="11"/>
  <c r="V719" i="11"/>
  <c r="V718" i="11"/>
  <c r="V717" i="11"/>
  <c r="V715" i="11"/>
  <c r="T714" i="11"/>
  <c r="V714" i="11" s="1"/>
  <c r="U712" i="11"/>
  <c r="V711" i="11"/>
  <c r="S710" i="11"/>
  <c r="V710" i="11" s="1"/>
  <c r="S709" i="11"/>
  <c r="T708" i="11"/>
  <c r="T709" i="11" s="1"/>
  <c r="S708" i="11"/>
  <c r="V703" i="11"/>
  <c r="Y702" i="11"/>
  <c r="V702" i="11"/>
  <c r="T701" i="11"/>
  <c r="V701" i="11" s="1"/>
  <c r="T700" i="11"/>
  <c r="Y700" i="11" s="1"/>
  <c r="V698" i="11"/>
  <c r="V697" i="11"/>
  <c r="V696" i="11"/>
  <c r="V695" i="11"/>
  <c r="V694" i="11"/>
  <c r="V692" i="11"/>
  <c r="T691" i="11"/>
  <c r="V691" i="11" s="1"/>
  <c r="U689" i="11"/>
  <c r="V688" i="11"/>
  <c r="S687" i="11"/>
  <c r="V687" i="11" s="1"/>
  <c r="S686" i="11"/>
  <c r="V680" i="11"/>
  <c r="Y679" i="11"/>
  <c r="V679" i="11"/>
  <c r="T678" i="11"/>
  <c r="Z678" i="11" s="1"/>
  <c r="T677" i="11"/>
  <c r="V677" i="11" s="1"/>
  <c r="V675" i="11"/>
  <c r="V674" i="11"/>
  <c r="V673" i="11"/>
  <c r="V672" i="11"/>
  <c r="V671" i="11"/>
  <c r="V669" i="11"/>
  <c r="T668" i="11"/>
  <c r="V668" i="11" s="1"/>
  <c r="U666" i="11"/>
  <c r="V665" i="11"/>
  <c r="S664" i="11"/>
  <c r="V664" i="11" s="1"/>
  <c r="S663" i="11"/>
  <c r="V657" i="11"/>
  <c r="Y656" i="11"/>
  <c r="V656" i="11"/>
  <c r="T655" i="11"/>
  <c r="Z655" i="11" s="1"/>
  <c r="T654" i="11"/>
  <c r="V652" i="11"/>
  <c r="V651" i="11"/>
  <c r="V650" i="11"/>
  <c r="V649" i="11"/>
  <c r="V648" i="11"/>
  <c r="V646" i="11"/>
  <c r="T645" i="11"/>
  <c r="V645" i="11" s="1"/>
  <c r="U643" i="11"/>
  <c r="V642" i="11"/>
  <c r="S641" i="11"/>
  <c r="V641" i="11" s="1"/>
  <c r="T640" i="11"/>
  <c r="S644" i="11" s="1"/>
  <c r="T644" i="11" s="1"/>
  <c r="S640" i="11"/>
  <c r="V634" i="11"/>
  <c r="Y633" i="11"/>
  <c r="V633" i="11"/>
  <c r="T632" i="11"/>
  <c r="V632" i="11" s="1"/>
  <c r="T631" i="11"/>
  <c r="Y631" i="11" s="1"/>
  <c r="V629" i="11"/>
  <c r="V628" i="11"/>
  <c r="V627" i="11"/>
  <c r="V626" i="11"/>
  <c r="V625" i="11"/>
  <c r="V623" i="11"/>
  <c r="T622" i="11"/>
  <c r="V622" i="11" s="1"/>
  <c r="U620" i="11"/>
  <c r="V619" i="11"/>
  <c r="S618" i="11"/>
  <c r="V618" i="11" s="1"/>
  <c r="S617" i="11"/>
  <c r="V611" i="11"/>
  <c r="Y610" i="11"/>
  <c r="V610" i="11"/>
  <c r="T609" i="11"/>
  <c r="V609" i="11" s="1"/>
  <c r="T608" i="11"/>
  <c r="V608" i="11" s="1"/>
  <c r="V606" i="11"/>
  <c r="V605" i="11"/>
  <c r="V604" i="11"/>
  <c r="V603" i="11"/>
  <c r="V602" i="11"/>
  <c r="V600" i="11"/>
  <c r="T599" i="11"/>
  <c r="V599" i="11" s="1"/>
  <c r="U597" i="11"/>
  <c r="T597" i="11"/>
  <c r="S596" i="11"/>
  <c r="V596" i="11" s="1"/>
  <c r="T595" i="11"/>
  <c r="S595" i="11"/>
  <c r="V589" i="11"/>
  <c r="Y588" i="11"/>
  <c r="V588" i="11"/>
  <c r="T587" i="11"/>
  <c r="V587" i="11" s="1"/>
  <c r="T586" i="11"/>
  <c r="Y586" i="11" s="1"/>
  <c r="V584" i="11"/>
  <c r="V583" i="11"/>
  <c r="V582" i="11"/>
  <c r="V581" i="11"/>
  <c r="V580" i="11"/>
  <c r="V578" i="11"/>
  <c r="T577" i="11"/>
  <c r="V577" i="11" s="1"/>
  <c r="U575" i="11"/>
  <c r="S574" i="11"/>
  <c r="V574" i="11" s="1"/>
  <c r="S573" i="11"/>
  <c r="T572" i="11"/>
  <c r="T573" i="11" s="1"/>
  <c r="S572" i="11"/>
  <c r="V567" i="11"/>
  <c r="Y566" i="11"/>
  <c r="V566" i="11"/>
  <c r="T565" i="11"/>
  <c r="V565" i="11" s="1"/>
  <c r="T564" i="11"/>
  <c r="Y564" i="11" s="1"/>
  <c r="V562" i="11"/>
  <c r="V561" i="11"/>
  <c r="V560" i="11"/>
  <c r="V559" i="11"/>
  <c r="V558" i="11"/>
  <c r="V556" i="11"/>
  <c r="T555" i="11"/>
  <c r="V555" i="11" s="1"/>
  <c r="U553" i="11"/>
  <c r="V552" i="11"/>
  <c r="S551" i="11"/>
  <c r="V551" i="11" s="1"/>
  <c r="S550" i="11"/>
  <c r="V544" i="11"/>
  <c r="Y543" i="11"/>
  <c r="V543" i="11"/>
  <c r="T542" i="11"/>
  <c r="T541" i="11"/>
  <c r="V541" i="11" s="1"/>
  <c r="V539" i="11"/>
  <c r="V538" i="11"/>
  <c r="V537" i="11"/>
  <c r="V536" i="11"/>
  <c r="V535" i="11"/>
  <c r="V533" i="11"/>
  <c r="T532" i="11"/>
  <c r="V532" i="11" s="1"/>
  <c r="U530" i="11"/>
  <c r="V529" i="11"/>
  <c r="S528" i="11"/>
  <c r="V528" i="11" s="1"/>
  <c r="S527" i="11"/>
  <c r="T530" i="11"/>
  <c r="V521" i="11"/>
  <c r="Y520" i="11"/>
  <c r="V520" i="11"/>
  <c r="T519" i="11"/>
  <c r="Z519" i="11" s="1"/>
  <c r="T518" i="11"/>
  <c r="V516" i="11"/>
  <c r="V515" i="11"/>
  <c r="V514" i="11"/>
  <c r="V513" i="11"/>
  <c r="V512" i="11"/>
  <c r="V510" i="11"/>
  <c r="T509" i="11"/>
  <c r="V509" i="11" s="1"/>
  <c r="U507" i="11"/>
  <c r="V506" i="11"/>
  <c r="S505" i="11"/>
  <c r="V505" i="11" s="1"/>
  <c r="S504" i="11"/>
  <c r="V498" i="11"/>
  <c r="Y497" i="11"/>
  <c r="V497" i="11"/>
  <c r="T496" i="11"/>
  <c r="Z496" i="11" s="1"/>
  <c r="T495" i="11"/>
  <c r="Y495" i="11" s="1"/>
  <c r="V493" i="11"/>
  <c r="V492" i="11"/>
  <c r="V491" i="11"/>
  <c r="V490" i="11"/>
  <c r="V489" i="11"/>
  <c r="V487" i="11"/>
  <c r="T486" i="11"/>
  <c r="V486" i="11" s="1"/>
  <c r="U484" i="11"/>
  <c r="T484" i="11"/>
  <c r="V483" i="11"/>
  <c r="V482" i="11"/>
  <c r="T481" i="11"/>
  <c r="S485" i="11" s="1"/>
  <c r="T485" i="11" s="1"/>
  <c r="S481" i="11"/>
  <c r="V475" i="11"/>
  <c r="Y474" i="11"/>
  <c r="V474" i="11"/>
  <c r="T473" i="11"/>
  <c r="V473" i="11" s="1"/>
  <c r="T472" i="11"/>
  <c r="Y472" i="11" s="1"/>
  <c r="V470" i="11"/>
  <c r="V469" i="11"/>
  <c r="V468" i="11"/>
  <c r="V467" i="11"/>
  <c r="V466" i="11"/>
  <c r="V464" i="11"/>
  <c r="T463" i="11"/>
  <c r="V463" i="11" s="1"/>
  <c r="U461" i="11"/>
  <c r="V460" i="11"/>
  <c r="S459" i="11"/>
  <c r="V459" i="11" s="1"/>
  <c r="S458" i="11"/>
  <c r="V452" i="11"/>
  <c r="Y451" i="11"/>
  <c r="V451" i="11"/>
  <c r="T450" i="11"/>
  <c r="Z450" i="11" s="1"/>
  <c r="T449" i="11"/>
  <c r="V449" i="11" s="1"/>
  <c r="V447" i="11"/>
  <c r="V446" i="11"/>
  <c r="V445" i="11"/>
  <c r="V444" i="11"/>
  <c r="V443" i="11"/>
  <c r="V441" i="11"/>
  <c r="T440" i="11"/>
  <c r="V440" i="11" s="1"/>
  <c r="U438" i="11"/>
  <c r="V437" i="11"/>
  <c r="S436" i="11"/>
  <c r="V436" i="11" s="1"/>
  <c r="S435" i="11"/>
  <c r="V429" i="11"/>
  <c r="Y428" i="11"/>
  <c r="V428" i="11"/>
  <c r="T427" i="11"/>
  <c r="T426" i="11"/>
  <c r="V426" i="11" s="1"/>
  <c r="V424" i="11"/>
  <c r="V423" i="11"/>
  <c r="V422" i="11"/>
  <c r="V421" i="11"/>
  <c r="V420" i="11"/>
  <c r="V418" i="11"/>
  <c r="T417" i="11"/>
  <c r="V417" i="11" s="1"/>
  <c r="U415" i="11"/>
  <c r="S414" i="11"/>
  <c r="V414" i="11" s="1"/>
  <c r="S413" i="11"/>
  <c r="V407" i="11"/>
  <c r="Y406" i="11"/>
  <c r="V406" i="11"/>
  <c r="T405" i="11"/>
  <c r="T404" i="11"/>
  <c r="V404" i="11" s="1"/>
  <c r="V402" i="11"/>
  <c r="V401" i="11"/>
  <c r="V400" i="11"/>
  <c r="V399" i="11"/>
  <c r="V398" i="11"/>
  <c r="V396" i="11"/>
  <c r="T395" i="11"/>
  <c r="V395" i="11" s="1"/>
  <c r="U393" i="11"/>
  <c r="T393" i="11"/>
  <c r="V392" i="11"/>
  <c r="S391" i="11"/>
  <c r="V391" i="11" s="1"/>
  <c r="T390" i="11"/>
  <c r="S394" i="11" s="1"/>
  <c r="T394" i="11" s="1"/>
  <c r="S390" i="11"/>
  <c r="V384" i="11"/>
  <c r="Y383" i="11"/>
  <c r="V383" i="11"/>
  <c r="T382" i="11"/>
  <c r="V382" i="11" s="1"/>
  <c r="T381" i="11"/>
  <c r="V381" i="11" s="1"/>
  <c r="V379" i="11"/>
  <c r="V378" i="11"/>
  <c r="V377" i="11"/>
  <c r="V376" i="11"/>
  <c r="V375" i="11"/>
  <c r="V373" i="11"/>
  <c r="T372" i="11"/>
  <c r="V372" i="11" s="1"/>
  <c r="U370" i="11"/>
  <c r="S369" i="11"/>
  <c r="V369" i="11" s="1"/>
  <c r="S368" i="11"/>
  <c r="V362" i="11"/>
  <c r="Y361" i="11"/>
  <c r="V361" i="11"/>
  <c r="T360" i="11"/>
  <c r="V360" i="11" s="1"/>
  <c r="T359" i="11"/>
  <c r="V359" i="11" s="1"/>
  <c r="V357" i="11"/>
  <c r="V356" i="11"/>
  <c r="V355" i="11"/>
  <c r="V354" i="11"/>
  <c r="V353" i="11"/>
  <c r="V351" i="11"/>
  <c r="T350" i="11"/>
  <c r="V350" i="11" s="1"/>
  <c r="U348" i="11"/>
  <c r="T348" i="11"/>
  <c r="V347" i="11"/>
  <c r="S346" i="11"/>
  <c r="V346" i="11" s="1"/>
  <c r="S345" i="11"/>
  <c r="V339" i="11"/>
  <c r="Y338" i="11"/>
  <c r="V338" i="11"/>
  <c r="T337" i="11"/>
  <c r="T336" i="11"/>
  <c r="V336" i="11" s="1"/>
  <c r="V334" i="11"/>
  <c r="V333" i="11"/>
  <c r="V332" i="11"/>
  <c r="V331" i="11"/>
  <c r="V330" i="11"/>
  <c r="V328" i="11"/>
  <c r="T327" i="11"/>
  <c r="V327" i="11" s="1"/>
  <c r="U325" i="11"/>
  <c r="V324" i="11"/>
  <c r="S323" i="11"/>
  <c r="V323" i="11" s="1"/>
  <c r="S322" i="11"/>
  <c r="V316" i="11"/>
  <c r="Y315" i="11"/>
  <c r="V315" i="11"/>
  <c r="T314" i="11"/>
  <c r="Z314" i="11" s="1"/>
  <c r="T313" i="11"/>
  <c r="V311" i="11"/>
  <c r="V310" i="11"/>
  <c r="V309" i="11"/>
  <c r="V308" i="11"/>
  <c r="V307" i="11"/>
  <c r="V305" i="11"/>
  <c r="T304" i="11"/>
  <c r="V304" i="11" s="1"/>
  <c r="U302" i="11"/>
  <c r="T302" i="11"/>
  <c r="S301" i="11"/>
  <c r="V301" i="11" s="1"/>
  <c r="T300" i="11"/>
  <c r="S303" i="11" s="1"/>
  <c r="T303" i="11" s="1"/>
  <c r="S300" i="11"/>
  <c r="V294" i="11"/>
  <c r="Y293" i="11"/>
  <c r="V293" i="11"/>
  <c r="T292" i="11"/>
  <c r="Z292" i="11" s="1"/>
  <c r="T291" i="11"/>
  <c r="V289" i="11"/>
  <c r="V288" i="11"/>
  <c r="V287" i="11"/>
  <c r="V286" i="11"/>
  <c r="V285" i="11"/>
  <c r="V283" i="11"/>
  <c r="T282" i="11"/>
  <c r="V282" i="11" s="1"/>
  <c r="U280" i="11"/>
  <c r="S279" i="11"/>
  <c r="V279" i="11" s="1"/>
  <c r="S278" i="11"/>
  <c r="V272" i="11"/>
  <c r="Y271" i="11"/>
  <c r="V271" i="11"/>
  <c r="T270" i="11"/>
  <c r="Z270" i="11" s="1"/>
  <c r="T269" i="11"/>
  <c r="V267" i="11"/>
  <c r="V266" i="11"/>
  <c r="V265" i="11"/>
  <c r="V264" i="11"/>
  <c r="V263" i="11"/>
  <c r="V261" i="11"/>
  <c r="T260" i="11"/>
  <c r="V260" i="11" s="1"/>
  <c r="U258" i="11"/>
  <c r="V257" i="11"/>
  <c r="S256" i="11"/>
  <c r="V256" i="11" s="1"/>
  <c r="T255" i="11"/>
  <c r="S259" i="11" s="1"/>
  <c r="T259" i="11" s="1"/>
  <c r="S255" i="11"/>
  <c r="T258" i="11"/>
  <c r="V254" i="11"/>
  <c r="V249" i="11"/>
  <c r="Y248" i="11"/>
  <c r="V248" i="11"/>
  <c r="T247" i="11"/>
  <c r="V247" i="11" s="1"/>
  <c r="T246" i="11"/>
  <c r="Y246" i="11" s="1"/>
  <c r="V244" i="11"/>
  <c r="V243" i="11"/>
  <c r="V242" i="11"/>
  <c r="V241" i="11"/>
  <c r="V240" i="11"/>
  <c r="V238" i="11"/>
  <c r="T237" i="11"/>
  <c r="V237" i="11" s="1"/>
  <c r="U235" i="11"/>
  <c r="V234" i="11"/>
  <c r="S233" i="11"/>
  <c r="V233" i="11" s="1"/>
  <c r="S232" i="11"/>
  <c r="V226" i="11"/>
  <c r="Y225" i="11"/>
  <c r="V225" i="11"/>
  <c r="T224" i="11"/>
  <c r="V224" i="11" s="1"/>
  <c r="T223" i="11"/>
  <c r="V223" i="11" s="1"/>
  <c r="V221" i="11"/>
  <c r="V220" i="11"/>
  <c r="V219" i="11"/>
  <c r="V218" i="11"/>
  <c r="V217" i="11"/>
  <c r="V216" i="11"/>
  <c r="V215" i="11"/>
  <c r="T214" i="11"/>
  <c r="V214" i="11" s="1"/>
  <c r="U212" i="11"/>
  <c r="V211" i="11"/>
  <c r="S210" i="11"/>
  <c r="V210" i="11" s="1"/>
  <c r="S209" i="11"/>
  <c r="T208" i="11"/>
  <c r="S208" i="11"/>
  <c r="V203" i="11"/>
  <c r="Y202" i="11"/>
  <c r="V202" i="11"/>
  <c r="T201" i="11"/>
  <c r="V201" i="11" s="1"/>
  <c r="T200" i="11"/>
  <c r="V200" i="11" s="1"/>
  <c r="V198" i="11"/>
  <c r="V197" i="11"/>
  <c r="V196" i="11"/>
  <c r="V195" i="11"/>
  <c r="V194" i="11"/>
  <c r="V192" i="11"/>
  <c r="T191" i="11"/>
  <c r="V191" i="11" s="1"/>
  <c r="U189" i="11"/>
  <c r="T189" i="11"/>
  <c r="V188" i="11"/>
  <c r="S187" i="11"/>
  <c r="V187" i="11" s="1"/>
  <c r="S186" i="11"/>
  <c r="V180" i="11"/>
  <c r="Y179" i="11"/>
  <c r="V179" i="11"/>
  <c r="T178" i="11"/>
  <c r="T177" i="11"/>
  <c r="V177" i="11" s="1"/>
  <c r="V175" i="11"/>
  <c r="V174" i="11"/>
  <c r="V173" i="11"/>
  <c r="V172" i="11"/>
  <c r="V171" i="11"/>
  <c r="V169" i="11"/>
  <c r="T168" i="11"/>
  <c r="V168" i="11" s="1"/>
  <c r="U166" i="11"/>
  <c r="V165" i="11"/>
  <c r="S164" i="11"/>
  <c r="V164" i="11" s="1"/>
  <c r="S163" i="11"/>
  <c r="V157" i="11"/>
  <c r="Y156" i="11"/>
  <c r="V156" i="11"/>
  <c r="T155" i="11"/>
  <c r="Z155" i="11" s="1"/>
  <c r="T154" i="11"/>
  <c r="V152" i="11"/>
  <c r="V151" i="11"/>
  <c r="V150" i="11"/>
  <c r="V149" i="11"/>
  <c r="V148" i="11"/>
  <c r="V146" i="11"/>
  <c r="T145" i="11"/>
  <c r="V145" i="11" s="1"/>
  <c r="U143" i="11"/>
  <c r="V142" i="11"/>
  <c r="S141" i="11"/>
  <c r="V141" i="11" s="1"/>
  <c r="T140" i="11"/>
  <c r="S144" i="11" s="1"/>
  <c r="T144" i="11" s="1"/>
  <c r="S140" i="11"/>
  <c r="T143" i="11"/>
  <c r="V139" i="11"/>
  <c r="V134" i="11"/>
  <c r="Y133" i="11"/>
  <c r="V133" i="11"/>
  <c r="T132" i="11"/>
  <c r="Z132" i="11" s="1"/>
  <c r="T131" i="11"/>
  <c r="Y131" i="11" s="1"/>
  <c r="V129" i="11"/>
  <c r="V128" i="11"/>
  <c r="V127" i="11"/>
  <c r="V126" i="11"/>
  <c r="V125" i="11"/>
  <c r="V123" i="11"/>
  <c r="T122" i="11"/>
  <c r="V122" i="11" s="1"/>
  <c r="U120" i="11"/>
  <c r="V119" i="11"/>
  <c r="S118" i="11"/>
  <c r="V118" i="11" s="1"/>
  <c r="S117" i="11"/>
  <c r="V111" i="11"/>
  <c r="Y110" i="11"/>
  <c r="V110" i="11"/>
  <c r="T109" i="11"/>
  <c r="V109" i="11" s="1"/>
  <c r="T108" i="11"/>
  <c r="V108" i="11" s="1"/>
  <c r="V106" i="11"/>
  <c r="V105" i="11"/>
  <c r="V104" i="11"/>
  <c r="V103" i="11"/>
  <c r="V102" i="11"/>
  <c r="V101" i="11"/>
  <c r="V100" i="11"/>
  <c r="T99" i="11"/>
  <c r="V99" i="11" s="1"/>
  <c r="U97" i="11"/>
  <c r="T97" i="11"/>
  <c r="V96" i="11"/>
  <c r="S95" i="11"/>
  <c r="V95" i="11" s="1"/>
  <c r="T94" i="11"/>
  <c r="S98" i="11" s="1"/>
  <c r="T98" i="11" s="1"/>
  <c r="S94" i="11"/>
  <c r="V93" i="11"/>
  <c r="V88" i="11"/>
  <c r="Y87" i="11"/>
  <c r="V87" i="11"/>
  <c r="T86" i="11"/>
  <c r="V86" i="11" s="1"/>
  <c r="T85" i="11"/>
  <c r="Y85" i="11" s="1"/>
  <c r="V83" i="11"/>
  <c r="V82" i="11"/>
  <c r="V81" i="11"/>
  <c r="V80" i="11"/>
  <c r="V79" i="11"/>
  <c r="V77" i="11"/>
  <c r="T76" i="11"/>
  <c r="V76" i="11" s="1"/>
  <c r="U74" i="11"/>
  <c r="V73" i="11"/>
  <c r="S72" i="11"/>
  <c r="V72" i="11" s="1"/>
  <c r="S71" i="11"/>
  <c r="V65" i="11"/>
  <c r="Y64" i="11"/>
  <c r="V64" i="11"/>
  <c r="T63" i="11"/>
  <c r="T62" i="11"/>
  <c r="V62" i="11" s="1"/>
  <c r="V60" i="11"/>
  <c r="V59" i="11"/>
  <c r="V58" i="11"/>
  <c r="V57" i="11"/>
  <c r="V56" i="11"/>
  <c r="V54" i="11"/>
  <c r="T53" i="11"/>
  <c r="V53" i="11" s="1"/>
  <c r="U51" i="11"/>
  <c r="S50" i="11"/>
  <c r="V50" i="11" s="1"/>
  <c r="S49" i="11"/>
  <c r="V43" i="11"/>
  <c r="Y42" i="11"/>
  <c r="V42" i="11"/>
  <c r="T41" i="11"/>
  <c r="T40" i="11"/>
  <c r="V40" i="11" s="1"/>
  <c r="V38" i="11"/>
  <c r="V37" i="11"/>
  <c r="V36" i="11"/>
  <c r="V35" i="11"/>
  <c r="V34" i="11"/>
  <c r="V32" i="11"/>
  <c r="T31" i="11"/>
  <c r="V31" i="11" s="1"/>
  <c r="U29" i="11"/>
  <c r="S28" i="11"/>
  <c r="V28" i="11" s="1"/>
  <c r="S27" i="11"/>
  <c r="V21" i="11"/>
  <c r="Y20" i="11"/>
  <c r="V20" i="11"/>
  <c r="T19" i="11"/>
  <c r="T18" i="11"/>
  <c r="V18" i="11" s="1"/>
  <c r="V16" i="11"/>
  <c r="V15" i="11"/>
  <c r="V14" i="11"/>
  <c r="V13" i="11"/>
  <c r="V12" i="11"/>
  <c r="V10" i="11"/>
  <c r="T9" i="11"/>
  <c r="V9" i="11" s="1"/>
  <c r="S6" i="11"/>
  <c r="V6" i="11" s="1"/>
  <c r="S5" i="11"/>
  <c r="T4" i="11"/>
  <c r="S4" i="11"/>
  <c r="V116" i="11" l="1"/>
  <c r="V162" i="11"/>
  <c r="V277" i="11"/>
  <c r="V321" i="11"/>
  <c r="V367" i="11"/>
  <c r="V457" i="11"/>
  <c r="V503" i="11"/>
  <c r="V549" i="11"/>
  <c r="AW223" i="4"/>
  <c r="J21" i="14"/>
  <c r="W1558" i="4"/>
  <c r="BH687" i="4"/>
  <c r="BI687" i="4" s="1"/>
  <c r="BI688" i="4" s="1"/>
  <c r="AH221" i="4"/>
  <c r="AI221" i="4" s="1"/>
  <c r="AI222" i="4" s="1"/>
  <c r="V185" i="11"/>
  <c r="V299" i="11"/>
  <c r="V389" i="11"/>
  <c r="V434" i="11"/>
  <c r="V639" i="11"/>
  <c r="V231" i="11"/>
  <c r="V526" i="11"/>
  <c r="V942" i="11"/>
  <c r="V731" i="11"/>
  <c r="V777" i="11"/>
  <c r="T939" i="11"/>
  <c r="S943" i="11" s="1"/>
  <c r="T943" i="11" s="1"/>
  <c r="V943" i="11" s="1"/>
  <c r="Y223" i="11"/>
  <c r="V280" i="11"/>
  <c r="T278" i="11"/>
  <c r="S281" i="11" s="1"/>
  <c r="T281" i="11" s="1"/>
  <c r="T284" i="11" s="1"/>
  <c r="V284" i="11" s="1"/>
  <c r="T666" i="11"/>
  <c r="V666" i="11" s="1"/>
  <c r="Y200" i="11"/>
  <c r="V573" i="11"/>
  <c r="Y108" i="11"/>
  <c r="V74" i="11"/>
  <c r="T163" i="11"/>
  <c r="S167" i="11" s="1"/>
  <c r="T167" i="11" s="1"/>
  <c r="V167" i="11" s="1"/>
  <c r="V189" i="11"/>
  <c r="V258" i="11"/>
  <c r="V450" i="11"/>
  <c r="V708" i="11"/>
  <c r="T735" i="11"/>
  <c r="V735" i="11" s="1"/>
  <c r="Y815" i="11"/>
  <c r="Z565" i="11"/>
  <c r="V481" i="11"/>
  <c r="V484" i="11"/>
  <c r="Y907" i="11"/>
  <c r="Z724" i="11"/>
  <c r="Z816" i="11"/>
  <c r="Z247" i="11"/>
  <c r="Y608" i="11"/>
  <c r="V732" i="11"/>
  <c r="V553" i="11"/>
  <c r="Y359" i="11"/>
  <c r="T507" i="11"/>
  <c r="V507" i="11" s="1"/>
  <c r="T712" i="11"/>
  <c r="V712" i="11" s="1"/>
  <c r="V896" i="11"/>
  <c r="V586" i="11"/>
  <c r="V235" i="11"/>
  <c r="V370" i="11"/>
  <c r="Y18" i="11"/>
  <c r="Y40" i="11"/>
  <c r="Y62" i="11"/>
  <c r="T232" i="11"/>
  <c r="V232" i="11" s="1"/>
  <c r="T368" i="11"/>
  <c r="V368" i="11" s="1"/>
  <c r="Z382" i="11"/>
  <c r="Z632" i="11"/>
  <c r="T847" i="11"/>
  <c r="V847" i="11" s="1"/>
  <c r="Z931" i="11"/>
  <c r="Z473" i="11"/>
  <c r="V120" i="11"/>
  <c r="V458" i="11"/>
  <c r="S713" i="11"/>
  <c r="T713" i="11" s="1"/>
  <c r="V713" i="11" s="1"/>
  <c r="V758" i="11"/>
  <c r="Y177" i="11"/>
  <c r="V472" i="11"/>
  <c r="V496" i="11"/>
  <c r="V564" i="11"/>
  <c r="V655" i="11"/>
  <c r="Y723" i="11"/>
  <c r="V869" i="11"/>
  <c r="V916" i="11"/>
  <c r="Y404" i="11"/>
  <c r="Y541" i="11"/>
  <c r="T575" i="11"/>
  <c r="V575" i="11" s="1"/>
  <c r="V747" i="11"/>
  <c r="V770" i="11"/>
  <c r="V873" i="11"/>
  <c r="V85" i="11"/>
  <c r="Z109" i="11"/>
  <c r="V132" i="11"/>
  <c r="Z224" i="11"/>
  <c r="V302" i="11"/>
  <c r="T322" i="11"/>
  <c r="S326" i="11" s="1"/>
  <c r="T326" i="11" s="1"/>
  <c r="T329" i="11" s="1"/>
  <c r="Y336" i="11"/>
  <c r="V348" i="11"/>
  <c r="Y381" i="11"/>
  <c r="V393" i="11"/>
  <c r="Y426" i="11"/>
  <c r="Y449" i="11"/>
  <c r="T461" i="11"/>
  <c r="V461" i="11" s="1"/>
  <c r="Z587" i="11"/>
  <c r="Z609" i="11"/>
  <c r="T620" i="11"/>
  <c r="V620" i="11" s="1"/>
  <c r="V700" i="11"/>
  <c r="V709" i="11"/>
  <c r="S736" i="11"/>
  <c r="T736" i="11" s="1"/>
  <c r="T739" i="11" s="1"/>
  <c r="V739" i="11" s="1"/>
  <c r="T755" i="11"/>
  <c r="S759" i="11" s="1"/>
  <c r="T759" i="11" s="1"/>
  <c r="V759" i="11" s="1"/>
  <c r="Y792" i="11"/>
  <c r="Z839" i="11"/>
  <c r="V846" i="11"/>
  <c r="S851" i="11"/>
  <c r="T851" i="11" s="1"/>
  <c r="V851" i="11" s="1"/>
  <c r="V884" i="11"/>
  <c r="V908" i="11"/>
  <c r="V938" i="11"/>
  <c r="V480" i="11"/>
  <c r="Z86" i="11"/>
  <c r="V143" i="11"/>
  <c r="V631" i="11"/>
  <c r="V678" i="11"/>
  <c r="Z701" i="11"/>
  <c r="V97" i="11"/>
  <c r="Z201" i="11"/>
  <c r="Z360" i="11"/>
  <c r="V390" i="11"/>
  <c r="V519" i="11"/>
  <c r="V530" i="11"/>
  <c r="V754" i="11"/>
  <c r="V643" i="11"/>
  <c r="V94" i="11"/>
  <c r="V595" i="11"/>
  <c r="V617" i="11"/>
  <c r="V919" i="11"/>
  <c r="V850" i="11"/>
  <c r="V781" i="11"/>
  <c r="V663" i="11"/>
  <c r="V597" i="11"/>
  <c r="V504" i="11"/>
  <c r="V325" i="11"/>
  <c r="V300" i="11"/>
  <c r="V166" i="11"/>
  <c r="V140" i="11"/>
  <c r="T488" i="11"/>
  <c r="V488" i="11" s="1"/>
  <c r="V485" i="11"/>
  <c r="V98" i="11"/>
  <c r="T107" i="11"/>
  <c r="T397" i="11"/>
  <c r="V397" i="11" s="1"/>
  <c r="V394" i="11"/>
  <c r="T262" i="11"/>
  <c r="V262" i="11" s="1"/>
  <c r="V259" i="11"/>
  <c r="T7" i="11"/>
  <c r="V7" i="11" s="1"/>
  <c r="T5" i="11"/>
  <c r="V5" i="11" s="1"/>
  <c r="Y291" i="11"/>
  <c r="V291" i="11"/>
  <c r="T306" i="11"/>
  <c r="V306" i="11" s="1"/>
  <c r="V303" i="11"/>
  <c r="Z405" i="11"/>
  <c r="V405" i="11"/>
  <c r="T511" i="11"/>
  <c r="V511" i="11" s="1"/>
  <c r="V508" i="11"/>
  <c r="T946" i="11"/>
  <c r="V946" i="11" s="1"/>
  <c r="V4" i="11"/>
  <c r="Z19" i="11"/>
  <c r="V19" i="11"/>
  <c r="Z63" i="11"/>
  <c r="V63" i="11"/>
  <c r="V131" i="11"/>
  <c r="T71" i="11"/>
  <c r="V71" i="11" s="1"/>
  <c r="V155" i="11"/>
  <c r="Z178" i="11"/>
  <c r="V178" i="11"/>
  <c r="T209" i="11"/>
  <c r="V209" i="11" s="1"/>
  <c r="T212" i="11"/>
  <c r="V212" i="11" s="1"/>
  <c r="V246" i="11"/>
  <c r="V292" i="11"/>
  <c r="T345" i="11"/>
  <c r="V345" i="11" s="1"/>
  <c r="T51" i="11"/>
  <c r="V51" i="11" s="1"/>
  <c r="T49" i="11"/>
  <c r="V49" i="11" s="1"/>
  <c r="Y154" i="11"/>
  <c r="V154" i="11"/>
  <c r="T647" i="11"/>
  <c r="V647" i="11" s="1"/>
  <c r="V644" i="11"/>
  <c r="V48" i="11"/>
  <c r="T147" i="11"/>
  <c r="V147" i="11" s="1"/>
  <c r="V144" i="11"/>
  <c r="Y269" i="11"/>
  <c r="V269" i="11"/>
  <c r="V314" i="11"/>
  <c r="Z337" i="11"/>
  <c r="V337" i="11"/>
  <c r="T435" i="11"/>
  <c r="V435" i="11" s="1"/>
  <c r="T438" i="11"/>
  <c r="V438" i="11" s="1"/>
  <c r="T29" i="11"/>
  <c r="V29" i="11" s="1"/>
  <c r="T27" i="11"/>
  <c r="V27" i="11" s="1"/>
  <c r="V26" i="11"/>
  <c r="Z41" i="11"/>
  <c r="V41" i="11"/>
  <c r="V70" i="11"/>
  <c r="T117" i="11"/>
  <c r="V117" i="11" s="1"/>
  <c r="T186" i="11"/>
  <c r="V186" i="11" s="1"/>
  <c r="V208" i="11"/>
  <c r="V255" i="11"/>
  <c r="V270" i="11"/>
  <c r="Y313" i="11"/>
  <c r="V313" i="11"/>
  <c r="V344" i="11"/>
  <c r="S462" i="11"/>
  <c r="T462" i="11" s="1"/>
  <c r="T415" i="11"/>
  <c r="V415" i="11" s="1"/>
  <c r="T413" i="11"/>
  <c r="V413" i="11" s="1"/>
  <c r="Y518" i="11"/>
  <c r="V518" i="11"/>
  <c r="S621" i="11"/>
  <c r="T621" i="11" s="1"/>
  <c r="T676" i="11"/>
  <c r="V667" i="11"/>
  <c r="T686" i="11"/>
  <c r="S690" i="11" s="1"/>
  <c r="T690" i="11" s="1"/>
  <c r="T689" i="11"/>
  <c r="V689" i="11" s="1"/>
  <c r="T801" i="11"/>
  <c r="V801" i="11" s="1"/>
  <c r="T804" i="11"/>
  <c r="V804" i="11" s="1"/>
  <c r="V800" i="11"/>
  <c r="V412" i="11"/>
  <c r="Z427" i="11"/>
  <c r="V427" i="11"/>
  <c r="V495" i="11"/>
  <c r="Z542" i="11"/>
  <c r="V542" i="11"/>
  <c r="V640" i="11"/>
  <c r="V685" i="11"/>
  <c r="Y838" i="11"/>
  <c r="V838" i="11"/>
  <c r="Y861" i="11"/>
  <c r="V861" i="11"/>
  <c r="T527" i="11"/>
  <c r="S531" i="11" s="1"/>
  <c r="T531" i="11" s="1"/>
  <c r="T550" i="11"/>
  <c r="V550" i="11" s="1"/>
  <c r="V572" i="11"/>
  <c r="V594" i="11"/>
  <c r="V616" i="11"/>
  <c r="Y654" i="11"/>
  <c r="V654" i="11"/>
  <c r="Z793" i="11"/>
  <c r="V793" i="11"/>
  <c r="T827" i="11"/>
  <c r="V827" i="11" s="1"/>
  <c r="T824" i="11"/>
  <c r="Z862" i="11"/>
  <c r="V862" i="11"/>
  <c r="S920" i="11"/>
  <c r="T920" i="11" s="1"/>
  <c r="S576" i="11"/>
  <c r="T576" i="11" s="1"/>
  <c r="S598" i="11"/>
  <c r="T598" i="11" s="1"/>
  <c r="Y769" i="11"/>
  <c r="V769" i="11"/>
  <c r="Z885" i="11"/>
  <c r="V885" i="11"/>
  <c r="Y953" i="11"/>
  <c r="V953" i="11"/>
  <c r="Y677" i="11"/>
  <c r="V746" i="11"/>
  <c r="V823" i="11"/>
  <c r="T893" i="11"/>
  <c r="V893" i="11" s="1"/>
  <c r="V930" i="11"/>
  <c r="T778" i="11"/>
  <c r="V778" i="11" s="1"/>
  <c r="T870" i="11"/>
  <c r="S874" i="11" s="1"/>
  <c r="T874" i="11" s="1"/>
  <c r="V2688" i="4"/>
  <c r="Y2687" i="4"/>
  <c r="V2687" i="4"/>
  <c r="T2685" i="4"/>
  <c r="V2685" i="4" s="1"/>
  <c r="V2683" i="4"/>
  <c r="T2686" i="4"/>
  <c r="V2681" i="4"/>
  <c r="V2680" i="4"/>
  <c r="V2679" i="4"/>
  <c r="T2677" i="4"/>
  <c r="V2677" i="4" s="1"/>
  <c r="S2676" i="4"/>
  <c r="T2676" i="4" s="1"/>
  <c r="V2676" i="4" s="1"/>
  <c r="S2675" i="4"/>
  <c r="T2675" i="4" s="1"/>
  <c r="T2674" i="4"/>
  <c r="V2674" i="4" s="1"/>
  <c r="V2672" i="4"/>
  <c r="V2671" i="4"/>
  <c r="V2670" i="4"/>
  <c r="V2669" i="4"/>
  <c r="V2668" i="4"/>
  <c r="V2667" i="4"/>
  <c r="S2666" i="4"/>
  <c r="V2666" i="4" s="1"/>
  <c r="S2665" i="4"/>
  <c r="V2665" i="4" s="1"/>
  <c r="S2664" i="4"/>
  <c r="V2664" i="4" s="1"/>
  <c r="S2663" i="4"/>
  <c r="V2663" i="4" s="1"/>
  <c r="S2662" i="4"/>
  <c r="V2662" i="4" s="1"/>
  <c r="S2661" i="4"/>
  <c r="V2661" i="4" s="1"/>
  <c r="U2673" i="4" l="1"/>
  <c r="V2673" i="4" s="1"/>
  <c r="BJ688" i="4"/>
  <c r="J22" i="14"/>
  <c r="J37" i="14" s="1"/>
  <c r="V281" i="11"/>
  <c r="V939" i="11"/>
  <c r="V736" i="11"/>
  <c r="S236" i="11"/>
  <c r="T236" i="11" s="1"/>
  <c r="V236" i="11" s="1"/>
  <c r="V755" i="11"/>
  <c r="T854" i="11"/>
  <c r="V854" i="11" s="1"/>
  <c r="T762" i="11"/>
  <c r="V762" i="11" s="1"/>
  <c r="V163" i="11"/>
  <c r="T170" i="11"/>
  <c r="V170" i="11" s="1"/>
  <c r="S371" i="11"/>
  <c r="T371" i="11" s="1"/>
  <c r="V371" i="11" s="1"/>
  <c r="V278" i="11"/>
  <c r="T716" i="11"/>
  <c r="V716" i="11" s="1"/>
  <c r="V329" i="11"/>
  <c r="T335" i="11"/>
  <c r="T341" i="11" s="1"/>
  <c r="V326" i="11"/>
  <c r="V686" i="11"/>
  <c r="S30" i="11"/>
  <c r="T30" i="11" s="1"/>
  <c r="V30" i="11" s="1"/>
  <c r="V322" i="11"/>
  <c r="T290" i="11"/>
  <c r="V290" i="11" s="1"/>
  <c r="S782" i="11"/>
  <c r="T782" i="11" s="1"/>
  <c r="V782" i="11" s="1"/>
  <c r="S416" i="11"/>
  <c r="T416" i="11" s="1"/>
  <c r="V416" i="11" s="1"/>
  <c r="T494" i="11"/>
  <c r="X494" i="11" s="1"/>
  <c r="T403" i="11"/>
  <c r="T409" i="11" s="1"/>
  <c r="V690" i="11"/>
  <c r="T693" i="11"/>
  <c r="V693" i="11" s="1"/>
  <c r="V531" i="11"/>
  <c r="T534" i="11"/>
  <c r="V534" i="11" s="1"/>
  <c r="V874" i="11"/>
  <c r="T877" i="11"/>
  <c r="V877" i="11" s="1"/>
  <c r="T465" i="11"/>
  <c r="V465" i="11" s="1"/>
  <c r="V462" i="11"/>
  <c r="V598" i="11"/>
  <c r="T601" i="11"/>
  <c r="V601" i="11" s="1"/>
  <c r="V576" i="11"/>
  <c r="T579" i="11"/>
  <c r="V579" i="11" s="1"/>
  <c r="V824" i="11"/>
  <c r="S828" i="11"/>
  <c r="T828" i="11" s="1"/>
  <c r="S554" i="11"/>
  <c r="T554" i="11" s="1"/>
  <c r="V527" i="11"/>
  <c r="S190" i="11"/>
  <c r="T190" i="11" s="1"/>
  <c r="S121" i="11"/>
  <c r="T121" i="11" s="1"/>
  <c r="S349" i="11"/>
  <c r="T349" i="11" s="1"/>
  <c r="S75" i="11"/>
  <c r="T75" i="11" s="1"/>
  <c r="T517" i="11"/>
  <c r="T113" i="11"/>
  <c r="X107" i="11"/>
  <c r="V107" i="11"/>
  <c r="T923" i="11"/>
  <c r="V923" i="11" s="1"/>
  <c r="V920" i="11"/>
  <c r="T682" i="11"/>
  <c r="V676" i="11"/>
  <c r="X676" i="11"/>
  <c r="S897" i="11"/>
  <c r="T897" i="11" s="1"/>
  <c r="V870" i="11"/>
  <c r="T624" i="11"/>
  <c r="V624" i="11" s="1"/>
  <c r="V621" i="11"/>
  <c r="S805" i="11"/>
  <c r="T805" i="11" s="1"/>
  <c r="T745" i="11"/>
  <c r="S439" i="11"/>
  <c r="T439" i="11" s="1"/>
  <c r="T153" i="11"/>
  <c r="T653" i="11"/>
  <c r="S52" i="11"/>
  <c r="T52" i="11" s="1"/>
  <c r="T952" i="11"/>
  <c r="T312" i="11"/>
  <c r="S8" i="11"/>
  <c r="T8" i="11" s="1"/>
  <c r="T268" i="11"/>
  <c r="S213" i="11"/>
  <c r="T213" i="11" s="1"/>
  <c r="T2678" i="4"/>
  <c r="V2678" i="4" s="1"/>
  <c r="V2675" i="4"/>
  <c r="Z2686" i="4"/>
  <c r="Z2690" i="4" s="1"/>
  <c r="V2686" i="4"/>
  <c r="Y2685" i="4"/>
  <c r="Y2690" i="4" s="1"/>
  <c r="V2682" i="4"/>
  <c r="V2104" i="4"/>
  <c r="V2103" i="4"/>
  <c r="T2102" i="4"/>
  <c r="V2102" i="4" s="1"/>
  <c r="V2099" i="4"/>
  <c r="V2098" i="4"/>
  <c r="V2097" i="4"/>
  <c r="T2096" i="4"/>
  <c r="V2096" i="4" s="1"/>
  <c r="T2095" i="4"/>
  <c r="V2095" i="4" s="1"/>
  <c r="T2094" i="4"/>
  <c r="V2094" i="4" s="1"/>
  <c r="T2093" i="4"/>
  <c r="V2092" i="4"/>
  <c r="T2091" i="4"/>
  <c r="V2091" i="4" s="1"/>
  <c r="S2090" i="4"/>
  <c r="T2090" i="4" s="1"/>
  <c r="V2090" i="4" s="1"/>
  <c r="S2089" i="4"/>
  <c r="T2089" i="4" s="1"/>
  <c r="V2088" i="4"/>
  <c r="V2086" i="4"/>
  <c r="V2085" i="4"/>
  <c r="V2084" i="4"/>
  <c r="V2083" i="4"/>
  <c r="V2082" i="4"/>
  <c r="V2081" i="4"/>
  <c r="S2080" i="4"/>
  <c r="V2080" i="4" s="1"/>
  <c r="S2079" i="4"/>
  <c r="V2079" i="4" s="1"/>
  <c r="S2078" i="4"/>
  <c r="V2078" i="4" s="1"/>
  <c r="S2077" i="4"/>
  <c r="V2077" i="4" s="1"/>
  <c r="S2076" i="4"/>
  <c r="V2076" i="4" s="1"/>
  <c r="S2075" i="4"/>
  <c r="V2075" i="4" s="1"/>
  <c r="V2073" i="4"/>
  <c r="S2073" i="4"/>
  <c r="Q2073" i="4"/>
  <c r="V2070" i="4"/>
  <c r="V2069" i="4"/>
  <c r="T2068" i="4"/>
  <c r="V2068" i="4" s="1"/>
  <c r="V2065" i="4"/>
  <c r="V2064" i="4"/>
  <c r="V2063" i="4"/>
  <c r="T2062" i="4"/>
  <c r="V2062" i="4" s="1"/>
  <c r="T2061" i="4"/>
  <c r="V2061" i="4" s="1"/>
  <c r="T2060" i="4"/>
  <c r="V2060" i="4" s="1"/>
  <c r="T2059" i="4"/>
  <c r="V2058" i="4"/>
  <c r="T2057" i="4"/>
  <c r="V2057" i="4" s="1"/>
  <c r="S2056" i="4"/>
  <c r="T2056" i="4" s="1"/>
  <c r="V2056" i="4" s="1"/>
  <c r="S2055" i="4"/>
  <c r="T2055" i="4" s="1"/>
  <c r="T2054" i="4"/>
  <c r="V2054" i="4" s="1"/>
  <c r="V2052" i="4"/>
  <c r="V2051" i="4"/>
  <c r="V2050" i="4"/>
  <c r="V2049" i="4"/>
  <c r="V2048" i="4"/>
  <c r="V2047" i="4"/>
  <c r="S2046" i="4"/>
  <c r="V2046" i="4" s="1"/>
  <c r="S2045" i="4"/>
  <c r="V2045" i="4" s="1"/>
  <c r="S2044" i="4"/>
  <c r="V2044" i="4" s="1"/>
  <c r="S2043" i="4"/>
  <c r="V2043" i="4" s="1"/>
  <c r="S2042" i="4"/>
  <c r="V2042" i="4" s="1"/>
  <c r="S2041" i="4"/>
  <c r="V2041" i="4" s="1"/>
  <c r="V2039" i="4"/>
  <c r="S2039" i="4"/>
  <c r="Q2039" i="4"/>
  <c r="K56" i="9"/>
  <c r="K55" i="9"/>
  <c r="K53" i="9"/>
  <c r="K52" i="9"/>
  <c r="K50" i="9"/>
  <c r="K49" i="9"/>
  <c r="K48" i="9"/>
  <c r="K47" i="9"/>
  <c r="K46" i="9"/>
  <c r="K42" i="9"/>
  <c r="K41" i="9"/>
  <c r="K40" i="9"/>
  <c r="K39" i="9"/>
  <c r="K38" i="9"/>
  <c r="K36" i="9"/>
  <c r="K34" i="9"/>
  <c r="K33" i="9"/>
  <c r="K31" i="9"/>
  <c r="K30" i="9"/>
  <c r="K28" i="9"/>
  <c r="K27" i="9"/>
  <c r="K25" i="9"/>
  <c r="K24" i="9"/>
  <c r="K23" i="9"/>
  <c r="K22" i="9"/>
  <c r="K21" i="9"/>
  <c r="K17" i="9"/>
  <c r="K16" i="9"/>
  <c r="K15" i="9"/>
  <c r="K14" i="9"/>
  <c r="K13" i="9"/>
  <c r="K11" i="9"/>
  <c r="K9" i="9"/>
  <c r="K8" i="9"/>
  <c r="K54" i="9"/>
  <c r="K51" i="9"/>
  <c r="K45" i="9"/>
  <c r="K44" i="9"/>
  <c r="K43" i="9"/>
  <c r="K37" i="9"/>
  <c r="K35" i="9"/>
  <c r="K29" i="9"/>
  <c r="K26" i="9"/>
  <c r="K20" i="9"/>
  <c r="K19" i="9"/>
  <c r="K18" i="9"/>
  <c r="K12" i="9"/>
  <c r="K10" i="9"/>
  <c r="AV686" i="4"/>
  <c r="AV685" i="4"/>
  <c r="AV681" i="4"/>
  <c r="AT679" i="4"/>
  <c r="AV679" i="4" s="1"/>
  <c r="AT678" i="4"/>
  <c r="AV678" i="4" s="1"/>
  <c r="AT677" i="4"/>
  <c r="AV676" i="4"/>
  <c r="AT675" i="4"/>
  <c r="AV675" i="4" s="1"/>
  <c r="AS674" i="4"/>
  <c r="AT674" i="4" s="1"/>
  <c r="AV674" i="4" s="1"/>
  <c r="AV670" i="4"/>
  <c r="AV669" i="4"/>
  <c r="AV668" i="4"/>
  <c r="AV667" i="4"/>
  <c r="AV666" i="4"/>
  <c r="AV665" i="4"/>
  <c r="AS664" i="4"/>
  <c r="AV664" i="4" s="1"/>
  <c r="AS663" i="4"/>
  <c r="AV663" i="4" s="1"/>
  <c r="AS662" i="4"/>
  <c r="AV662" i="4" s="1"/>
  <c r="AS661" i="4"/>
  <c r="AV661" i="4" s="1"/>
  <c r="AS660" i="4"/>
  <c r="AV660" i="4" s="1"/>
  <c r="AS659" i="4"/>
  <c r="AV659" i="4" s="1"/>
  <c r="AS658" i="4"/>
  <c r="AV658" i="4" s="1"/>
  <c r="AT657" i="4"/>
  <c r="AS657" i="4"/>
  <c r="AT656" i="4"/>
  <c r="AS656" i="4"/>
  <c r="AN655" i="4"/>
  <c r="AV654" i="4"/>
  <c r="AY685" i="4" s="1"/>
  <c r="AS654" i="4"/>
  <c r="AO654" i="4"/>
  <c r="AI686" i="4"/>
  <c r="AI685" i="4"/>
  <c r="AI681" i="4"/>
  <c r="AG679" i="4"/>
  <c r="AI679" i="4" s="1"/>
  <c r="AG678" i="4"/>
  <c r="AI678" i="4" s="1"/>
  <c r="AG677" i="4"/>
  <c r="AI676" i="4"/>
  <c r="AG675" i="4"/>
  <c r="AI675" i="4" s="1"/>
  <c r="AF674" i="4"/>
  <c r="AG674" i="4" s="1"/>
  <c r="AI674" i="4" s="1"/>
  <c r="AI670" i="4"/>
  <c r="AI669" i="4"/>
  <c r="AI668" i="4"/>
  <c r="AI667" i="4"/>
  <c r="AI666" i="4"/>
  <c r="AI665" i="4"/>
  <c r="AF664" i="4"/>
  <c r="AI664" i="4" s="1"/>
  <c r="AF663" i="4"/>
  <c r="AI663" i="4" s="1"/>
  <c r="AF662" i="4"/>
  <c r="AI662" i="4" s="1"/>
  <c r="AF661" i="4"/>
  <c r="AI661" i="4" s="1"/>
  <c r="AF660" i="4"/>
  <c r="AI660" i="4" s="1"/>
  <c r="AF659" i="4"/>
  <c r="AI659" i="4" s="1"/>
  <c r="AF658" i="4"/>
  <c r="AI658" i="4" s="1"/>
  <c r="AG657" i="4"/>
  <c r="AF657" i="4"/>
  <c r="AG656" i="4"/>
  <c r="AF656" i="4"/>
  <c r="AA655" i="4"/>
  <c r="AI654" i="4"/>
  <c r="AL685" i="4" s="1"/>
  <c r="AF654" i="4"/>
  <c r="AB654" i="4"/>
  <c r="V686" i="4"/>
  <c r="V685" i="4"/>
  <c r="V681" i="4"/>
  <c r="T679" i="4"/>
  <c r="V679" i="4" s="1"/>
  <c r="T678" i="4"/>
  <c r="V678" i="4" s="1"/>
  <c r="T677" i="4"/>
  <c r="V677" i="4" s="1"/>
  <c r="V676" i="4"/>
  <c r="T675" i="4"/>
  <c r="V675" i="4" s="1"/>
  <c r="S674" i="4"/>
  <c r="T674" i="4" s="1"/>
  <c r="V674" i="4" s="1"/>
  <c r="V670" i="4"/>
  <c r="V669" i="4"/>
  <c r="V668" i="4"/>
  <c r="V667" i="4"/>
  <c r="V666" i="4"/>
  <c r="V665" i="4"/>
  <c r="S664" i="4"/>
  <c r="V664" i="4" s="1"/>
  <c r="S663" i="4"/>
  <c r="V663" i="4" s="1"/>
  <c r="S662" i="4"/>
  <c r="V662" i="4" s="1"/>
  <c r="S661" i="4"/>
  <c r="V661" i="4" s="1"/>
  <c r="S660" i="4"/>
  <c r="V660" i="4" s="1"/>
  <c r="S659" i="4"/>
  <c r="V659" i="4" s="1"/>
  <c r="S658" i="4"/>
  <c r="V658" i="4" s="1"/>
  <c r="T657" i="4"/>
  <c r="S657" i="4"/>
  <c r="T656" i="4"/>
  <c r="S656" i="4"/>
  <c r="Y685" i="4"/>
  <c r="S654" i="4"/>
  <c r="AV619" i="4"/>
  <c r="AV618" i="4"/>
  <c r="AV614" i="4"/>
  <c r="AT612" i="4"/>
  <c r="AV612" i="4" s="1"/>
  <c r="AT611" i="4"/>
  <c r="AV611" i="4" s="1"/>
  <c r="AT610" i="4"/>
  <c r="AV609" i="4"/>
  <c r="AT608" i="4"/>
  <c r="AV608" i="4" s="1"/>
  <c r="AS607" i="4"/>
  <c r="AT607" i="4" s="1"/>
  <c r="AV607" i="4" s="1"/>
  <c r="AV603" i="4"/>
  <c r="AV602" i="4"/>
  <c r="AV601" i="4"/>
  <c r="AV600" i="4"/>
  <c r="AV599" i="4"/>
  <c r="AV598" i="4"/>
  <c r="AS597" i="4"/>
  <c r="AV597" i="4" s="1"/>
  <c r="AS596" i="4"/>
  <c r="AV596" i="4" s="1"/>
  <c r="AS595" i="4"/>
  <c r="AV595" i="4" s="1"/>
  <c r="AS594" i="4"/>
  <c r="AV594" i="4" s="1"/>
  <c r="AS593" i="4"/>
  <c r="AV593" i="4" s="1"/>
  <c r="AS592" i="4"/>
  <c r="AV592" i="4" s="1"/>
  <c r="AS591" i="4"/>
  <c r="AV591" i="4" s="1"/>
  <c r="AT590" i="4"/>
  <c r="AS590" i="4"/>
  <c r="AT589" i="4"/>
  <c r="AS589" i="4"/>
  <c r="AN588" i="4"/>
  <c r="AV587" i="4"/>
  <c r="AY618" i="4" s="1"/>
  <c r="AS587" i="4"/>
  <c r="AO587" i="4"/>
  <c r="AI619" i="4"/>
  <c r="AI618" i="4"/>
  <c r="AI614" i="4"/>
  <c r="AG612" i="4"/>
  <c r="AI612" i="4" s="1"/>
  <c r="AG611" i="4"/>
  <c r="AI611" i="4" s="1"/>
  <c r="AG610" i="4"/>
  <c r="AG616" i="4" s="1"/>
  <c r="AI609" i="4"/>
  <c r="AG608" i="4"/>
  <c r="AI608" i="4" s="1"/>
  <c r="AF607" i="4"/>
  <c r="AG607" i="4" s="1"/>
  <c r="AI607" i="4" s="1"/>
  <c r="AI603" i="4"/>
  <c r="AI602" i="4"/>
  <c r="AI601" i="4"/>
  <c r="AI600" i="4"/>
  <c r="AI599" i="4"/>
  <c r="AI598" i="4"/>
  <c r="AF597" i="4"/>
  <c r="AI597" i="4" s="1"/>
  <c r="AF596" i="4"/>
  <c r="AI596" i="4" s="1"/>
  <c r="AF595" i="4"/>
  <c r="AI595" i="4" s="1"/>
  <c r="AF594" i="4"/>
  <c r="AI594" i="4" s="1"/>
  <c r="AF593" i="4"/>
  <c r="AI593" i="4" s="1"/>
  <c r="AF592" i="4"/>
  <c r="AI592" i="4" s="1"/>
  <c r="AF591" i="4"/>
  <c r="AI591" i="4" s="1"/>
  <c r="AG590" i="4"/>
  <c r="AF590" i="4"/>
  <c r="AG589" i="4"/>
  <c r="AF589" i="4"/>
  <c r="AI589" i="4" s="1"/>
  <c r="AA588" i="4"/>
  <c r="AI587" i="4"/>
  <c r="AL618" i="4" s="1"/>
  <c r="AF587" i="4"/>
  <c r="AB587" i="4"/>
  <c r="V619" i="4"/>
  <c r="V618" i="4"/>
  <c r="V614" i="4"/>
  <c r="T612" i="4"/>
  <c r="V612" i="4" s="1"/>
  <c r="T611" i="4"/>
  <c r="V611" i="4" s="1"/>
  <c r="T610" i="4"/>
  <c r="V609" i="4"/>
  <c r="T608" i="4"/>
  <c r="V608" i="4" s="1"/>
  <c r="S607" i="4"/>
  <c r="T607" i="4" s="1"/>
  <c r="V607" i="4" s="1"/>
  <c r="V603" i="4"/>
  <c r="V602" i="4"/>
  <c r="V601" i="4"/>
  <c r="V600" i="4"/>
  <c r="V599" i="4"/>
  <c r="V598" i="4"/>
  <c r="S597" i="4"/>
  <c r="V597" i="4" s="1"/>
  <c r="S596" i="4"/>
  <c r="V596" i="4" s="1"/>
  <c r="S595" i="4"/>
  <c r="V595" i="4" s="1"/>
  <c r="S594" i="4"/>
  <c r="V594" i="4" s="1"/>
  <c r="S593" i="4"/>
  <c r="V593" i="4" s="1"/>
  <c r="S592" i="4"/>
  <c r="V592" i="4" s="1"/>
  <c r="S591" i="4"/>
  <c r="V591" i="4" s="1"/>
  <c r="T590" i="4"/>
  <c r="S590" i="4"/>
  <c r="T589" i="4"/>
  <c r="S589" i="4"/>
  <c r="V587" i="4"/>
  <c r="Y618" i="4" s="1"/>
  <c r="S587" i="4"/>
  <c r="AV552" i="4"/>
  <c r="AY551" i="4"/>
  <c r="AV551" i="4"/>
  <c r="AV547" i="4"/>
  <c r="AT545" i="4"/>
  <c r="AV545" i="4" s="1"/>
  <c r="AT544" i="4"/>
  <c r="AV544" i="4" s="1"/>
  <c r="AT543" i="4"/>
  <c r="AV543" i="4" s="1"/>
  <c r="AV542" i="4"/>
  <c r="AT541" i="4"/>
  <c r="AV541" i="4" s="1"/>
  <c r="AS540" i="4"/>
  <c r="AT540" i="4" s="1"/>
  <c r="AV540" i="4" s="1"/>
  <c r="AV536" i="4"/>
  <c r="AU535" i="4"/>
  <c r="AV535" i="4" s="1"/>
  <c r="AV534" i="4"/>
  <c r="AV533" i="4"/>
  <c r="AV532" i="4"/>
  <c r="AV531" i="4"/>
  <c r="AS530" i="4"/>
  <c r="AV530" i="4" s="1"/>
  <c r="AS529" i="4"/>
  <c r="AV529" i="4" s="1"/>
  <c r="AS528" i="4"/>
  <c r="AV528" i="4" s="1"/>
  <c r="AS527" i="4"/>
  <c r="AV527" i="4" s="1"/>
  <c r="AS526" i="4"/>
  <c r="AV526" i="4" s="1"/>
  <c r="AS525" i="4"/>
  <c r="AV525" i="4" s="1"/>
  <c r="AS524" i="4"/>
  <c r="AV524" i="4" s="1"/>
  <c r="AT523" i="4"/>
  <c r="AS523" i="4"/>
  <c r="AT522" i="4"/>
  <c r="AS522" i="4"/>
  <c r="AN521" i="4"/>
  <c r="AS520" i="4"/>
  <c r="AO520" i="4"/>
  <c r="AI552" i="4"/>
  <c r="AL551" i="4"/>
  <c r="AI551" i="4"/>
  <c r="AI547" i="4"/>
  <c r="AG545" i="4"/>
  <c r="AI545" i="4" s="1"/>
  <c r="AG544" i="4"/>
  <c r="AI544" i="4" s="1"/>
  <c r="AG543" i="4"/>
  <c r="AI542" i="4"/>
  <c r="AG541" i="4"/>
  <c r="AI541" i="4" s="1"/>
  <c r="AF540" i="4"/>
  <c r="AG540" i="4" s="1"/>
  <c r="AI540" i="4" s="1"/>
  <c r="AI536" i="4"/>
  <c r="AH535" i="4"/>
  <c r="AI535" i="4" s="1"/>
  <c r="AI534" i="4"/>
  <c r="AI533" i="4"/>
  <c r="AI532" i="4"/>
  <c r="AI531" i="4"/>
  <c r="AF530" i="4"/>
  <c r="AI530" i="4" s="1"/>
  <c r="AF529" i="4"/>
  <c r="AI529" i="4" s="1"/>
  <c r="AF528" i="4"/>
  <c r="AI528" i="4" s="1"/>
  <c r="AF527" i="4"/>
  <c r="AI527" i="4" s="1"/>
  <c r="AF526" i="4"/>
  <c r="AI526" i="4" s="1"/>
  <c r="AF525" i="4"/>
  <c r="AI525" i="4" s="1"/>
  <c r="AF524" i="4"/>
  <c r="AI524" i="4" s="1"/>
  <c r="AG523" i="4"/>
  <c r="AF523" i="4"/>
  <c r="AI523" i="4" s="1"/>
  <c r="AG522" i="4"/>
  <c r="AF539" i="4" s="1"/>
  <c r="AG539" i="4" s="1"/>
  <c r="AF522" i="4"/>
  <c r="AA521" i="4"/>
  <c r="AF520" i="4"/>
  <c r="AB520" i="4"/>
  <c r="V552" i="4"/>
  <c r="Y551" i="4"/>
  <c r="V551" i="4"/>
  <c r="V547" i="4"/>
  <c r="T545" i="4"/>
  <c r="V545" i="4" s="1"/>
  <c r="T544" i="4"/>
  <c r="V544" i="4" s="1"/>
  <c r="T543" i="4"/>
  <c r="V542" i="4"/>
  <c r="T541" i="4"/>
  <c r="V541" i="4" s="1"/>
  <c r="S540" i="4"/>
  <c r="T540" i="4" s="1"/>
  <c r="V540" i="4" s="1"/>
  <c r="V536" i="4"/>
  <c r="U535" i="4"/>
  <c r="V535" i="4" s="1"/>
  <c r="V534" i="4"/>
  <c r="V533" i="4"/>
  <c r="V532" i="4"/>
  <c r="V531" i="4"/>
  <c r="S530" i="4"/>
  <c r="V530" i="4" s="1"/>
  <c r="S529" i="4"/>
  <c r="V529" i="4" s="1"/>
  <c r="S528" i="4"/>
  <c r="V528" i="4" s="1"/>
  <c r="S527" i="4"/>
  <c r="V527" i="4" s="1"/>
  <c r="S526" i="4"/>
  <c r="V526" i="4" s="1"/>
  <c r="S525" i="4"/>
  <c r="V525" i="4" s="1"/>
  <c r="S524" i="4"/>
  <c r="V524" i="4" s="1"/>
  <c r="T523" i="4"/>
  <c r="S523" i="4"/>
  <c r="T522" i="4"/>
  <c r="S522" i="4"/>
  <c r="S520" i="4"/>
  <c r="AV421" i="4"/>
  <c r="AY420" i="4"/>
  <c r="AV420" i="4"/>
  <c r="AV416" i="4"/>
  <c r="AT414" i="4"/>
  <c r="AV414" i="4" s="1"/>
  <c r="AT413" i="4"/>
  <c r="AV413" i="4" s="1"/>
  <c r="AT412" i="4"/>
  <c r="AV412" i="4" s="1"/>
  <c r="AV411" i="4"/>
  <c r="AT410" i="4"/>
  <c r="AV410" i="4" s="1"/>
  <c r="AS409" i="4"/>
  <c r="AT409" i="4" s="1"/>
  <c r="AV409" i="4" s="1"/>
  <c r="AV405" i="4"/>
  <c r="AU404" i="4"/>
  <c r="AV404" i="4" s="1"/>
  <c r="AV403" i="4"/>
  <c r="AV402" i="4"/>
  <c r="AV401" i="4"/>
  <c r="AV400" i="4"/>
  <c r="AS399" i="4"/>
  <c r="AV399" i="4" s="1"/>
  <c r="AS398" i="4"/>
  <c r="AV398" i="4" s="1"/>
  <c r="AS397" i="4"/>
  <c r="AV397" i="4" s="1"/>
  <c r="AS396" i="4"/>
  <c r="AV396" i="4" s="1"/>
  <c r="AS395" i="4"/>
  <c r="AV395" i="4" s="1"/>
  <c r="AS394" i="4"/>
  <c r="AV394" i="4" s="1"/>
  <c r="AS393" i="4"/>
  <c r="AV393" i="4" s="1"/>
  <c r="AT392" i="4"/>
  <c r="AS392" i="4"/>
  <c r="AT391" i="4"/>
  <c r="AS391" i="4"/>
  <c r="AV391" i="4" s="1"/>
  <c r="AN390" i="4"/>
  <c r="AS389" i="4"/>
  <c r="AO389" i="4"/>
  <c r="AI421" i="4"/>
  <c r="AL420" i="4"/>
  <c r="AI420" i="4"/>
  <c r="AI416" i="4"/>
  <c r="AG414" i="4"/>
  <c r="AI414" i="4" s="1"/>
  <c r="AG413" i="4"/>
  <c r="AI413" i="4" s="1"/>
  <c r="AG412" i="4"/>
  <c r="AI411" i="4"/>
  <c r="AG410" i="4"/>
  <c r="AI410" i="4" s="1"/>
  <c r="AF409" i="4"/>
  <c r="AG409" i="4" s="1"/>
  <c r="AI409" i="4" s="1"/>
  <c r="AI405" i="4"/>
  <c r="AH404" i="4"/>
  <c r="AI404" i="4" s="1"/>
  <c r="AI403" i="4"/>
  <c r="AI402" i="4"/>
  <c r="AI401" i="4"/>
  <c r="AI400" i="4"/>
  <c r="AF399" i="4"/>
  <c r="AI399" i="4" s="1"/>
  <c r="AF398" i="4"/>
  <c r="AI398" i="4" s="1"/>
  <c r="AF397" i="4"/>
  <c r="AI397" i="4" s="1"/>
  <c r="AF396" i="4"/>
  <c r="AI396" i="4" s="1"/>
  <c r="AF395" i="4"/>
  <c r="AI395" i="4" s="1"/>
  <c r="AF394" i="4"/>
  <c r="AI394" i="4" s="1"/>
  <c r="AF393" i="4"/>
  <c r="AI393" i="4" s="1"/>
  <c r="AG392" i="4"/>
  <c r="AF392" i="4"/>
  <c r="AI392" i="4" s="1"/>
  <c r="AG391" i="4"/>
  <c r="AF391" i="4"/>
  <c r="AA390" i="4"/>
  <c r="AF389" i="4"/>
  <c r="AB389" i="4"/>
  <c r="V421" i="4"/>
  <c r="V420" i="4"/>
  <c r="V416" i="4"/>
  <c r="T414" i="4"/>
  <c r="V414" i="4" s="1"/>
  <c r="T413" i="4"/>
  <c r="V413" i="4" s="1"/>
  <c r="T412" i="4"/>
  <c r="V411" i="4"/>
  <c r="T410" i="4"/>
  <c r="V410" i="4" s="1"/>
  <c r="S409" i="4"/>
  <c r="T409" i="4" s="1"/>
  <c r="V409" i="4" s="1"/>
  <c r="V405" i="4"/>
  <c r="U404" i="4"/>
  <c r="V404" i="4" s="1"/>
  <c r="V403" i="4"/>
  <c r="V402" i="4"/>
  <c r="V401" i="4"/>
  <c r="V400" i="4"/>
  <c r="S399" i="4"/>
  <c r="V399" i="4" s="1"/>
  <c r="S398" i="4"/>
  <c r="V398" i="4" s="1"/>
  <c r="S397" i="4"/>
  <c r="V397" i="4" s="1"/>
  <c r="S396" i="4"/>
  <c r="V396" i="4" s="1"/>
  <c r="S395" i="4"/>
  <c r="V395" i="4" s="1"/>
  <c r="S394" i="4"/>
  <c r="V394" i="4" s="1"/>
  <c r="S393" i="4"/>
  <c r="V393" i="4" s="1"/>
  <c r="T392" i="4"/>
  <c r="S392" i="4"/>
  <c r="T391" i="4"/>
  <c r="S391" i="4"/>
  <c r="Y420" i="4"/>
  <c r="S389" i="4"/>
  <c r="AV354" i="4"/>
  <c r="AV353" i="4"/>
  <c r="AV349" i="4"/>
  <c r="AT347" i="4"/>
  <c r="AV347" i="4" s="1"/>
  <c r="AT346" i="4"/>
  <c r="AV346" i="4" s="1"/>
  <c r="AT345" i="4"/>
  <c r="AV344" i="4"/>
  <c r="AT343" i="4"/>
  <c r="AV343" i="4" s="1"/>
  <c r="AS342" i="4"/>
  <c r="AT342" i="4" s="1"/>
  <c r="AV342" i="4" s="1"/>
  <c r="AV338" i="4"/>
  <c r="AU337" i="4"/>
  <c r="AV337" i="4" s="1"/>
  <c r="AV336" i="4"/>
  <c r="AV335" i="4"/>
  <c r="AV334" i="4"/>
  <c r="AV333" i="4"/>
  <c r="AS332" i="4"/>
  <c r="AV332" i="4" s="1"/>
  <c r="AS331" i="4"/>
  <c r="AV331" i="4" s="1"/>
  <c r="AS330" i="4"/>
  <c r="AV330" i="4" s="1"/>
  <c r="AS329" i="4"/>
  <c r="AV329" i="4" s="1"/>
  <c r="AS328" i="4"/>
  <c r="AV328" i="4" s="1"/>
  <c r="AS327" i="4"/>
  <c r="AV327" i="4" s="1"/>
  <c r="AS326" i="4"/>
  <c r="AV326" i="4" s="1"/>
  <c r="AT325" i="4"/>
  <c r="AS325" i="4"/>
  <c r="AT324" i="4"/>
  <c r="AS324" i="4"/>
  <c r="AV324" i="4" s="1"/>
  <c r="AN323" i="4"/>
  <c r="AV322" i="4"/>
  <c r="AS322" i="4"/>
  <c r="AO322" i="4"/>
  <c r="AI354" i="4"/>
  <c r="AI353" i="4"/>
  <c r="AI349" i="4"/>
  <c r="AG347" i="4"/>
  <c r="AI347" i="4" s="1"/>
  <c r="AG346" i="4"/>
  <c r="AI346" i="4" s="1"/>
  <c r="AG345" i="4"/>
  <c r="AI345" i="4" s="1"/>
  <c r="AI344" i="4"/>
  <c r="AG343" i="4"/>
  <c r="AI343" i="4" s="1"/>
  <c r="AF342" i="4"/>
  <c r="AG342" i="4" s="1"/>
  <c r="AI342" i="4" s="1"/>
  <c r="AI338" i="4"/>
  <c r="AH337" i="4"/>
  <c r="AI337" i="4" s="1"/>
  <c r="AI336" i="4"/>
  <c r="AI335" i="4"/>
  <c r="AI334" i="4"/>
  <c r="AI333" i="4"/>
  <c r="AF332" i="4"/>
  <c r="AI332" i="4" s="1"/>
  <c r="AF331" i="4"/>
  <c r="AI331" i="4" s="1"/>
  <c r="AF330" i="4"/>
  <c r="AI330" i="4" s="1"/>
  <c r="AF329" i="4"/>
  <c r="AI329" i="4" s="1"/>
  <c r="AF328" i="4"/>
  <c r="AI328" i="4" s="1"/>
  <c r="AF327" i="4"/>
  <c r="AI327" i="4" s="1"/>
  <c r="AF326" i="4"/>
  <c r="AI326" i="4" s="1"/>
  <c r="AG325" i="4"/>
  <c r="AF325" i="4"/>
  <c r="AG324" i="4"/>
  <c r="AF324" i="4"/>
  <c r="AA323" i="4"/>
  <c r="AI322" i="4"/>
  <c r="AL353" i="4" s="1"/>
  <c r="AF322" i="4"/>
  <c r="AB322" i="4"/>
  <c r="V354" i="4"/>
  <c r="V353" i="4"/>
  <c r="V349" i="4"/>
  <c r="T347" i="4"/>
  <c r="V347" i="4" s="1"/>
  <c r="T346" i="4"/>
  <c r="V346" i="4" s="1"/>
  <c r="T345" i="4"/>
  <c r="V344" i="4"/>
  <c r="T343" i="4"/>
  <c r="V343" i="4" s="1"/>
  <c r="S342" i="4"/>
  <c r="T342" i="4" s="1"/>
  <c r="V342" i="4" s="1"/>
  <c r="V338" i="4"/>
  <c r="U337" i="4"/>
  <c r="V337" i="4" s="1"/>
  <c r="V336" i="4"/>
  <c r="V335" i="4"/>
  <c r="V334" i="4"/>
  <c r="V333" i="4"/>
  <c r="S332" i="4"/>
  <c r="V332" i="4" s="1"/>
  <c r="S331" i="4"/>
  <c r="V331" i="4" s="1"/>
  <c r="S330" i="4"/>
  <c r="V330" i="4" s="1"/>
  <c r="S329" i="4"/>
  <c r="V329" i="4" s="1"/>
  <c r="S328" i="4"/>
  <c r="V328" i="4" s="1"/>
  <c r="S327" i="4"/>
  <c r="V327" i="4" s="1"/>
  <c r="S326" i="4"/>
  <c r="V326" i="4" s="1"/>
  <c r="T325" i="4"/>
  <c r="S325" i="4"/>
  <c r="T324" i="4"/>
  <c r="S324" i="4"/>
  <c r="Y353" i="4"/>
  <c r="S322" i="4"/>
  <c r="AV287" i="4"/>
  <c r="AY286" i="4"/>
  <c r="AV286" i="4"/>
  <c r="AV282" i="4"/>
  <c r="AT280" i="4"/>
  <c r="AV280" i="4" s="1"/>
  <c r="AT279" i="4"/>
  <c r="AV279" i="4" s="1"/>
  <c r="AT278" i="4"/>
  <c r="AV277" i="4"/>
  <c r="AT276" i="4"/>
  <c r="AV276" i="4" s="1"/>
  <c r="AS275" i="4"/>
  <c r="AT275" i="4" s="1"/>
  <c r="AV275" i="4" s="1"/>
  <c r="AV271" i="4"/>
  <c r="AU270" i="4"/>
  <c r="AV270" i="4" s="1"/>
  <c r="AV269" i="4"/>
  <c r="AV268" i="4"/>
  <c r="AV267" i="4"/>
  <c r="AV266" i="4"/>
  <c r="AS265" i="4"/>
  <c r="AV265" i="4" s="1"/>
  <c r="AS264" i="4"/>
  <c r="AV264" i="4" s="1"/>
  <c r="AS263" i="4"/>
  <c r="AV263" i="4" s="1"/>
  <c r="AS262" i="4"/>
  <c r="AV262" i="4" s="1"/>
  <c r="AS261" i="4"/>
  <c r="AV261" i="4" s="1"/>
  <c r="AS260" i="4"/>
  <c r="AV260" i="4" s="1"/>
  <c r="AS259" i="4"/>
  <c r="AV259" i="4" s="1"/>
  <c r="AT258" i="4"/>
  <c r="AS258" i="4"/>
  <c r="AT257" i="4"/>
  <c r="AS257" i="4"/>
  <c r="AN256" i="4"/>
  <c r="AS255" i="4"/>
  <c r="AO255" i="4"/>
  <c r="AI287" i="4"/>
  <c r="AL286" i="4"/>
  <c r="AI286" i="4"/>
  <c r="AI282" i="4"/>
  <c r="AG280" i="4"/>
  <c r="AI280" i="4" s="1"/>
  <c r="AG279" i="4"/>
  <c r="AI279" i="4" s="1"/>
  <c r="AG278" i="4"/>
  <c r="AI278" i="4" s="1"/>
  <c r="AI277" i="4"/>
  <c r="AG276" i="4"/>
  <c r="AI276" i="4" s="1"/>
  <c r="AF275" i="4"/>
  <c r="AG275" i="4" s="1"/>
  <c r="AI275" i="4" s="1"/>
  <c r="AI271" i="4"/>
  <c r="AH270" i="4"/>
  <c r="AI270" i="4" s="1"/>
  <c r="AI269" i="4"/>
  <c r="AI268" i="4"/>
  <c r="AI267" i="4"/>
  <c r="AI266" i="4"/>
  <c r="AF265" i="4"/>
  <c r="AI265" i="4" s="1"/>
  <c r="AF264" i="4"/>
  <c r="AI264" i="4" s="1"/>
  <c r="AF263" i="4"/>
  <c r="AI263" i="4" s="1"/>
  <c r="AF262" i="4"/>
  <c r="AI262" i="4" s="1"/>
  <c r="AF261" i="4"/>
  <c r="AI261" i="4" s="1"/>
  <c r="AF260" i="4"/>
  <c r="AI260" i="4" s="1"/>
  <c r="AF259" i="4"/>
  <c r="AI259" i="4" s="1"/>
  <c r="AG258" i="4"/>
  <c r="AF258" i="4"/>
  <c r="AI258" i="4" s="1"/>
  <c r="AG257" i="4"/>
  <c r="AF257" i="4"/>
  <c r="AA256" i="4"/>
  <c r="AF255" i="4"/>
  <c r="AB255" i="4"/>
  <c r="V287" i="4"/>
  <c r="V286" i="4"/>
  <c r="V282" i="4"/>
  <c r="T280" i="4"/>
  <c r="V280" i="4" s="1"/>
  <c r="T279" i="4"/>
  <c r="V279" i="4" s="1"/>
  <c r="T278" i="4"/>
  <c r="V278" i="4" s="1"/>
  <c r="V277" i="4"/>
  <c r="T276" i="4"/>
  <c r="V276" i="4" s="1"/>
  <c r="S275" i="4"/>
  <c r="T275" i="4" s="1"/>
  <c r="V275" i="4" s="1"/>
  <c r="V271" i="4"/>
  <c r="U270" i="4"/>
  <c r="V270" i="4" s="1"/>
  <c r="V269" i="4"/>
  <c r="V268" i="4"/>
  <c r="V267" i="4"/>
  <c r="V266" i="4"/>
  <c r="S265" i="4"/>
  <c r="V265" i="4" s="1"/>
  <c r="S264" i="4"/>
  <c r="V264" i="4" s="1"/>
  <c r="S263" i="4"/>
  <c r="V263" i="4" s="1"/>
  <c r="S262" i="4"/>
  <c r="V262" i="4" s="1"/>
  <c r="S261" i="4"/>
  <c r="V261" i="4" s="1"/>
  <c r="S260" i="4"/>
  <c r="V260" i="4" s="1"/>
  <c r="S259" i="4"/>
  <c r="V259" i="4" s="1"/>
  <c r="T258" i="4"/>
  <c r="S258" i="4"/>
  <c r="V258" i="4" s="1"/>
  <c r="T257" i="4"/>
  <c r="S257" i="4"/>
  <c r="Y286" i="4"/>
  <c r="S255" i="4"/>
  <c r="AF606" i="4" l="1"/>
  <c r="AG606" i="4" s="1"/>
  <c r="AI606" i="4" s="1"/>
  <c r="AT351" i="4"/>
  <c r="AV351" i="4" s="1"/>
  <c r="T418" i="4"/>
  <c r="V418" i="4" s="1"/>
  <c r="AV589" i="4"/>
  <c r="V522" i="4"/>
  <c r="T549" i="4"/>
  <c r="S341" i="4"/>
  <c r="T341" i="4" s="1"/>
  <c r="V341" i="4" s="1"/>
  <c r="AS341" i="4"/>
  <c r="AT341" i="4" s="1"/>
  <c r="AT350" i="4" s="1"/>
  <c r="S408" i="4"/>
  <c r="T408" i="4" s="1"/>
  <c r="T417" i="4" s="1"/>
  <c r="X417" i="4" s="1"/>
  <c r="X423" i="4" s="1"/>
  <c r="AG418" i="4"/>
  <c r="AL418" i="4" s="1"/>
  <c r="AL423" i="4" s="1"/>
  <c r="Z2102" i="4"/>
  <c r="Z2106" i="4" s="1"/>
  <c r="AY351" i="4"/>
  <c r="AV325" i="4"/>
  <c r="V392" i="4"/>
  <c r="AF408" i="4"/>
  <c r="AG408" i="4" s="1"/>
  <c r="S673" i="4"/>
  <c r="T673" i="4" s="1"/>
  <c r="T682" i="4" s="1"/>
  <c r="X682" i="4" s="1"/>
  <c r="X688" i="4" s="1"/>
  <c r="AI657" i="4"/>
  <c r="Z2068" i="4"/>
  <c r="Z2072" i="4" s="1"/>
  <c r="AV392" i="4"/>
  <c r="AV656" i="4"/>
  <c r="T2101" i="4"/>
  <c r="V2101" i="4" s="1"/>
  <c r="V325" i="4"/>
  <c r="AS408" i="4"/>
  <c r="AT408" i="4" s="1"/>
  <c r="AT417" i="4" s="1"/>
  <c r="V523" i="4"/>
  <c r="AI522" i="4"/>
  <c r="V589" i="4"/>
  <c r="AT616" i="4"/>
  <c r="AV616" i="4" s="1"/>
  <c r="AG683" i="4"/>
  <c r="AI683" i="4" s="1"/>
  <c r="V324" i="4"/>
  <c r="AG549" i="4"/>
  <c r="AI549" i="4" s="1"/>
  <c r="AV523" i="4"/>
  <c r="AS606" i="4"/>
  <c r="AT606" i="4" s="1"/>
  <c r="AT615" i="4" s="1"/>
  <c r="AX615" i="4" s="1"/>
  <c r="AX621" i="4" s="1"/>
  <c r="AV610" i="4"/>
  <c r="AH604" i="4"/>
  <c r="AI604" i="4" s="1"/>
  <c r="AI325" i="4"/>
  <c r="V657" i="4"/>
  <c r="U2053" i="4"/>
  <c r="V2053" i="4" s="1"/>
  <c r="U2087" i="4"/>
  <c r="V2087" i="4" s="1"/>
  <c r="AT407" i="4"/>
  <c r="AT415" i="4" s="1"/>
  <c r="U537" i="4"/>
  <c r="V537" i="4" s="1"/>
  <c r="V590" i="4"/>
  <c r="AV657" i="4"/>
  <c r="AI257" i="4"/>
  <c r="AU339" i="4"/>
  <c r="AV339" i="4" s="1"/>
  <c r="T538" i="4"/>
  <c r="T546" i="4" s="1"/>
  <c r="AL549" i="4"/>
  <c r="AL554" i="4" s="1"/>
  <c r="S274" i="4"/>
  <c r="T274" i="4" s="1"/>
  <c r="T283" i="4" s="1"/>
  <c r="X283" i="4" s="1"/>
  <c r="X289" i="4" s="1"/>
  <c r="T284" i="4"/>
  <c r="V284" i="4" s="1"/>
  <c r="AG284" i="4"/>
  <c r="AI284" i="4" s="1"/>
  <c r="AV258" i="4"/>
  <c r="AU272" i="4"/>
  <c r="AV272" i="4" s="1"/>
  <c r="AH339" i="4"/>
  <c r="AI339" i="4" s="1"/>
  <c r="V391" i="4"/>
  <c r="S539" i="4"/>
  <c r="T539" i="4" s="1"/>
  <c r="V539" i="4" s="1"/>
  <c r="AI543" i="4"/>
  <c r="AU537" i="4"/>
  <c r="AV537" i="4" s="1"/>
  <c r="U604" i="4"/>
  <c r="V604" i="4" s="1"/>
  <c r="AU604" i="4"/>
  <c r="AV604" i="4" s="1"/>
  <c r="V656" i="4"/>
  <c r="T683" i="4"/>
  <c r="Y683" i="4" s="1"/>
  <c r="Y688" i="4" s="1"/>
  <c r="AI656" i="4"/>
  <c r="AU671" i="4"/>
  <c r="AV671" i="4" s="1"/>
  <c r="AH272" i="4"/>
  <c r="AI272" i="4" s="1"/>
  <c r="AT340" i="4"/>
  <c r="AT348" i="4" s="1"/>
  <c r="AG538" i="4"/>
  <c r="AI538" i="4" s="1"/>
  <c r="AH537" i="4"/>
  <c r="AI537" i="4" s="1"/>
  <c r="AI590" i="4"/>
  <c r="AV590" i="4"/>
  <c r="AV257" i="4"/>
  <c r="T351" i="4"/>
  <c r="V351" i="4" s="1"/>
  <c r="U406" i="4"/>
  <c r="V406" i="4" s="1"/>
  <c r="V412" i="4"/>
  <c r="AH406" i="4"/>
  <c r="AI406" i="4" s="1"/>
  <c r="AI412" i="4"/>
  <c r="V543" i="4"/>
  <c r="T616" i="4"/>
  <c r="Y616" i="4" s="1"/>
  <c r="Y621" i="4" s="1"/>
  <c r="AI677" i="4"/>
  <c r="AT683" i="4"/>
  <c r="AY683" i="4" s="1"/>
  <c r="AY688" i="4" s="1"/>
  <c r="T2067" i="4"/>
  <c r="Y2067" i="4" s="1"/>
  <c r="U272" i="4"/>
  <c r="V272" i="4" s="1"/>
  <c r="V257" i="4"/>
  <c r="AS274" i="4"/>
  <c r="AT274" i="4" s="1"/>
  <c r="AV274" i="4" s="1"/>
  <c r="AT273" i="4"/>
  <c r="AT281" i="4" s="1"/>
  <c r="AT284" i="4"/>
  <c r="AV284" i="4" s="1"/>
  <c r="U339" i="4"/>
  <c r="V339" i="4" s="1"/>
  <c r="V345" i="4"/>
  <c r="AF341" i="4"/>
  <c r="AG341" i="4" s="1"/>
  <c r="AG351" i="4"/>
  <c r="AI351" i="4" s="1"/>
  <c r="AY353" i="4"/>
  <c r="AU406" i="4"/>
  <c r="AV406" i="4" s="1"/>
  <c r="AT418" i="4"/>
  <c r="AV418" i="4" s="1"/>
  <c r="AS539" i="4"/>
  <c r="AT539" i="4" s="1"/>
  <c r="AT548" i="4" s="1"/>
  <c r="AT549" i="4"/>
  <c r="AV549" i="4" s="1"/>
  <c r="S606" i="4"/>
  <c r="T606" i="4" s="1"/>
  <c r="V606" i="4" s="1"/>
  <c r="V610" i="4"/>
  <c r="AI610" i="4"/>
  <c r="AF673" i="4"/>
  <c r="AG673" i="4" s="1"/>
  <c r="AI673" i="4" s="1"/>
  <c r="AS673" i="4"/>
  <c r="AT673" i="4" s="1"/>
  <c r="AV673" i="4" s="1"/>
  <c r="AV677" i="4"/>
  <c r="Y2069" i="4"/>
  <c r="T585" i="11"/>
  <c r="T591" i="11" s="1"/>
  <c r="T296" i="11"/>
  <c r="T239" i="11"/>
  <c r="V239" i="11" s="1"/>
  <c r="T722" i="11"/>
  <c r="T728" i="11" s="1"/>
  <c r="T176" i="11"/>
  <c r="X176" i="11" s="1"/>
  <c r="V403" i="11"/>
  <c r="U408" i="11" s="1"/>
  <c r="V408" i="11" s="1"/>
  <c r="V409" i="11" s="1"/>
  <c r="W409" i="11" s="1"/>
  <c r="T374" i="11"/>
  <c r="V374" i="11" s="1"/>
  <c r="X290" i="11"/>
  <c r="X335" i="11"/>
  <c r="T768" i="11"/>
  <c r="X768" i="11" s="1"/>
  <c r="T860" i="11"/>
  <c r="V860" i="11" s="1"/>
  <c r="U865" i="11" s="1"/>
  <c r="V865" i="11" s="1"/>
  <c r="V866" i="11" s="1"/>
  <c r="W866" i="11" s="1"/>
  <c r="T785" i="11"/>
  <c r="V785" i="11" s="1"/>
  <c r="X403" i="11"/>
  <c r="V335" i="11"/>
  <c r="U340" i="11" s="1"/>
  <c r="V340" i="11" s="1"/>
  <c r="V341" i="11" s="1"/>
  <c r="W341" i="11" s="1"/>
  <c r="T33" i="11"/>
  <c r="V33" i="11" s="1"/>
  <c r="T500" i="11"/>
  <c r="V494" i="11"/>
  <c r="U499" i="11" s="1"/>
  <c r="V499" i="11" s="1"/>
  <c r="V500" i="11" s="1"/>
  <c r="W500" i="11" s="1"/>
  <c r="T419" i="11"/>
  <c r="V419" i="11" s="1"/>
  <c r="T630" i="11"/>
  <c r="X630" i="11" s="1"/>
  <c r="T699" i="11"/>
  <c r="T705" i="11" s="1"/>
  <c r="T929" i="11"/>
  <c r="X929" i="11" s="1"/>
  <c r="V213" i="11"/>
  <c r="T222" i="11"/>
  <c r="V585" i="11"/>
  <c r="U590" i="11" s="1"/>
  <c r="V590" i="11" s="1"/>
  <c r="V591" i="11" s="1"/>
  <c r="W591" i="11" s="1"/>
  <c r="V52" i="11"/>
  <c r="T55" i="11"/>
  <c r="V55" i="11" s="1"/>
  <c r="T193" i="11"/>
  <c r="V193" i="11" s="1"/>
  <c r="V190" i="11"/>
  <c r="U295" i="11"/>
  <c r="V295" i="11" s="1"/>
  <c r="V296" i="11" s="1"/>
  <c r="W296" i="11" s="1"/>
  <c r="V8" i="11"/>
  <c r="T11" i="11"/>
  <c r="V11" i="11" s="1"/>
  <c r="V653" i="11"/>
  <c r="X653" i="11"/>
  <c r="T659" i="11"/>
  <c r="T442" i="11"/>
  <c r="V442" i="11" s="1"/>
  <c r="V439" i="11"/>
  <c r="T808" i="11"/>
  <c r="V808" i="11" s="1"/>
  <c r="V805" i="11"/>
  <c r="U681" i="11"/>
  <c r="V681" i="11" s="1"/>
  <c r="V682" i="11" s="1"/>
  <c r="W682" i="11" s="1"/>
  <c r="V517" i="11"/>
  <c r="X517" i="11"/>
  <c r="T523" i="11"/>
  <c r="T124" i="11"/>
  <c r="V124" i="11" s="1"/>
  <c r="V121" i="11"/>
  <c r="V554" i="11"/>
  <c r="T557" i="11"/>
  <c r="V557" i="11" s="1"/>
  <c r="T831" i="11"/>
  <c r="V831" i="11" s="1"/>
  <c r="V828" i="11"/>
  <c r="T471" i="11"/>
  <c r="V952" i="11"/>
  <c r="X952" i="11"/>
  <c r="T958" i="11"/>
  <c r="V268" i="11"/>
  <c r="T274" i="11"/>
  <c r="X268" i="11"/>
  <c r="V153" i="11"/>
  <c r="X153" i="11"/>
  <c r="T159" i="11"/>
  <c r="T751" i="11"/>
  <c r="X745" i="11"/>
  <c r="V745" i="11"/>
  <c r="T900" i="11"/>
  <c r="V900" i="11" s="1"/>
  <c r="V897" i="11"/>
  <c r="V75" i="11"/>
  <c r="T78" i="11"/>
  <c r="V78" i="11" s="1"/>
  <c r="V312" i="11"/>
  <c r="X312" i="11"/>
  <c r="T318" i="11"/>
  <c r="U112" i="11"/>
  <c r="V112" i="11" s="1"/>
  <c r="V113" i="11" s="1"/>
  <c r="W113" i="11" s="1"/>
  <c r="V349" i="11"/>
  <c r="T352" i="11"/>
  <c r="V352" i="11" s="1"/>
  <c r="T607" i="11"/>
  <c r="T883" i="11"/>
  <c r="T540" i="11"/>
  <c r="T2684" i="4"/>
  <c r="V2089" i="4"/>
  <c r="T2100" i="4"/>
  <c r="X2100" i="4" s="1"/>
  <c r="X2106" i="4" s="1"/>
  <c r="V2093" i="4"/>
  <c r="Y2103" i="4"/>
  <c r="V2055" i="4"/>
  <c r="T2066" i="4"/>
  <c r="V2067" i="4"/>
  <c r="V2059" i="4"/>
  <c r="AV683" i="4"/>
  <c r="AT672" i="4"/>
  <c r="AH671" i="4"/>
  <c r="AI671" i="4" s="1"/>
  <c r="AG672" i="4"/>
  <c r="U671" i="4"/>
  <c r="V671" i="4" s="1"/>
  <c r="V673" i="4"/>
  <c r="T672" i="4"/>
  <c r="AV606" i="4"/>
  <c r="AT605" i="4"/>
  <c r="AI616" i="4"/>
  <c r="AL616" i="4"/>
  <c r="AL621" i="4" s="1"/>
  <c r="AG615" i="4"/>
  <c r="AK615" i="4" s="1"/>
  <c r="AK621" i="4" s="1"/>
  <c r="AG605" i="4"/>
  <c r="T605" i="4"/>
  <c r="AT538" i="4"/>
  <c r="AV522" i="4"/>
  <c r="AG548" i="4"/>
  <c r="AI539" i="4"/>
  <c r="AY418" i="4"/>
  <c r="AY423" i="4" s="1"/>
  <c r="AG407" i="4"/>
  <c r="AG417" i="4"/>
  <c r="AI408" i="4"/>
  <c r="AI418" i="4"/>
  <c r="AI391" i="4"/>
  <c r="T407" i="4"/>
  <c r="V408" i="4"/>
  <c r="AV345" i="4"/>
  <c r="AG350" i="4"/>
  <c r="AK350" i="4" s="1"/>
  <c r="AK356" i="4" s="1"/>
  <c r="AI341" i="4"/>
  <c r="AG340" i="4"/>
  <c r="AI324" i="4"/>
  <c r="T350" i="4"/>
  <c r="X350" i="4" s="1"/>
  <c r="X356" i="4" s="1"/>
  <c r="T340" i="4"/>
  <c r="AV278" i="4"/>
  <c r="AG273" i="4"/>
  <c r="AL284" i="4"/>
  <c r="AL289" i="4" s="1"/>
  <c r="AF274" i="4"/>
  <c r="AG274" i="4" s="1"/>
  <c r="T273" i="4"/>
  <c r="AL219" i="4"/>
  <c r="V220" i="4"/>
  <c r="V219" i="4"/>
  <c r="V215" i="4"/>
  <c r="V213" i="4"/>
  <c r="T212" i="4"/>
  <c r="T217" i="4" s="1"/>
  <c r="V217" i="4" s="1"/>
  <c r="V211" i="4"/>
  <c r="V209" i="4"/>
  <c r="T208" i="4"/>
  <c r="V208" i="4" s="1"/>
  <c r="S207" i="4"/>
  <c r="T207" i="4" s="1"/>
  <c r="V207" i="4" s="1"/>
  <c r="T205" i="4"/>
  <c r="T214" i="4" s="1"/>
  <c r="V203" i="4"/>
  <c r="V202" i="4"/>
  <c r="V201" i="4"/>
  <c r="V200" i="4"/>
  <c r="V199" i="4"/>
  <c r="V198" i="4"/>
  <c r="S197" i="4"/>
  <c r="V197" i="4" s="1"/>
  <c r="S196" i="4"/>
  <c r="V196" i="4" s="1"/>
  <c r="S195" i="4"/>
  <c r="V195" i="4" s="1"/>
  <c r="T194" i="4"/>
  <c r="S194" i="4"/>
  <c r="T193" i="4"/>
  <c r="S193" i="4"/>
  <c r="V192" i="4"/>
  <c r="V190" i="4"/>
  <c r="S190" i="4"/>
  <c r="AI187" i="4"/>
  <c r="AI186" i="4"/>
  <c r="AI182" i="4"/>
  <c r="AI180" i="4"/>
  <c r="AG184" i="4"/>
  <c r="AI184" i="4" s="1"/>
  <c r="AI178" i="4"/>
  <c r="AI176" i="4"/>
  <c r="AG175" i="4"/>
  <c r="AI175" i="4" s="1"/>
  <c r="AF174" i="4"/>
  <c r="AG174" i="4" s="1"/>
  <c r="AI174" i="4" s="1"/>
  <c r="AG172" i="4"/>
  <c r="AG181" i="4" s="1"/>
  <c r="AI170" i="4"/>
  <c r="AI169" i="4"/>
  <c r="AI168" i="4"/>
  <c r="AI167" i="4"/>
  <c r="AI166" i="4"/>
  <c r="AI165" i="4"/>
  <c r="AF164" i="4"/>
  <c r="AI164" i="4" s="1"/>
  <c r="AF163" i="4"/>
  <c r="AI163" i="4" s="1"/>
  <c r="AF162" i="4"/>
  <c r="AI162" i="4" s="1"/>
  <c r="AG161" i="4"/>
  <c r="AF161" i="4"/>
  <c r="AG160" i="4"/>
  <c r="AF160" i="4"/>
  <c r="AF159" i="4"/>
  <c r="AI159" i="4" s="1"/>
  <c r="AA158" i="4"/>
  <c r="AI157" i="4"/>
  <c r="AF157" i="4"/>
  <c r="AB157" i="4"/>
  <c r="V187" i="4"/>
  <c r="V186" i="4"/>
  <c r="V182" i="4"/>
  <c r="V180" i="4"/>
  <c r="T184" i="4"/>
  <c r="V184" i="4" s="1"/>
  <c r="V178" i="4"/>
  <c r="V176" i="4"/>
  <c r="T175" i="4"/>
  <c r="V175" i="4" s="1"/>
  <c r="S174" i="4"/>
  <c r="T174" i="4" s="1"/>
  <c r="V174" i="4" s="1"/>
  <c r="T172" i="4"/>
  <c r="T181" i="4" s="1"/>
  <c r="V170" i="4"/>
  <c r="V169" i="4"/>
  <c r="V168" i="4"/>
  <c r="V167" i="4"/>
  <c r="V166" i="4"/>
  <c r="V165" i="4"/>
  <c r="S164" i="4"/>
  <c r="V164" i="4" s="1"/>
  <c r="S163" i="4"/>
  <c r="V163" i="4" s="1"/>
  <c r="S162" i="4"/>
  <c r="V162" i="4" s="1"/>
  <c r="T161" i="4"/>
  <c r="S161" i="4"/>
  <c r="T160" i="4"/>
  <c r="S160" i="4"/>
  <c r="V159" i="4"/>
  <c r="V157" i="4"/>
  <c r="S157" i="4"/>
  <c r="V274" i="4" l="1"/>
  <c r="AY616" i="4"/>
  <c r="AY621" i="4" s="1"/>
  <c r="AY284" i="4"/>
  <c r="AY289" i="4" s="1"/>
  <c r="Y418" i="4"/>
  <c r="Y423" i="4" s="1"/>
  <c r="AL683" i="4"/>
  <c r="AL688" i="4" s="1"/>
  <c r="AV341" i="4"/>
  <c r="AV539" i="4"/>
  <c r="V683" i="4"/>
  <c r="AV273" i="4"/>
  <c r="AY356" i="4"/>
  <c r="T548" i="4"/>
  <c r="V548" i="4" s="1"/>
  <c r="AG682" i="4"/>
  <c r="AK682" i="4" s="1"/>
  <c r="AK688" i="4" s="1"/>
  <c r="AG546" i="4"/>
  <c r="AI546" i="4" s="1"/>
  <c r="AY549" i="4"/>
  <c r="AY554" i="4" s="1"/>
  <c r="T615" i="4"/>
  <c r="X615" i="4" s="1"/>
  <c r="X621" i="4" s="1"/>
  <c r="V549" i="4"/>
  <c r="Y549" i="4"/>
  <c r="Y554" i="4" s="1"/>
  <c r="V616" i="4"/>
  <c r="V193" i="4"/>
  <c r="Y284" i="4"/>
  <c r="Y289" i="4" s="1"/>
  <c r="AL351" i="4"/>
  <c r="AL356" i="4" s="1"/>
  <c r="Y2101" i="4"/>
  <c r="Y2106" i="4" s="1"/>
  <c r="Y351" i="4"/>
  <c r="Y356" i="4" s="1"/>
  <c r="AV407" i="4"/>
  <c r="AV408" i="4"/>
  <c r="V160" i="4"/>
  <c r="AT283" i="4"/>
  <c r="AX283" i="4" s="1"/>
  <c r="AX289" i="4" s="1"/>
  <c r="AT682" i="4"/>
  <c r="AX682" i="4" s="1"/>
  <c r="AX688" i="4" s="1"/>
  <c r="S173" i="4"/>
  <c r="T173" i="4" s="1"/>
  <c r="T177" i="4" s="1"/>
  <c r="V177" i="4" s="1"/>
  <c r="AF173" i="4"/>
  <c r="AG173" i="4" s="1"/>
  <c r="AI173" i="4" s="1"/>
  <c r="V212" i="4"/>
  <c r="V194" i="4"/>
  <c r="AV340" i="4"/>
  <c r="V538" i="4"/>
  <c r="Y2072" i="4"/>
  <c r="Y184" i="4"/>
  <c r="AI161" i="4"/>
  <c r="S206" i="4"/>
  <c r="T206" i="4" s="1"/>
  <c r="T210" i="4" s="1"/>
  <c r="V210" i="4" s="1"/>
  <c r="X585" i="11"/>
  <c r="V161" i="4"/>
  <c r="U171" i="4"/>
  <c r="V171" i="4" s="1"/>
  <c r="AI160" i="4"/>
  <c r="Y217" i="4"/>
  <c r="Y219" i="4"/>
  <c r="U204" i="4"/>
  <c r="V204" i="4" s="1"/>
  <c r="Y186" i="4"/>
  <c r="T245" i="11"/>
  <c r="X245" i="11" s="1"/>
  <c r="V176" i="11"/>
  <c r="U181" i="11" s="1"/>
  <c r="V181" i="11" s="1"/>
  <c r="V182" i="11" s="1"/>
  <c r="W182" i="11" s="1"/>
  <c r="T182" i="11"/>
  <c r="V722" i="11"/>
  <c r="U727" i="11" s="1"/>
  <c r="V727" i="11" s="1"/>
  <c r="V728" i="11" s="1"/>
  <c r="W728" i="11" s="1"/>
  <c r="X722" i="11"/>
  <c r="T380" i="11"/>
  <c r="X380" i="11" s="1"/>
  <c r="T866" i="11"/>
  <c r="X860" i="11"/>
  <c r="T774" i="11"/>
  <c r="V768" i="11"/>
  <c r="X699" i="11"/>
  <c r="V929" i="11"/>
  <c r="U934" i="11" s="1"/>
  <c r="V934" i="11" s="1"/>
  <c r="V935" i="11" s="1"/>
  <c r="W935" i="11" s="1"/>
  <c r="T935" i="11"/>
  <c r="T791" i="11"/>
  <c r="V699" i="11"/>
  <c r="U704" i="11" s="1"/>
  <c r="V704" i="11" s="1"/>
  <c r="T39" i="11"/>
  <c r="V39" i="11" s="1"/>
  <c r="T563" i="11"/>
  <c r="X563" i="11" s="1"/>
  <c r="V630" i="11"/>
  <c r="U635" i="11" s="1"/>
  <c r="V635" i="11" s="1"/>
  <c r="T636" i="11"/>
  <c r="T425" i="11"/>
  <c r="V425" i="11" s="1"/>
  <c r="T17" i="11"/>
  <c r="X17" i="11" s="1"/>
  <c r="T251" i="11"/>
  <c r="T199" i="11"/>
  <c r="V199" i="11" s="1"/>
  <c r="U204" i="11" s="1"/>
  <c r="V204" i="11" s="1"/>
  <c r="T546" i="11"/>
  <c r="X540" i="11"/>
  <c r="V540" i="11"/>
  <c r="U317" i="11"/>
  <c r="V317" i="11" s="1"/>
  <c r="V318" i="11" s="1"/>
  <c r="W318" i="11" s="1"/>
  <c r="T84" i="11"/>
  <c r="T906" i="11"/>
  <c r="U750" i="11"/>
  <c r="V750" i="11" s="1"/>
  <c r="V751" i="11" s="1"/>
  <c r="W751" i="11" s="1"/>
  <c r="U273" i="11"/>
  <c r="V273" i="11" s="1"/>
  <c r="V274" i="11" s="1"/>
  <c r="W274" i="11" s="1"/>
  <c r="T837" i="11"/>
  <c r="T130" i="11"/>
  <c r="U522" i="11"/>
  <c r="V522" i="11" s="1"/>
  <c r="V523" i="11" s="1"/>
  <c r="W523" i="11" s="1"/>
  <c r="T814" i="11"/>
  <c r="U658" i="11"/>
  <c r="V658" i="11" s="1"/>
  <c r="V659" i="11" s="1"/>
  <c r="W659" i="11" s="1"/>
  <c r="T477" i="11"/>
  <c r="X471" i="11"/>
  <c r="V471" i="11"/>
  <c r="T358" i="11"/>
  <c r="T889" i="11"/>
  <c r="X883" i="11"/>
  <c r="V883" i="11"/>
  <c r="T613" i="11"/>
  <c r="X607" i="11"/>
  <c r="V607" i="11"/>
  <c r="U158" i="11"/>
  <c r="V158" i="11" s="1"/>
  <c r="V159" i="11" s="1"/>
  <c r="W159" i="11" s="1"/>
  <c r="U957" i="11"/>
  <c r="V957" i="11" s="1"/>
  <c r="V958" i="11" s="1"/>
  <c r="W958" i="11" s="1"/>
  <c r="T448" i="11"/>
  <c r="T61" i="11"/>
  <c r="T228" i="11"/>
  <c r="X222" i="11"/>
  <c r="V222" i="11"/>
  <c r="U227" i="11" s="1"/>
  <c r="V227" i="11" s="1"/>
  <c r="T2690" i="4"/>
  <c r="X2684" i="4"/>
  <c r="X2690" i="4" s="1"/>
  <c r="V2684" i="4"/>
  <c r="T2106" i="4"/>
  <c r="V2100" i="4"/>
  <c r="U2105" i="4" s="1"/>
  <c r="V2105" i="4" s="1"/>
  <c r="T2072" i="4"/>
  <c r="X2066" i="4"/>
  <c r="X2072" i="4" s="1"/>
  <c r="V2066" i="4"/>
  <c r="AT680" i="4"/>
  <c r="AV672" i="4"/>
  <c r="AG680" i="4"/>
  <c r="AI672" i="4"/>
  <c r="AI682" i="4"/>
  <c r="T680" i="4"/>
  <c r="V672" i="4"/>
  <c r="V682" i="4"/>
  <c r="AV605" i="4"/>
  <c r="AT613" i="4"/>
  <c r="AV615" i="4"/>
  <c r="AI605" i="4"/>
  <c r="AG613" i="4"/>
  <c r="AI615" i="4"/>
  <c r="T613" i="4"/>
  <c r="V605" i="4"/>
  <c r="V615" i="4"/>
  <c r="AX548" i="4"/>
  <c r="AX554" i="4" s="1"/>
  <c r="AV548" i="4"/>
  <c r="AT546" i="4"/>
  <c r="AV538" i="4"/>
  <c r="AI548" i="4"/>
  <c r="AK548" i="4"/>
  <c r="AK554" i="4" s="1"/>
  <c r="T550" i="4"/>
  <c r="T554" i="4" s="1"/>
  <c r="V546" i="4"/>
  <c r="AT419" i="4"/>
  <c r="AV415" i="4"/>
  <c r="AX417" i="4"/>
  <c r="AX423" i="4" s="1"/>
  <c r="AV417" i="4"/>
  <c r="AK417" i="4"/>
  <c r="AK423" i="4" s="1"/>
  <c r="AI417" i="4"/>
  <c r="AG415" i="4"/>
  <c r="AI407" i="4"/>
  <c r="V417" i="4"/>
  <c r="T415" i="4"/>
  <c r="V407" i="4"/>
  <c r="AX350" i="4"/>
  <c r="AX356" i="4" s="1"/>
  <c r="AV350" i="4"/>
  <c r="AT352" i="4"/>
  <c r="AV348" i="4"/>
  <c r="AG348" i="4"/>
  <c r="AI340" i="4"/>
  <c r="AI350" i="4"/>
  <c r="T348" i="4"/>
  <c r="V340" i="4"/>
  <c r="V350" i="4"/>
  <c r="AV283" i="4"/>
  <c r="AT285" i="4"/>
  <c r="AV281" i="4"/>
  <c r="AG283" i="4"/>
  <c r="AI274" i="4"/>
  <c r="AG281" i="4"/>
  <c r="AI273" i="4"/>
  <c r="V283" i="4"/>
  <c r="T281" i="4"/>
  <c r="V273" i="4"/>
  <c r="AM218" i="4"/>
  <c r="AM222" i="4" s="1"/>
  <c r="AL217" i="4"/>
  <c r="AL222" i="4" s="1"/>
  <c r="T218" i="4"/>
  <c r="V218" i="4" s="1"/>
  <c r="V214" i="4"/>
  <c r="V205" i="4"/>
  <c r="AH171" i="4"/>
  <c r="AI171" i="4" s="1"/>
  <c r="AL184" i="4"/>
  <c r="AG185" i="4"/>
  <c r="AI185" i="4" s="1"/>
  <c r="AI181" i="4"/>
  <c r="AI172" i="4"/>
  <c r="AL186" i="4"/>
  <c r="AI179" i="4"/>
  <c r="T185" i="4"/>
  <c r="V185" i="4" s="1"/>
  <c r="V181" i="4"/>
  <c r="V179" i="4"/>
  <c r="V172" i="4"/>
  <c r="L37" i="9"/>
  <c r="P37" i="9" s="1"/>
  <c r="L38" i="9"/>
  <c r="O38" i="9" s="1"/>
  <c r="L39" i="9"/>
  <c r="O39" i="9" s="1"/>
  <c r="L40" i="9"/>
  <c r="O40" i="9" s="1"/>
  <c r="L41" i="9"/>
  <c r="O41" i="9" s="1"/>
  <c r="L42" i="9"/>
  <c r="O42" i="9" s="1"/>
  <c r="L43" i="9"/>
  <c r="P43" i="9" s="1"/>
  <c r="L44" i="9"/>
  <c r="P44" i="9" s="1"/>
  <c r="L45" i="9"/>
  <c r="P45" i="9" s="1"/>
  <c r="L46" i="9"/>
  <c r="O46" i="9" s="1"/>
  <c r="L47" i="9"/>
  <c r="O47" i="9" s="1"/>
  <c r="L48" i="9"/>
  <c r="O48" i="9" s="1"/>
  <c r="L49" i="9"/>
  <c r="O49" i="9" s="1"/>
  <c r="L50" i="9"/>
  <c r="O50" i="9" s="1"/>
  <c r="L51" i="9"/>
  <c r="P51" i="9" s="1"/>
  <c r="L52" i="9"/>
  <c r="O52" i="9" s="1"/>
  <c r="L53" i="9"/>
  <c r="O53" i="9" s="1"/>
  <c r="L54" i="9"/>
  <c r="P54" i="9" s="1"/>
  <c r="L55" i="9"/>
  <c r="O55" i="9" s="1"/>
  <c r="L56" i="9"/>
  <c r="O56" i="9" s="1"/>
  <c r="X548" i="4" l="1"/>
  <c r="X554" i="4" s="1"/>
  <c r="AM185" i="4"/>
  <c r="AM189" i="4" s="1"/>
  <c r="AG177" i="4"/>
  <c r="AI177" i="4" s="1"/>
  <c r="AG550" i="4"/>
  <c r="AI550" i="4" s="1"/>
  <c r="AH553" i="4" s="1"/>
  <c r="AI553" i="4" s="1"/>
  <c r="AI554" i="4" s="1"/>
  <c r="AJ554" i="4" s="1"/>
  <c r="AT289" i="4"/>
  <c r="V173" i="4"/>
  <c r="AV682" i="4"/>
  <c r="Y189" i="4"/>
  <c r="V206" i="4"/>
  <c r="Y222" i="4"/>
  <c r="Z185" i="4"/>
  <c r="Z189" i="4" s="1"/>
  <c r="AL189" i="4"/>
  <c r="Z218" i="4"/>
  <c r="Z222" i="4" s="1"/>
  <c r="T386" i="11"/>
  <c r="V245" i="11"/>
  <c r="U250" i="11" s="1"/>
  <c r="V250" i="11" s="1"/>
  <c r="V251" i="11" s="1"/>
  <c r="W251" i="11" s="1"/>
  <c r="T569" i="11"/>
  <c r="V380" i="11"/>
  <c r="U385" i="11" s="1"/>
  <c r="V385" i="11" s="1"/>
  <c r="V386" i="11" s="1"/>
  <c r="W386" i="11" s="1"/>
  <c r="T205" i="11"/>
  <c r="V705" i="11"/>
  <c r="W705" i="11" s="1"/>
  <c r="V563" i="11"/>
  <c r="U568" i="11" s="1"/>
  <c r="V568" i="11" s="1"/>
  <c r="V569" i="11" s="1"/>
  <c r="W569" i="11" s="1"/>
  <c r="X199" i="11"/>
  <c r="U773" i="11"/>
  <c r="V773" i="11" s="1"/>
  <c r="V774" i="11" s="1"/>
  <c r="W774" i="11" s="1"/>
  <c r="X39" i="11"/>
  <c r="T797" i="11"/>
  <c r="V791" i="11"/>
  <c r="X791" i="11"/>
  <c r="T45" i="11"/>
  <c r="V636" i="11"/>
  <c r="W636" i="11" s="1"/>
  <c r="T431" i="11"/>
  <c r="T23" i="11"/>
  <c r="X425" i="11"/>
  <c r="V17" i="11"/>
  <c r="U22" i="11" s="1"/>
  <c r="V22" i="11" s="1"/>
  <c r="V23" i="11" s="1"/>
  <c r="W23" i="11" s="1"/>
  <c r="V205" i="11"/>
  <c r="W205" i="11" s="1"/>
  <c r="U44" i="11"/>
  <c r="V44" i="11" s="1"/>
  <c r="V45" i="11" s="1"/>
  <c r="W45" i="11" s="1"/>
  <c r="T820" i="11"/>
  <c r="X814" i="11"/>
  <c r="V814" i="11"/>
  <c r="T843" i="11"/>
  <c r="X837" i="11"/>
  <c r="V837" i="11"/>
  <c r="T454" i="11"/>
  <c r="X448" i="11"/>
  <c r="V448" i="11"/>
  <c r="U612" i="11"/>
  <c r="V612" i="11" s="1"/>
  <c r="V613" i="11" s="1"/>
  <c r="W613" i="11" s="1"/>
  <c r="V228" i="11"/>
  <c r="W228" i="11" s="1"/>
  <c r="U476" i="11"/>
  <c r="V476" i="11" s="1"/>
  <c r="V477" i="11" s="1"/>
  <c r="W477" i="11" s="1"/>
  <c r="T90" i="11"/>
  <c r="X84" i="11"/>
  <c r="V84" i="11"/>
  <c r="X61" i="11"/>
  <c r="V61" i="11"/>
  <c r="T67" i="11"/>
  <c r="U888" i="11"/>
  <c r="V888" i="11" s="1"/>
  <c r="V889" i="11" s="1"/>
  <c r="W889" i="11" s="1"/>
  <c r="T364" i="11"/>
  <c r="X358" i="11"/>
  <c r="V358" i="11"/>
  <c r="T912" i="11"/>
  <c r="X906" i="11"/>
  <c r="V906" i="11"/>
  <c r="U430" i="11"/>
  <c r="V430" i="11" s="1"/>
  <c r="V431" i="11" s="1"/>
  <c r="W431" i="11" s="1"/>
  <c r="T136" i="11"/>
  <c r="X130" i="11"/>
  <c r="V130" i="11"/>
  <c r="U545" i="11"/>
  <c r="V545" i="11" s="1"/>
  <c r="V546" i="11" s="1"/>
  <c r="W546" i="11" s="1"/>
  <c r="U2689" i="4"/>
  <c r="V2689" i="4" s="1"/>
  <c r="V2690" i="4" s="1"/>
  <c r="V2106" i="4"/>
  <c r="W2106" i="4" s="1"/>
  <c r="U2071" i="4"/>
  <c r="V2071" i="4" s="1"/>
  <c r="V2072" i="4" s="1"/>
  <c r="W2072" i="4" s="1"/>
  <c r="AT684" i="4"/>
  <c r="AV680" i="4"/>
  <c r="AG684" i="4"/>
  <c r="AI680" i="4"/>
  <c r="T684" i="4"/>
  <c r="V680" i="4"/>
  <c r="AT617" i="4"/>
  <c r="AV613" i="4"/>
  <c r="AG617" i="4"/>
  <c r="AI613" i="4"/>
  <c r="T617" i="4"/>
  <c r="V613" i="4"/>
  <c r="AT550" i="4"/>
  <c r="AV546" i="4"/>
  <c r="V550" i="4"/>
  <c r="U553" i="4" s="1"/>
  <c r="V553" i="4" s="1"/>
  <c r="V554" i="4" s="1"/>
  <c r="W554" i="4" s="1"/>
  <c r="Z550" i="4"/>
  <c r="Z554" i="4" s="1"/>
  <c r="AV419" i="4"/>
  <c r="AU422" i="4" s="1"/>
  <c r="AV422" i="4" s="1"/>
  <c r="AV423" i="4" s="1"/>
  <c r="AW423" i="4" s="1"/>
  <c r="AZ419" i="4"/>
  <c r="AZ423" i="4" s="1"/>
  <c r="AT423" i="4"/>
  <c r="AG419" i="4"/>
  <c r="AI415" i="4"/>
  <c r="T419" i="4"/>
  <c r="V415" i="4"/>
  <c r="AV352" i="4"/>
  <c r="AU355" i="4" s="1"/>
  <c r="AV355" i="4" s="1"/>
  <c r="AZ352" i="4"/>
  <c r="AZ356" i="4" s="1"/>
  <c r="AT356" i="4"/>
  <c r="AG352" i="4"/>
  <c r="AI348" i="4"/>
  <c r="T352" i="4"/>
  <c r="V348" i="4"/>
  <c r="AV285" i="4"/>
  <c r="AU288" i="4" s="1"/>
  <c r="AV288" i="4" s="1"/>
  <c r="AV289" i="4" s="1"/>
  <c r="AZ285" i="4"/>
  <c r="AZ289" i="4" s="1"/>
  <c r="AG285" i="4"/>
  <c r="AI281" i="4"/>
  <c r="AI283" i="4"/>
  <c r="AK283" i="4"/>
  <c r="AK289" i="4" s="1"/>
  <c r="T285" i="4"/>
  <c r="V281" i="4"/>
  <c r="AK216" i="4"/>
  <c r="AK222" i="4" s="1"/>
  <c r="T216" i="4"/>
  <c r="X216" i="4" s="1"/>
  <c r="X222" i="4" s="1"/>
  <c r="AG183" i="4"/>
  <c r="T183" i="4"/>
  <c r="I3395" i="4"/>
  <c r="I3394" i="4"/>
  <c r="G3393" i="4"/>
  <c r="I3393" i="4" s="1"/>
  <c r="G3392" i="4"/>
  <c r="L3392" i="4" s="1"/>
  <c r="G3391" i="4"/>
  <c r="I3390" i="4"/>
  <c r="I3389" i="4"/>
  <c r="I3388" i="4"/>
  <c r="I3387" i="4"/>
  <c r="I3386" i="4"/>
  <c r="I3385" i="4"/>
  <c r="I3384" i="4"/>
  <c r="I3383" i="4"/>
  <c r="F3383" i="4"/>
  <c r="I3382" i="4"/>
  <c r="F3382" i="4"/>
  <c r="I3381" i="4"/>
  <c r="I3379" i="4"/>
  <c r="I3378" i="4"/>
  <c r="I3377" i="4"/>
  <c r="F3376" i="4"/>
  <c r="I3376" i="4" s="1"/>
  <c r="F3375" i="4"/>
  <c r="I3375" i="4" s="1"/>
  <c r="F3374" i="4"/>
  <c r="I3374" i="4" s="1"/>
  <c r="F3373" i="4"/>
  <c r="I3373" i="4" s="1"/>
  <c r="F3372" i="4"/>
  <c r="I3372" i="4" s="1"/>
  <c r="F3371" i="4"/>
  <c r="I3371" i="4" s="1"/>
  <c r="A3370" i="4"/>
  <c r="F3369" i="4"/>
  <c r="C3369" i="4"/>
  <c r="B3369" i="4"/>
  <c r="I3366" i="4"/>
  <c r="I3365" i="4"/>
  <c r="G3364" i="4"/>
  <c r="I3364" i="4" s="1"/>
  <c r="G3363" i="4"/>
  <c r="I3363" i="4" s="1"/>
  <c r="G3362" i="4"/>
  <c r="I3362" i="4" s="1"/>
  <c r="I3361" i="4"/>
  <c r="I3360" i="4"/>
  <c r="I3359" i="4"/>
  <c r="I3358" i="4"/>
  <c r="I3357" i="4"/>
  <c r="I3356" i="4"/>
  <c r="I3355" i="4"/>
  <c r="I3354" i="4"/>
  <c r="F3354" i="4"/>
  <c r="I3353" i="4"/>
  <c r="F3353" i="4"/>
  <c r="I3352" i="4"/>
  <c r="I3350" i="4"/>
  <c r="I3349" i="4"/>
  <c r="I3348" i="4"/>
  <c r="F3347" i="4"/>
  <c r="I3347" i="4" s="1"/>
  <c r="F3346" i="4"/>
  <c r="I3346" i="4" s="1"/>
  <c r="F3345" i="4"/>
  <c r="I3345" i="4" s="1"/>
  <c r="F3344" i="4"/>
  <c r="I3344" i="4" s="1"/>
  <c r="F3343" i="4"/>
  <c r="I3343" i="4" s="1"/>
  <c r="F3342" i="4"/>
  <c r="I3342" i="4" s="1"/>
  <c r="A3341" i="4"/>
  <c r="F3340" i="4"/>
  <c r="C3340" i="4"/>
  <c r="B3340" i="4"/>
  <c r="I3337" i="4"/>
  <c r="I3336" i="4"/>
  <c r="G3335" i="4"/>
  <c r="I3335" i="4" s="1"/>
  <c r="G3334" i="4"/>
  <c r="I3332" i="4"/>
  <c r="I3331" i="4"/>
  <c r="I3330" i="4"/>
  <c r="I3329" i="4"/>
  <c r="I3328" i="4"/>
  <c r="I3327" i="4"/>
  <c r="G3326" i="4"/>
  <c r="I3326" i="4" s="1"/>
  <c r="F3325" i="4"/>
  <c r="G3325" i="4" s="1"/>
  <c r="I3325" i="4" s="1"/>
  <c r="F3324" i="4"/>
  <c r="G3324" i="4" s="1"/>
  <c r="I3323" i="4"/>
  <c r="I3321" i="4"/>
  <c r="I3320" i="4"/>
  <c r="I3319" i="4"/>
  <c r="F3318" i="4"/>
  <c r="I3318" i="4" s="1"/>
  <c r="F3317" i="4"/>
  <c r="I3317" i="4" s="1"/>
  <c r="F3316" i="4"/>
  <c r="I3316" i="4" s="1"/>
  <c r="F3315" i="4"/>
  <c r="I3315" i="4" s="1"/>
  <c r="F3314" i="4"/>
  <c r="I3314" i="4" s="1"/>
  <c r="F3313" i="4"/>
  <c r="I3313" i="4" s="1"/>
  <c r="I3311" i="4"/>
  <c r="F3311" i="4"/>
  <c r="D3311" i="4"/>
  <c r="AG554" i="4" l="1"/>
  <c r="AM550" i="4"/>
  <c r="AM554" i="4" s="1"/>
  <c r="H3380" i="4"/>
  <c r="I3380" i="4" s="1"/>
  <c r="L3363" i="4"/>
  <c r="H3351" i="4"/>
  <c r="I3351" i="4" s="1"/>
  <c r="I3392" i="4"/>
  <c r="H3322" i="4"/>
  <c r="I3322" i="4" s="1"/>
  <c r="G3397" i="4"/>
  <c r="U796" i="11"/>
  <c r="V796" i="11" s="1"/>
  <c r="V797" i="11" s="1"/>
  <c r="W797" i="11" s="1"/>
  <c r="U911" i="11"/>
  <c r="V911" i="11" s="1"/>
  <c r="V912" i="11" s="1"/>
  <c r="W912" i="11" s="1"/>
  <c r="U842" i="11"/>
  <c r="V842" i="11" s="1"/>
  <c r="V843" i="11" s="1"/>
  <c r="W843" i="11" s="1"/>
  <c r="U66" i="11"/>
  <c r="V66" i="11" s="1"/>
  <c r="V67" i="11" s="1"/>
  <c r="W67" i="11" s="1"/>
  <c r="U453" i="11"/>
  <c r="V453" i="11" s="1"/>
  <c r="V454" i="11" s="1"/>
  <c r="W454" i="11" s="1"/>
  <c r="U135" i="11"/>
  <c r="V135" i="11" s="1"/>
  <c r="V136" i="11" s="1"/>
  <c r="W136" i="11" s="1"/>
  <c r="U363" i="11"/>
  <c r="V363" i="11" s="1"/>
  <c r="V364" i="11" s="1"/>
  <c r="W364" i="11" s="1"/>
  <c r="U89" i="11"/>
  <c r="V89" i="11" s="1"/>
  <c r="V90" i="11" s="1"/>
  <c r="W90" i="11" s="1"/>
  <c r="U819" i="11"/>
  <c r="V819" i="11" s="1"/>
  <c r="V820" i="11" s="1"/>
  <c r="W820" i="11" s="1"/>
  <c r="U2690" i="4"/>
  <c r="W2690" i="4"/>
  <c r="AV684" i="4"/>
  <c r="AZ684" i="4"/>
  <c r="AZ688" i="4" s="1"/>
  <c r="AT688" i="4"/>
  <c r="AI684" i="4"/>
  <c r="AM684" i="4"/>
  <c r="AM688" i="4" s="1"/>
  <c r="AG688" i="4"/>
  <c r="V684" i="4"/>
  <c r="Z684" i="4"/>
  <c r="Z688" i="4" s="1"/>
  <c r="T688" i="4"/>
  <c r="AV617" i="4"/>
  <c r="AZ617" i="4"/>
  <c r="AZ621" i="4" s="1"/>
  <c r="AT621" i="4"/>
  <c r="AI617" i="4"/>
  <c r="AM617" i="4"/>
  <c r="AM621" i="4" s="1"/>
  <c r="AG621" i="4"/>
  <c r="V617" i="4"/>
  <c r="Z617" i="4"/>
  <c r="Z621" i="4" s="1"/>
  <c r="T621" i="4"/>
  <c r="AV550" i="4"/>
  <c r="AU553" i="4" s="1"/>
  <c r="AV553" i="4" s="1"/>
  <c r="AV554" i="4" s="1"/>
  <c r="AW554" i="4" s="1"/>
  <c r="AZ550" i="4"/>
  <c r="AZ554" i="4" s="1"/>
  <c r="AT554" i="4"/>
  <c r="AI419" i="4"/>
  <c r="AH422" i="4" s="1"/>
  <c r="AI422" i="4" s="1"/>
  <c r="AI423" i="4" s="1"/>
  <c r="AJ423" i="4" s="1"/>
  <c r="AM419" i="4"/>
  <c r="AM423" i="4" s="1"/>
  <c r="AG423" i="4"/>
  <c r="V419" i="4"/>
  <c r="Z419" i="4"/>
  <c r="Z423" i="4" s="1"/>
  <c r="T423" i="4"/>
  <c r="AV356" i="4"/>
  <c r="AW356" i="4" s="1"/>
  <c r="AI352" i="4"/>
  <c r="AM352" i="4"/>
  <c r="AM356" i="4" s="1"/>
  <c r="AG356" i="4"/>
  <c r="V352" i="4"/>
  <c r="U355" i="4" s="1"/>
  <c r="V355" i="4" s="1"/>
  <c r="Z352" i="4"/>
  <c r="Z356" i="4" s="1"/>
  <c r="T356" i="4"/>
  <c r="AI285" i="4"/>
  <c r="AM285" i="4"/>
  <c r="AM289" i="4" s="1"/>
  <c r="AG289" i="4"/>
  <c r="V285" i="4"/>
  <c r="U288" i="4" s="1"/>
  <c r="V288" i="4" s="1"/>
  <c r="Z285" i="4"/>
  <c r="Z289" i="4" s="1"/>
  <c r="T289" i="4"/>
  <c r="AJ222" i="4"/>
  <c r="T222" i="4"/>
  <c r="V216" i="4"/>
  <c r="AG189" i="4"/>
  <c r="AI183" i="4"/>
  <c r="AK183" i="4"/>
  <c r="AK189" i="4" s="1"/>
  <c r="V183" i="4"/>
  <c r="T189" i="4"/>
  <c r="X183" i="4"/>
  <c r="X189" i="4" s="1"/>
  <c r="H3367" i="4"/>
  <c r="I3367" i="4" s="1"/>
  <c r="I3368" i="4" s="1"/>
  <c r="M107" i="6" s="1"/>
  <c r="G3333" i="4"/>
  <c r="I3324" i="4"/>
  <c r="G3368" i="4"/>
  <c r="I3391" i="4"/>
  <c r="I3334" i="4"/>
  <c r="AU687" i="4" l="1"/>
  <c r="AV687" i="4" s="1"/>
  <c r="AV688" i="4" s="1"/>
  <c r="AW688" i="4" s="1"/>
  <c r="AH687" i="4"/>
  <c r="AI687" i="4" s="1"/>
  <c r="AI688" i="4" s="1"/>
  <c r="AJ688" i="4" s="1"/>
  <c r="U687" i="4"/>
  <c r="V687" i="4" s="1"/>
  <c r="V688" i="4" s="1"/>
  <c r="W688" i="4" s="1"/>
  <c r="AU620" i="4"/>
  <c r="AV620" i="4" s="1"/>
  <c r="AV621" i="4" s="1"/>
  <c r="AW621" i="4" s="1"/>
  <c r="AH620" i="4"/>
  <c r="AI620" i="4" s="1"/>
  <c r="AI621" i="4" s="1"/>
  <c r="AJ621" i="4" s="1"/>
  <c r="U620" i="4"/>
  <c r="V620" i="4" s="1"/>
  <c r="V621" i="4" s="1"/>
  <c r="W621" i="4" s="1"/>
  <c r="U422" i="4"/>
  <c r="V422" i="4" s="1"/>
  <c r="V423" i="4" s="1"/>
  <c r="W423" i="4" s="1"/>
  <c r="AH355" i="4"/>
  <c r="AI355" i="4" s="1"/>
  <c r="AI356" i="4" s="1"/>
  <c r="AJ356" i="4" s="1"/>
  <c r="V356" i="4"/>
  <c r="W356" i="4" s="1"/>
  <c r="AH288" i="4"/>
  <c r="AI288" i="4" s="1"/>
  <c r="AI289" i="4" s="1"/>
  <c r="V289" i="4"/>
  <c r="U221" i="4"/>
  <c r="V221" i="4" s="1"/>
  <c r="V222" i="4" s="1"/>
  <c r="W222" i="4" s="1"/>
  <c r="AH188" i="4"/>
  <c r="AI188" i="4" s="1"/>
  <c r="AI189" i="4" s="1"/>
  <c r="AJ189" i="4" s="1"/>
  <c r="U188" i="4"/>
  <c r="V188" i="4" s="1"/>
  <c r="V189" i="4" s="1"/>
  <c r="W189" i="4" s="1"/>
  <c r="H3396" i="4"/>
  <c r="I3396" i="4" s="1"/>
  <c r="I3397" i="4" s="1"/>
  <c r="J3368" i="4"/>
  <c r="L3394" i="4"/>
  <c r="L3397" i="4" s="1"/>
  <c r="K3391" i="4"/>
  <c r="K3397" i="4" s="1"/>
  <c r="M3393" i="4"/>
  <c r="M3397" i="4" s="1"/>
  <c r="I3333" i="4"/>
  <c r="H3338" i="4" s="1"/>
  <c r="I3338" i="4" s="1"/>
  <c r="G3339" i="4"/>
  <c r="J3397" i="4" l="1"/>
  <c r="K3420" i="4"/>
  <c r="K3426" i="4" s="1"/>
  <c r="L3423" i="4"/>
  <c r="L3426" i="4" s="1"/>
  <c r="M3422" i="4"/>
  <c r="M3426" i="4" s="1"/>
  <c r="M108" i="6"/>
  <c r="I3339" i="4"/>
  <c r="M3364" i="4" s="1"/>
  <c r="M3368" i="4" s="1"/>
  <c r="K3362" i="4" l="1"/>
  <c r="K3368" i="4" s="1"/>
  <c r="L3365" i="4"/>
  <c r="L3368" i="4" s="1"/>
  <c r="N107" i="6" l="1"/>
  <c r="N108" i="6"/>
  <c r="N106" i="6"/>
  <c r="Z122" i="10"/>
  <c r="Z121" i="10"/>
  <c r="I3308" i="4" l="1"/>
  <c r="I3307" i="4"/>
  <c r="G3306" i="4"/>
  <c r="I3306" i="4" s="1"/>
  <c r="G3305" i="4"/>
  <c r="I3305" i="4" s="1"/>
  <c r="I3303" i="4"/>
  <c r="I3302" i="4"/>
  <c r="I3301" i="4"/>
  <c r="I3300" i="4"/>
  <c r="I3299" i="4"/>
  <c r="I3298" i="4"/>
  <c r="G3297" i="4"/>
  <c r="I3297" i="4" s="1"/>
  <c r="F3296" i="4"/>
  <c r="G3296" i="4" s="1"/>
  <c r="F3295" i="4"/>
  <c r="G3295" i="4" s="1"/>
  <c r="I3295" i="4" s="1"/>
  <c r="I3294" i="4"/>
  <c r="I3292" i="4"/>
  <c r="I3291" i="4"/>
  <c r="I3290" i="4"/>
  <c r="F3289" i="4"/>
  <c r="I3289" i="4" s="1"/>
  <c r="F3288" i="4"/>
  <c r="I3288" i="4" s="1"/>
  <c r="F3287" i="4"/>
  <c r="I3287" i="4" s="1"/>
  <c r="F3286" i="4"/>
  <c r="I3286" i="4" s="1"/>
  <c r="F3285" i="4"/>
  <c r="I3285" i="4" s="1"/>
  <c r="F3284" i="4"/>
  <c r="I3284" i="4" s="1"/>
  <c r="I3282" i="4"/>
  <c r="F3282" i="4"/>
  <c r="D3282" i="4"/>
  <c r="H3293" i="4" l="1"/>
  <c r="I3293" i="4" s="1"/>
  <c r="I3296" i="4"/>
  <c r="G3304" i="4"/>
  <c r="K3304" i="4" s="1"/>
  <c r="K3310" i="4" s="1"/>
  <c r="M3306" i="4"/>
  <c r="M3310" i="4" s="1"/>
  <c r="L3305" i="4"/>
  <c r="L3307" i="4"/>
  <c r="L3310" i="4" l="1"/>
  <c r="G3310" i="4"/>
  <c r="I3304" i="4"/>
  <c r="B2885" i="4"/>
  <c r="I146" i="4"/>
  <c r="H3309" i="4" l="1"/>
  <c r="I3309" i="4" s="1"/>
  <c r="I3310" i="4" s="1"/>
  <c r="I3261" i="4"/>
  <c r="F3260" i="4"/>
  <c r="I3260" i="4" s="1"/>
  <c r="F3259" i="4"/>
  <c r="I3259" i="4" s="1"/>
  <c r="F3258" i="4"/>
  <c r="I3258" i="4" s="1"/>
  <c r="G3209" i="4"/>
  <c r="I3208" i="4"/>
  <c r="I3207" i="4"/>
  <c r="I3206" i="4"/>
  <c r="F3189" i="4"/>
  <c r="I3189" i="4" s="1"/>
  <c r="G3201" i="4"/>
  <c r="F3193" i="4"/>
  <c r="I3193" i="4" s="1"/>
  <c r="F3192" i="4"/>
  <c r="I3192" i="4" s="1"/>
  <c r="F3191" i="4"/>
  <c r="I3191" i="4" s="1"/>
  <c r="G3167" i="4"/>
  <c r="I3197" i="4"/>
  <c r="F3188" i="4"/>
  <c r="I3188" i="4" s="1"/>
  <c r="G3177" i="4"/>
  <c r="G3175" i="4"/>
  <c r="I3175" i="4" s="1"/>
  <c r="I3174" i="4"/>
  <c r="F3158" i="4"/>
  <c r="I3158" i="4" s="1"/>
  <c r="F3157" i="4"/>
  <c r="I3157" i="4" s="1"/>
  <c r="G3042" i="4"/>
  <c r="I3011" i="4"/>
  <c r="I3010" i="4"/>
  <c r="G3009" i="4"/>
  <c r="G3008" i="4"/>
  <c r="G3003" i="4"/>
  <c r="G3013" i="4" s="1"/>
  <c r="F2994" i="4"/>
  <c r="I2994" i="4" s="1"/>
  <c r="F2993" i="4"/>
  <c r="I2993" i="4" s="1"/>
  <c r="F2992" i="4"/>
  <c r="I2992" i="4" s="1"/>
  <c r="I2916" i="4"/>
  <c r="I2915" i="4"/>
  <c r="G2914" i="4"/>
  <c r="M2914" i="4" s="1"/>
  <c r="M2918" i="4" s="1"/>
  <c r="G2913" i="4"/>
  <c r="L2913" i="4" s="1"/>
  <c r="I2911" i="4"/>
  <c r="I2910" i="4"/>
  <c r="I2909" i="4"/>
  <c r="I2908" i="4"/>
  <c r="I2907" i="4"/>
  <c r="I2906" i="4"/>
  <c r="G2905" i="4"/>
  <c r="I2905" i="4" s="1"/>
  <c r="F2904" i="4"/>
  <c r="G2904" i="4" s="1"/>
  <c r="F2903" i="4"/>
  <c r="G2903" i="4" s="1"/>
  <c r="I2903" i="4" s="1"/>
  <c r="I2902" i="4"/>
  <c r="I2900" i="4"/>
  <c r="I2899" i="4"/>
  <c r="I2898" i="4"/>
  <c r="I2897" i="4"/>
  <c r="I2896" i="4"/>
  <c r="I2895" i="4"/>
  <c r="F2894" i="4"/>
  <c r="I2894" i="4" s="1"/>
  <c r="F2893" i="4"/>
  <c r="I2893" i="4" s="1"/>
  <c r="F2892" i="4"/>
  <c r="I2892" i="4" s="1"/>
  <c r="F2891" i="4"/>
  <c r="I2891" i="4" s="1"/>
  <c r="F2890" i="4"/>
  <c r="I2890" i="4" s="1"/>
  <c r="F2889" i="4"/>
  <c r="I2889" i="4" s="1"/>
  <c r="F2888" i="4"/>
  <c r="I2888" i="4" s="1"/>
  <c r="F2887" i="4"/>
  <c r="I2887" i="4" s="1"/>
  <c r="L2915" i="4"/>
  <c r="F2885" i="4"/>
  <c r="I2933" i="4"/>
  <c r="I2932" i="4"/>
  <c r="F2928" i="4"/>
  <c r="I2928" i="4" s="1"/>
  <c r="F2927" i="4"/>
  <c r="I2927" i="4" s="1"/>
  <c r="F2926" i="4"/>
  <c r="I2926" i="4" s="1"/>
  <c r="F2925" i="4"/>
  <c r="I2925" i="4" s="1"/>
  <c r="F2924" i="4"/>
  <c r="I2924" i="4" s="1"/>
  <c r="F2859" i="4"/>
  <c r="I2859" i="4" s="1"/>
  <c r="F2858" i="4"/>
  <c r="I2858" i="4" s="1"/>
  <c r="L3336" i="4" l="1"/>
  <c r="M3335" i="4"/>
  <c r="M3339" i="4" s="1"/>
  <c r="L3334" i="4"/>
  <c r="K3333" i="4"/>
  <c r="K3339" i="4" s="1"/>
  <c r="J3339" i="4"/>
  <c r="J3310" i="4"/>
  <c r="M105" i="6"/>
  <c r="I2914" i="4"/>
  <c r="I2913" i="4"/>
  <c r="H2901" i="4"/>
  <c r="I2901" i="4" s="1"/>
  <c r="I2904" i="4"/>
  <c r="G2912" i="4"/>
  <c r="K2912" i="4" s="1"/>
  <c r="K2918" i="4" s="1"/>
  <c r="L2918" i="4"/>
  <c r="L3339" i="4" l="1"/>
  <c r="G2918" i="4"/>
  <c r="I2912" i="4"/>
  <c r="H2917" i="4" s="1"/>
  <c r="I2917" i="4" s="1"/>
  <c r="I2918" i="4" s="1"/>
  <c r="M93" i="6" s="1"/>
  <c r="I2720" i="4"/>
  <c r="L2719" i="4"/>
  <c r="I2719" i="4"/>
  <c r="G2717" i="4"/>
  <c r="I2717" i="4" s="1"/>
  <c r="I2715" i="4"/>
  <c r="G2714" i="4"/>
  <c r="G2718" i="4" s="1"/>
  <c r="I2713" i="4"/>
  <c r="I2712" i="4"/>
  <c r="I2711" i="4"/>
  <c r="G2709" i="4"/>
  <c r="I2709" i="4" s="1"/>
  <c r="F2708" i="4"/>
  <c r="G2708" i="4" s="1"/>
  <c r="I2708" i="4" s="1"/>
  <c r="F2707" i="4"/>
  <c r="G2707" i="4" s="1"/>
  <c r="G2706" i="4"/>
  <c r="I2706" i="4" s="1"/>
  <c r="I2704" i="4"/>
  <c r="I2703" i="4"/>
  <c r="I2702" i="4"/>
  <c r="I2701" i="4"/>
  <c r="I2700" i="4"/>
  <c r="I2699" i="4"/>
  <c r="F2698" i="4"/>
  <c r="I2698" i="4" s="1"/>
  <c r="F2697" i="4"/>
  <c r="I2697" i="4" s="1"/>
  <c r="F2696" i="4"/>
  <c r="I2696" i="4" s="1"/>
  <c r="F2695" i="4"/>
  <c r="I2695" i="4" s="1"/>
  <c r="F2694" i="4"/>
  <c r="I2694" i="4" s="1"/>
  <c r="F2693" i="4"/>
  <c r="I2693" i="4" s="1"/>
  <c r="G2682" i="4"/>
  <c r="G2674" i="4"/>
  <c r="G2615" i="4"/>
  <c r="G2610" i="4"/>
  <c r="G2618" i="4" s="1"/>
  <c r="H2574" i="4"/>
  <c r="J2918" i="4" l="1"/>
  <c r="L2717" i="4"/>
  <c r="L2722" i="4" s="1"/>
  <c r="H2705" i="4"/>
  <c r="I2705" i="4" s="1"/>
  <c r="M2718" i="4"/>
  <c r="M2722" i="4" s="1"/>
  <c r="I2718" i="4"/>
  <c r="I2707" i="4"/>
  <c r="I2714" i="4"/>
  <c r="G2710" i="4"/>
  <c r="I2710" i="4" s="1"/>
  <c r="G2552" i="4"/>
  <c r="G2551" i="4"/>
  <c r="G2520" i="4"/>
  <c r="G2519" i="4"/>
  <c r="I2543" i="4"/>
  <c r="I2539" i="4"/>
  <c r="G2534" i="4"/>
  <c r="F2534" i="4"/>
  <c r="G2533" i="4"/>
  <c r="F2533" i="4"/>
  <c r="I2533" i="4" s="1"/>
  <c r="I2511" i="4"/>
  <c r="I2507" i="4"/>
  <c r="G2502" i="4"/>
  <c r="F2502" i="4"/>
  <c r="G2501" i="4"/>
  <c r="F2501" i="4"/>
  <c r="I2383" i="4"/>
  <c r="I2382" i="4"/>
  <c r="I2381" i="4"/>
  <c r="I2386" i="4"/>
  <c r="N76" i="6"/>
  <c r="N80" i="6"/>
  <c r="I2254" i="4"/>
  <c r="I2253" i="4"/>
  <c r="I2252" i="4"/>
  <c r="G2224" i="4"/>
  <c r="H2157" i="4"/>
  <c r="I2157" i="4" s="1"/>
  <c r="I2156" i="4"/>
  <c r="G2167" i="4"/>
  <c r="G2166" i="4"/>
  <c r="G2165" i="4"/>
  <c r="F2152" i="4"/>
  <c r="I2152" i="4" s="1"/>
  <c r="F2151" i="4"/>
  <c r="I2151" i="4" s="1"/>
  <c r="F2150" i="4"/>
  <c r="I2150" i="4" s="1"/>
  <c r="F2149" i="4"/>
  <c r="I2149" i="4" s="1"/>
  <c r="F2148" i="4"/>
  <c r="I2148" i="4" s="1"/>
  <c r="F2147" i="4"/>
  <c r="I2147" i="4" s="1"/>
  <c r="I2153" i="4"/>
  <c r="I2154" i="4"/>
  <c r="I2155" i="4"/>
  <c r="G2145" i="4"/>
  <c r="F2145" i="4"/>
  <c r="F2144" i="4"/>
  <c r="F2180" i="4"/>
  <c r="F2179" i="4"/>
  <c r="I2534" i="4" l="1"/>
  <c r="I2501" i="4"/>
  <c r="G2716" i="4"/>
  <c r="I2502" i="4"/>
  <c r="H2384" i="4"/>
  <c r="I2384" i="4" s="1"/>
  <c r="H2255" i="4"/>
  <c r="I2255" i="4" s="1"/>
  <c r="G2160" i="4"/>
  <c r="G2168" i="4" s="1"/>
  <c r="I2145" i="4"/>
  <c r="I2180" i="4"/>
  <c r="N70" i="6"/>
  <c r="G2132" i="4"/>
  <c r="G2131" i="4"/>
  <c r="G2130" i="4"/>
  <c r="H2122" i="4"/>
  <c r="I2122" i="4" s="1"/>
  <c r="I2121" i="4"/>
  <c r="F2117" i="4"/>
  <c r="I2117" i="4" s="1"/>
  <c r="F2116" i="4"/>
  <c r="I2116" i="4" s="1"/>
  <c r="F2115" i="4"/>
  <c r="I2115" i="4" s="1"/>
  <c r="F2114" i="4"/>
  <c r="I2114" i="4" s="1"/>
  <c r="F2113" i="4"/>
  <c r="I2113" i="4" s="1"/>
  <c r="F2112" i="4"/>
  <c r="I2112" i="4" s="1"/>
  <c r="G2110" i="4"/>
  <c r="F2110" i="4"/>
  <c r="G2109" i="4"/>
  <c r="F2109" i="4"/>
  <c r="G2096" i="4"/>
  <c r="I2096" i="4" s="1"/>
  <c r="G2095" i="4"/>
  <c r="I2095" i="4" s="1"/>
  <c r="G2094" i="4"/>
  <c r="I2094" i="4" s="1"/>
  <c r="G2093" i="4"/>
  <c r="I2093" i="4" s="1"/>
  <c r="I2097" i="4"/>
  <c r="I2086" i="4"/>
  <c r="I2085" i="4"/>
  <c r="I2082" i="4"/>
  <c r="I2081" i="4"/>
  <c r="G2059" i="4"/>
  <c r="G2060" i="4"/>
  <c r="G2061" i="4"/>
  <c r="I2061" i="4" s="1"/>
  <c r="G2062" i="4"/>
  <c r="I2062" i="4" s="1"/>
  <c r="F2075" i="4"/>
  <c r="I2075" i="4" s="1"/>
  <c r="G2054" i="4"/>
  <c r="I2052" i="4"/>
  <c r="I1986" i="4"/>
  <c r="I1954" i="4"/>
  <c r="I1922" i="4"/>
  <c r="I1890" i="4"/>
  <c r="I1858" i="4"/>
  <c r="I1826" i="4"/>
  <c r="I1794" i="4"/>
  <c r="I1762" i="4"/>
  <c r="I1730" i="4"/>
  <c r="I1698" i="4"/>
  <c r="I1666" i="4"/>
  <c r="I1634" i="4"/>
  <c r="G2722" i="4" l="1"/>
  <c r="K2716" i="4"/>
  <c r="K2722" i="4" s="1"/>
  <c r="I2716" i="4"/>
  <c r="G2125" i="4"/>
  <c r="G2133" i="4" s="1"/>
  <c r="I2110" i="4"/>
  <c r="I2109" i="4"/>
  <c r="I130" i="4"/>
  <c r="I1249" i="4"/>
  <c r="I1216" i="4"/>
  <c r="I1087" i="4"/>
  <c r="I958" i="4"/>
  <c r="I829" i="4"/>
  <c r="H2721" i="4" l="1"/>
  <c r="I2721" i="4" s="1"/>
  <c r="I2722" i="4" s="1"/>
  <c r="G1516" i="4"/>
  <c r="G1515" i="4"/>
  <c r="I1556" i="4"/>
  <c r="I1555" i="4"/>
  <c r="G1554" i="4"/>
  <c r="I1554" i="4" s="1"/>
  <c r="I1551" i="4"/>
  <c r="I1550" i="4"/>
  <c r="I1549" i="4"/>
  <c r="G1548" i="4"/>
  <c r="I1548" i="4" s="1"/>
  <c r="I1547" i="4"/>
  <c r="G1545" i="4"/>
  <c r="I1545" i="4" s="1"/>
  <c r="F1544" i="4"/>
  <c r="G1544" i="4" s="1"/>
  <c r="I1544" i="4" s="1"/>
  <c r="I1542" i="4"/>
  <c r="I1540" i="4"/>
  <c r="I1539" i="4"/>
  <c r="I1537" i="4"/>
  <c r="I1536" i="4"/>
  <c r="I1535" i="4"/>
  <c r="F1534" i="4"/>
  <c r="I1534" i="4" s="1"/>
  <c r="F1533" i="4"/>
  <c r="I1533" i="4" s="1"/>
  <c r="F1532" i="4"/>
  <c r="I1532" i="4" s="1"/>
  <c r="F1531" i="4"/>
  <c r="I1531" i="4" s="1"/>
  <c r="G1530" i="4"/>
  <c r="F1530" i="4"/>
  <c r="F1529" i="4"/>
  <c r="I1507" i="4"/>
  <c r="I1503" i="4"/>
  <c r="G1498" i="4"/>
  <c r="F1498" i="4"/>
  <c r="G1497" i="4"/>
  <c r="F1497" i="4"/>
  <c r="H2722" i="4" l="1"/>
  <c r="J2722" i="4"/>
  <c r="I1530" i="4"/>
  <c r="I1497" i="4"/>
  <c r="G1553" i="4"/>
  <c r="I1553" i="4" s="1"/>
  <c r="I1498" i="4"/>
  <c r="G1484" i="4"/>
  <c r="G1483" i="4"/>
  <c r="I1475" i="4"/>
  <c r="I1471" i="4"/>
  <c r="G1434" i="4"/>
  <c r="G1466" i="4"/>
  <c r="F1466" i="4"/>
  <c r="G1465" i="4"/>
  <c r="F1465" i="4"/>
  <c r="G1452" i="4"/>
  <c r="G1451" i="4"/>
  <c r="I1443" i="4"/>
  <c r="I1439" i="4"/>
  <c r="F1434" i="4"/>
  <c r="G1433" i="4"/>
  <c r="F1433" i="4"/>
  <c r="G1420" i="4"/>
  <c r="I1411" i="4"/>
  <c r="I1407" i="4"/>
  <c r="G1402" i="4"/>
  <c r="F1402" i="4"/>
  <c r="G1401" i="4"/>
  <c r="F1401" i="4"/>
  <c r="G1388" i="4"/>
  <c r="G1370" i="4"/>
  <c r="G1369" i="4"/>
  <c r="W119" i="10"/>
  <c r="X119" i="10" s="1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I1346" i="4"/>
  <c r="I1251" i="4"/>
  <c r="I1250" i="4"/>
  <c r="I1218" i="4"/>
  <c r="I1217" i="4"/>
  <c r="I1184" i="4"/>
  <c r="I1089" i="4"/>
  <c r="I1088" i="4"/>
  <c r="I1055" i="4"/>
  <c r="I960" i="4"/>
  <c r="I959" i="4"/>
  <c r="I926" i="4"/>
  <c r="I831" i="4"/>
  <c r="I830" i="4"/>
  <c r="I798" i="4"/>
  <c r="G679" i="4"/>
  <c r="G678" i="4"/>
  <c r="G677" i="4"/>
  <c r="I669" i="4"/>
  <c r="I668" i="4"/>
  <c r="F664" i="4"/>
  <c r="I664" i="4" s="1"/>
  <c r="F663" i="4"/>
  <c r="I663" i="4" s="1"/>
  <c r="F662" i="4"/>
  <c r="I662" i="4" s="1"/>
  <c r="F661" i="4"/>
  <c r="I661" i="4" s="1"/>
  <c r="F660" i="4"/>
  <c r="I660" i="4" s="1"/>
  <c r="F659" i="4"/>
  <c r="I659" i="4" s="1"/>
  <c r="I665" i="4"/>
  <c r="I666" i="4"/>
  <c r="I667" i="4"/>
  <c r="F627" i="4"/>
  <c r="I627" i="4" s="1"/>
  <c r="F628" i="4"/>
  <c r="I628" i="4" s="1"/>
  <c r="F629" i="4"/>
  <c r="I629" i="4" s="1"/>
  <c r="G657" i="4"/>
  <c r="F657" i="4"/>
  <c r="G656" i="4"/>
  <c r="F656" i="4"/>
  <c r="G612" i="4"/>
  <c r="G611" i="4"/>
  <c r="G610" i="4"/>
  <c r="I602" i="4"/>
  <c r="I601" i="4"/>
  <c r="G590" i="4"/>
  <c r="H535" i="4"/>
  <c r="G459" i="4"/>
  <c r="F459" i="4"/>
  <c r="F458" i="4"/>
  <c r="F461" i="4"/>
  <c r="I461" i="4" s="1"/>
  <c r="F462" i="4"/>
  <c r="I462" i="4" s="1"/>
  <c r="F463" i="4"/>
  <c r="I463" i="4" s="1"/>
  <c r="I467" i="4"/>
  <c r="I468" i="4"/>
  <c r="G482" i="4"/>
  <c r="G483" i="4"/>
  <c r="F426" i="4"/>
  <c r="I426" i="4" s="1"/>
  <c r="F427" i="4"/>
  <c r="I427" i="4" s="1"/>
  <c r="F429" i="4"/>
  <c r="I429" i="4" s="1"/>
  <c r="F430" i="4"/>
  <c r="I430" i="4" s="1"/>
  <c r="F431" i="4"/>
  <c r="I431" i="4" s="1"/>
  <c r="H404" i="4"/>
  <c r="X24" i="10" l="1"/>
  <c r="H1442" i="4" s="1"/>
  <c r="I1442" i="4" s="1"/>
  <c r="I1433" i="4"/>
  <c r="I1402" i="4"/>
  <c r="I1466" i="4"/>
  <c r="I1401" i="4"/>
  <c r="I1434" i="4"/>
  <c r="I1465" i="4"/>
  <c r="H1252" i="4"/>
  <c r="I1252" i="4" s="1"/>
  <c r="H1219" i="4"/>
  <c r="I1219" i="4" s="1"/>
  <c r="H1090" i="4"/>
  <c r="I1090" i="4" s="1"/>
  <c r="I656" i="4"/>
  <c r="G683" i="4"/>
  <c r="H961" i="4"/>
  <c r="I961" i="4" s="1"/>
  <c r="H832" i="4"/>
  <c r="I832" i="4" s="1"/>
  <c r="G672" i="4"/>
  <c r="G680" i="4" s="1"/>
  <c r="G684" i="4" s="1"/>
  <c r="G616" i="4"/>
  <c r="I459" i="4"/>
  <c r="I657" i="4"/>
  <c r="I435" i="4"/>
  <c r="H337" i="4"/>
  <c r="H270" i="4"/>
  <c r="F597" i="4" l="1"/>
  <c r="I597" i="4" s="1"/>
  <c r="F596" i="4"/>
  <c r="I596" i="4" s="1"/>
  <c r="F595" i="4"/>
  <c r="I595" i="4" s="1"/>
  <c r="F594" i="4"/>
  <c r="I594" i="4" s="1"/>
  <c r="F593" i="4"/>
  <c r="I593" i="4" s="1"/>
  <c r="F592" i="4"/>
  <c r="I592" i="4" s="1"/>
  <c r="F590" i="4"/>
  <c r="F589" i="4"/>
  <c r="G545" i="4"/>
  <c r="G544" i="4"/>
  <c r="G543" i="4"/>
  <c r="I535" i="4"/>
  <c r="I534" i="4"/>
  <c r="F525" i="4"/>
  <c r="I525" i="4" s="1"/>
  <c r="F526" i="4"/>
  <c r="I526" i="4" s="1"/>
  <c r="F527" i="4"/>
  <c r="I527" i="4" s="1"/>
  <c r="F528" i="4"/>
  <c r="I528" i="4" s="1"/>
  <c r="F529" i="4"/>
  <c r="I529" i="4" s="1"/>
  <c r="F530" i="4"/>
  <c r="I530" i="4" s="1"/>
  <c r="G523" i="4"/>
  <c r="F523" i="4"/>
  <c r="G522" i="4"/>
  <c r="F522" i="4"/>
  <c r="G605" i="4" l="1"/>
  <c r="G613" i="4" s="1"/>
  <c r="G617" i="4" s="1"/>
  <c r="I590" i="4"/>
  <c r="G538" i="4"/>
  <c r="G546" i="4" s="1"/>
  <c r="I522" i="4"/>
  <c r="I523" i="4"/>
  <c r="G414" i="4"/>
  <c r="I414" i="4" s="1"/>
  <c r="G413" i="4"/>
  <c r="I413" i="4" s="1"/>
  <c r="G412" i="4"/>
  <c r="F399" i="4"/>
  <c r="I399" i="4" s="1"/>
  <c r="F398" i="4"/>
  <c r="I398" i="4" s="1"/>
  <c r="F397" i="4"/>
  <c r="I397" i="4" s="1"/>
  <c r="F396" i="4"/>
  <c r="I396" i="4" s="1"/>
  <c r="F395" i="4"/>
  <c r="I395" i="4" s="1"/>
  <c r="F394" i="4"/>
  <c r="I394" i="4" s="1"/>
  <c r="I368" i="4"/>
  <c r="I404" i="4"/>
  <c r="I403" i="4"/>
  <c r="G392" i="4"/>
  <c r="G325" i="4"/>
  <c r="F392" i="4"/>
  <c r="G391" i="4"/>
  <c r="F391" i="4"/>
  <c r="G347" i="4"/>
  <c r="I347" i="4" s="1"/>
  <c r="G346" i="4"/>
  <c r="I346" i="4" s="1"/>
  <c r="G345" i="4"/>
  <c r="I345" i="4" s="1"/>
  <c r="I337" i="4"/>
  <c r="I336" i="4"/>
  <c r="F332" i="4"/>
  <c r="I332" i="4" s="1"/>
  <c r="F331" i="4"/>
  <c r="I331" i="4" s="1"/>
  <c r="F330" i="4"/>
  <c r="I330" i="4" s="1"/>
  <c r="F329" i="4"/>
  <c r="I329" i="4" s="1"/>
  <c r="F328" i="4"/>
  <c r="I328" i="4" s="1"/>
  <c r="F327" i="4"/>
  <c r="I327" i="4" s="1"/>
  <c r="F325" i="4"/>
  <c r="F324" i="4"/>
  <c r="G280" i="4"/>
  <c r="G279" i="4"/>
  <c r="G278" i="4"/>
  <c r="G418" i="4" l="1"/>
  <c r="I412" i="4"/>
  <c r="G407" i="4"/>
  <c r="G415" i="4" s="1"/>
  <c r="G419" i="4" s="1"/>
  <c r="I392" i="4"/>
  <c r="I391" i="4"/>
  <c r="G340" i="4"/>
  <c r="G348" i="4" s="1"/>
  <c r="I325" i="4"/>
  <c r="F264" i="4"/>
  <c r="I264" i="4" s="1"/>
  <c r="F263" i="4"/>
  <c r="I263" i="4" s="1"/>
  <c r="G258" i="4"/>
  <c r="G257" i="4"/>
  <c r="F261" i="4"/>
  <c r="I261" i="4" s="1"/>
  <c r="G212" i="4"/>
  <c r="I209" i="4"/>
  <c r="G205" i="4"/>
  <c r="G214" i="4" s="1"/>
  <c r="G194" i="4"/>
  <c r="F194" i="4"/>
  <c r="G193" i="4"/>
  <c r="F193" i="4"/>
  <c r="F192" i="4"/>
  <c r="I192" i="4" s="1"/>
  <c r="G179" i="4"/>
  <c r="I193" i="4" l="1"/>
  <c r="I194" i="4"/>
  <c r="I176" i="4"/>
  <c r="G172" i="4"/>
  <c r="G181" i="4" s="1"/>
  <c r="G161" i="4" l="1"/>
  <c r="G160" i="4" l="1"/>
  <c r="I145" i="4"/>
  <c r="I144" i="4"/>
  <c r="G142" i="4"/>
  <c r="F124" i="4"/>
  <c r="I124" i="4" s="1"/>
  <c r="F123" i="4"/>
  <c r="I123" i="4" s="1"/>
  <c r="F122" i="4"/>
  <c r="I122" i="4" s="1"/>
  <c r="F121" i="4"/>
  <c r="I121" i="4" s="1"/>
  <c r="F120" i="4"/>
  <c r="I120" i="4" s="1"/>
  <c r="F119" i="4"/>
  <c r="I119" i="4" s="1"/>
  <c r="F118" i="4"/>
  <c r="I118" i="4" s="1"/>
  <c r="F117" i="4"/>
  <c r="I117" i="4" s="1"/>
  <c r="F116" i="4"/>
  <c r="I116" i="4" s="1"/>
  <c r="F115" i="4"/>
  <c r="I115" i="4" s="1"/>
  <c r="F114" i="4" l="1"/>
  <c r="I114" i="4" s="1"/>
  <c r="F113" i="4"/>
  <c r="I113" i="4" s="1"/>
  <c r="F112" i="4"/>
  <c r="I112" i="4" s="1"/>
  <c r="F111" i="4"/>
  <c r="I111" i="4" s="1"/>
  <c r="F110" i="4"/>
  <c r="I110" i="4" s="1"/>
  <c r="I134" i="4"/>
  <c r="I133" i="4"/>
  <c r="I132" i="4"/>
  <c r="W133" i="10" l="1"/>
  <c r="W132" i="10"/>
  <c r="W131" i="10"/>
  <c r="W130" i="10"/>
  <c r="W129" i="10"/>
  <c r="W128" i="10"/>
  <c r="W127" i="10"/>
  <c r="W126" i="10"/>
  <c r="W125" i="10"/>
  <c r="W124" i="10"/>
  <c r="W122" i="10"/>
  <c r="W121" i="10"/>
  <c r="W120" i="10"/>
  <c r="W118" i="10"/>
  <c r="W117" i="10"/>
  <c r="W116" i="10"/>
  <c r="W115" i="10"/>
  <c r="W114" i="10"/>
  <c r="W113" i="10"/>
  <c r="W108" i="10"/>
  <c r="W107" i="10"/>
  <c r="W106" i="10"/>
  <c r="W105" i="10"/>
  <c r="W104" i="10"/>
  <c r="W102" i="10"/>
  <c r="W101" i="10"/>
  <c r="W100" i="10"/>
  <c r="W99" i="10"/>
  <c r="W98" i="10"/>
  <c r="W96" i="10"/>
  <c r="W95" i="10"/>
  <c r="W94" i="10"/>
  <c r="W93" i="10"/>
  <c r="W92" i="10"/>
  <c r="W91" i="10"/>
  <c r="W90" i="10"/>
  <c r="W89" i="10"/>
  <c r="W88" i="10"/>
  <c r="W87" i="10"/>
  <c r="W86" i="10"/>
  <c r="W85" i="10"/>
  <c r="W84" i="10"/>
  <c r="W83" i="10"/>
  <c r="W82" i="10"/>
  <c r="W81" i="10"/>
  <c r="W80" i="10"/>
  <c r="W79" i="10"/>
  <c r="W78" i="10"/>
  <c r="W77" i="10"/>
  <c r="W76" i="10"/>
  <c r="W75" i="10"/>
  <c r="W74" i="10"/>
  <c r="W73" i="10"/>
  <c r="W97" i="10"/>
  <c r="W103" i="10"/>
  <c r="W109" i="10"/>
  <c r="W110" i="10"/>
  <c r="X110" i="10" s="1"/>
  <c r="H3034" i="4" s="1"/>
  <c r="W111" i="10"/>
  <c r="W112" i="10"/>
  <c r="X112" i="10" s="1"/>
  <c r="H3130" i="4" s="1"/>
  <c r="W134" i="10"/>
  <c r="W71" i="10"/>
  <c r="W69" i="10"/>
  <c r="W68" i="10"/>
  <c r="W65" i="10"/>
  <c r="W70" i="10"/>
  <c r="W67" i="10"/>
  <c r="W66" i="10"/>
  <c r="W64" i="10"/>
  <c r="W58" i="10"/>
  <c r="W57" i="10"/>
  <c r="W56" i="10"/>
  <c r="W55" i="10"/>
  <c r="W54" i="10"/>
  <c r="W50" i="10"/>
  <c r="X96" i="10" l="1"/>
  <c r="H2050" i="4" s="1"/>
  <c r="X102" i="10"/>
  <c r="H2510" i="4" s="1"/>
  <c r="I2510" i="4" s="1"/>
  <c r="X117" i="10"/>
  <c r="H3164" i="4" s="1"/>
  <c r="X108" i="10"/>
  <c r="H2542" i="4" s="1"/>
  <c r="I2542" i="4" s="1"/>
  <c r="X122" i="10"/>
  <c r="Z124" i="10" s="1"/>
  <c r="H2606" i="4" s="1"/>
  <c r="W63" i="10"/>
  <c r="W62" i="10"/>
  <c r="W61" i="10"/>
  <c r="W60" i="10"/>
  <c r="W59" i="10"/>
  <c r="W53" i="10"/>
  <c r="W52" i="10"/>
  <c r="W51" i="10"/>
  <c r="W49" i="10"/>
  <c r="W48" i="10"/>
  <c r="W44" i="10"/>
  <c r="W43" i="10"/>
  <c r="W42" i="10"/>
  <c r="W41" i="10"/>
  <c r="W40" i="10"/>
  <c r="W38" i="10"/>
  <c r="W37" i="10"/>
  <c r="W36" i="10"/>
  <c r="W35" i="10"/>
  <c r="W34" i="10"/>
  <c r="W33" i="10"/>
  <c r="W29" i="10"/>
  <c r="W31" i="10"/>
  <c r="W30" i="10"/>
  <c r="W14" i="10"/>
  <c r="X18" i="10" s="1"/>
  <c r="H1410" i="4" s="1"/>
  <c r="I1410" i="4" s="1"/>
  <c r="N105" i="6"/>
  <c r="X44" i="10" l="1"/>
  <c r="H1538" i="4" s="1"/>
  <c r="I1538" i="4" s="1"/>
  <c r="H1541" i="4" s="1"/>
  <c r="I1541" i="4" s="1"/>
  <c r="X71" i="10"/>
  <c r="H2084" i="4" s="1"/>
  <c r="I2084" i="4" s="1"/>
  <c r="X38" i="10"/>
  <c r="H1506" i="4" s="1"/>
  <c r="I1506" i="4" s="1"/>
  <c r="X31" i="10"/>
  <c r="H1474" i="4" s="1"/>
  <c r="I1474" i="4" s="1"/>
  <c r="N93" i="6"/>
  <c r="I956" i="11" l="1"/>
  <c r="L955" i="11"/>
  <c r="I955" i="11"/>
  <c r="G954" i="11"/>
  <c r="I954" i="11" s="1"/>
  <c r="G953" i="11"/>
  <c r="I953" i="11" s="1"/>
  <c r="I951" i="11"/>
  <c r="I950" i="11"/>
  <c r="I949" i="11"/>
  <c r="I948" i="11"/>
  <c r="I947" i="11"/>
  <c r="I945" i="11"/>
  <c r="G944" i="11"/>
  <c r="I944" i="11" s="1"/>
  <c r="H942" i="11"/>
  <c r="I941" i="11"/>
  <c r="F940" i="11"/>
  <c r="I940" i="11" s="1"/>
  <c r="F939" i="11"/>
  <c r="G938" i="11"/>
  <c r="F938" i="11"/>
  <c r="I933" i="11"/>
  <c r="L932" i="11"/>
  <c r="I932" i="11"/>
  <c r="G931" i="11"/>
  <c r="M931" i="11" s="1"/>
  <c r="M935" i="11" s="1"/>
  <c r="G930" i="11"/>
  <c r="I930" i="11" s="1"/>
  <c r="I928" i="11"/>
  <c r="I927" i="11"/>
  <c r="I926" i="11"/>
  <c r="I925" i="11"/>
  <c r="I924" i="11"/>
  <c r="I922" i="11"/>
  <c r="G921" i="11"/>
  <c r="I921" i="11" s="1"/>
  <c r="H919" i="11"/>
  <c r="I918" i="11"/>
  <c r="F917" i="11"/>
  <c r="I917" i="11" s="1"/>
  <c r="F916" i="11"/>
  <c r="G915" i="11"/>
  <c r="F915" i="11"/>
  <c r="G892" i="11"/>
  <c r="I910" i="11"/>
  <c r="L909" i="11"/>
  <c r="I909" i="11"/>
  <c r="G908" i="11"/>
  <c r="I908" i="11" s="1"/>
  <c r="G907" i="11"/>
  <c r="I907" i="11" s="1"/>
  <c r="I905" i="11"/>
  <c r="I904" i="11"/>
  <c r="I903" i="11"/>
  <c r="I902" i="11"/>
  <c r="I901" i="11"/>
  <c r="I899" i="11"/>
  <c r="G898" i="11"/>
  <c r="I898" i="11" s="1"/>
  <c r="H896" i="11"/>
  <c r="I895" i="11"/>
  <c r="F894" i="11"/>
  <c r="I894" i="11" s="1"/>
  <c r="F893" i="11"/>
  <c r="F892" i="11"/>
  <c r="I887" i="11"/>
  <c r="L886" i="11"/>
  <c r="I886" i="11"/>
  <c r="G885" i="11"/>
  <c r="I885" i="11" s="1"/>
  <c r="G884" i="11"/>
  <c r="L884" i="11" s="1"/>
  <c r="I882" i="11"/>
  <c r="I881" i="11"/>
  <c r="I880" i="11"/>
  <c r="I879" i="11"/>
  <c r="I878" i="11"/>
  <c r="I876" i="11"/>
  <c r="G875" i="11"/>
  <c r="I875" i="11" s="1"/>
  <c r="H873" i="11"/>
  <c r="I872" i="11"/>
  <c r="F871" i="11"/>
  <c r="I871" i="11" s="1"/>
  <c r="F870" i="11"/>
  <c r="G869" i="11"/>
  <c r="F869" i="11"/>
  <c r="I864" i="11"/>
  <c r="L863" i="11"/>
  <c r="I863" i="11"/>
  <c r="G862" i="11"/>
  <c r="I862" i="11" s="1"/>
  <c r="G861" i="11"/>
  <c r="L861" i="11" s="1"/>
  <c r="I859" i="11"/>
  <c r="I858" i="11"/>
  <c r="I857" i="11"/>
  <c r="I856" i="11"/>
  <c r="I855" i="11"/>
  <c r="I853" i="11"/>
  <c r="G852" i="11"/>
  <c r="I852" i="11" s="1"/>
  <c r="H850" i="11"/>
  <c r="I849" i="11"/>
  <c r="F848" i="11"/>
  <c r="I848" i="11" s="1"/>
  <c r="F847" i="11"/>
  <c r="G846" i="11"/>
  <c r="F846" i="11"/>
  <c r="I841" i="11"/>
  <c r="L840" i="11"/>
  <c r="I840" i="11"/>
  <c r="G839" i="11"/>
  <c r="I839" i="11" s="1"/>
  <c r="G838" i="11"/>
  <c r="L838" i="11" s="1"/>
  <c r="I836" i="11"/>
  <c r="I835" i="11"/>
  <c r="I834" i="11"/>
  <c r="I833" i="11"/>
  <c r="I832" i="11"/>
  <c r="I830" i="11"/>
  <c r="G829" i="11"/>
  <c r="I829" i="11" s="1"/>
  <c r="H827" i="11"/>
  <c r="I826" i="11"/>
  <c r="F825" i="11"/>
  <c r="I825" i="11" s="1"/>
  <c r="F824" i="11"/>
  <c r="G823" i="11"/>
  <c r="F823" i="11"/>
  <c r="I818" i="11"/>
  <c r="L817" i="11"/>
  <c r="I817" i="11"/>
  <c r="G816" i="11"/>
  <c r="I816" i="11" s="1"/>
  <c r="G815" i="11"/>
  <c r="L815" i="11" s="1"/>
  <c r="I813" i="11"/>
  <c r="I812" i="11"/>
  <c r="I811" i="11"/>
  <c r="I810" i="11"/>
  <c r="I809" i="11"/>
  <c r="I807" i="11"/>
  <c r="G806" i="11"/>
  <c r="I806" i="11" s="1"/>
  <c r="H804" i="11"/>
  <c r="I803" i="11"/>
  <c r="F802" i="11"/>
  <c r="I802" i="11" s="1"/>
  <c r="F801" i="11"/>
  <c r="G800" i="11"/>
  <c r="F800" i="11"/>
  <c r="I795" i="11"/>
  <c r="L794" i="11"/>
  <c r="I794" i="11"/>
  <c r="G793" i="11"/>
  <c r="M793" i="11" s="1"/>
  <c r="M797" i="11" s="1"/>
  <c r="G792" i="11"/>
  <c r="L792" i="11" s="1"/>
  <c r="I790" i="11"/>
  <c r="I789" i="11"/>
  <c r="I788" i="11"/>
  <c r="I787" i="11"/>
  <c r="I786" i="11"/>
  <c r="I784" i="11"/>
  <c r="G783" i="11"/>
  <c r="I783" i="11" s="1"/>
  <c r="H781" i="11"/>
  <c r="I780" i="11"/>
  <c r="F779" i="11"/>
  <c r="I779" i="11" s="1"/>
  <c r="F778" i="11"/>
  <c r="G777" i="11"/>
  <c r="F777" i="11"/>
  <c r="I772" i="11"/>
  <c r="L771" i="11"/>
  <c r="I771" i="11"/>
  <c r="G770" i="11"/>
  <c r="I770" i="11" s="1"/>
  <c r="G769" i="11"/>
  <c r="L769" i="11" s="1"/>
  <c r="I767" i="11"/>
  <c r="I766" i="11"/>
  <c r="I765" i="11"/>
  <c r="I764" i="11"/>
  <c r="I763" i="11"/>
  <c r="I761" i="11"/>
  <c r="G760" i="11"/>
  <c r="I760" i="11" s="1"/>
  <c r="H758" i="11"/>
  <c r="I757" i="11"/>
  <c r="F756" i="11"/>
  <c r="I756" i="11" s="1"/>
  <c r="F755" i="11"/>
  <c r="G754" i="11"/>
  <c r="F754" i="11"/>
  <c r="I749" i="11"/>
  <c r="L748" i="11"/>
  <c r="I748" i="11"/>
  <c r="G747" i="11"/>
  <c r="I747" i="11" s="1"/>
  <c r="G746" i="11"/>
  <c r="L746" i="11" s="1"/>
  <c r="I744" i="11"/>
  <c r="I743" i="11"/>
  <c r="I742" i="11"/>
  <c r="I741" i="11"/>
  <c r="I740" i="11"/>
  <c r="I738" i="11"/>
  <c r="G737" i="11"/>
  <c r="I737" i="11" s="1"/>
  <c r="H735" i="11"/>
  <c r="I734" i="11"/>
  <c r="F733" i="11"/>
  <c r="I733" i="11" s="1"/>
  <c r="F732" i="11"/>
  <c r="G731" i="11"/>
  <c r="F731" i="11"/>
  <c r="I726" i="11"/>
  <c r="L725" i="11"/>
  <c r="I725" i="11"/>
  <c r="G724" i="11"/>
  <c r="I724" i="11" s="1"/>
  <c r="G723" i="11"/>
  <c r="L723" i="11" s="1"/>
  <c r="I721" i="11"/>
  <c r="I720" i="11"/>
  <c r="I719" i="11"/>
  <c r="I718" i="11"/>
  <c r="I717" i="11"/>
  <c r="I715" i="11"/>
  <c r="G714" i="11"/>
  <c r="I714" i="11" s="1"/>
  <c r="H712" i="11"/>
  <c r="I711" i="11"/>
  <c r="F710" i="11"/>
  <c r="I710" i="11" s="1"/>
  <c r="F709" i="11"/>
  <c r="G708" i="11"/>
  <c r="F708" i="11"/>
  <c r="I703" i="11"/>
  <c r="L702" i="11"/>
  <c r="I702" i="11"/>
  <c r="G701" i="11"/>
  <c r="I701" i="11" s="1"/>
  <c r="G700" i="11"/>
  <c r="I700" i="11" s="1"/>
  <c r="I698" i="11"/>
  <c r="I697" i="11"/>
  <c r="I696" i="11"/>
  <c r="I695" i="11"/>
  <c r="I694" i="11"/>
  <c r="I692" i="11"/>
  <c r="G691" i="11"/>
  <c r="I691" i="11" s="1"/>
  <c r="H689" i="11"/>
  <c r="I688" i="11"/>
  <c r="F687" i="11"/>
  <c r="I687" i="11" s="1"/>
  <c r="F686" i="11"/>
  <c r="G685" i="11"/>
  <c r="F685" i="11"/>
  <c r="I680" i="11"/>
  <c r="L679" i="11"/>
  <c r="I679" i="11"/>
  <c r="G678" i="11"/>
  <c r="I678" i="11" s="1"/>
  <c r="G677" i="11"/>
  <c r="I677" i="11" s="1"/>
  <c r="I675" i="11"/>
  <c r="I674" i="11"/>
  <c r="I673" i="11"/>
  <c r="I672" i="11"/>
  <c r="I671" i="11"/>
  <c r="I669" i="11"/>
  <c r="G668" i="11"/>
  <c r="I668" i="11" s="1"/>
  <c r="H666" i="11"/>
  <c r="I665" i="11"/>
  <c r="F664" i="11"/>
  <c r="I664" i="11" s="1"/>
  <c r="F663" i="11"/>
  <c r="G662" i="11"/>
  <c r="F662" i="11"/>
  <c r="I657" i="11"/>
  <c r="L656" i="11"/>
  <c r="I656" i="11"/>
  <c r="G655" i="11"/>
  <c r="M655" i="11" s="1"/>
  <c r="M659" i="11" s="1"/>
  <c r="G654" i="11"/>
  <c r="L654" i="11" s="1"/>
  <c r="I652" i="11"/>
  <c r="I651" i="11"/>
  <c r="I650" i="11"/>
  <c r="I649" i="11"/>
  <c r="I648" i="11"/>
  <c r="I646" i="11"/>
  <c r="G645" i="11"/>
  <c r="I645" i="11" s="1"/>
  <c r="H643" i="11"/>
  <c r="I642" i="11"/>
  <c r="F641" i="11"/>
  <c r="I641" i="11" s="1"/>
  <c r="F640" i="11"/>
  <c r="G639" i="11"/>
  <c r="F639" i="11"/>
  <c r="I619" i="11"/>
  <c r="H620" i="11"/>
  <c r="I634" i="11"/>
  <c r="L633" i="11"/>
  <c r="I633" i="11"/>
  <c r="G632" i="11"/>
  <c r="I632" i="11" s="1"/>
  <c r="G631" i="11"/>
  <c r="L631" i="11" s="1"/>
  <c r="I629" i="11"/>
  <c r="I628" i="11"/>
  <c r="I627" i="11"/>
  <c r="I626" i="11"/>
  <c r="I625" i="11"/>
  <c r="I623" i="11"/>
  <c r="G622" i="11"/>
  <c r="I622" i="11" s="1"/>
  <c r="F618" i="11"/>
  <c r="I618" i="11" s="1"/>
  <c r="F617" i="11"/>
  <c r="G616" i="11"/>
  <c r="F616" i="11"/>
  <c r="I611" i="11"/>
  <c r="L610" i="11"/>
  <c r="I610" i="11"/>
  <c r="G609" i="11"/>
  <c r="I609" i="11" s="1"/>
  <c r="G608" i="11"/>
  <c r="I608" i="11" s="1"/>
  <c r="I606" i="11"/>
  <c r="I605" i="11"/>
  <c r="I604" i="11"/>
  <c r="I603" i="11"/>
  <c r="I602" i="11"/>
  <c r="I600" i="11"/>
  <c r="G599" i="11"/>
  <c r="I599" i="11" s="1"/>
  <c r="H597" i="11"/>
  <c r="F596" i="11"/>
  <c r="I596" i="11" s="1"/>
  <c r="F595" i="11"/>
  <c r="G594" i="11"/>
  <c r="G595" i="11" s="1"/>
  <c r="F594" i="11"/>
  <c r="L889" i="11" l="1"/>
  <c r="L677" i="11"/>
  <c r="L682" i="11" s="1"/>
  <c r="L728" i="11"/>
  <c r="L866" i="11"/>
  <c r="M885" i="11"/>
  <c r="M889" i="11" s="1"/>
  <c r="L930" i="11"/>
  <c r="L935" i="11" s="1"/>
  <c r="M954" i="11"/>
  <c r="M958" i="11" s="1"/>
  <c r="L636" i="11"/>
  <c r="M816" i="11"/>
  <c r="M820" i="11" s="1"/>
  <c r="L700" i="11"/>
  <c r="L705" i="11" s="1"/>
  <c r="M724" i="11"/>
  <c r="M728" i="11" s="1"/>
  <c r="I769" i="11"/>
  <c r="L843" i="11"/>
  <c r="I655" i="11"/>
  <c r="L774" i="11"/>
  <c r="M862" i="11"/>
  <c r="M866" i="11" s="1"/>
  <c r="I631" i="11"/>
  <c r="I838" i="11"/>
  <c r="I861" i="11"/>
  <c r="L797" i="11"/>
  <c r="G620" i="11"/>
  <c r="I620" i="11" s="1"/>
  <c r="I723" i="11"/>
  <c r="I793" i="11"/>
  <c r="I815" i="11"/>
  <c r="I884" i="11"/>
  <c r="G617" i="11"/>
  <c r="I617" i="11" s="1"/>
  <c r="I654" i="11"/>
  <c r="M678" i="11"/>
  <c r="M682" i="11" s="1"/>
  <c r="M747" i="11"/>
  <c r="M751" i="11" s="1"/>
  <c r="I792" i="11"/>
  <c r="M839" i="11"/>
  <c r="M843" i="11" s="1"/>
  <c r="I931" i="11"/>
  <c r="L953" i="11"/>
  <c r="L958" i="11" s="1"/>
  <c r="L907" i="11"/>
  <c r="L912" i="11" s="1"/>
  <c r="I616" i="11"/>
  <c r="M632" i="11"/>
  <c r="M636" i="11" s="1"/>
  <c r="I639" i="11"/>
  <c r="M701" i="11"/>
  <c r="M705" i="11" s="1"/>
  <c r="I746" i="11"/>
  <c r="M770" i="11"/>
  <c r="M774" i="11" s="1"/>
  <c r="M908" i="11"/>
  <c r="M912" i="11" s="1"/>
  <c r="G942" i="11"/>
  <c r="I942" i="11" s="1"/>
  <c r="I938" i="11"/>
  <c r="G939" i="11"/>
  <c r="I939" i="11" s="1"/>
  <c r="I915" i="11"/>
  <c r="G919" i="11"/>
  <c r="I919" i="11" s="1"/>
  <c r="G916" i="11"/>
  <c r="I916" i="11" s="1"/>
  <c r="G896" i="11"/>
  <c r="I896" i="11" s="1"/>
  <c r="I892" i="11"/>
  <c r="G893" i="11"/>
  <c r="I893" i="11" s="1"/>
  <c r="G873" i="11"/>
  <c r="I873" i="11" s="1"/>
  <c r="I869" i="11"/>
  <c r="G870" i="11"/>
  <c r="I870" i="11" s="1"/>
  <c r="G850" i="11"/>
  <c r="I850" i="11" s="1"/>
  <c r="I846" i="11"/>
  <c r="G847" i="11"/>
  <c r="I847" i="11" s="1"/>
  <c r="G827" i="11"/>
  <c r="I827" i="11" s="1"/>
  <c r="I823" i="11"/>
  <c r="G824" i="11"/>
  <c r="I824" i="11" s="1"/>
  <c r="L820" i="11"/>
  <c r="G804" i="11"/>
  <c r="I804" i="11" s="1"/>
  <c r="I800" i="11"/>
  <c r="G801" i="11"/>
  <c r="I801" i="11" s="1"/>
  <c r="G778" i="11"/>
  <c r="I778" i="11" s="1"/>
  <c r="I777" i="11"/>
  <c r="G781" i="11"/>
  <c r="I781" i="11" s="1"/>
  <c r="G758" i="11"/>
  <c r="I758" i="11" s="1"/>
  <c r="I754" i="11"/>
  <c r="G755" i="11"/>
  <c r="I755" i="11" s="1"/>
  <c r="L751" i="11"/>
  <c r="I731" i="11"/>
  <c r="G735" i="11"/>
  <c r="I735" i="11" s="1"/>
  <c r="G732" i="11"/>
  <c r="I732" i="11" s="1"/>
  <c r="G712" i="11"/>
  <c r="I712" i="11" s="1"/>
  <c r="I708" i="11"/>
  <c r="G709" i="11"/>
  <c r="I709" i="11" s="1"/>
  <c r="G689" i="11"/>
  <c r="I689" i="11" s="1"/>
  <c r="I685" i="11"/>
  <c r="G686" i="11"/>
  <c r="I686" i="11" s="1"/>
  <c r="G666" i="11"/>
  <c r="I666" i="11" s="1"/>
  <c r="I662" i="11"/>
  <c r="G663" i="11"/>
  <c r="I663" i="11" s="1"/>
  <c r="L659" i="11"/>
  <c r="G643" i="11"/>
  <c r="I643" i="11" s="1"/>
  <c r="G640" i="11"/>
  <c r="I640" i="11" s="1"/>
  <c r="I595" i="11"/>
  <c r="L608" i="11"/>
  <c r="L613" i="11" s="1"/>
  <c r="M609" i="11"/>
  <c r="M613" i="11" s="1"/>
  <c r="I594" i="11"/>
  <c r="F598" i="11"/>
  <c r="G598" i="11" s="1"/>
  <c r="G601" i="11" s="1"/>
  <c r="I601" i="11" s="1"/>
  <c r="G597" i="11"/>
  <c r="I597" i="11" s="1"/>
  <c r="H575" i="11"/>
  <c r="I589" i="11"/>
  <c r="L588" i="11"/>
  <c r="I588" i="11"/>
  <c r="G587" i="11"/>
  <c r="I587" i="11" s="1"/>
  <c r="G586" i="11"/>
  <c r="L586" i="11" s="1"/>
  <c r="I584" i="11"/>
  <c r="I583" i="11"/>
  <c r="I582" i="11"/>
  <c r="I581" i="11"/>
  <c r="I580" i="11"/>
  <c r="I578" i="11"/>
  <c r="G577" i="11"/>
  <c r="I577" i="11" s="1"/>
  <c r="F574" i="11"/>
  <c r="I574" i="11" s="1"/>
  <c r="F573" i="11"/>
  <c r="G572" i="11"/>
  <c r="G575" i="11" s="1"/>
  <c r="F572" i="11"/>
  <c r="I567" i="11"/>
  <c r="L566" i="11"/>
  <c r="I566" i="11"/>
  <c r="G565" i="11"/>
  <c r="M565" i="11" s="1"/>
  <c r="M569" i="11" s="1"/>
  <c r="G564" i="11"/>
  <c r="I564" i="11" s="1"/>
  <c r="I562" i="11"/>
  <c r="I561" i="11"/>
  <c r="I560" i="11"/>
  <c r="I559" i="11"/>
  <c r="I558" i="11"/>
  <c r="I556" i="11"/>
  <c r="G555" i="11"/>
  <c r="I555" i="11" s="1"/>
  <c r="H553" i="11"/>
  <c r="I552" i="11"/>
  <c r="F551" i="11"/>
  <c r="I551" i="11" s="1"/>
  <c r="F550" i="11"/>
  <c r="G549" i="11"/>
  <c r="G553" i="11" s="1"/>
  <c r="F549" i="11"/>
  <c r="F713" i="11" l="1"/>
  <c r="G713" i="11" s="1"/>
  <c r="I713" i="11" s="1"/>
  <c r="F759" i="11"/>
  <c r="G759" i="11" s="1"/>
  <c r="I759" i="11" s="1"/>
  <c r="F828" i="11"/>
  <c r="G828" i="11" s="1"/>
  <c r="I828" i="11" s="1"/>
  <c r="I553" i="11"/>
  <c r="L591" i="11"/>
  <c r="F644" i="11"/>
  <c r="G644" i="11" s="1"/>
  <c r="I644" i="11" s="1"/>
  <c r="F667" i="11"/>
  <c r="G667" i="11" s="1"/>
  <c r="I667" i="11" s="1"/>
  <c r="F897" i="11"/>
  <c r="G897" i="11" s="1"/>
  <c r="I897" i="11" s="1"/>
  <c r="F621" i="11"/>
  <c r="G621" i="11" s="1"/>
  <c r="F943" i="11"/>
  <c r="G943" i="11" s="1"/>
  <c r="F920" i="11"/>
  <c r="G920" i="11" s="1"/>
  <c r="F874" i="11"/>
  <c r="G874" i="11" s="1"/>
  <c r="F851" i="11"/>
  <c r="G851" i="11" s="1"/>
  <c r="F805" i="11"/>
  <c r="G805" i="11" s="1"/>
  <c r="F782" i="11"/>
  <c r="G782" i="11" s="1"/>
  <c r="F736" i="11"/>
  <c r="G736" i="11" s="1"/>
  <c r="F690" i="11"/>
  <c r="G690" i="11" s="1"/>
  <c r="I565" i="11"/>
  <c r="I586" i="11"/>
  <c r="I549" i="11"/>
  <c r="G550" i="11"/>
  <c r="F554" i="11" s="1"/>
  <c r="G554" i="11" s="1"/>
  <c r="I598" i="11"/>
  <c r="G607" i="11"/>
  <c r="M587" i="11"/>
  <c r="M591" i="11" s="1"/>
  <c r="I575" i="11"/>
  <c r="I572" i="11"/>
  <c r="G573" i="11"/>
  <c r="I573" i="11" s="1"/>
  <c r="L564" i="11"/>
  <c r="L569" i="11" s="1"/>
  <c r="M379" i="8"/>
  <c r="I544" i="11"/>
  <c r="L543" i="11"/>
  <c r="I543" i="11"/>
  <c r="G542" i="11"/>
  <c r="M542" i="11" s="1"/>
  <c r="M546" i="11" s="1"/>
  <c r="G541" i="11"/>
  <c r="L541" i="11" s="1"/>
  <c r="I539" i="11"/>
  <c r="I538" i="11"/>
  <c r="I537" i="11"/>
  <c r="I536" i="11"/>
  <c r="I535" i="11"/>
  <c r="I533" i="11"/>
  <c r="G532" i="11"/>
  <c r="I532" i="11" s="1"/>
  <c r="H530" i="11"/>
  <c r="I529" i="11"/>
  <c r="F528" i="11"/>
  <c r="I528" i="11" s="1"/>
  <c r="F527" i="11"/>
  <c r="G526" i="11"/>
  <c r="G530" i="11" s="1"/>
  <c r="I530" i="11" s="1"/>
  <c r="F526" i="11"/>
  <c r="I521" i="11"/>
  <c r="L520" i="11"/>
  <c r="I520" i="11"/>
  <c r="G519" i="11"/>
  <c r="I519" i="11" s="1"/>
  <c r="G518" i="11"/>
  <c r="L518" i="11" s="1"/>
  <c r="I516" i="11"/>
  <c r="I515" i="11"/>
  <c r="I514" i="11"/>
  <c r="I513" i="11"/>
  <c r="I512" i="11"/>
  <c r="I510" i="11"/>
  <c r="G509" i="11"/>
  <c r="I509" i="11" s="1"/>
  <c r="H507" i="11"/>
  <c r="I506" i="11"/>
  <c r="F505" i="11"/>
  <c r="I505" i="11" s="1"/>
  <c r="F504" i="11"/>
  <c r="G503" i="11"/>
  <c r="G504" i="11" s="1"/>
  <c r="F508" i="11" s="1"/>
  <c r="G508" i="11" s="1"/>
  <c r="F503" i="11"/>
  <c r="I483" i="11"/>
  <c r="I460" i="11"/>
  <c r="I498" i="11"/>
  <c r="L497" i="11"/>
  <c r="I497" i="11"/>
  <c r="G496" i="11"/>
  <c r="I496" i="11" s="1"/>
  <c r="G495" i="11"/>
  <c r="L495" i="11" s="1"/>
  <c r="I493" i="11"/>
  <c r="I492" i="11"/>
  <c r="I491" i="11"/>
  <c r="I490" i="11"/>
  <c r="I489" i="11"/>
  <c r="I487" i="11"/>
  <c r="G486" i="11"/>
  <c r="I486" i="11" s="1"/>
  <c r="H484" i="11"/>
  <c r="I482" i="11"/>
  <c r="F481" i="11"/>
  <c r="G480" i="11"/>
  <c r="G484" i="11" s="1"/>
  <c r="F480" i="11"/>
  <c r="I475" i="11"/>
  <c r="L474" i="11"/>
  <c r="I474" i="11"/>
  <c r="G473" i="11"/>
  <c r="I473" i="11" s="1"/>
  <c r="G472" i="11"/>
  <c r="I472" i="11" s="1"/>
  <c r="I470" i="11"/>
  <c r="I469" i="11"/>
  <c r="I468" i="11"/>
  <c r="I467" i="11"/>
  <c r="I466" i="11"/>
  <c r="I464" i="11"/>
  <c r="G463" i="11"/>
  <c r="I463" i="11" s="1"/>
  <c r="H461" i="11"/>
  <c r="F459" i="11"/>
  <c r="I459" i="11" s="1"/>
  <c r="F458" i="11"/>
  <c r="G457" i="11"/>
  <c r="G458" i="11" s="1"/>
  <c r="F457" i="11"/>
  <c r="I452" i="11"/>
  <c r="L451" i="11"/>
  <c r="I451" i="11"/>
  <c r="G450" i="11"/>
  <c r="I450" i="11" s="1"/>
  <c r="G449" i="11"/>
  <c r="L449" i="11" s="1"/>
  <c r="I447" i="11"/>
  <c r="I446" i="11"/>
  <c r="I445" i="11"/>
  <c r="I444" i="11"/>
  <c r="I443" i="11"/>
  <c r="I441" i="11"/>
  <c r="G440" i="11"/>
  <c r="I440" i="11" s="1"/>
  <c r="H438" i="11"/>
  <c r="I437" i="11"/>
  <c r="F436" i="11"/>
  <c r="I436" i="11" s="1"/>
  <c r="F435" i="11"/>
  <c r="G434" i="11"/>
  <c r="F434" i="11"/>
  <c r="I429" i="11"/>
  <c r="L428" i="11"/>
  <c r="I428" i="11"/>
  <c r="G427" i="11"/>
  <c r="I427" i="11" s="1"/>
  <c r="G426" i="11"/>
  <c r="L426" i="11" s="1"/>
  <c r="I424" i="11"/>
  <c r="I423" i="11"/>
  <c r="I422" i="11"/>
  <c r="I421" i="11"/>
  <c r="I420" i="11"/>
  <c r="I418" i="11"/>
  <c r="G417" i="11"/>
  <c r="I417" i="11" s="1"/>
  <c r="H415" i="11"/>
  <c r="F414" i="11"/>
  <c r="I414" i="11" s="1"/>
  <c r="F413" i="11"/>
  <c r="G412" i="11"/>
  <c r="F412" i="11"/>
  <c r="I407" i="11"/>
  <c r="L406" i="11"/>
  <c r="I406" i="11"/>
  <c r="G405" i="11"/>
  <c r="I405" i="11" s="1"/>
  <c r="G404" i="11"/>
  <c r="L404" i="11" s="1"/>
  <c r="I402" i="11"/>
  <c r="I401" i="11"/>
  <c r="I400" i="11"/>
  <c r="I399" i="11"/>
  <c r="I398" i="11"/>
  <c r="I396" i="11"/>
  <c r="G395" i="11"/>
  <c r="I395" i="11" s="1"/>
  <c r="H393" i="11"/>
  <c r="I392" i="11"/>
  <c r="F391" i="11"/>
  <c r="I391" i="11" s="1"/>
  <c r="F390" i="11"/>
  <c r="G389" i="11"/>
  <c r="F389" i="11"/>
  <c r="I384" i="11"/>
  <c r="L383" i="11"/>
  <c r="I383" i="11"/>
  <c r="G382" i="11"/>
  <c r="M382" i="11" s="1"/>
  <c r="M386" i="11" s="1"/>
  <c r="G381" i="11"/>
  <c r="L381" i="11" s="1"/>
  <c r="I379" i="11"/>
  <c r="I378" i="11"/>
  <c r="I377" i="11"/>
  <c r="I376" i="11"/>
  <c r="I375" i="11"/>
  <c r="I373" i="11"/>
  <c r="G372" i="11"/>
  <c r="I372" i="11" s="1"/>
  <c r="H370" i="11"/>
  <c r="F369" i="11"/>
  <c r="I369" i="11" s="1"/>
  <c r="F368" i="11"/>
  <c r="G367" i="11"/>
  <c r="G368" i="11" s="1"/>
  <c r="F367" i="11"/>
  <c r="G831" i="11" l="1"/>
  <c r="I831" i="11" s="1"/>
  <c r="G762" i="11"/>
  <c r="I762" i="11" s="1"/>
  <c r="G716" i="11"/>
  <c r="I716" i="11" s="1"/>
  <c r="G900" i="11"/>
  <c r="I900" i="11" s="1"/>
  <c r="G647" i="11"/>
  <c r="I647" i="11" s="1"/>
  <c r="G670" i="11"/>
  <c r="I670" i="11" s="1"/>
  <c r="L546" i="11"/>
  <c r="G768" i="11"/>
  <c r="I768" i="11" s="1"/>
  <c r="G837" i="11"/>
  <c r="I837" i="11" s="1"/>
  <c r="G624" i="11"/>
  <c r="I621" i="11"/>
  <c r="G946" i="11"/>
  <c r="I946" i="11" s="1"/>
  <c r="I943" i="11"/>
  <c r="I920" i="11"/>
  <c r="G923" i="11"/>
  <c r="I923" i="11" s="1"/>
  <c r="G906" i="11"/>
  <c r="G877" i="11"/>
  <c r="I877" i="11" s="1"/>
  <c r="I874" i="11"/>
  <c r="G854" i="11"/>
  <c r="I854" i="11" s="1"/>
  <c r="I851" i="11"/>
  <c r="K837" i="11"/>
  <c r="K843" i="11" s="1"/>
  <c r="I805" i="11"/>
  <c r="G808" i="11"/>
  <c r="I808" i="11" s="1"/>
  <c r="G785" i="11"/>
  <c r="I782" i="11"/>
  <c r="G739" i="11"/>
  <c r="I739" i="11" s="1"/>
  <c r="I736" i="11"/>
  <c r="G722" i="11"/>
  <c r="G693" i="11"/>
  <c r="I693" i="11" s="1"/>
  <c r="I690" i="11"/>
  <c r="I542" i="11"/>
  <c r="I503" i="11"/>
  <c r="I458" i="11"/>
  <c r="L409" i="11"/>
  <c r="L431" i="11"/>
  <c r="L500" i="11"/>
  <c r="L523" i="11"/>
  <c r="I404" i="11"/>
  <c r="M427" i="11"/>
  <c r="M431" i="11" s="1"/>
  <c r="I495" i="11"/>
  <c r="L454" i="11"/>
  <c r="I554" i="11"/>
  <c r="G557" i="11"/>
  <c r="I557" i="11" s="1"/>
  <c r="M450" i="11"/>
  <c r="M454" i="11" s="1"/>
  <c r="I541" i="11"/>
  <c r="I449" i="11"/>
  <c r="L472" i="11"/>
  <c r="L477" i="11" s="1"/>
  <c r="G461" i="11"/>
  <c r="I461" i="11" s="1"/>
  <c r="I518" i="11"/>
  <c r="M519" i="11"/>
  <c r="M523" i="11" s="1"/>
  <c r="L386" i="11"/>
  <c r="I550" i="11"/>
  <c r="M405" i="11"/>
  <c r="M409" i="11" s="1"/>
  <c r="M496" i="11"/>
  <c r="M500" i="11" s="1"/>
  <c r="G507" i="11"/>
  <c r="I507" i="11" s="1"/>
  <c r="I526" i="11"/>
  <c r="G613" i="11"/>
  <c r="K607" i="11"/>
  <c r="K613" i="11" s="1"/>
  <c r="I607" i="11"/>
  <c r="F576" i="11"/>
  <c r="G576" i="11" s="1"/>
  <c r="G527" i="11"/>
  <c r="I527" i="11" s="1"/>
  <c r="I504" i="11"/>
  <c r="G511" i="11"/>
  <c r="I511" i="11" s="1"/>
  <c r="I508" i="11"/>
  <c r="I484" i="11"/>
  <c r="G481" i="11"/>
  <c r="I481" i="11" s="1"/>
  <c r="I480" i="11"/>
  <c r="M473" i="11"/>
  <c r="M477" i="11" s="1"/>
  <c r="F462" i="11"/>
  <c r="G462" i="11" s="1"/>
  <c r="I462" i="11" s="1"/>
  <c r="I457" i="11"/>
  <c r="G438" i="11"/>
  <c r="I438" i="11" s="1"/>
  <c r="I434" i="11"/>
  <c r="G435" i="11"/>
  <c r="I435" i="11" s="1"/>
  <c r="G415" i="11"/>
  <c r="I415" i="11" s="1"/>
  <c r="G413" i="11"/>
  <c r="F416" i="11" s="1"/>
  <c r="G416" i="11" s="1"/>
  <c r="I412" i="11"/>
  <c r="I426" i="11"/>
  <c r="G393" i="11"/>
  <c r="I393" i="11" s="1"/>
  <c r="I389" i="11"/>
  <c r="G390" i="11"/>
  <c r="I390" i="11" s="1"/>
  <c r="G370" i="11"/>
  <c r="I370" i="11" s="1"/>
  <c r="F371" i="11"/>
  <c r="G371" i="11" s="1"/>
  <c r="G374" i="11" s="1"/>
  <c r="I374" i="11" s="1"/>
  <c r="I367" i="11"/>
  <c r="I368" i="11"/>
  <c r="I382" i="11"/>
  <c r="I381" i="11"/>
  <c r="I362" i="11"/>
  <c r="L361" i="11"/>
  <c r="I361" i="11"/>
  <c r="G360" i="11"/>
  <c r="I360" i="11" s="1"/>
  <c r="G359" i="11"/>
  <c r="L359" i="11" s="1"/>
  <c r="I357" i="11"/>
  <c r="I356" i="11"/>
  <c r="I355" i="11"/>
  <c r="I354" i="11"/>
  <c r="I353" i="11"/>
  <c r="I351" i="11"/>
  <c r="G350" i="11"/>
  <c r="I350" i="11" s="1"/>
  <c r="H348" i="11"/>
  <c r="I347" i="11"/>
  <c r="F346" i="11"/>
  <c r="I346" i="11" s="1"/>
  <c r="F345" i="11"/>
  <c r="G344" i="11"/>
  <c r="G348" i="11" s="1"/>
  <c r="F344" i="11"/>
  <c r="I339" i="11"/>
  <c r="L338" i="11"/>
  <c r="I338" i="11"/>
  <c r="G337" i="11"/>
  <c r="M337" i="11" s="1"/>
  <c r="M341" i="11" s="1"/>
  <c r="G336" i="11"/>
  <c r="L336" i="11" s="1"/>
  <c r="I334" i="11"/>
  <c r="I333" i="11"/>
  <c r="I332" i="11"/>
  <c r="I331" i="11"/>
  <c r="I330" i="11"/>
  <c r="I328" i="11"/>
  <c r="G327" i="11"/>
  <c r="I327" i="11" s="1"/>
  <c r="H325" i="11"/>
  <c r="I324" i="11"/>
  <c r="F323" i="11"/>
  <c r="I323" i="11" s="1"/>
  <c r="F322" i="11"/>
  <c r="G321" i="11"/>
  <c r="G325" i="11" s="1"/>
  <c r="F321" i="11"/>
  <c r="I316" i="11"/>
  <c r="L315" i="11"/>
  <c r="I315" i="11"/>
  <c r="G314" i="11"/>
  <c r="M314" i="11" s="1"/>
  <c r="M318" i="11" s="1"/>
  <c r="G313" i="11"/>
  <c r="I313" i="11" s="1"/>
  <c r="I311" i="11"/>
  <c r="I310" i="11"/>
  <c r="I309" i="11"/>
  <c r="I308" i="11"/>
  <c r="I307" i="11"/>
  <c r="I305" i="11"/>
  <c r="G304" i="11"/>
  <c r="I304" i="11" s="1"/>
  <c r="H302" i="11"/>
  <c r="F301" i="11"/>
  <c r="I301" i="11" s="1"/>
  <c r="F300" i="11"/>
  <c r="G299" i="11"/>
  <c r="G300" i="11" s="1"/>
  <c r="F299" i="11"/>
  <c r="I294" i="11"/>
  <c r="L293" i="11"/>
  <c r="I293" i="11"/>
  <c r="G292" i="11"/>
  <c r="I292" i="11" s="1"/>
  <c r="G291" i="11"/>
  <c r="L291" i="11" s="1"/>
  <c r="I289" i="11"/>
  <c r="I288" i="11"/>
  <c r="I287" i="11"/>
  <c r="I286" i="11"/>
  <c r="I285" i="11"/>
  <c r="I283" i="11"/>
  <c r="G282" i="11"/>
  <c r="I282" i="11" s="1"/>
  <c r="H280" i="11"/>
  <c r="F279" i="11"/>
  <c r="I279" i="11" s="1"/>
  <c r="F278" i="11"/>
  <c r="G277" i="11"/>
  <c r="G280" i="11" s="1"/>
  <c r="F277" i="11"/>
  <c r="I325" i="11" l="1"/>
  <c r="G653" i="11"/>
  <c r="K653" i="11" s="1"/>
  <c r="K659" i="11" s="1"/>
  <c r="G676" i="11"/>
  <c r="K676" i="11" s="1"/>
  <c r="K682" i="11" s="1"/>
  <c r="I299" i="11"/>
  <c r="K768" i="11"/>
  <c r="K774" i="11" s="1"/>
  <c r="I413" i="11"/>
  <c r="G774" i="11"/>
  <c r="I371" i="11"/>
  <c r="G843" i="11"/>
  <c r="G952" i="11"/>
  <c r="G958" i="11" s="1"/>
  <c r="I624" i="11"/>
  <c r="G630" i="11"/>
  <c r="G929" i="11"/>
  <c r="K929" i="11" s="1"/>
  <c r="K935" i="11" s="1"/>
  <c r="G912" i="11"/>
  <c r="K906" i="11"/>
  <c r="K912" i="11" s="1"/>
  <c r="I906" i="11"/>
  <c r="G883" i="11"/>
  <c r="K883" i="11" s="1"/>
  <c r="K889" i="11" s="1"/>
  <c r="G860" i="11"/>
  <c r="G866" i="11" s="1"/>
  <c r="H842" i="11"/>
  <c r="I842" i="11" s="1"/>
  <c r="I843" i="11" s="1"/>
  <c r="J843" i="11" s="1"/>
  <c r="G814" i="11"/>
  <c r="I785" i="11"/>
  <c r="G791" i="11"/>
  <c r="H773" i="11"/>
  <c r="I773" i="11" s="1"/>
  <c r="I774" i="11" s="1"/>
  <c r="J774" i="11" s="1"/>
  <c r="G745" i="11"/>
  <c r="G728" i="11"/>
  <c r="K722" i="11"/>
  <c r="K728" i="11" s="1"/>
  <c r="I722" i="11"/>
  <c r="G699" i="11"/>
  <c r="K699" i="11" s="1"/>
  <c r="K705" i="11" s="1"/>
  <c r="I280" i="11"/>
  <c r="L364" i="11"/>
  <c r="G563" i="11"/>
  <c r="G569" i="11" s="1"/>
  <c r="G345" i="11"/>
  <c r="I345" i="11" s="1"/>
  <c r="I344" i="11"/>
  <c r="G302" i="11"/>
  <c r="I302" i="11" s="1"/>
  <c r="F531" i="11"/>
  <c r="G531" i="11" s="1"/>
  <c r="G534" i="11" s="1"/>
  <c r="I534" i="11" s="1"/>
  <c r="M360" i="11"/>
  <c r="M364" i="11" s="1"/>
  <c r="L313" i="11"/>
  <c r="L318" i="11" s="1"/>
  <c r="I416" i="11"/>
  <c r="G419" i="11"/>
  <c r="I419" i="11" s="1"/>
  <c r="G278" i="11"/>
  <c r="F281" i="11" s="1"/>
  <c r="G281" i="11" s="1"/>
  <c r="G284" i="11" s="1"/>
  <c r="I284" i="11" s="1"/>
  <c r="M292" i="11"/>
  <c r="M296" i="11" s="1"/>
  <c r="I314" i="11"/>
  <c r="I277" i="11"/>
  <c r="I348" i="11"/>
  <c r="F485" i="11"/>
  <c r="G485" i="11" s="1"/>
  <c r="I300" i="11"/>
  <c r="H612" i="11"/>
  <c r="I612" i="11" s="1"/>
  <c r="I613" i="11" s="1"/>
  <c r="J613" i="11" s="1"/>
  <c r="I576" i="11"/>
  <c r="G579" i="11"/>
  <c r="I579" i="11" s="1"/>
  <c r="G517" i="11"/>
  <c r="K517" i="11" s="1"/>
  <c r="K523" i="11" s="1"/>
  <c r="G465" i="11"/>
  <c r="I465" i="11" s="1"/>
  <c r="F439" i="11"/>
  <c r="G439" i="11" s="1"/>
  <c r="F394" i="11"/>
  <c r="G394" i="11" s="1"/>
  <c r="G380" i="11"/>
  <c r="I380" i="11" s="1"/>
  <c r="I359" i="11"/>
  <c r="L341" i="11"/>
  <c r="I321" i="11"/>
  <c r="G322" i="11"/>
  <c r="F326" i="11" s="1"/>
  <c r="G326" i="11" s="1"/>
  <c r="I326" i="11" s="1"/>
  <c r="I337" i="11"/>
  <c r="I336" i="11"/>
  <c r="F303" i="11"/>
  <c r="G303" i="11" s="1"/>
  <c r="I303" i="11" s="1"/>
  <c r="L296" i="11"/>
  <c r="I291" i="11"/>
  <c r="I272" i="11"/>
  <c r="L271" i="11"/>
  <c r="I271" i="11"/>
  <c r="G270" i="11"/>
  <c r="M270" i="11" s="1"/>
  <c r="M274" i="11" s="1"/>
  <c r="G269" i="11"/>
  <c r="L269" i="11" s="1"/>
  <c r="I267" i="11"/>
  <c r="I266" i="11"/>
  <c r="I265" i="11"/>
  <c r="I264" i="11"/>
  <c r="I263" i="11"/>
  <c r="I261" i="11"/>
  <c r="G260" i="11"/>
  <c r="I260" i="11" s="1"/>
  <c r="H258" i="11"/>
  <c r="I257" i="11"/>
  <c r="F256" i="11"/>
  <c r="I256" i="11" s="1"/>
  <c r="F255" i="11"/>
  <c r="G254" i="11"/>
  <c r="G258" i="11" s="1"/>
  <c r="F254" i="11"/>
  <c r="I249" i="11"/>
  <c r="L248" i="11"/>
  <c r="I248" i="11"/>
  <c r="G247" i="11"/>
  <c r="I247" i="11" s="1"/>
  <c r="G246" i="11"/>
  <c r="I246" i="11" s="1"/>
  <c r="I244" i="11"/>
  <c r="I243" i="11"/>
  <c r="I242" i="11"/>
  <c r="I241" i="11"/>
  <c r="I240" i="11"/>
  <c r="I238" i="11"/>
  <c r="G237" i="11"/>
  <c r="I237" i="11" s="1"/>
  <c r="H235" i="11"/>
  <c r="I234" i="11"/>
  <c r="F233" i="11"/>
  <c r="I233" i="11" s="1"/>
  <c r="F232" i="11"/>
  <c r="G231" i="11"/>
  <c r="F231" i="11"/>
  <c r="I226" i="11"/>
  <c r="L225" i="11"/>
  <c r="I225" i="11"/>
  <c r="G224" i="11"/>
  <c r="I224" i="11" s="1"/>
  <c r="G223" i="11"/>
  <c r="L223" i="11" s="1"/>
  <c r="I221" i="11"/>
  <c r="I220" i="11"/>
  <c r="I219" i="11"/>
  <c r="I218" i="11"/>
  <c r="I217" i="11"/>
  <c r="I216" i="11"/>
  <c r="I215" i="11"/>
  <c r="G214" i="11"/>
  <c r="I214" i="11" s="1"/>
  <c r="H212" i="11"/>
  <c r="I211" i="11"/>
  <c r="F210" i="11"/>
  <c r="I210" i="11" s="1"/>
  <c r="F209" i="11"/>
  <c r="G208" i="11"/>
  <c r="G212" i="11" s="1"/>
  <c r="F208" i="11"/>
  <c r="I203" i="11"/>
  <c r="L202" i="11"/>
  <c r="I202" i="11"/>
  <c r="G201" i="11"/>
  <c r="I201" i="11" s="1"/>
  <c r="G200" i="11"/>
  <c r="L200" i="11" s="1"/>
  <c r="I198" i="11"/>
  <c r="I197" i="11"/>
  <c r="I196" i="11"/>
  <c r="I195" i="11"/>
  <c r="I194" i="11"/>
  <c r="I192" i="11"/>
  <c r="G191" i="11"/>
  <c r="I191" i="11" s="1"/>
  <c r="H189" i="11"/>
  <c r="I188" i="11"/>
  <c r="F187" i="11"/>
  <c r="I187" i="11" s="1"/>
  <c r="F186" i="11"/>
  <c r="G185" i="11"/>
  <c r="F185" i="11"/>
  <c r="I180" i="11"/>
  <c r="L179" i="11"/>
  <c r="I179" i="11"/>
  <c r="G178" i="11"/>
  <c r="I178" i="11" s="1"/>
  <c r="G177" i="11"/>
  <c r="I177" i="11" s="1"/>
  <c r="I175" i="11"/>
  <c r="I174" i="11"/>
  <c r="I173" i="11"/>
  <c r="I172" i="11"/>
  <c r="I171" i="11"/>
  <c r="I169" i="11"/>
  <c r="G168" i="11"/>
  <c r="I168" i="11" s="1"/>
  <c r="H166" i="11"/>
  <c r="I165" i="11"/>
  <c r="F164" i="11"/>
  <c r="I164" i="11" s="1"/>
  <c r="F163" i="11"/>
  <c r="G162" i="11"/>
  <c r="F162" i="11"/>
  <c r="I157" i="11"/>
  <c r="L156" i="11"/>
  <c r="I156" i="11"/>
  <c r="G155" i="11"/>
  <c r="I155" i="11" s="1"/>
  <c r="G154" i="11"/>
  <c r="I154" i="11" s="1"/>
  <c r="I152" i="11"/>
  <c r="I151" i="11"/>
  <c r="I150" i="11"/>
  <c r="I149" i="11"/>
  <c r="I148" i="11"/>
  <c r="I146" i="11"/>
  <c r="G145" i="11"/>
  <c r="I145" i="11" s="1"/>
  <c r="H143" i="11"/>
  <c r="I142" i="11"/>
  <c r="F141" i="11"/>
  <c r="I141" i="11" s="1"/>
  <c r="F140" i="11"/>
  <c r="G139" i="11"/>
  <c r="F139" i="11"/>
  <c r="I134" i="11"/>
  <c r="L133" i="11"/>
  <c r="I133" i="11"/>
  <c r="G132" i="11"/>
  <c r="I132" i="11" s="1"/>
  <c r="G131" i="11"/>
  <c r="I131" i="11" s="1"/>
  <c r="I129" i="11"/>
  <c r="I128" i="11"/>
  <c r="I127" i="11"/>
  <c r="I126" i="11"/>
  <c r="I125" i="11"/>
  <c r="I123" i="11"/>
  <c r="G122" i="11"/>
  <c r="I122" i="11" s="1"/>
  <c r="H120" i="11"/>
  <c r="I119" i="11"/>
  <c r="F118" i="11"/>
  <c r="I118" i="11" s="1"/>
  <c r="F117" i="11"/>
  <c r="G116" i="11"/>
  <c r="F116" i="11"/>
  <c r="I111" i="11"/>
  <c r="L110" i="11"/>
  <c r="I110" i="11"/>
  <c r="G109" i="11"/>
  <c r="M109" i="11" s="1"/>
  <c r="M113" i="11" s="1"/>
  <c r="G108" i="11"/>
  <c r="L108" i="11" s="1"/>
  <c r="I106" i="11"/>
  <c r="I105" i="11"/>
  <c r="I104" i="11"/>
  <c r="I103" i="11"/>
  <c r="I102" i="11"/>
  <c r="I100" i="11"/>
  <c r="G99" i="11"/>
  <c r="I99" i="11" s="1"/>
  <c r="H97" i="11"/>
  <c r="I96" i="11"/>
  <c r="F95" i="11"/>
  <c r="I95" i="11" s="1"/>
  <c r="F94" i="11"/>
  <c r="G93" i="11"/>
  <c r="G97" i="11" s="1"/>
  <c r="F93" i="11"/>
  <c r="I73" i="11"/>
  <c r="I88" i="11"/>
  <c r="L87" i="11"/>
  <c r="I87" i="11"/>
  <c r="G86" i="11"/>
  <c r="M86" i="11" s="1"/>
  <c r="M90" i="11" s="1"/>
  <c r="G85" i="11"/>
  <c r="L85" i="11" s="1"/>
  <c r="I83" i="11"/>
  <c r="I82" i="11"/>
  <c r="I81" i="11"/>
  <c r="I80" i="11"/>
  <c r="I79" i="11"/>
  <c r="I77" i="11"/>
  <c r="G76" i="11"/>
  <c r="I76" i="11" s="1"/>
  <c r="H74" i="11"/>
  <c r="F72" i="11"/>
  <c r="I72" i="11" s="1"/>
  <c r="F71" i="11"/>
  <c r="G70" i="11"/>
  <c r="F70" i="11"/>
  <c r="I65" i="11"/>
  <c r="L64" i="11"/>
  <c r="I64" i="11"/>
  <c r="G63" i="11"/>
  <c r="I63" i="11" s="1"/>
  <c r="G62" i="11"/>
  <c r="I62" i="11" s="1"/>
  <c r="I60" i="11"/>
  <c r="I59" i="11"/>
  <c r="I58" i="11"/>
  <c r="I57" i="11"/>
  <c r="I56" i="11"/>
  <c r="I54" i="11"/>
  <c r="G53" i="11"/>
  <c r="I53" i="11" s="1"/>
  <c r="H51" i="11"/>
  <c r="F50" i="11"/>
  <c r="I50" i="11" s="1"/>
  <c r="F49" i="11"/>
  <c r="G48" i="11"/>
  <c r="G49" i="11" s="1"/>
  <c r="F48" i="11"/>
  <c r="I43" i="11"/>
  <c r="L42" i="11"/>
  <c r="I42" i="11"/>
  <c r="G41" i="11"/>
  <c r="M41" i="11" s="1"/>
  <c r="M45" i="11" s="1"/>
  <c r="G40" i="11"/>
  <c r="I40" i="11" s="1"/>
  <c r="I38" i="11"/>
  <c r="I37" i="11"/>
  <c r="I36" i="11"/>
  <c r="I35" i="11"/>
  <c r="I34" i="11"/>
  <c r="I32" i="11"/>
  <c r="G31" i="11"/>
  <c r="I31" i="11" s="1"/>
  <c r="H29" i="11"/>
  <c r="F28" i="11"/>
  <c r="I28" i="11" s="1"/>
  <c r="F27" i="11"/>
  <c r="G26" i="11"/>
  <c r="G29" i="11" s="1"/>
  <c r="F26" i="11"/>
  <c r="I10" i="11"/>
  <c r="H7" i="11"/>
  <c r="G9" i="11"/>
  <c r="I9" i="11" s="1"/>
  <c r="I12" i="11"/>
  <c r="I13" i="11"/>
  <c r="I14" i="11"/>
  <c r="I15" i="11"/>
  <c r="I16" i="11"/>
  <c r="G18" i="11"/>
  <c r="I18" i="11" s="1"/>
  <c r="G19" i="11"/>
  <c r="M19" i="11" s="1"/>
  <c r="M23" i="11" s="1"/>
  <c r="I20" i="11"/>
  <c r="L20" i="11"/>
  <c r="I21" i="11"/>
  <c r="G4" i="11"/>
  <c r="G5" i="11" s="1"/>
  <c r="F6" i="11"/>
  <c r="I6" i="11" s="1"/>
  <c r="F5" i="11"/>
  <c r="F4" i="11"/>
  <c r="G659" i="11" l="1"/>
  <c r="G682" i="11"/>
  <c r="I653" i="11"/>
  <c r="H658" i="11" s="1"/>
  <c r="I658" i="11" s="1"/>
  <c r="I659" i="11" s="1"/>
  <c r="J659" i="11" s="1"/>
  <c r="I676" i="11"/>
  <c r="H681" i="11" s="1"/>
  <c r="I681" i="11" s="1"/>
  <c r="I682" i="11" s="1"/>
  <c r="J682" i="11" s="1"/>
  <c r="G705" i="11"/>
  <c r="G889" i="11"/>
  <c r="H385" i="11"/>
  <c r="I385" i="11" s="1"/>
  <c r="I386" i="11" s="1"/>
  <c r="J386" i="11" s="1"/>
  <c r="I952" i="11"/>
  <c r="H957" i="11" s="1"/>
  <c r="I957" i="11" s="1"/>
  <c r="K952" i="11"/>
  <c r="K958" i="11" s="1"/>
  <c r="I860" i="11"/>
  <c r="H865" i="11" s="1"/>
  <c r="I865" i="11" s="1"/>
  <c r="K860" i="11"/>
  <c r="K866" i="11" s="1"/>
  <c r="I929" i="11"/>
  <c r="H934" i="11" s="1"/>
  <c r="I934" i="11" s="1"/>
  <c r="I935" i="11" s="1"/>
  <c r="J935" i="11" s="1"/>
  <c r="G935" i="11"/>
  <c r="I630" i="11"/>
  <c r="H635" i="11" s="1"/>
  <c r="I635" i="11" s="1"/>
  <c r="I636" i="11" s="1"/>
  <c r="J636" i="11" s="1"/>
  <c r="G636" i="11"/>
  <c r="K630" i="11"/>
  <c r="K636" i="11" s="1"/>
  <c r="I258" i="11"/>
  <c r="I49" i="11"/>
  <c r="G329" i="11"/>
  <c r="I329" i="11" s="1"/>
  <c r="I958" i="11"/>
  <c r="J958" i="11" s="1"/>
  <c r="H911" i="11"/>
  <c r="I911" i="11" s="1"/>
  <c r="I912" i="11" s="1"/>
  <c r="J912" i="11" s="1"/>
  <c r="I883" i="11"/>
  <c r="H888" i="11" s="1"/>
  <c r="I888" i="11" s="1"/>
  <c r="I889" i="11" s="1"/>
  <c r="J889" i="11" s="1"/>
  <c r="G820" i="11"/>
  <c r="K814" i="11"/>
  <c r="K820" i="11" s="1"/>
  <c r="I814" i="11"/>
  <c r="I791" i="11"/>
  <c r="H796" i="11" s="1"/>
  <c r="I796" i="11" s="1"/>
  <c r="I797" i="11" s="1"/>
  <c r="J797" i="11" s="1"/>
  <c r="G797" i="11"/>
  <c r="K791" i="11"/>
  <c r="K797" i="11" s="1"/>
  <c r="G751" i="11"/>
  <c r="K745" i="11"/>
  <c r="K751" i="11" s="1"/>
  <c r="I745" i="11"/>
  <c r="H727" i="11"/>
  <c r="I727" i="11" s="1"/>
  <c r="I728" i="11" s="1"/>
  <c r="J728" i="11" s="1"/>
  <c r="I699" i="11"/>
  <c r="H704" i="11" s="1"/>
  <c r="I704" i="11" s="1"/>
  <c r="I705" i="11" s="1"/>
  <c r="J705" i="11" s="1"/>
  <c r="I531" i="11"/>
  <c r="G585" i="11"/>
  <c r="G591" i="11" s="1"/>
  <c r="K563" i="11"/>
  <c r="K569" i="11" s="1"/>
  <c r="I563" i="11"/>
  <c r="I281" i="11"/>
  <c r="G523" i="11"/>
  <c r="I4" i="11"/>
  <c r="L154" i="11"/>
  <c r="L159" i="11" s="1"/>
  <c r="M178" i="11"/>
  <c r="M182" i="11" s="1"/>
  <c r="L246" i="11"/>
  <c r="L251" i="11" s="1"/>
  <c r="F349" i="11"/>
  <c r="G349" i="11" s="1"/>
  <c r="G352" i="11" s="1"/>
  <c r="I352" i="11" s="1"/>
  <c r="I93" i="11"/>
  <c r="L131" i="11"/>
  <c r="L136" i="11" s="1"/>
  <c r="G209" i="11"/>
  <c r="I209" i="11" s="1"/>
  <c r="G386" i="11"/>
  <c r="G540" i="11"/>
  <c r="G546" i="11" s="1"/>
  <c r="L62" i="11"/>
  <c r="L67" i="11" s="1"/>
  <c r="L205" i="11"/>
  <c r="L228" i="11"/>
  <c r="I29" i="11"/>
  <c r="L40" i="11"/>
  <c r="L45" i="11" s="1"/>
  <c r="L90" i="11"/>
  <c r="I208" i="11"/>
  <c r="L274" i="11"/>
  <c r="L113" i="11"/>
  <c r="I48" i="11"/>
  <c r="I212" i="11"/>
  <c r="I322" i="11"/>
  <c r="K380" i="11"/>
  <c r="K386" i="11" s="1"/>
  <c r="M63" i="11"/>
  <c r="M67" i="11" s="1"/>
  <c r="I86" i="11"/>
  <c r="M132" i="11"/>
  <c r="M136" i="11" s="1"/>
  <c r="L177" i="11"/>
  <c r="L182" i="11" s="1"/>
  <c r="I200" i="11"/>
  <c r="I223" i="11"/>
  <c r="M247" i="11"/>
  <c r="M251" i="11" s="1"/>
  <c r="I270" i="11"/>
  <c r="G7" i="11"/>
  <c r="I7" i="11" s="1"/>
  <c r="G94" i="11"/>
  <c r="I94" i="11" s="1"/>
  <c r="M155" i="11"/>
  <c r="M159" i="11" s="1"/>
  <c r="G306" i="11"/>
  <c r="I306" i="11" s="1"/>
  <c r="I278" i="11"/>
  <c r="G488" i="11"/>
  <c r="I485" i="11"/>
  <c r="M201" i="11"/>
  <c r="M205" i="11" s="1"/>
  <c r="M224" i="11"/>
  <c r="M228" i="11" s="1"/>
  <c r="G425" i="11"/>
  <c r="I425" i="11" s="1"/>
  <c r="H430" i="11" s="1"/>
  <c r="I430" i="11" s="1"/>
  <c r="I431" i="11" s="1"/>
  <c r="J431" i="11" s="1"/>
  <c r="I517" i="11"/>
  <c r="H522" i="11" s="1"/>
  <c r="I522" i="11" s="1"/>
  <c r="I523" i="11" s="1"/>
  <c r="J523" i="11" s="1"/>
  <c r="G471" i="11"/>
  <c r="I471" i="11" s="1"/>
  <c r="G442" i="11"/>
  <c r="I442" i="11" s="1"/>
  <c r="I439" i="11"/>
  <c r="G397" i="11"/>
  <c r="I397" i="11" s="1"/>
  <c r="I394" i="11"/>
  <c r="G290" i="11"/>
  <c r="I254" i="11"/>
  <c r="G255" i="11"/>
  <c r="I255" i="11" s="1"/>
  <c r="I269" i="11"/>
  <c r="G235" i="11"/>
  <c r="I235" i="11" s="1"/>
  <c r="I231" i="11"/>
  <c r="G232" i="11"/>
  <c r="I232" i="11" s="1"/>
  <c r="G189" i="11"/>
  <c r="I189" i="11" s="1"/>
  <c r="I185" i="11"/>
  <c r="G186" i="11"/>
  <c r="I186" i="11" s="1"/>
  <c r="G166" i="11"/>
  <c r="I166" i="11" s="1"/>
  <c r="I162" i="11"/>
  <c r="G163" i="11"/>
  <c r="I163" i="11" s="1"/>
  <c r="G143" i="11"/>
  <c r="I143" i="11" s="1"/>
  <c r="I139" i="11"/>
  <c r="G140" i="11"/>
  <c r="I140" i="11" s="1"/>
  <c r="G120" i="11"/>
  <c r="I120" i="11" s="1"/>
  <c r="I116" i="11"/>
  <c r="G117" i="11"/>
  <c r="I117" i="11" s="1"/>
  <c r="I109" i="11"/>
  <c r="I97" i="11"/>
  <c r="I108" i="11"/>
  <c r="G74" i="11"/>
  <c r="I74" i="11" s="1"/>
  <c r="G71" i="11"/>
  <c r="I71" i="11" s="1"/>
  <c r="I70" i="11"/>
  <c r="I85" i="11"/>
  <c r="F52" i="11"/>
  <c r="G52" i="11" s="1"/>
  <c r="I52" i="11" s="1"/>
  <c r="G51" i="11"/>
  <c r="I51" i="11" s="1"/>
  <c r="I26" i="11"/>
  <c r="I41" i="11"/>
  <c r="G27" i="11"/>
  <c r="I27" i="11" s="1"/>
  <c r="I19" i="11"/>
  <c r="L18" i="11"/>
  <c r="L23" i="11" s="1"/>
  <c r="F8" i="11"/>
  <c r="G8" i="11" s="1"/>
  <c r="G11" i="11" s="1"/>
  <c r="I11" i="11" s="1"/>
  <c r="I5" i="11"/>
  <c r="I51" i="4"/>
  <c r="I50" i="4"/>
  <c r="G335" i="11" l="1"/>
  <c r="I335" i="11" s="1"/>
  <c r="F213" i="11"/>
  <c r="G213" i="11" s="1"/>
  <c r="G222" i="11" s="1"/>
  <c r="I585" i="11"/>
  <c r="H590" i="11" s="1"/>
  <c r="I590" i="11" s="1"/>
  <c r="I591" i="11" s="1"/>
  <c r="J591" i="11" s="1"/>
  <c r="I866" i="11"/>
  <c r="J866" i="11" s="1"/>
  <c r="K585" i="11"/>
  <c r="K591" i="11" s="1"/>
  <c r="H819" i="11"/>
  <c r="I819" i="11" s="1"/>
  <c r="I820" i="11" s="1"/>
  <c r="J820" i="11" s="1"/>
  <c r="H750" i="11"/>
  <c r="I750" i="11" s="1"/>
  <c r="I751" i="11" s="1"/>
  <c r="J751" i="11" s="1"/>
  <c r="I349" i="11"/>
  <c r="H568" i="11"/>
  <c r="I568" i="11" s="1"/>
  <c r="I569" i="11" s="1"/>
  <c r="J569" i="11" s="1"/>
  <c r="I540" i="11"/>
  <c r="H545" i="11" s="1"/>
  <c r="I545" i="11" s="1"/>
  <c r="I546" i="11" s="1"/>
  <c r="J546" i="11" s="1"/>
  <c r="F98" i="11"/>
  <c r="G98" i="11" s="1"/>
  <c r="I98" i="11" s="1"/>
  <c r="F259" i="11"/>
  <c r="G259" i="11" s="1"/>
  <c r="I259" i="11" s="1"/>
  <c r="K471" i="11"/>
  <c r="K477" i="11" s="1"/>
  <c r="F75" i="11"/>
  <c r="G75" i="11" s="1"/>
  <c r="I75" i="11" s="1"/>
  <c r="G477" i="11"/>
  <c r="K540" i="11"/>
  <c r="K546" i="11" s="1"/>
  <c r="G312" i="11"/>
  <c r="F167" i="11"/>
  <c r="G167" i="11" s="1"/>
  <c r="G170" i="11" s="1"/>
  <c r="I170" i="11" s="1"/>
  <c r="F190" i="11"/>
  <c r="G190" i="11" s="1"/>
  <c r="I190" i="11" s="1"/>
  <c r="G448" i="11"/>
  <c r="K448" i="11" s="1"/>
  <c r="K454" i="11" s="1"/>
  <c r="F236" i="11"/>
  <c r="G236" i="11" s="1"/>
  <c r="I236" i="11" s="1"/>
  <c r="K425" i="11"/>
  <c r="K431" i="11" s="1"/>
  <c r="G431" i="11"/>
  <c r="I488" i="11"/>
  <c r="G494" i="11"/>
  <c r="H476" i="11"/>
  <c r="I476" i="11" s="1"/>
  <c r="I477" i="11" s="1"/>
  <c r="J477" i="11" s="1"/>
  <c r="G403" i="11"/>
  <c r="G358" i="11"/>
  <c r="G364" i="11" s="1"/>
  <c r="G341" i="11"/>
  <c r="G296" i="11"/>
  <c r="K290" i="11"/>
  <c r="K296" i="11" s="1"/>
  <c r="I290" i="11"/>
  <c r="F144" i="11"/>
  <c r="G144" i="11" s="1"/>
  <c r="F121" i="11"/>
  <c r="G121" i="11" s="1"/>
  <c r="I101" i="11"/>
  <c r="G55" i="11"/>
  <c r="I55" i="11" s="1"/>
  <c r="F30" i="11"/>
  <c r="G30" i="11" s="1"/>
  <c r="I8" i="11"/>
  <c r="G17" i="11"/>
  <c r="W8" i="10"/>
  <c r="W9" i="10"/>
  <c r="W10" i="10"/>
  <c r="W11" i="10"/>
  <c r="W12" i="10"/>
  <c r="W13" i="10"/>
  <c r="W32" i="10"/>
  <c r="W39" i="10"/>
  <c r="W45" i="10"/>
  <c r="W46" i="10"/>
  <c r="X46" i="10" s="1"/>
  <c r="H2018" i="4" s="1"/>
  <c r="W47" i="10"/>
  <c r="W7" i="10"/>
  <c r="L8" i="9"/>
  <c r="O8" i="9" s="1"/>
  <c r="L9" i="9"/>
  <c r="O9" i="9" s="1"/>
  <c r="L10" i="9"/>
  <c r="P10" i="9" s="1"/>
  <c r="L11" i="9"/>
  <c r="O11" i="9" s="1"/>
  <c r="L12" i="9"/>
  <c r="P12" i="9" s="1"/>
  <c r="L13" i="9"/>
  <c r="O13" i="9" s="1"/>
  <c r="L14" i="9"/>
  <c r="O14" i="9" s="1"/>
  <c r="L15" i="9"/>
  <c r="O15" i="9" s="1"/>
  <c r="L16" i="9"/>
  <c r="O16" i="9" s="1"/>
  <c r="L17" i="9"/>
  <c r="O17" i="9" s="1"/>
  <c r="L18" i="9"/>
  <c r="P18" i="9" s="1"/>
  <c r="L19" i="9"/>
  <c r="P19" i="9" s="1"/>
  <c r="L20" i="9"/>
  <c r="P20" i="9" s="1"/>
  <c r="L21" i="9"/>
  <c r="O21" i="9" s="1"/>
  <c r="L22" i="9"/>
  <c r="O22" i="9" s="1"/>
  <c r="L23" i="9"/>
  <c r="O23" i="9" s="1"/>
  <c r="L24" i="9"/>
  <c r="O24" i="9" s="1"/>
  <c r="L25" i="9"/>
  <c r="O25" i="9" s="1"/>
  <c r="L26" i="9"/>
  <c r="P26" i="9" s="1"/>
  <c r="L27" i="9"/>
  <c r="O27" i="9" s="1"/>
  <c r="L28" i="9"/>
  <c r="O28" i="9" s="1"/>
  <c r="L29" i="9"/>
  <c r="P29" i="9" s="1"/>
  <c r="L30" i="9"/>
  <c r="O30" i="9" s="1"/>
  <c r="L31" i="9"/>
  <c r="O31" i="9" s="1"/>
  <c r="L33" i="9"/>
  <c r="O33" i="9" s="1"/>
  <c r="L34" i="9"/>
  <c r="O34" i="9" s="1"/>
  <c r="L35" i="9"/>
  <c r="P35" i="9" s="1"/>
  <c r="L36" i="9"/>
  <c r="O36" i="9" s="1"/>
  <c r="L7" i="9"/>
  <c r="I213" i="11" l="1"/>
  <c r="K335" i="11"/>
  <c r="K341" i="11" s="1"/>
  <c r="G78" i="11"/>
  <c r="I78" i="11" s="1"/>
  <c r="G193" i="11"/>
  <c r="I193" i="11" s="1"/>
  <c r="G262" i="11"/>
  <c r="I262" i="11" s="1"/>
  <c r="O58" i="9"/>
  <c r="P58" i="9"/>
  <c r="N56" i="9"/>
  <c r="N31" i="9"/>
  <c r="X12" i="10"/>
  <c r="H1378" i="4" s="1"/>
  <c r="G107" i="11"/>
  <c r="K107" i="11" s="1"/>
  <c r="K113" i="11" s="1"/>
  <c r="I448" i="11"/>
  <c r="H453" i="11" s="1"/>
  <c r="I453" i="11" s="1"/>
  <c r="I454" i="11" s="1"/>
  <c r="J454" i="11" s="1"/>
  <c r="I358" i="11"/>
  <c r="H363" i="11" s="1"/>
  <c r="I363" i="11" s="1"/>
  <c r="I364" i="11" s="1"/>
  <c r="J364" i="11" s="1"/>
  <c r="G454" i="11"/>
  <c r="K312" i="11"/>
  <c r="K318" i="11" s="1"/>
  <c r="I312" i="11"/>
  <c r="G318" i="11"/>
  <c r="I167" i="11"/>
  <c r="G239" i="11"/>
  <c r="I239" i="11" s="1"/>
  <c r="G176" i="11"/>
  <c r="G182" i="11" s="1"/>
  <c r="K494" i="11"/>
  <c r="K500" i="11" s="1"/>
  <c r="I494" i="11"/>
  <c r="H499" i="11" s="1"/>
  <c r="I499" i="11" s="1"/>
  <c r="I500" i="11" s="1"/>
  <c r="J500" i="11" s="1"/>
  <c r="G500" i="11"/>
  <c r="G61" i="11"/>
  <c r="G67" i="11" s="1"/>
  <c r="G409" i="11"/>
  <c r="K403" i="11"/>
  <c r="K409" i="11" s="1"/>
  <c r="I403" i="11"/>
  <c r="K358" i="11"/>
  <c r="K364" i="11" s="1"/>
  <c r="H340" i="11"/>
  <c r="I340" i="11" s="1"/>
  <c r="I341" i="11" s="1"/>
  <c r="J341" i="11" s="1"/>
  <c r="H295" i="11"/>
  <c r="I295" i="11" s="1"/>
  <c r="I296" i="11" s="1"/>
  <c r="J296" i="11" s="1"/>
  <c r="G228" i="11"/>
  <c r="K222" i="11"/>
  <c r="K228" i="11" s="1"/>
  <c r="I222" i="11"/>
  <c r="H227" i="11" s="1"/>
  <c r="I227" i="11" s="1"/>
  <c r="G147" i="11"/>
  <c r="I147" i="11" s="1"/>
  <c r="I144" i="11"/>
  <c r="G124" i="11"/>
  <c r="I124" i="11" s="1"/>
  <c r="I121" i="11"/>
  <c r="G33" i="11"/>
  <c r="I33" i="11" s="1"/>
  <c r="I30" i="11"/>
  <c r="K17" i="11"/>
  <c r="K23" i="11" s="1"/>
  <c r="G23" i="11"/>
  <c r="I17" i="11"/>
  <c r="H22" i="11" s="1"/>
  <c r="I22" i="11" s="1"/>
  <c r="I3279" i="4"/>
  <c r="I3278" i="4"/>
  <c r="G3277" i="4"/>
  <c r="I3277" i="4" s="1"/>
  <c r="G3276" i="4"/>
  <c r="I3276" i="4" s="1"/>
  <c r="I3274" i="4"/>
  <c r="I3273" i="4"/>
  <c r="I3272" i="4"/>
  <c r="I3271" i="4"/>
  <c r="I3270" i="4"/>
  <c r="I3269" i="4"/>
  <c r="G3268" i="4"/>
  <c r="I3268" i="4" s="1"/>
  <c r="F3267" i="4"/>
  <c r="G3267" i="4" s="1"/>
  <c r="I3267" i="4" s="1"/>
  <c r="F3266" i="4"/>
  <c r="G3266" i="4" s="1"/>
  <c r="I3265" i="4"/>
  <c r="I3263" i="4"/>
  <c r="I3262" i="4"/>
  <c r="F3257" i="4"/>
  <c r="I3257" i="4" s="1"/>
  <c r="F3256" i="4"/>
  <c r="I3256" i="4" s="1"/>
  <c r="F3255" i="4"/>
  <c r="I3255" i="4" s="1"/>
  <c r="F3254" i="4"/>
  <c r="I3254" i="4" s="1"/>
  <c r="F3253" i="4"/>
  <c r="I3253" i="4" s="1"/>
  <c r="F3252" i="4"/>
  <c r="I3252" i="4" s="1"/>
  <c r="A3251" i="4"/>
  <c r="I3250" i="4"/>
  <c r="L3278" i="4" s="1"/>
  <c r="F3250" i="4"/>
  <c r="D3250" i="4"/>
  <c r="B3250" i="4"/>
  <c r="I3247" i="4"/>
  <c r="I3246" i="4"/>
  <c r="G3245" i="4"/>
  <c r="I3245" i="4" s="1"/>
  <c r="G3244" i="4"/>
  <c r="I3244" i="4" s="1"/>
  <c r="I3242" i="4"/>
  <c r="I3241" i="4"/>
  <c r="I3240" i="4"/>
  <c r="I3239" i="4"/>
  <c r="I3238" i="4"/>
  <c r="I3237" i="4"/>
  <c r="G3236" i="4"/>
  <c r="I3236" i="4" s="1"/>
  <c r="F3235" i="4"/>
  <c r="G3235" i="4" s="1"/>
  <c r="I3235" i="4" s="1"/>
  <c r="F3234" i="4"/>
  <c r="G3234" i="4" s="1"/>
  <c r="I3233" i="4"/>
  <c r="I3231" i="4"/>
  <c r="I3230" i="4"/>
  <c r="I3229" i="4"/>
  <c r="I3228" i="4"/>
  <c r="I3227" i="4"/>
  <c r="I3226" i="4"/>
  <c r="F3225" i="4"/>
  <c r="I3225" i="4" s="1"/>
  <c r="F3224" i="4"/>
  <c r="I3224" i="4" s="1"/>
  <c r="F3223" i="4"/>
  <c r="I3223" i="4" s="1"/>
  <c r="F3222" i="4"/>
  <c r="I3222" i="4" s="1"/>
  <c r="F3221" i="4"/>
  <c r="I3221" i="4" s="1"/>
  <c r="F3220" i="4"/>
  <c r="I3220" i="4" s="1"/>
  <c r="A3219" i="4"/>
  <c r="I3218" i="4"/>
  <c r="F3218" i="4"/>
  <c r="D3218" i="4"/>
  <c r="B3218" i="4"/>
  <c r="I3215" i="4"/>
  <c r="I3214" i="4"/>
  <c r="G3213" i="4"/>
  <c r="I3213" i="4" s="1"/>
  <c r="G3212" i="4"/>
  <c r="I3212" i="4" s="1"/>
  <c r="I3210" i="4"/>
  <c r="I3209" i="4"/>
  <c r="I3205" i="4"/>
  <c r="G3204" i="4"/>
  <c r="I3204" i="4" s="1"/>
  <c r="F3203" i="4"/>
  <c r="G3203" i="4" s="1"/>
  <c r="I3203" i="4" s="1"/>
  <c r="F3202" i="4"/>
  <c r="G3202" i="4" s="1"/>
  <c r="I3201" i="4"/>
  <c r="I3199" i="4"/>
  <c r="I3198" i="4"/>
  <c r="I3196" i="4"/>
  <c r="I3195" i="4"/>
  <c r="I3194" i="4"/>
  <c r="F3190" i="4"/>
  <c r="I3190" i="4" s="1"/>
  <c r="A3187" i="4"/>
  <c r="I3186" i="4"/>
  <c r="F3186" i="4"/>
  <c r="D3186" i="4"/>
  <c r="B3186" i="4"/>
  <c r="I3183" i="4"/>
  <c r="I3182" i="4"/>
  <c r="G3181" i="4"/>
  <c r="I3181" i="4" s="1"/>
  <c r="G3180" i="4"/>
  <c r="I3180" i="4" s="1"/>
  <c r="I3178" i="4"/>
  <c r="I3177" i="4"/>
  <c r="I3176" i="4"/>
  <c r="I3173" i="4"/>
  <c r="I3172" i="4"/>
  <c r="I3171" i="4"/>
  <c r="G3170" i="4"/>
  <c r="I3170" i="4" s="1"/>
  <c r="F3169" i="4"/>
  <c r="G3169" i="4" s="1"/>
  <c r="F3168" i="4"/>
  <c r="G3168" i="4" s="1"/>
  <c r="I3168" i="4" s="1"/>
  <c r="I3167" i="4"/>
  <c r="I3165" i="4"/>
  <c r="I3164" i="4"/>
  <c r="I3163" i="4"/>
  <c r="I3162" i="4"/>
  <c r="I3161" i="4"/>
  <c r="I3160" i="4"/>
  <c r="F3159" i="4"/>
  <c r="I3159" i="4" s="1"/>
  <c r="F3156" i="4"/>
  <c r="I3156" i="4" s="1"/>
  <c r="F3155" i="4"/>
  <c r="I3155" i="4" s="1"/>
  <c r="F3154" i="4"/>
  <c r="I3154" i="4" s="1"/>
  <c r="F3153" i="4"/>
  <c r="I3153" i="4" s="1"/>
  <c r="F3152" i="4"/>
  <c r="I3152" i="4" s="1"/>
  <c r="A3151" i="4"/>
  <c r="I3150" i="4"/>
  <c r="F3150" i="4"/>
  <c r="D3150" i="4"/>
  <c r="B3150" i="4"/>
  <c r="I3147" i="4"/>
  <c r="I3146" i="4"/>
  <c r="G3145" i="4"/>
  <c r="I3145" i="4" s="1"/>
  <c r="G3144" i="4"/>
  <c r="I3144" i="4" s="1"/>
  <c r="I3142" i="4"/>
  <c r="I3141" i="4"/>
  <c r="I3140" i="4"/>
  <c r="I3139" i="4"/>
  <c r="I3138" i="4"/>
  <c r="I3137" i="4"/>
  <c r="G3136" i="4"/>
  <c r="I3136" i="4" s="1"/>
  <c r="F3135" i="4"/>
  <c r="G3135" i="4" s="1"/>
  <c r="I3135" i="4" s="1"/>
  <c r="F3134" i="4"/>
  <c r="G3134" i="4" s="1"/>
  <c r="I3133" i="4"/>
  <c r="I3131" i="4"/>
  <c r="I3130" i="4"/>
  <c r="I3129" i="4"/>
  <c r="I3128" i="4"/>
  <c r="I3127" i="4"/>
  <c r="I3126" i="4"/>
  <c r="F3125" i="4"/>
  <c r="I3125" i="4" s="1"/>
  <c r="F3124" i="4"/>
  <c r="I3124" i="4" s="1"/>
  <c r="F3123" i="4"/>
  <c r="I3123" i="4" s="1"/>
  <c r="F3122" i="4"/>
  <c r="I3122" i="4" s="1"/>
  <c r="F3121" i="4"/>
  <c r="I3121" i="4" s="1"/>
  <c r="F3120" i="4"/>
  <c r="I3120" i="4" s="1"/>
  <c r="A3119" i="4"/>
  <c r="I3118" i="4"/>
  <c r="F3118" i="4"/>
  <c r="D3118" i="4"/>
  <c r="B3118" i="4"/>
  <c r="I3115" i="4"/>
  <c r="I3114" i="4"/>
  <c r="G3113" i="4"/>
  <c r="I3113" i="4" s="1"/>
  <c r="G3112" i="4"/>
  <c r="I3112" i="4" s="1"/>
  <c r="I3110" i="4"/>
  <c r="I3109" i="4"/>
  <c r="I3108" i="4"/>
  <c r="I3107" i="4"/>
  <c r="I3106" i="4"/>
  <c r="I3105" i="4"/>
  <c r="G3104" i="4"/>
  <c r="I3104" i="4" s="1"/>
  <c r="F3103" i="4"/>
  <c r="G3103" i="4" s="1"/>
  <c r="I3103" i="4" s="1"/>
  <c r="F3102" i="4"/>
  <c r="G3102" i="4" s="1"/>
  <c r="I3101" i="4"/>
  <c r="I3099" i="4"/>
  <c r="I3098" i="4"/>
  <c r="I3097" i="4"/>
  <c r="I3096" i="4"/>
  <c r="I3095" i="4"/>
  <c r="I3094" i="4"/>
  <c r="F3093" i="4"/>
  <c r="I3093" i="4" s="1"/>
  <c r="F3092" i="4"/>
  <c r="I3092" i="4" s="1"/>
  <c r="F3091" i="4"/>
  <c r="I3091" i="4" s="1"/>
  <c r="F3090" i="4"/>
  <c r="I3090" i="4" s="1"/>
  <c r="F3089" i="4"/>
  <c r="I3089" i="4" s="1"/>
  <c r="F3088" i="4"/>
  <c r="I3088" i="4" s="1"/>
  <c r="A3087" i="4"/>
  <c r="I3086" i="4"/>
  <c r="F3086" i="4"/>
  <c r="D3086" i="4"/>
  <c r="B3086" i="4"/>
  <c r="I3083" i="4"/>
  <c r="I3082" i="4"/>
  <c r="G3081" i="4"/>
  <c r="I3081" i="4" s="1"/>
  <c r="G3080" i="4"/>
  <c r="I3080" i="4" s="1"/>
  <c r="I3078" i="4"/>
  <c r="I3077" i="4"/>
  <c r="I3076" i="4"/>
  <c r="I3075" i="4"/>
  <c r="I3074" i="4"/>
  <c r="I3073" i="4"/>
  <c r="G3072" i="4"/>
  <c r="I3072" i="4" s="1"/>
  <c r="F3071" i="4"/>
  <c r="G3071" i="4" s="1"/>
  <c r="I3071" i="4" s="1"/>
  <c r="F3070" i="4"/>
  <c r="G3070" i="4" s="1"/>
  <c r="I3069" i="4"/>
  <c r="I3067" i="4"/>
  <c r="I3066" i="4"/>
  <c r="I3065" i="4"/>
  <c r="I3064" i="4"/>
  <c r="I3063" i="4"/>
  <c r="I3062" i="4"/>
  <c r="F3061" i="4"/>
  <c r="I3061" i="4" s="1"/>
  <c r="F3060" i="4"/>
  <c r="I3060" i="4" s="1"/>
  <c r="F3059" i="4"/>
  <c r="I3059" i="4" s="1"/>
  <c r="F3058" i="4"/>
  <c r="I3058" i="4" s="1"/>
  <c r="F3057" i="4"/>
  <c r="I3057" i="4" s="1"/>
  <c r="F3056" i="4"/>
  <c r="I3056" i="4" s="1"/>
  <c r="A3055" i="4"/>
  <c r="I3054" i="4"/>
  <c r="L3082" i="4" s="1"/>
  <c r="F3054" i="4"/>
  <c r="D3054" i="4"/>
  <c r="B3054" i="4"/>
  <c r="I3051" i="4"/>
  <c r="I3050" i="4"/>
  <c r="G3049" i="4"/>
  <c r="I3049" i="4" s="1"/>
  <c r="G3048" i="4"/>
  <c r="I3048" i="4" s="1"/>
  <c r="I3046" i="4"/>
  <c r="I3045" i="4"/>
  <c r="I3044" i="4"/>
  <c r="I3043" i="4"/>
  <c r="I3042" i="4"/>
  <c r="I3041" i="4"/>
  <c r="G3040" i="4"/>
  <c r="I3040" i="4" s="1"/>
  <c r="F3039" i="4"/>
  <c r="G3039" i="4" s="1"/>
  <c r="I3039" i="4" s="1"/>
  <c r="F3038" i="4"/>
  <c r="G3038" i="4" s="1"/>
  <c r="I3037" i="4"/>
  <c r="I3035" i="4"/>
  <c r="I3034" i="4"/>
  <c r="I3033" i="4"/>
  <c r="I3032" i="4"/>
  <c r="I3031" i="4"/>
  <c r="I3030" i="4"/>
  <c r="F3029" i="4"/>
  <c r="I3029" i="4" s="1"/>
  <c r="F3028" i="4"/>
  <c r="I3028" i="4" s="1"/>
  <c r="F3027" i="4"/>
  <c r="I3027" i="4" s="1"/>
  <c r="F3026" i="4"/>
  <c r="I3026" i="4" s="1"/>
  <c r="F3025" i="4"/>
  <c r="I3025" i="4" s="1"/>
  <c r="F3024" i="4"/>
  <c r="I3024" i="4" s="1"/>
  <c r="A3023" i="4"/>
  <c r="I3022" i="4"/>
  <c r="L3050" i="4" s="1"/>
  <c r="F3022" i="4"/>
  <c r="D3022" i="4"/>
  <c r="B3022" i="4"/>
  <c r="I3019" i="4"/>
  <c r="I3018" i="4"/>
  <c r="G3017" i="4"/>
  <c r="I3017" i="4" s="1"/>
  <c r="G3016" i="4"/>
  <c r="I3016" i="4" s="1"/>
  <c r="I3014" i="4"/>
  <c r="I3013" i="4"/>
  <c r="I3012" i="4"/>
  <c r="I3009" i="4"/>
  <c r="I3008" i="4"/>
  <c r="I3007" i="4"/>
  <c r="G3006" i="4"/>
  <c r="I3006" i="4" s="1"/>
  <c r="F3005" i="4"/>
  <c r="G3005" i="4" s="1"/>
  <c r="I3005" i="4" s="1"/>
  <c r="F3004" i="4"/>
  <c r="G3004" i="4" s="1"/>
  <c r="I3003" i="4"/>
  <c r="I3001" i="4"/>
  <c r="I3000" i="4"/>
  <c r="I2999" i="4"/>
  <c r="I2998" i="4"/>
  <c r="I2997" i="4"/>
  <c r="I2996" i="4"/>
  <c r="F2995" i="4"/>
  <c r="I2995" i="4" s="1"/>
  <c r="F2991" i="4"/>
  <c r="I2991" i="4" s="1"/>
  <c r="F2990" i="4"/>
  <c r="I2990" i="4" s="1"/>
  <c r="F2989" i="4"/>
  <c r="I2989" i="4" s="1"/>
  <c r="F2988" i="4"/>
  <c r="I2988" i="4" s="1"/>
  <c r="F2987" i="4"/>
  <c r="I2987" i="4" s="1"/>
  <c r="A2986" i="4"/>
  <c r="I2985" i="4"/>
  <c r="L3018" i="4" s="1"/>
  <c r="F2985" i="4"/>
  <c r="D2985" i="4"/>
  <c r="B2985" i="4"/>
  <c r="I2982" i="4"/>
  <c r="I2981" i="4"/>
  <c r="G2980" i="4"/>
  <c r="I2980" i="4" s="1"/>
  <c r="G2979" i="4"/>
  <c r="I2979" i="4" s="1"/>
  <c r="I2977" i="4"/>
  <c r="I2976" i="4"/>
  <c r="I2975" i="4"/>
  <c r="I2974" i="4"/>
  <c r="I2973" i="4"/>
  <c r="I2972" i="4"/>
  <c r="G2971" i="4"/>
  <c r="I2971" i="4" s="1"/>
  <c r="F2970" i="4"/>
  <c r="G2970" i="4" s="1"/>
  <c r="F2969" i="4"/>
  <c r="G2969" i="4" s="1"/>
  <c r="I2969" i="4" s="1"/>
  <c r="I2968" i="4"/>
  <c r="I2966" i="4"/>
  <c r="I2965" i="4"/>
  <c r="I2964" i="4"/>
  <c r="I2963" i="4"/>
  <c r="I2962" i="4"/>
  <c r="I2961" i="4"/>
  <c r="F2960" i="4"/>
  <c r="I2960" i="4" s="1"/>
  <c r="F2959" i="4"/>
  <c r="I2959" i="4" s="1"/>
  <c r="F2958" i="4"/>
  <c r="I2958" i="4" s="1"/>
  <c r="F2957" i="4"/>
  <c r="I2957" i="4" s="1"/>
  <c r="F2956" i="4"/>
  <c r="I2956" i="4" s="1"/>
  <c r="F2955" i="4"/>
  <c r="I2955" i="4" s="1"/>
  <c r="A2954" i="4"/>
  <c r="I2953" i="4"/>
  <c r="F2953" i="4"/>
  <c r="D2953" i="4"/>
  <c r="B2953" i="4"/>
  <c r="I2950" i="4"/>
  <c r="I2949" i="4"/>
  <c r="G2948" i="4"/>
  <c r="I2948" i="4" s="1"/>
  <c r="G2947" i="4"/>
  <c r="I2947" i="4" s="1"/>
  <c r="I2945" i="4"/>
  <c r="I2944" i="4"/>
  <c r="I2943" i="4"/>
  <c r="I2942" i="4"/>
  <c r="I2941" i="4"/>
  <c r="I2940" i="4"/>
  <c r="G2939" i="4"/>
  <c r="I2939" i="4" s="1"/>
  <c r="F2938" i="4"/>
  <c r="G2938" i="4" s="1"/>
  <c r="I2938" i="4" s="1"/>
  <c r="F2937" i="4"/>
  <c r="G2937" i="4" s="1"/>
  <c r="I2936" i="4"/>
  <c r="I2934" i="4"/>
  <c r="I2931" i="4"/>
  <c r="I2930" i="4"/>
  <c r="I2929" i="4"/>
  <c r="F2923" i="4"/>
  <c r="I2923" i="4" s="1"/>
  <c r="F2922" i="4"/>
  <c r="I2922" i="4" s="1"/>
  <c r="F2921" i="4"/>
  <c r="I2921" i="4" s="1"/>
  <c r="A2920" i="4"/>
  <c r="I2919" i="4"/>
  <c r="L2949" i="4" s="1"/>
  <c r="F2919" i="4"/>
  <c r="D2919" i="4"/>
  <c r="B2919" i="4"/>
  <c r="I2882" i="4"/>
  <c r="I2881" i="4"/>
  <c r="G2880" i="4"/>
  <c r="I2880" i="4" s="1"/>
  <c r="G2879" i="4"/>
  <c r="I2879" i="4" s="1"/>
  <c r="I2877" i="4"/>
  <c r="I2876" i="4"/>
  <c r="I2875" i="4"/>
  <c r="I2874" i="4"/>
  <c r="I2873" i="4"/>
  <c r="I2872" i="4"/>
  <c r="G2871" i="4"/>
  <c r="F2870" i="4"/>
  <c r="G2870" i="4" s="1"/>
  <c r="I2870" i="4" s="1"/>
  <c r="F2869" i="4"/>
  <c r="G2869" i="4" s="1"/>
  <c r="I2869" i="4" s="1"/>
  <c r="I2868" i="4"/>
  <c r="I2866" i="4"/>
  <c r="I2865" i="4"/>
  <c r="I2864" i="4"/>
  <c r="I2863" i="4"/>
  <c r="I2862" i="4"/>
  <c r="I2861" i="4"/>
  <c r="F2860" i="4"/>
  <c r="I2860" i="4" s="1"/>
  <c r="F2857" i="4"/>
  <c r="I2857" i="4" s="1"/>
  <c r="F2856" i="4"/>
  <c r="I2856" i="4" s="1"/>
  <c r="F2855" i="4"/>
  <c r="I2855" i="4" s="1"/>
  <c r="F2854" i="4"/>
  <c r="I2854" i="4" s="1"/>
  <c r="F2853" i="4"/>
  <c r="I2853" i="4" s="1"/>
  <c r="A2852" i="4"/>
  <c r="I2851" i="4"/>
  <c r="F2851" i="4"/>
  <c r="D2851" i="4"/>
  <c r="B2851" i="4"/>
  <c r="I2848" i="4"/>
  <c r="I2847" i="4"/>
  <c r="G2845" i="4"/>
  <c r="I2845" i="4" s="1"/>
  <c r="I2843" i="4"/>
  <c r="I2841" i="4"/>
  <c r="I2840" i="4"/>
  <c r="I2839" i="4"/>
  <c r="G2837" i="4"/>
  <c r="I2837" i="4" s="1"/>
  <c r="F2836" i="4"/>
  <c r="G2836" i="4" s="1"/>
  <c r="G2838" i="4" s="1"/>
  <c r="G2842" i="4" s="1"/>
  <c r="I2842" i="4" s="1"/>
  <c r="F2835" i="4"/>
  <c r="G2835" i="4" s="1"/>
  <c r="I2835" i="4" s="1"/>
  <c r="I2834" i="4"/>
  <c r="I2832" i="4"/>
  <c r="I2831" i="4"/>
  <c r="I2830" i="4"/>
  <c r="I2829" i="4"/>
  <c r="I2828" i="4"/>
  <c r="I2827" i="4"/>
  <c r="F2826" i="4"/>
  <c r="I2826" i="4" s="1"/>
  <c r="F2825" i="4"/>
  <c r="I2825" i="4" s="1"/>
  <c r="F2824" i="4"/>
  <c r="I2824" i="4" s="1"/>
  <c r="F2823" i="4"/>
  <c r="I2823" i="4" s="1"/>
  <c r="F2822" i="4"/>
  <c r="I2822" i="4" s="1"/>
  <c r="F2821" i="4"/>
  <c r="I2821" i="4" s="1"/>
  <c r="A2820" i="4"/>
  <c r="F2819" i="4"/>
  <c r="D2819" i="4"/>
  <c r="B2819" i="4"/>
  <c r="I2816" i="4"/>
  <c r="I2815" i="4"/>
  <c r="G2814" i="4"/>
  <c r="I2814" i="4" s="1"/>
  <c r="G2813" i="4"/>
  <c r="I2813" i="4" s="1"/>
  <c r="I2811" i="4"/>
  <c r="I2810" i="4"/>
  <c r="I2809" i="4"/>
  <c r="I2808" i="4"/>
  <c r="I2807" i="4"/>
  <c r="I2806" i="4"/>
  <c r="G2805" i="4"/>
  <c r="I2805" i="4" s="1"/>
  <c r="F2804" i="4"/>
  <c r="G2804" i="4" s="1"/>
  <c r="I2804" i="4" s="1"/>
  <c r="F2803" i="4"/>
  <c r="G2803" i="4" s="1"/>
  <c r="I2802" i="4"/>
  <c r="I2800" i="4"/>
  <c r="I2799" i="4"/>
  <c r="I2798" i="4"/>
  <c r="I2797" i="4"/>
  <c r="I2796" i="4"/>
  <c r="I2795" i="4"/>
  <c r="F2794" i="4"/>
  <c r="I2794" i="4" s="1"/>
  <c r="F2793" i="4"/>
  <c r="I2793" i="4" s="1"/>
  <c r="F2792" i="4"/>
  <c r="I2792" i="4" s="1"/>
  <c r="F2791" i="4"/>
  <c r="I2791" i="4" s="1"/>
  <c r="F2790" i="4"/>
  <c r="I2790" i="4" s="1"/>
  <c r="F2789" i="4"/>
  <c r="I2789" i="4" s="1"/>
  <c r="A2788" i="4"/>
  <c r="I2787" i="4"/>
  <c r="F2787" i="4"/>
  <c r="D2787" i="4"/>
  <c r="B2787" i="4"/>
  <c r="N58" i="9" l="1"/>
  <c r="G199" i="11"/>
  <c r="G84" i="11"/>
  <c r="I84" i="11" s="1"/>
  <c r="H89" i="11" s="1"/>
  <c r="I89" i="11" s="1"/>
  <c r="I90" i="11" s="1"/>
  <c r="J90" i="11" s="1"/>
  <c r="G268" i="11"/>
  <c r="K268" i="11" s="1"/>
  <c r="K274" i="11" s="1"/>
  <c r="I107" i="11"/>
  <c r="H112" i="11" s="1"/>
  <c r="I112" i="11" s="1"/>
  <c r="G113" i="11"/>
  <c r="I176" i="11"/>
  <c r="H181" i="11" s="1"/>
  <c r="I181" i="11" s="1"/>
  <c r="I182" i="11" s="1"/>
  <c r="J182" i="11" s="1"/>
  <c r="G2846" i="4"/>
  <c r="I2846" i="4" s="1"/>
  <c r="I2838" i="4"/>
  <c r="I61" i="11"/>
  <c r="H66" i="11" s="1"/>
  <c r="I66" i="11" s="1"/>
  <c r="I67" i="11" s="1"/>
  <c r="J67" i="11" s="1"/>
  <c r="G245" i="11"/>
  <c r="I245" i="11" s="1"/>
  <c r="H250" i="11" s="1"/>
  <c r="I250" i="11" s="1"/>
  <c r="I251" i="11" s="1"/>
  <c r="J251" i="11" s="1"/>
  <c r="K61" i="11"/>
  <c r="K67" i="11" s="1"/>
  <c r="K176" i="11"/>
  <c r="K182" i="11" s="1"/>
  <c r="H317" i="11"/>
  <c r="I317" i="11" s="1"/>
  <c r="I318" i="11" s="1"/>
  <c r="J318" i="11" s="1"/>
  <c r="G153" i="11"/>
  <c r="I153" i="11" s="1"/>
  <c r="H158" i="11" s="1"/>
  <c r="I158" i="11" s="1"/>
  <c r="I159" i="11" s="1"/>
  <c r="J159" i="11" s="1"/>
  <c r="G90" i="11"/>
  <c r="H408" i="11"/>
  <c r="I408" i="11" s="1"/>
  <c r="I409" i="11" s="1"/>
  <c r="J409" i="11" s="1"/>
  <c r="I228" i="11"/>
  <c r="J228" i="11" s="1"/>
  <c r="G205" i="11"/>
  <c r="K199" i="11"/>
  <c r="K205" i="11" s="1"/>
  <c r="I199" i="11"/>
  <c r="G130" i="11"/>
  <c r="G136" i="11" s="1"/>
  <c r="G39" i="11"/>
  <c r="I23" i="11"/>
  <c r="J23" i="11" s="1"/>
  <c r="G2812" i="4"/>
  <c r="G2818" i="4" s="1"/>
  <c r="H2801" i="4"/>
  <c r="I2801" i="4" s="1"/>
  <c r="M3145" i="4"/>
  <c r="M3149" i="4" s="1"/>
  <c r="R100" i="6" s="1"/>
  <c r="L2979" i="4"/>
  <c r="H3100" i="4"/>
  <c r="I3100" i="4" s="1"/>
  <c r="H3200" i="4"/>
  <c r="I3200" i="4" s="1"/>
  <c r="H2867" i="4"/>
  <c r="I2867" i="4" s="1"/>
  <c r="H2935" i="4"/>
  <c r="I2935" i="4" s="1"/>
  <c r="H2967" i="4"/>
  <c r="I2967" i="4" s="1"/>
  <c r="H3132" i="4"/>
  <c r="I3132" i="4" s="1"/>
  <c r="H3232" i="4"/>
  <c r="I3232" i="4" s="1"/>
  <c r="H3264" i="4"/>
  <c r="I3264" i="4" s="1"/>
  <c r="H2833" i="4"/>
  <c r="I2833" i="4" s="1"/>
  <c r="G2878" i="4"/>
  <c r="G2884" i="4" s="1"/>
  <c r="H3002" i="4"/>
  <c r="I3002" i="4" s="1"/>
  <c r="H3036" i="4"/>
  <c r="I3036" i="4" s="1"/>
  <c r="H3068" i="4"/>
  <c r="I3068" i="4" s="1"/>
  <c r="H3166" i="4"/>
  <c r="I3166" i="4" s="1"/>
  <c r="G3275" i="4"/>
  <c r="I3266" i="4"/>
  <c r="M3277" i="4"/>
  <c r="L3276" i="4"/>
  <c r="G3243" i="4"/>
  <c r="K3243" i="4" s="1"/>
  <c r="I3234" i="4"/>
  <c r="M3245" i="4"/>
  <c r="L3244" i="4"/>
  <c r="L3246" i="4"/>
  <c r="G3211" i="4"/>
  <c r="K3211" i="4" s="1"/>
  <c r="I3202" i="4"/>
  <c r="M3213" i="4"/>
  <c r="L3212" i="4"/>
  <c r="L3214" i="4"/>
  <c r="M3181" i="4"/>
  <c r="I3169" i="4"/>
  <c r="G3179" i="4"/>
  <c r="K3179" i="4" s="1"/>
  <c r="L3180" i="4"/>
  <c r="L3182" i="4"/>
  <c r="L3146" i="4"/>
  <c r="G3143" i="4"/>
  <c r="I3134" i="4"/>
  <c r="L3144" i="4"/>
  <c r="G3111" i="4"/>
  <c r="K3111" i="4" s="1"/>
  <c r="I3102" i="4"/>
  <c r="M3113" i="4"/>
  <c r="L3112" i="4"/>
  <c r="L3114" i="4"/>
  <c r="G3079" i="4"/>
  <c r="I3070" i="4"/>
  <c r="M3081" i="4"/>
  <c r="L3080" i="4"/>
  <c r="G3047" i="4"/>
  <c r="I3038" i="4"/>
  <c r="M3049" i="4"/>
  <c r="L3048" i="4"/>
  <c r="M2948" i="4"/>
  <c r="G3015" i="4"/>
  <c r="I3004" i="4"/>
  <c r="M3017" i="4"/>
  <c r="L3016" i="4"/>
  <c r="M2980" i="4"/>
  <c r="I2970" i="4"/>
  <c r="G2978" i="4"/>
  <c r="K2978" i="4" s="1"/>
  <c r="L2981" i="4"/>
  <c r="L2947" i="4"/>
  <c r="I2937" i="4"/>
  <c r="G2946" i="4"/>
  <c r="M2880" i="4"/>
  <c r="I2871" i="4"/>
  <c r="L2879" i="4"/>
  <c r="L2881" i="4"/>
  <c r="I2836" i="4"/>
  <c r="G2844" i="4"/>
  <c r="K2844" i="4" s="1"/>
  <c r="L2845" i="4"/>
  <c r="L2847" i="4"/>
  <c r="I2803" i="4"/>
  <c r="M2814" i="4"/>
  <c r="L2813" i="4"/>
  <c r="L2815" i="4"/>
  <c r="I2784" i="4"/>
  <c r="I2783" i="4"/>
  <c r="G2781" i="4"/>
  <c r="I2781" i="4" s="1"/>
  <c r="I2779" i="4"/>
  <c r="I2777" i="4"/>
  <c r="I2776" i="4"/>
  <c r="I2775" i="4"/>
  <c r="G2773" i="4"/>
  <c r="I2773" i="4" s="1"/>
  <c r="F2772" i="4"/>
  <c r="F2771" i="4"/>
  <c r="G2771" i="4" s="1"/>
  <c r="I2770" i="4"/>
  <c r="I2768" i="4"/>
  <c r="I2767" i="4"/>
  <c r="I2766" i="4"/>
  <c r="I2765" i="4"/>
  <c r="I2764" i="4"/>
  <c r="I2763" i="4"/>
  <c r="F2762" i="4"/>
  <c r="I2762" i="4" s="1"/>
  <c r="F2761" i="4"/>
  <c r="I2761" i="4" s="1"/>
  <c r="F2760" i="4"/>
  <c r="I2760" i="4" s="1"/>
  <c r="F2759" i="4"/>
  <c r="I2759" i="4" s="1"/>
  <c r="F2758" i="4"/>
  <c r="I2758" i="4" s="1"/>
  <c r="F2757" i="4"/>
  <c r="I2757" i="4" s="1"/>
  <c r="A2756" i="4"/>
  <c r="F2755" i="4"/>
  <c r="D2755" i="4"/>
  <c r="B2755" i="4"/>
  <c r="I2752" i="4"/>
  <c r="I2751" i="4"/>
  <c r="G2750" i="4"/>
  <c r="I2750" i="4" s="1"/>
  <c r="G2749" i="4"/>
  <c r="I2749" i="4" s="1"/>
  <c r="I2747" i="4"/>
  <c r="I2746" i="4"/>
  <c r="I2745" i="4"/>
  <c r="I2744" i="4"/>
  <c r="I2743" i="4"/>
  <c r="I2742" i="4"/>
  <c r="G2741" i="4"/>
  <c r="I2741" i="4" s="1"/>
  <c r="F2740" i="4"/>
  <c r="G2740" i="4" s="1"/>
  <c r="F2739" i="4"/>
  <c r="G2739" i="4" s="1"/>
  <c r="I2739" i="4" s="1"/>
  <c r="I2738" i="4"/>
  <c r="I2736" i="4"/>
  <c r="I2735" i="4"/>
  <c r="I2734" i="4"/>
  <c r="I2733" i="4"/>
  <c r="I2732" i="4"/>
  <c r="I2731" i="4"/>
  <c r="F2730" i="4"/>
  <c r="I2730" i="4" s="1"/>
  <c r="F2729" i="4"/>
  <c r="I2729" i="4" s="1"/>
  <c r="F2728" i="4"/>
  <c r="I2728" i="4" s="1"/>
  <c r="F2727" i="4"/>
  <c r="I2727" i="4" s="1"/>
  <c r="F2726" i="4"/>
  <c r="I2726" i="4" s="1"/>
  <c r="F2725" i="4"/>
  <c r="I2725" i="4" s="1"/>
  <c r="A2724" i="4"/>
  <c r="I2723" i="4"/>
  <c r="F2723" i="4"/>
  <c r="D2723" i="4"/>
  <c r="B2723" i="4"/>
  <c r="A2692" i="4"/>
  <c r="F2691" i="4"/>
  <c r="D2691" i="4"/>
  <c r="B2691" i="4"/>
  <c r="I2688" i="4"/>
  <c r="I2687" i="4"/>
  <c r="G2686" i="4"/>
  <c r="I2686" i="4" s="1"/>
  <c r="G2685" i="4"/>
  <c r="I2685" i="4" s="1"/>
  <c r="I2683" i="4"/>
  <c r="I2682" i="4"/>
  <c r="I2681" i="4"/>
  <c r="I2680" i="4"/>
  <c r="I2679" i="4"/>
  <c r="G2677" i="4"/>
  <c r="I2677" i="4" s="1"/>
  <c r="F2676" i="4"/>
  <c r="G2676" i="4" s="1"/>
  <c r="F2675" i="4"/>
  <c r="G2675" i="4" s="1"/>
  <c r="I2674" i="4"/>
  <c r="I2672" i="4"/>
  <c r="I2671" i="4"/>
  <c r="I2670" i="4"/>
  <c r="I2669" i="4"/>
  <c r="I2668" i="4"/>
  <c r="I2667" i="4"/>
  <c r="F2666" i="4"/>
  <c r="I2666" i="4" s="1"/>
  <c r="F2665" i="4"/>
  <c r="I2665" i="4" s="1"/>
  <c r="F2664" i="4"/>
  <c r="I2664" i="4" s="1"/>
  <c r="F2663" i="4"/>
  <c r="I2663" i="4" s="1"/>
  <c r="F2662" i="4"/>
  <c r="I2662" i="4" s="1"/>
  <c r="F2661" i="4"/>
  <c r="I2661" i="4" s="1"/>
  <c r="A2660" i="4"/>
  <c r="F2659" i="4"/>
  <c r="D2659" i="4"/>
  <c r="B2659" i="4"/>
  <c r="I2656" i="4"/>
  <c r="I2655" i="4"/>
  <c r="G2654" i="4"/>
  <c r="I2654" i="4" s="1"/>
  <c r="G2653" i="4"/>
  <c r="I2653" i="4" s="1"/>
  <c r="I2651" i="4"/>
  <c r="I2650" i="4"/>
  <c r="I2649" i="4"/>
  <c r="I2648" i="4"/>
  <c r="I2647" i="4"/>
  <c r="I2646" i="4"/>
  <c r="G2645" i="4"/>
  <c r="I2645" i="4" s="1"/>
  <c r="F2644" i="4"/>
  <c r="G2644" i="4" s="1"/>
  <c r="F2643" i="4"/>
  <c r="G2643" i="4" s="1"/>
  <c r="I2643" i="4" s="1"/>
  <c r="I2642" i="4"/>
  <c r="I2640" i="4"/>
  <c r="I2639" i="4"/>
  <c r="I2638" i="4"/>
  <c r="I2637" i="4"/>
  <c r="I2636" i="4"/>
  <c r="I2635" i="4"/>
  <c r="F2634" i="4"/>
  <c r="I2634" i="4" s="1"/>
  <c r="F2633" i="4"/>
  <c r="I2633" i="4" s="1"/>
  <c r="F2632" i="4"/>
  <c r="I2632" i="4" s="1"/>
  <c r="F2631" i="4"/>
  <c r="I2631" i="4" s="1"/>
  <c r="F2630" i="4"/>
  <c r="I2630" i="4" s="1"/>
  <c r="F2629" i="4"/>
  <c r="I2629" i="4" s="1"/>
  <c r="A2628" i="4"/>
  <c r="I2627" i="4"/>
  <c r="F2627" i="4"/>
  <c r="D2627" i="4"/>
  <c r="B2627" i="4"/>
  <c r="I2624" i="4"/>
  <c r="I2623" i="4"/>
  <c r="G2622" i="4"/>
  <c r="I2622" i="4" s="1"/>
  <c r="G2621" i="4"/>
  <c r="I2621" i="4" s="1"/>
  <c r="I2619" i="4"/>
  <c r="I2618" i="4"/>
  <c r="I2617" i="4"/>
  <c r="I2616" i="4"/>
  <c r="I2615" i="4"/>
  <c r="I2614" i="4"/>
  <c r="G2613" i="4"/>
  <c r="I2613" i="4" s="1"/>
  <c r="F2612" i="4"/>
  <c r="G2612" i="4" s="1"/>
  <c r="I2612" i="4" s="1"/>
  <c r="F2611" i="4"/>
  <c r="G2611" i="4" s="1"/>
  <c r="I2610" i="4"/>
  <c r="I2608" i="4"/>
  <c r="I2607" i="4"/>
  <c r="I2606" i="4"/>
  <c r="I2605" i="4"/>
  <c r="I2604" i="4"/>
  <c r="I2603" i="4"/>
  <c r="F2602" i="4"/>
  <c r="I2602" i="4" s="1"/>
  <c r="F2601" i="4"/>
  <c r="I2601" i="4" s="1"/>
  <c r="F2600" i="4"/>
  <c r="I2600" i="4" s="1"/>
  <c r="F2599" i="4"/>
  <c r="I2599" i="4" s="1"/>
  <c r="F2598" i="4"/>
  <c r="I2598" i="4" s="1"/>
  <c r="F2597" i="4"/>
  <c r="I2597" i="4" s="1"/>
  <c r="A2596" i="4"/>
  <c r="F2595" i="4"/>
  <c r="D2595" i="4"/>
  <c r="B2595" i="4"/>
  <c r="I2592" i="4"/>
  <c r="I2591" i="4"/>
  <c r="G2590" i="4"/>
  <c r="I2590" i="4" s="1"/>
  <c r="G2589" i="4"/>
  <c r="I2589" i="4" s="1"/>
  <c r="I2587" i="4"/>
  <c r="I2586" i="4"/>
  <c r="I2585" i="4"/>
  <c r="I2584" i="4"/>
  <c r="I2583" i="4"/>
  <c r="I2582" i="4"/>
  <c r="G2581" i="4"/>
  <c r="I2581" i="4" s="1"/>
  <c r="F2580" i="4"/>
  <c r="G2580" i="4" s="1"/>
  <c r="I2580" i="4" s="1"/>
  <c r="F2579" i="4"/>
  <c r="G2579" i="4" s="1"/>
  <c r="I2578" i="4"/>
  <c r="I2576" i="4"/>
  <c r="I2575" i="4"/>
  <c r="I2574" i="4"/>
  <c r="I2573" i="4"/>
  <c r="I2572" i="4"/>
  <c r="I2571" i="4"/>
  <c r="F2570" i="4"/>
  <c r="I2570" i="4" s="1"/>
  <c r="F2569" i="4"/>
  <c r="I2569" i="4" s="1"/>
  <c r="F2568" i="4"/>
  <c r="I2568" i="4" s="1"/>
  <c r="F2567" i="4"/>
  <c r="I2567" i="4" s="1"/>
  <c r="F2566" i="4"/>
  <c r="I2566" i="4" s="1"/>
  <c r="F2565" i="4"/>
  <c r="I2565" i="4" s="1"/>
  <c r="A2564" i="4"/>
  <c r="I2563" i="4"/>
  <c r="L2591" i="4" s="1"/>
  <c r="F2563" i="4"/>
  <c r="D2563" i="4"/>
  <c r="B2563" i="4"/>
  <c r="I2560" i="4"/>
  <c r="I2559" i="4"/>
  <c r="G2558" i="4"/>
  <c r="I2558" i="4" s="1"/>
  <c r="G2557" i="4"/>
  <c r="I2557" i="4" s="1"/>
  <c r="I2555" i="4"/>
  <c r="I2554" i="4"/>
  <c r="I2553" i="4"/>
  <c r="I2552" i="4"/>
  <c r="I2551" i="4"/>
  <c r="G2549" i="4"/>
  <c r="I2549" i="4" s="1"/>
  <c r="F2548" i="4"/>
  <c r="G2548" i="4" s="1"/>
  <c r="F2547" i="4"/>
  <c r="G2547" i="4" s="1"/>
  <c r="I2546" i="4"/>
  <c r="I2544" i="4"/>
  <c r="I2541" i="4"/>
  <c r="I2540" i="4"/>
  <c r="F2538" i="4"/>
  <c r="I2538" i="4" s="1"/>
  <c r="F2537" i="4"/>
  <c r="I2537" i="4" s="1"/>
  <c r="F2536" i="4"/>
  <c r="I2536" i="4" s="1"/>
  <c r="F2535" i="4"/>
  <c r="I2535" i="4" s="1"/>
  <c r="A2532" i="4"/>
  <c r="I2531" i="4"/>
  <c r="F2531" i="4"/>
  <c r="B2531" i="4"/>
  <c r="I2528" i="4"/>
  <c r="I2527" i="4"/>
  <c r="G2526" i="4"/>
  <c r="I2526" i="4" s="1"/>
  <c r="G2525" i="4"/>
  <c r="I2525" i="4" s="1"/>
  <c r="I2523" i="4"/>
  <c r="I2522" i="4"/>
  <c r="I2521" i="4"/>
  <c r="I2520" i="4"/>
  <c r="I2519" i="4"/>
  <c r="G2517" i="4"/>
  <c r="I2517" i="4" s="1"/>
  <c r="F2516" i="4"/>
  <c r="G2516" i="4" s="1"/>
  <c r="F2515" i="4"/>
  <c r="G2515" i="4" s="1"/>
  <c r="I2514" i="4"/>
  <c r="I2512" i="4"/>
  <c r="I2509" i="4"/>
  <c r="I2508" i="4"/>
  <c r="F2506" i="4"/>
  <c r="I2506" i="4" s="1"/>
  <c r="F2505" i="4"/>
  <c r="I2505" i="4" s="1"/>
  <c r="F2504" i="4"/>
  <c r="I2504" i="4" s="1"/>
  <c r="F2503" i="4"/>
  <c r="I2503" i="4" s="1"/>
  <c r="A2500" i="4"/>
  <c r="I2499" i="4"/>
  <c r="F2499" i="4"/>
  <c r="B2499" i="4"/>
  <c r="I2496" i="4"/>
  <c r="I2495" i="4"/>
  <c r="G2494" i="4"/>
  <c r="I2494" i="4" s="1"/>
  <c r="G2493" i="4"/>
  <c r="I2493" i="4" s="1"/>
  <c r="I2491" i="4"/>
  <c r="I2490" i="4"/>
  <c r="I2489" i="4"/>
  <c r="I2488" i="4"/>
  <c r="I2487" i="4"/>
  <c r="I2486" i="4"/>
  <c r="G2485" i="4"/>
  <c r="I2485" i="4" s="1"/>
  <c r="F2484" i="4"/>
  <c r="G2484" i="4" s="1"/>
  <c r="I2484" i="4" s="1"/>
  <c r="F2483" i="4"/>
  <c r="G2483" i="4" s="1"/>
  <c r="I2482" i="4"/>
  <c r="I2480" i="4"/>
  <c r="I2479" i="4"/>
  <c r="I2478" i="4"/>
  <c r="I2477" i="4"/>
  <c r="I2476" i="4"/>
  <c r="I2475" i="4"/>
  <c r="F2474" i="4"/>
  <c r="I2474" i="4" s="1"/>
  <c r="F2473" i="4"/>
  <c r="I2473" i="4" s="1"/>
  <c r="F2472" i="4"/>
  <c r="I2472" i="4" s="1"/>
  <c r="F2471" i="4"/>
  <c r="I2471" i="4" s="1"/>
  <c r="F2470" i="4"/>
  <c r="I2470" i="4" s="1"/>
  <c r="F2469" i="4"/>
  <c r="I2469" i="4" s="1"/>
  <c r="A2468" i="4"/>
  <c r="I2467" i="4"/>
  <c r="F2467" i="4"/>
  <c r="D2467" i="4"/>
  <c r="B2467" i="4"/>
  <c r="I2464" i="4"/>
  <c r="I2463" i="4"/>
  <c r="G2462" i="4"/>
  <c r="I2462" i="4" s="1"/>
  <c r="G2461" i="4"/>
  <c r="I2461" i="4" s="1"/>
  <c r="I2459" i="4"/>
  <c r="I2458" i="4"/>
  <c r="I2457" i="4"/>
  <c r="I2456" i="4"/>
  <c r="I2455" i="4"/>
  <c r="I2454" i="4"/>
  <c r="G2453" i="4"/>
  <c r="I2453" i="4" s="1"/>
  <c r="F2452" i="4"/>
  <c r="G2452" i="4" s="1"/>
  <c r="F2451" i="4"/>
  <c r="G2451" i="4" s="1"/>
  <c r="I2451" i="4" s="1"/>
  <c r="I2450" i="4"/>
  <c r="I2448" i="4"/>
  <c r="I2447" i="4"/>
  <c r="I2446" i="4"/>
  <c r="I2445" i="4"/>
  <c r="I2444" i="4"/>
  <c r="I2443" i="4"/>
  <c r="F2442" i="4"/>
  <c r="I2442" i="4" s="1"/>
  <c r="F2441" i="4"/>
  <c r="I2441" i="4" s="1"/>
  <c r="F2440" i="4"/>
  <c r="I2440" i="4" s="1"/>
  <c r="F2439" i="4"/>
  <c r="I2439" i="4" s="1"/>
  <c r="F2438" i="4"/>
  <c r="I2438" i="4" s="1"/>
  <c r="F2437" i="4"/>
  <c r="I2437" i="4" s="1"/>
  <c r="A2436" i="4"/>
  <c r="I2435" i="4"/>
  <c r="F2435" i="4"/>
  <c r="D2435" i="4"/>
  <c r="B2435" i="4"/>
  <c r="I2432" i="4"/>
  <c r="I2431" i="4"/>
  <c r="G2430" i="4"/>
  <c r="I2430" i="4" s="1"/>
  <c r="G2429" i="4"/>
  <c r="I2429" i="4" s="1"/>
  <c r="I2427" i="4"/>
  <c r="I2426" i="4"/>
  <c r="I2425" i="4"/>
  <c r="I2424" i="4"/>
  <c r="I2423" i="4"/>
  <c r="I2422" i="4"/>
  <c r="G2421" i="4"/>
  <c r="I2421" i="4" s="1"/>
  <c r="F2420" i="4"/>
  <c r="G2420" i="4" s="1"/>
  <c r="I2420" i="4" s="1"/>
  <c r="F2419" i="4"/>
  <c r="G2419" i="4" s="1"/>
  <c r="I2418" i="4"/>
  <c r="I2416" i="4"/>
  <c r="I2415" i="4"/>
  <c r="I2414" i="4"/>
  <c r="I2413" i="4"/>
  <c r="I2412" i="4"/>
  <c r="I2411" i="4"/>
  <c r="F2410" i="4"/>
  <c r="I2410" i="4" s="1"/>
  <c r="F2409" i="4"/>
  <c r="I2409" i="4" s="1"/>
  <c r="F2408" i="4"/>
  <c r="I2408" i="4" s="1"/>
  <c r="F2407" i="4"/>
  <c r="I2407" i="4" s="1"/>
  <c r="F2406" i="4"/>
  <c r="I2406" i="4" s="1"/>
  <c r="F2405" i="4"/>
  <c r="I2405" i="4" s="1"/>
  <c r="A2404" i="4"/>
  <c r="I2403" i="4"/>
  <c r="F2403" i="4"/>
  <c r="D2403" i="4"/>
  <c r="B2403" i="4"/>
  <c r="I2400" i="4"/>
  <c r="I2399" i="4"/>
  <c r="G2398" i="4"/>
  <c r="I2398" i="4" s="1"/>
  <c r="G2397" i="4"/>
  <c r="I2397" i="4" s="1"/>
  <c r="I2395" i="4"/>
  <c r="I2394" i="4"/>
  <c r="I2393" i="4"/>
  <c r="I2392" i="4"/>
  <c r="I2391" i="4"/>
  <c r="I2390" i="4"/>
  <c r="G2389" i="4"/>
  <c r="I2389" i="4" s="1"/>
  <c r="F2388" i="4"/>
  <c r="G2388" i="4" s="1"/>
  <c r="I2388" i="4" s="1"/>
  <c r="F2387" i="4"/>
  <c r="G2387" i="4" s="1"/>
  <c r="I2387" i="4" s="1"/>
  <c r="H2385" i="4"/>
  <c r="I2385" i="4" s="1"/>
  <c r="I2380" i="4"/>
  <c r="I2379" i="4"/>
  <c r="I2378" i="4"/>
  <c r="F2377" i="4"/>
  <c r="I2377" i="4" s="1"/>
  <c r="F2376" i="4"/>
  <c r="I2376" i="4" s="1"/>
  <c r="F2375" i="4"/>
  <c r="I2375" i="4" s="1"/>
  <c r="F2374" i="4"/>
  <c r="I2374" i="4" s="1"/>
  <c r="F2373" i="4"/>
  <c r="I2373" i="4" s="1"/>
  <c r="F2372" i="4"/>
  <c r="I2372" i="4" s="1"/>
  <c r="A2371" i="4"/>
  <c r="I2370" i="4"/>
  <c r="F2370" i="4"/>
  <c r="D2370" i="4"/>
  <c r="B2370" i="4"/>
  <c r="I2367" i="4"/>
  <c r="I2366" i="4"/>
  <c r="G2365" i="4"/>
  <c r="I2365" i="4" s="1"/>
  <c r="G2364" i="4"/>
  <c r="I2364" i="4" s="1"/>
  <c r="I2362" i="4"/>
  <c r="I2361" i="4"/>
  <c r="I2360" i="4"/>
  <c r="I2359" i="4"/>
  <c r="I2358" i="4"/>
  <c r="I2357" i="4"/>
  <c r="G2356" i="4"/>
  <c r="I2356" i="4" s="1"/>
  <c r="F2355" i="4"/>
  <c r="G2355" i="4" s="1"/>
  <c r="I2355" i="4" s="1"/>
  <c r="F2354" i="4"/>
  <c r="G2354" i="4" s="1"/>
  <c r="I2353" i="4"/>
  <c r="I2351" i="4"/>
  <c r="I2350" i="4"/>
  <c r="I2349" i="4"/>
  <c r="I2348" i="4"/>
  <c r="I2347" i="4"/>
  <c r="I2346" i="4"/>
  <c r="F2345" i="4"/>
  <c r="I2345" i="4" s="1"/>
  <c r="F2344" i="4"/>
  <c r="I2344" i="4" s="1"/>
  <c r="F2343" i="4"/>
  <c r="I2343" i="4" s="1"/>
  <c r="F2342" i="4"/>
  <c r="I2342" i="4" s="1"/>
  <c r="F2341" i="4"/>
  <c r="I2341" i="4" s="1"/>
  <c r="F2340" i="4"/>
  <c r="I2340" i="4" s="1"/>
  <c r="A2339" i="4"/>
  <c r="I2338" i="4"/>
  <c r="L2366" i="4" s="1"/>
  <c r="F2338" i="4"/>
  <c r="D2338" i="4"/>
  <c r="B2338" i="4"/>
  <c r="I2335" i="4"/>
  <c r="I2334" i="4"/>
  <c r="G2333" i="4"/>
  <c r="I2333" i="4" s="1"/>
  <c r="G2332" i="4"/>
  <c r="I2332" i="4" s="1"/>
  <c r="I2330" i="4"/>
  <c r="I2329" i="4"/>
  <c r="I2328" i="4"/>
  <c r="I2327" i="4"/>
  <c r="I2326" i="4"/>
  <c r="I2325" i="4"/>
  <c r="G2324" i="4"/>
  <c r="I2324" i="4" s="1"/>
  <c r="F2323" i="4"/>
  <c r="G2323" i="4" s="1"/>
  <c r="F2322" i="4"/>
  <c r="G2322" i="4" s="1"/>
  <c r="I2322" i="4" s="1"/>
  <c r="I2321" i="4"/>
  <c r="I2319" i="4"/>
  <c r="I2318" i="4"/>
  <c r="I2317" i="4"/>
  <c r="I2316" i="4"/>
  <c r="I2315" i="4"/>
  <c r="I2314" i="4"/>
  <c r="F2313" i="4"/>
  <c r="I2313" i="4" s="1"/>
  <c r="F2312" i="4"/>
  <c r="I2312" i="4" s="1"/>
  <c r="F2311" i="4"/>
  <c r="I2311" i="4" s="1"/>
  <c r="F2310" i="4"/>
  <c r="I2310" i="4" s="1"/>
  <c r="F2309" i="4"/>
  <c r="I2309" i="4" s="1"/>
  <c r="F2308" i="4"/>
  <c r="I2308" i="4" s="1"/>
  <c r="A2307" i="4"/>
  <c r="I2306" i="4"/>
  <c r="F2306" i="4"/>
  <c r="D2306" i="4"/>
  <c r="B2306" i="4"/>
  <c r="I2303" i="4"/>
  <c r="I2302" i="4"/>
  <c r="G2301" i="4"/>
  <c r="I2301" i="4" s="1"/>
  <c r="G2300" i="4"/>
  <c r="I2300" i="4" s="1"/>
  <c r="I2298" i="4"/>
  <c r="I2297" i="4"/>
  <c r="I2296" i="4"/>
  <c r="I2295" i="4"/>
  <c r="I2294" i="4"/>
  <c r="I2293" i="4"/>
  <c r="G2292" i="4"/>
  <c r="I2292" i="4" s="1"/>
  <c r="F2291" i="4"/>
  <c r="G2291" i="4" s="1"/>
  <c r="I2291" i="4" s="1"/>
  <c r="F2290" i="4"/>
  <c r="G2290" i="4" s="1"/>
  <c r="I2289" i="4"/>
  <c r="I2287" i="4"/>
  <c r="I2286" i="4"/>
  <c r="I2285" i="4"/>
  <c r="I2284" i="4"/>
  <c r="I2283" i="4"/>
  <c r="I2282" i="4"/>
  <c r="F2281" i="4"/>
  <c r="I2281" i="4" s="1"/>
  <c r="F2280" i="4"/>
  <c r="I2280" i="4" s="1"/>
  <c r="F2279" i="4"/>
  <c r="I2279" i="4" s="1"/>
  <c r="F2278" i="4"/>
  <c r="I2278" i="4" s="1"/>
  <c r="F2277" i="4"/>
  <c r="I2277" i="4" s="1"/>
  <c r="F2276" i="4"/>
  <c r="I2276" i="4" s="1"/>
  <c r="A2275" i="4"/>
  <c r="I2274" i="4"/>
  <c r="F2274" i="4"/>
  <c r="D2274" i="4"/>
  <c r="B2274" i="4"/>
  <c r="I2271" i="4"/>
  <c r="I2270" i="4"/>
  <c r="G2269" i="4"/>
  <c r="I2269" i="4" s="1"/>
  <c r="G2268" i="4"/>
  <c r="I2268" i="4" s="1"/>
  <c r="I2266" i="4"/>
  <c r="I2265" i="4"/>
  <c r="I2264" i="4"/>
  <c r="I2263" i="4"/>
  <c r="I2262" i="4"/>
  <c r="I2261" i="4"/>
  <c r="G2260" i="4"/>
  <c r="I2260" i="4" s="1"/>
  <c r="F2259" i="4"/>
  <c r="G2259" i="4" s="1"/>
  <c r="F2258" i="4"/>
  <c r="G2258" i="4" s="1"/>
  <c r="I2258" i="4" s="1"/>
  <c r="I2257" i="4"/>
  <c r="I2251" i="4"/>
  <c r="I2250" i="4"/>
  <c r="I2249" i="4"/>
  <c r="F2248" i="4"/>
  <c r="I2248" i="4" s="1"/>
  <c r="F2247" i="4"/>
  <c r="I2247" i="4" s="1"/>
  <c r="F2246" i="4"/>
  <c r="I2246" i="4" s="1"/>
  <c r="F2245" i="4"/>
  <c r="I2245" i="4" s="1"/>
  <c r="F2244" i="4"/>
  <c r="I2244" i="4" s="1"/>
  <c r="F2243" i="4"/>
  <c r="I2243" i="4" s="1"/>
  <c r="A2242" i="4"/>
  <c r="I2241" i="4"/>
  <c r="F2241" i="4"/>
  <c r="D2241" i="4"/>
  <c r="B2241" i="4"/>
  <c r="I2238" i="4"/>
  <c r="I2237" i="4"/>
  <c r="G2236" i="4"/>
  <c r="I2236" i="4" s="1"/>
  <c r="G2235" i="4"/>
  <c r="I2235" i="4" s="1"/>
  <c r="I2233" i="4"/>
  <c r="I2232" i="4"/>
  <c r="I2231" i="4"/>
  <c r="I2230" i="4"/>
  <c r="I2229" i="4"/>
  <c r="I2228" i="4"/>
  <c r="G2227" i="4"/>
  <c r="I2227" i="4" s="1"/>
  <c r="F2226" i="4"/>
  <c r="G2226" i="4" s="1"/>
  <c r="I2226" i="4" s="1"/>
  <c r="F2225" i="4"/>
  <c r="G2225" i="4" s="1"/>
  <c r="I2224" i="4"/>
  <c r="I2222" i="4"/>
  <c r="I2221" i="4"/>
  <c r="I2219" i="4"/>
  <c r="I2218" i="4"/>
  <c r="I2217" i="4"/>
  <c r="F2216" i="4"/>
  <c r="I2216" i="4" s="1"/>
  <c r="F2215" i="4"/>
  <c r="I2215" i="4" s="1"/>
  <c r="F2214" i="4"/>
  <c r="I2214" i="4" s="1"/>
  <c r="F2213" i="4"/>
  <c r="I2213" i="4" s="1"/>
  <c r="F2212" i="4"/>
  <c r="I2212" i="4" s="1"/>
  <c r="F2211" i="4"/>
  <c r="I2211" i="4" s="1"/>
  <c r="A2210" i="4"/>
  <c r="I2209" i="4"/>
  <c r="L2237" i="4" s="1"/>
  <c r="F2209" i="4"/>
  <c r="D2209" i="4"/>
  <c r="B2209" i="4"/>
  <c r="I2206" i="4"/>
  <c r="I2205" i="4"/>
  <c r="G2204" i="4"/>
  <c r="I2204" i="4" s="1"/>
  <c r="G2203" i="4"/>
  <c r="I2203" i="4" s="1"/>
  <c r="I2201" i="4"/>
  <c r="I2200" i="4"/>
  <c r="I2199" i="4"/>
  <c r="I2198" i="4"/>
  <c r="I2197" i="4"/>
  <c r="I2196" i="4"/>
  <c r="G2195" i="4"/>
  <c r="I2195" i="4" s="1"/>
  <c r="F2194" i="4"/>
  <c r="G2194" i="4" s="1"/>
  <c r="I2194" i="4" s="1"/>
  <c r="F2193" i="4"/>
  <c r="G2193" i="4" s="1"/>
  <c r="I2192" i="4"/>
  <c r="I2190" i="4"/>
  <c r="I2189" i="4"/>
  <c r="I2188" i="4"/>
  <c r="I2187" i="4"/>
  <c r="I2186" i="4"/>
  <c r="I2185" i="4"/>
  <c r="F2184" i="4"/>
  <c r="I2184" i="4" s="1"/>
  <c r="F2183" i="4"/>
  <c r="I2183" i="4" s="1"/>
  <c r="F2182" i="4"/>
  <c r="I2182" i="4" s="1"/>
  <c r="F2181" i="4"/>
  <c r="I2181" i="4" s="1"/>
  <c r="A2178" i="4"/>
  <c r="I2177" i="4"/>
  <c r="F2177" i="4"/>
  <c r="D2177" i="4"/>
  <c r="I2179" i="4" s="1"/>
  <c r="B2177" i="4"/>
  <c r="I2174" i="4"/>
  <c r="I2173" i="4"/>
  <c r="G2172" i="4"/>
  <c r="I2172" i="4" s="1"/>
  <c r="G2171" i="4"/>
  <c r="I2171" i="4" s="1"/>
  <c r="I2169" i="4"/>
  <c r="I2168" i="4"/>
  <c r="I2167" i="4"/>
  <c r="I2166" i="4"/>
  <c r="I2165" i="4"/>
  <c r="I2164" i="4"/>
  <c r="G2163" i="4"/>
  <c r="I2163" i="4" s="1"/>
  <c r="F2162" i="4"/>
  <c r="G2162" i="4" s="1"/>
  <c r="I2162" i="4" s="1"/>
  <c r="I2160" i="4"/>
  <c r="I2158" i="4"/>
  <c r="F2146" i="4"/>
  <c r="I2146" i="4" s="1"/>
  <c r="A2143" i="4"/>
  <c r="I2142" i="4"/>
  <c r="F2142" i="4"/>
  <c r="G2144" i="4"/>
  <c r="I2144" i="4" s="1"/>
  <c r="B2142" i="4"/>
  <c r="I2139" i="4"/>
  <c r="I2138" i="4"/>
  <c r="G2137" i="4"/>
  <c r="I2137" i="4" s="1"/>
  <c r="G2136" i="4"/>
  <c r="I2136" i="4" s="1"/>
  <c r="I2134" i="4"/>
  <c r="I2133" i="4"/>
  <c r="I2132" i="4"/>
  <c r="I2131" i="4"/>
  <c r="I2130" i="4"/>
  <c r="I2129" i="4"/>
  <c r="G2128" i="4"/>
  <c r="I2128" i="4" s="1"/>
  <c r="F2127" i="4"/>
  <c r="G2127" i="4" s="1"/>
  <c r="I2127" i="4" s="1"/>
  <c r="F2126" i="4"/>
  <c r="G2126" i="4" s="1"/>
  <c r="I2125" i="4"/>
  <c r="I2123" i="4"/>
  <c r="I2120" i="4"/>
  <c r="I2119" i="4"/>
  <c r="I2118" i="4"/>
  <c r="F2111" i="4"/>
  <c r="I2111" i="4" s="1"/>
  <c r="A2108" i="4"/>
  <c r="I2107" i="4"/>
  <c r="L2138" i="4" s="1"/>
  <c r="F2107" i="4"/>
  <c r="B2107" i="4"/>
  <c r="I2104" i="4"/>
  <c r="I2103" i="4"/>
  <c r="G2102" i="4"/>
  <c r="I2102" i="4" s="1"/>
  <c r="G2101" i="4"/>
  <c r="I2101" i="4" s="1"/>
  <c r="I2099" i="4"/>
  <c r="I2098" i="4"/>
  <c r="I2092" i="4"/>
  <c r="G2091" i="4"/>
  <c r="I2091" i="4" s="1"/>
  <c r="F2090" i="4"/>
  <c r="G2090" i="4" s="1"/>
  <c r="F2089" i="4"/>
  <c r="G2089" i="4" s="1"/>
  <c r="I2089" i="4" s="1"/>
  <c r="I2088" i="4"/>
  <c r="I2083" i="4"/>
  <c r="F2080" i="4"/>
  <c r="I2080" i="4" s="1"/>
  <c r="F2079" i="4"/>
  <c r="I2079" i="4" s="1"/>
  <c r="F2078" i="4"/>
  <c r="I2078" i="4" s="1"/>
  <c r="F2077" i="4"/>
  <c r="I2077" i="4" s="1"/>
  <c r="F2076" i="4"/>
  <c r="I2076" i="4" s="1"/>
  <c r="A2074" i="4"/>
  <c r="I2073" i="4"/>
  <c r="F2073" i="4"/>
  <c r="D2073" i="4"/>
  <c r="B2073" i="4"/>
  <c r="I2070" i="4"/>
  <c r="I2069" i="4"/>
  <c r="G2068" i="4"/>
  <c r="I2068" i="4" s="1"/>
  <c r="G2067" i="4"/>
  <c r="I2067" i="4" s="1"/>
  <c r="I2065" i="4"/>
  <c r="I2064" i="4"/>
  <c r="I2063" i="4"/>
  <c r="I2060" i="4"/>
  <c r="I2059" i="4"/>
  <c r="I2058" i="4"/>
  <c r="G2057" i="4"/>
  <c r="I2057" i="4" s="1"/>
  <c r="F2056" i="4"/>
  <c r="G2056" i="4" s="1"/>
  <c r="I2056" i="4" s="1"/>
  <c r="F2055" i="4"/>
  <c r="G2055" i="4" s="1"/>
  <c r="I2054" i="4"/>
  <c r="I2051" i="4"/>
  <c r="I2050" i="4"/>
  <c r="I2049" i="4"/>
  <c r="I2048" i="4"/>
  <c r="I2047" i="4"/>
  <c r="F2046" i="4"/>
  <c r="I2046" i="4" s="1"/>
  <c r="F2045" i="4"/>
  <c r="I2045" i="4" s="1"/>
  <c r="F2044" i="4"/>
  <c r="I2044" i="4" s="1"/>
  <c r="F2043" i="4"/>
  <c r="I2043" i="4" s="1"/>
  <c r="F2042" i="4"/>
  <c r="I2042" i="4" s="1"/>
  <c r="F2041" i="4"/>
  <c r="I2041" i="4" s="1"/>
  <c r="A2040" i="4"/>
  <c r="I2039" i="4"/>
  <c r="F2039" i="4"/>
  <c r="D2039" i="4"/>
  <c r="B2039" i="4"/>
  <c r="I2036" i="4"/>
  <c r="I2035" i="4"/>
  <c r="G2034" i="4"/>
  <c r="I2034" i="4" s="1"/>
  <c r="G2033" i="4"/>
  <c r="I2033" i="4" s="1"/>
  <c r="I2031" i="4"/>
  <c r="I2030" i="4"/>
  <c r="I2029" i="4"/>
  <c r="I2028" i="4"/>
  <c r="I2027" i="4"/>
  <c r="I2026" i="4"/>
  <c r="G2025" i="4"/>
  <c r="I2025" i="4" s="1"/>
  <c r="F2024" i="4"/>
  <c r="G2024" i="4" s="1"/>
  <c r="I2024" i="4" s="1"/>
  <c r="F2023" i="4"/>
  <c r="G2023" i="4" s="1"/>
  <c r="I2022" i="4"/>
  <c r="I2020" i="4"/>
  <c r="I2019" i="4"/>
  <c r="I2018" i="4"/>
  <c r="I2017" i="4"/>
  <c r="I2016" i="4"/>
  <c r="I2015" i="4"/>
  <c r="F2014" i="4"/>
  <c r="I2014" i="4" s="1"/>
  <c r="F2013" i="4"/>
  <c r="I2013" i="4" s="1"/>
  <c r="F2012" i="4"/>
  <c r="I2012" i="4" s="1"/>
  <c r="F2011" i="4"/>
  <c r="I2011" i="4" s="1"/>
  <c r="F2010" i="4"/>
  <c r="I2010" i="4" s="1"/>
  <c r="F2009" i="4"/>
  <c r="I2009" i="4" s="1"/>
  <c r="A2008" i="4"/>
  <c r="I2007" i="4"/>
  <c r="F2007" i="4"/>
  <c r="D2007" i="4"/>
  <c r="B2007" i="4"/>
  <c r="K84" i="11" l="1"/>
  <c r="K90" i="11" s="1"/>
  <c r="I113" i="11"/>
  <c r="J113" i="11" s="1"/>
  <c r="G274" i="11"/>
  <c r="I268" i="11"/>
  <c r="H273" i="11" s="1"/>
  <c r="I273" i="11" s="1"/>
  <c r="I274" i="11" s="1"/>
  <c r="J274" i="11" s="1"/>
  <c r="L2685" i="4"/>
  <c r="M2846" i="4"/>
  <c r="M2850" i="4" s="1"/>
  <c r="R91" i="6" s="1"/>
  <c r="I2547" i="4"/>
  <c r="G2550" i="4"/>
  <c r="I2550" i="4" s="1"/>
  <c r="G2772" i="4"/>
  <c r="G2774" i="4" s="1"/>
  <c r="I2675" i="4"/>
  <c r="G2678" i="4"/>
  <c r="I2678" i="4" s="1"/>
  <c r="I2515" i="4"/>
  <c r="G2518" i="4"/>
  <c r="I2518" i="4" s="1"/>
  <c r="L2525" i="4"/>
  <c r="F2161" i="4"/>
  <c r="G2161" i="4" s="1"/>
  <c r="I2161" i="4" s="1"/>
  <c r="K2812" i="4"/>
  <c r="K2818" i="4" s="1"/>
  <c r="P90" i="6" s="1"/>
  <c r="I2812" i="4"/>
  <c r="H2817" i="4" s="1"/>
  <c r="I2817" i="4" s="1"/>
  <c r="I2818" i="4" s="1"/>
  <c r="J2818" i="4" s="1"/>
  <c r="I2878" i="4"/>
  <c r="H2883" i="4" s="1"/>
  <c r="I2883" i="4" s="1"/>
  <c r="I2884" i="4" s="1"/>
  <c r="M92" i="6" s="1"/>
  <c r="K153" i="11"/>
  <c r="K159" i="11" s="1"/>
  <c r="G159" i="11"/>
  <c r="K245" i="11"/>
  <c r="K251" i="11" s="1"/>
  <c r="G251" i="11"/>
  <c r="H204" i="11"/>
  <c r="I204" i="11" s="1"/>
  <c r="I205" i="11" s="1"/>
  <c r="J205" i="11" s="1"/>
  <c r="I130" i="11"/>
  <c r="H135" i="11" s="1"/>
  <c r="I135" i="11" s="1"/>
  <c r="I136" i="11" s="1"/>
  <c r="J136" i="11" s="1"/>
  <c r="K130" i="11"/>
  <c r="K136" i="11" s="1"/>
  <c r="G45" i="11"/>
  <c r="K39" i="11"/>
  <c r="K45" i="11" s="1"/>
  <c r="I39" i="11"/>
  <c r="K2878" i="4"/>
  <c r="K2884" i="4" s="1"/>
  <c r="P92" i="6" s="1"/>
  <c r="H2449" i="4"/>
  <c r="I2449" i="4" s="1"/>
  <c r="H2769" i="4"/>
  <c r="I2769" i="4" s="1"/>
  <c r="G2780" i="4"/>
  <c r="L3185" i="4"/>
  <c r="Q101" i="6" s="1"/>
  <c r="O3150" i="4" s="1"/>
  <c r="H2352" i="4"/>
  <c r="I2352" i="4" s="1"/>
  <c r="H2513" i="4"/>
  <c r="I2513" i="4" s="1"/>
  <c r="H2737" i="4"/>
  <c r="I2737" i="4" s="1"/>
  <c r="H2481" i="4"/>
  <c r="I2481" i="4" s="1"/>
  <c r="H2577" i="4"/>
  <c r="I2577" i="4" s="1"/>
  <c r="H2087" i="4"/>
  <c r="I2087" i="4" s="1"/>
  <c r="H2256" i="4"/>
  <c r="I2256" i="4" s="1"/>
  <c r="H2417" i="4"/>
  <c r="I2417" i="4" s="1"/>
  <c r="L3117" i="4"/>
  <c r="Q99" i="6" s="1"/>
  <c r="M2034" i="4"/>
  <c r="M2038" i="4" s="1"/>
  <c r="R64" i="6" s="1"/>
  <c r="M2172" i="4"/>
  <c r="M2176" i="4" s="1"/>
  <c r="R69" i="6" s="1"/>
  <c r="H2191" i="4"/>
  <c r="I2191" i="4" s="1"/>
  <c r="G2202" i="4"/>
  <c r="G2208" i="4" s="1"/>
  <c r="H2609" i="4"/>
  <c r="I2609" i="4" s="1"/>
  <c r="G2620" i="4"/>
  <c r="G2626" i="4" s="1"/>
  <c r="L2818" i="4"/>
  <c r="Q90" i="6" s="1"/>
  <c r="L2884" i="4"/>
  <c r="Q92" i="6" s="1"/>
  <c r="O2851" i="4" s="1"/>
  <c r="K3117" i="4"/>
  <c r="P99" i="6" s="1"/>
  <c r="K3185" i="4"/>
  <c r="P101" i="6" s="1"/>
  <c r="K2850" i="4"/>
  <c r="P91" i="6" s="1"/>
  <c r="M3053" i="4"/>
  <c r="R97" i="6" s="1"/>
  <c r="K3217" i="4"/>
  <c r="P102" i="6" s="1"/>
  <c r="L3217" i="4"/>
  <c r="Q102" i="6" s="1"/>
  <c r="K3249" i="4"/>
  <c r="P103" i="6" s="1"/>
  <c r="H2053" i="4"/>
  <c r="I2053" i="4" s="1"/>
  <c r="M2102" i="4"/>
  <c r="M2106" i="4" s="1"/>
  <c r="R66" i="6" s="1"/>
  <c r="H2223" i="4"/>
  <c r="I2223" i="4" s="1"/>
  <c r="H2288" i="4"/>
  <c r="I2288" i="4" s="1"/>
  <c r="L2493" i="4"/>
  <c r="H2673" i="4"/>
  <c r="I2673" i="4" s="1"/>
  <c r="K2984" i="4"/>
  <c r="P95" i="6" s="1"/>
  <c r="L3021" i="4"/>
  <c r="Q96" i="6" s="1"/>
  <c r="M2952" i="4"/>
  <c r="R94" i="6" s="1"/>
  <c r="M3117" i="4"/>
  <c r="R99" i="6" s="1"/>
  <c r="M3217" i="4"/>
  <c r="R102" i="6" s="1"/>
  <c r="L3249" i="4"/>
  <c r="Q103" i="6" s="1"/>
  <c r="L3281" i="4"/>
  <c r="Q104" i="6" s="1"/>
  <c r="L2952" i="4"/>
  <c r="Q94" i="6" s="1"/>
  <c r="M3085" i="4"/>
  <c r="R98" i="6" s="1"/>
  <c r="H2124" i="4"/>
  <c r="I2124" i="4" s="1"/>
  <c r="M2558" i="4"/>
  <c r="M2562" i="4" s="1"/>
  <c r="R82" i="6" s="1"/>
  <c r="M2818" i="4"/>
  <c r="R90" i="6" s="1"/>
  <c r="M2884" i="4"/>
  <c r="R92" i="6" s="1"/>
  <c r="M2984" i="4"/>
  <c r="R95" i="6" s="1"/>
  <c r="L3149" i="4"/>
  <c r="Q100" i="6" s="1"/>
  <c r="O3118" i="4" s="1"/>
  <c r="H2021" i="4"/>
  <c r="I2021" i="4" s="1"/>
  <c r="H2159" i="4"/>
  <c r="I2159" i="4" s="1"/>
  <c r="H2320" i="4"/>
  <c r="I2320" i="4" s="1"/>
  <c r="H2545" i="4"/>
  <c r="I2545" i="4" s="1"/>
  <c r="H2641" i="4"/>
  <c r="I2641" i="4" s="1"/>
  <c r="L2850" i="4"/>
  <c r="Q91" i="6" s="1"/>
  <c r="M3021" i="4"/>
  <c r="R96" i="6" s="1"/>
  <c r="L3053" i="4"/>
  <c r="Q97" i="6" s="1"/>
  <c r="O3022" i="4" s="1"/>
  <c r="L3085" i="4"/>
  <c r="Q98" i="6" s="1"/>
  <c r="O3054" i="4" s="1"/>
  <c r="M3185" i="4"/>
  <c r="R101" i="6" s="1"/>
  <c r="M3249" i="4"/>
  <c r="R103" i="6" s="1"/>
  <c r="M3281" i="4"/>
  <c r="R104" i="6" s="1"/>
  <c r="L2984" i="4"/>
  <c r="Q95" i="6" s="1"/>
  <c r="G3281" i="4"/>
  <c r="I3275" i="4"/>
  <c r="H3280" i="4" s="1"/>
  <c r="I3280" i="4" s="1"/>
  <c r="K3275" i="4"/>
  <c r="G3249" i="4"/>
  <c r="I3243" i="4"/>
  <c r="H3248" i="4" s="1"/>
  <c r="I3248" i="4" s="1"/>
  <c r="G3217" i="4"/>
  <c r="I3211" i="4"/>
  <c r="H3216" i="4" s="1"/>
  <c r="I3216" i="4" s="1"/>
  <c r="G3185" i="4"/>
  <c r="I3179" i="4"/>
  <c r="G3149" i="4"/>
  <c r="K3143" i="4"/>
  <c r="I3143" i="4"/>
  <c r="G3117" i="4"/>
  <c r="I3111" i="4"/>
  <c r="I3079" i="4"/>
  <c r="G3085" i="4"/>
  <c r="K3079" i="4"/>
  <c r="I3047" i="4"/>
  <c r="G3053" i="4"/>
  <c r="K3047" i="4"/>
  <c r="G3021" i="4"/>
  <c r="I3015" i="4"/>
  <c r="H3020" i="4" s="1"/>
  <c r="I3020" i="4" s="1"/>
  <c r="K3015" i="4"/>
  <c r="G2984" i="4"/>
  <c r="I2978" i="4"/>
  <c r="G2952" i="4"/>
  <c r="K2946" i="4"/>
  <c r="I2946" i="4"/>
  <c r="G2850" i="4"/>
  <c r="I2844" i="4"/>
  <c r="I2771" i="4"/>
  <c r="L2781" i="4"/>
  <c r="L2783" i="4"/>
  <c r="M2750" i="4"/>
  <c r="I2740" i="4"/>
  <c r="G2748" i="4"/>
  <c r="K2748" i="4" s="1"/>
  <c r="L2749" i="4"/>
  <c r="L2751" i="4"/>
  <c r="M2686" i="4"/>
  <c r="I2676" i="4"/>
  <c r="L2687" i="4"/>
  <c r="M2654" i="4"/>
  <c r="I2644" i="4"/>
  <c r="G2652" i="4"/>
  <c r="K2652" i="4" s="1"/>
  <c r="L2653" i="4"/>
  <c r="L2655" i="4"/>
  <c r="I2611" i="4"/>
  <c r="M2622" i="4"/>
  <c r="L2621" i="4"/>
  <c r="L2623" i="4"/>
  <c r="G2588" i="4"/>
  <c r="I2579" i="4"/>
  <c r="M2590" i="4"/>
  <c r="L2589" i="4"/>
  <c r="I2548" i="4"/>
  <c r="L2557" i="4"/>
  <c r="L2559" i="4"/>
  <c r="M2526" i="4"/>
  <c r="I2516" i="4"/>
  <c r="L2527" i="4"/>
  <c r="M2494" i="4"/>
  <c r="L2495" i="4"/>
  <c r="G2492" i="4"/>
  <c r="I2483" i="4"/>
  <c r="M2462" i="4"/>
  <c r="I2452" i="4"/>
  <c r="G2460" i="4"/>
  <c r="K2460" i="4" s="1"/>
  <c r="L2461" i="4"/>
  <c r="L2463" i="4"/>
  <c r="G2428" i="4"/>
  <c r="I2419" i="4"/>
  <c r="M2430" i="4"/>
  <c r="L2429" i="4"/>
  <c r="L2431" i="4"/>
  <c r="G2396" i="4"/>
  <c r="M2398" i="4"/>
  <c r="L2397" i="4"/>
  <c r="L2399" i="4"/>
  <c r="G2363" i="4"/>
  <c r="I2354" i="4"/>
  <c r="M2365" i="4"/>
  <c r="L2364" i="4"/>
  <c r="M2333" i="4"/>
  <c r="L2332" i="4"/>
  <c r="I2323" i="4"/>
  <c r="G2331" i="4"/>
  <c r="L2334" i="4"/>
  <c r="M2301" i="4"/>
  <c r="G2299" i="4"/>
  <c r="K2299" i="4" s="1"/>
  <c r="I2290" i="4"/>
  <c r="L2300" i="4"/>
  <c r="L2302" i="4"/>
  <c r="M2269" i="4"/>
  <c r="I2259" i="4"/>
  <c r="G2267" i="4"/>
  <c r="K2267" i="4" s="1"/>
  <c r="L2268" i="4"/>
  <c r="L2270" i="4"/>
  <c r="G2234" i="4"/>
  <c r="I2225" i="4"/>
  <c r="M2236" i="4"/>
  <c r="L2235" i="4"/>
  <c r="I2193" i="4"/>
  <c r="M2204" i="4"/>
  <c r="L2203" i="4"/>
  <c r="L2205" i="4"/>
  <c r="L2171" i="4"/>
  <c r="L2173" i="4"/>
  <c r="G2135" i="4"/>
  <c r="I2126" i="4"/>
  <c r="M2137" i="4"/>
  <c r="L2136" i="4"/>
  <c r="L2101" i="4"/>
  <c r="I2090" i="4"/>
  <c r="G2100" i="4"/>
  <c r="L2103" i="4"/>
  <c r="M2068" i="4"/>
  <c r="G2066" i="4"/>
  <c r="K2066" i="4" s="1"/>
  <c r="I2055" i="4"/>
  <c r="L2067" i="4"/>
  <c r="L2069" i="4"/>
  <c r="L2035" i="4"/>
  <c r="L2033" i="4"/>
  <c r="G2032" i="4"/>
  <c r="I2023" i="4"/>
  <c r="I2004" i="4"/>
  <c r="I2003" i="4"/>
  <c r="G2002" i="4"/>
  <c r="I2002" i="4" s="1"/>
  <c r="G2001" i="4"/>
  <c r="I2001" i="4" s="1"/>
  <c r="I1999" i="4"/>
  <c r="I1998" i="4"/>
  <c r="I1997" i="4"/>
  <c r="I1996" i="4"/>
  <c r="I1995" i="4"/>
  <c r="I1994" i="4"/>
  <c r="G1993" i="4"/>
  <c r="I1993" i="4" s="1"/>
  <c r="F1992" i="4"/>
  <c r="G1992" i="4" s="1"/>
  <c r="F1991" i="4"/>
  <c r="G1991" i="4" s="1"/>
  <c r="I1991" i="4" s="1"/>
  <c r="I1990" i="4"/>
  <c r="I1988" i="4"/>
  <c r="I1987" i="4"/>
  <c r="I1985" i="4"/>
  <c r="I1984" i="4"/>
  <c r="I1983" i="4"/>
  <c r="F1982" i="4"/>
  <c r="I1982" i="4" s="1"/>
  <c r="F1981" i="4"/>
  <c r="I1981" i="4" s="1"/>
  <c r="F1980" i="4"/>
  <c r="I1980" i="4" s="1"/>
  <c r="F1979" i="4"/>
  <c r="I1979" i="4" s="1"/>
  <c r="F1978" i="4"/>
  <c r="I1978" i="4" s="1"/>
  <c r="F1977" i="4"/>
  <c r="I1977" i="4" s="1"/>
  <c r="A1976" i="4"/>
  <c r="I1975" i="4"/>
  <c r="F1975" i="4"/>
  <c r="D1975" i="4"/>
  <c r="B1975" i="4"/>
  <c r="I1972" i="4"/>
  <c r="I1971" i="4"/>
  <c r="G1970" i="4"/>
  <c r="I1970" i="4" s="1"/>
  <c r="G1969" i="4"/>
  <c r="I1969" i="4" s="1"/>
  <c r="I1967" i="4"/>
  <c r="I1966" i="4"/>
  <c r="I1965" i="4"/>
  <c r="I1964" i="4"/>
  <c r="I1963" i="4"/>
  <c r="I1962" i="4"/>
  <c r="G1961" i="4"/>
  <c r="F1960" i="4"/>
  <c r="G1960" i="4" s="1"/>
  <c r="I1960" i="4" s="1"/>
  <c r="F1959" i="4"/>
  <c r="G1959" i="4" s="1"/>
  <c r="I1959" i="4" s="1"/>
  <c r="I1958" i="4"/>
  <c r="I1956" i="4"/>
  <c r="I1955" i="4"/>
  <c r="I1953" i="4"/>
  <c r="I1952" i="4"/>
  <c r="I1951" i="4"/>
  <c r="F1950" i="4"/>
  <c r="I1950" i="4" s="1"/>
  <c r="F1949" i="4"/>
  <c r="I1949" i="4" s="1"/>
  <c r="F1948" i="4"/>
  <c r="I1948" i="4" s="1"/>
  <c r="F1947" i="4"/>
  <c r="I1947" i="4" s="1"/>
  <c r="F1946" i="4"/>
  <c r="I1946" i="4" s="1"/>
  <c r="F1945" i="4"/>
  <c r="I1945" i="4" s="1"/>
  <c r="A1944" i="4"/>
  <c r="I1943" i="4"/>
  <c r="F1943" i="4"/>
  <c r="D1943" i="4"/>
  <c r="B1943" i="4"/>
  <c r="I1940" i="4"/>
  <c r="I1939" i="4"/>
  <c r="G1938" i="4"/>
  <c r="I1938" i="4" s="1"/>
  <c r="G1937" i="4"/>
  <c r="I1937" i="4" s="1"/>
  <c r="I1935" i="4"/>
  <c r="I1934" i="4"/>
  <c r="I1933" i="4"/>
  <c r="I1932" i="4"/>
  <c r="I1931" i="4"/>
  <c r="I1930" i="4"/>
  <c r="G1929" i="4"/>
  <c r="I1929" i="4" s="1"/>
  <c r="F1928" i="4"/>
  <c r="G1928" i="4" s="1"/>
  <c r="I1928" i="4" s="1"/>
  <c r="F1927" i="4"/>
  <c r="G1927" i="4" s="1"/>
  <c r="I1926" i="4"/>
  <c r="I1924" i="4"/>
  <c r="I1923" i="4"/>
  <c r="I1921" i="4"/>
  <c r="I1920" i="4"/>
  <c r="I1919" i="4"/>
  <c r="F1918" i="4"/>
  <c r="I1918" i="4" s="1"/>
  <c r="F1917" i="4"/>
  <c r="I1917" i="4" s="1"/>
  <c r="F1916" i="4"/>
  <c r="I1916" i="4" s="1"/>
  <c r="F1915" i="4"/>
  <c r="I1915" i="4" s="1"/>
  <c r="F1914" i="4"/>
  <c r="I1914" i="4" s="1"/>
  <c r="F1913" i="4"/>
  <c r="I1913" i="4" s="1"/>
  <c r="A1912" i="4"/>
  <c r="I1911" i="4"/>
  <c r="L1939" i="4" s="1"/>
  <c r="F1911" i="4"/>
  <c r="D1911" i="4"/>
  <c r="B1911" i="4"/>
  <c r="I1908" i="4"/>
  <c r="I1907" i="4"/>
  <c r="G1906" i="4"/>
  <c r="I1906" i="4" s="1"/>
  <c r="G1905" i="4"/>
  <c r="I1905" i="4" s="1"/>
  <c r="I1903" i="4"/>
  <c r="I1902" i="4"/>
  <c r="I1901" i="4"/>
  <c r="I1900" i="4"/>
  <c r="I1899" i="4"/>
  <c r="I1898" i="4"/>
  <c r="G1897" i="4"/>
  <c r="I1897" i="4" s="1"/>
  <c r="F1896" i="4"/>
  <c r="G1896" i="4" s="1"/>
  <c r="I1896" i="4" s="1"/>
  <c r="F1895" i="4"/>
  <c r="G1895" i="4" s="1"/>
  <c r="I1894" i="4"/>
  <c r="I1892" i="4"/>
  <c r="I1891" i="4"/>
  <c r="I1889" i="4"/>
  <c r="I1888" i="4"/>
  <c r="I1887" i="4"/>
  <c r="F1886" i="4"/>
  <c r="I1886" i="4" s="1"/>
  <c r="F1885" i="4"/>
  <c r="I1885" i="4" s="1"/>
  <c r="F1884" i="4"/>
  <c r="I1884" i="4" s="1"/>
  <c r="F1883" i="4"/>
  <c r="I1883" i="4" s="1"/>
  <c r="F1882" i="4"/>
  <c r="I1882" i="4" s="1"/>
  <c r="F1881" i="4"/>
  <c r="I1881" i="4" s="1"/>
  <c r="A1880" i="4"/>
  <c r="I1879" i="4"/>
  <c r="L1907" i="4" s="1"/>
  <c r="F1879" i="4"/>
  <c r="D1879" i="4"/>
  <c r="B1879" i="4"/>
  <c r="I1876" i="4"/>
  <c r="I1875" i="4"/>
  <c r="G1874" i="4"/>
  <c r="I1874" i="4" s="1"/>
  <c r="G1873" i="4"/>
  <c r="I1873" i="4" s="1"/>
  <c r="I1871" i="4"/>
  <c r="I1870" i="4"/>
  <c r="I1869" i="4"/>
  <c r="I1868" i="4"/>
  <c r="I1867" i="4"/>
  <c r="I1866" i="4"/>
  <c r="G1865" i="4"/>
  <c r="I1865" i="4" s="1"/>
  <c r="F1864" i="4"/>
  <c r="G1864" i="4" s="1"/>
  <c r="I1864" i="4" s="1"/>
  <c r="F1863" i="4"/>
  <c r="G1863" i="4" s="1"/>
  <c r="I1862" i="4"/>
  <c r="I1860" i="4"/>
  <c r="I1859" i="4"/>
  <c r="I1857" i="4"/>
  <c r="I1856" i="4"/>
  <c r="I1855" i="4"/>
  <c r="F1854" i="4"/>
  <c r="I1854" i="4" s="1"/>
  <c r="F1853" i="4"/>
  <c r="I1853" i="4" s="1"/>
  <c r="F1852" i="4"/>
  <c r="I1852" i="4" s="1"/>
  <c r="F1851" i="4"/>
  <c r="I1851" i="4" s="1"/>
  <c r="F1850" i="4"/>
  <c r="I1850" i="4" s="1"/>
  <c r="F1849" i="4"/>
  <c r="I1849" i="4" s="1"/>
  <c r="A1848" i="4"/>
  <c r="I1847" i="4"/>
  <c r="F1847" i="4"/>
  <c r="D1847" i="4"/>
  <c r="B1847" i="4"/>
  <c r="I1844" i="4"/>
  <c r="I1843" i="4"/>
  <c r="G1842" i="4"/>
  <c r="I1842" i="4" s="1"/>
  <c r="G1841" i="4"/>
  <c r="I1841" i="4" s="1"/>
  <c r="I1839" i="4"/>
  <c r="I1838" i="4"/>
  <c r="I1837" i="4"/>
  <c r="I1836" i="4"/>
  <c r="I1835" i="4"/>
  <c r="I1834" i="4"/>
  <c r="G1833" i="4"/>
  <c r="I1833" i="4" s="1"/>
  <c r="F1832" i="4"/>
  <c r="G1832" i="4" s="1"/>
  <c r="I1832" i="4" s="1"/>
  <c r="F1831" i="4"/>
  <c r="G1831" i="4" s="1"/>
  <c r="I1830" i="4"/>
  <c r="I1828" i="4"/>
  <c r="I1827" i="4"/>
  <c r="I1825" i="4"/>
  <c r="I1824" i="4"/>
  <c r="I1823" i="4"/>
  <c r="F1822" i="4"/>
  <c r="I1822" i="4" s="1"/>
  <c r="F1821" i="4"/>
  <c r="I1821" i="4" s="1"/>
  <c r="F1820" i="4"/>
  <c r="I1820" i="4" s="1"/>
  <c r="F1819" i="4"/>
  <c r="I1819" i="4" s="1"/>
  <c r="F1818" i="4"/>
  <c r="I1818" i="4" s="1"/>
  <c r="F1817" i="4"/>
  <c r="I1817" i="4" s="1"/>
  <c r="A1816" i="4"/>
  <c r="I1815" i="4"/>
  <c r="F1815" i="4"/>
  <c r="D1815" i="4"/>
  <c r="B1815" i="4"/>
  <c r="I1812" i="4"/>
  <c r="I1811" i="4"/>
  <c r="G1810" i="4"/>
  <c r="I1810" i="4" s="1"/>
  <c r="G1809" i="4"/>
  <c r="I1809" i="4" s="1"/>
  <c r="I1807" i="4"/>
  <c r="I1806" i="4"/>
  <c r="I1805" i="4"/>
  <c r="I1804" i="4"/>
  <c r="I1803" i="4"/>
  <c r="I1802" i="4"/>
  <c r="G1801" i="4"/>
  <c r="I1801" i="4" s="1"/>
  <c r="F1800" i="4"/>
  <c r="G1800" i="4" s="1"/>
  <c r="I1800" i="4" s="1"/>
  <c r="F1799" i="4"/>
  <c r="G1799" i="4" s="1"/>
  <c r="I1798" i="4"/>
  <c r="I1796" i="4"/>
  <c r="I1795" i="4"/>
  <c r="I1793" i="4"/>
  <c r="I1792" i="4"/>
  <c r="I1791" i="4"/>
  <c r="F1790" i="4"/>
  <c r="I1790" i="4" s="1"/>
  <c r="F1789" i="4"/>
  <c r="I1789" i="4" s="1"/>
  <c r="F1788" i="4"/>
  <c r="I1788" i="4" s="1"/>
  <c r="F1787" i="4"/>
  <c r="I1787" i="4" s="1"/>
  <c r="F1786" i="4"/>
  <c r="I1786" i="4" s="1"/>
  <c r="F1785" i="4"/>
  <c r="I1785" i="4" s="1"/>
  <c r="A1784" i="4"/>
  <c r="I1783" i="4"/>
  <c r="F1783" i="4"/>
  <c r="D1783" i="4"/>
  <c r="B1783" i="4"/>
  <c r="I1780" i="4"/>
  <c r="I1779" i="4"/>
  <c r="G1778" i="4"/>
  <c r="I1778" i="4" s="1"/>
  <c r="G1777" i="4"/>
  <c r="I1777" i="4" s="1"/>
  <c r="I1775" i="4"/>
  <c r="I1774" i="4"/>
  <c r="I1773" i="4"/>
  <c r="I1772" i="4"/>
  <c r="I1771" i="4"/>
  <c r="I1770" i="4"/>
  <c r="G1769" i="4"/>
  <c r="I1769" i="4" s="1"/>
  <c r="F1768" i="4"/>
  <c r="G1768" i="4" s="1"/>
  <c r="I1768" i="4" s="1"/>
  <c r="F1767" i="4"/>
  <c r="G1767" i="4" s="1"/>
  <c r="I1766" i="4"/>
  <c r="I1764" i="4"/>
  <c r="I1763" i="4"/>
  <c r="I1761" i="4"/>
  <c r="I1760" i="4"/>
  <c r="I1759" i="4"/>
  <c r="F1758" i="4"/>
  <c r="I1758" i="4" s="1"/>
  <c r="F1757" i="4"/>
  <c r="I1757" i="4" s="1"/>
  <c r="F1756" i="4"/>
  <c r="I1756" i="4" s="1"/>
  <c r="F1755" i="4"/>
  <c r="I1755" i="4" s="1"/>
  <c r="F1754" i="4"/>
  <c r="I1754" i="4" s="1"/>
  <c r="F1753" i="4"/>
  <c r="I1753" i="4" s="1"/>
  <c r="A1752" i="4"/>
  <c r="I1751" i="4"/>
  <c r="F1751" i="4"/>
  <c r="D1751" i="4"/>
  <c r="B1751" i="4"/>
  <c r="I1748" i="4"/>
  <c r="I1747" i="4"/>
  <c r="G1746" i="4"/>
  <c r="I1746" i="4" s="1"/>
  <c r="G1745" i="4"/>
  <c r="I1745" i="4" s="1"/>
  <c r="I1743" i="4"/>
  <c r="I1742" i="4"/>
  <c r="I1741" i="4"/>
  <c r="I1740" i="4"/>
  <c r="I1739" i="4"/>
  <c r="I1738" i="4"/>
  <c r="G1737" i="4"/>
  <c r="I1737" i="4" s="1"/>
  <c r="F1736" i="4"/>
  <c r="G1736" i="4" s="1"/>
  <c r="I1736" i="4" s="1"/>
  <c r="F1735" i="4"/>
  <c r="G1735" i="4" s="1"/>
  <c r="I1734" i="4"/>
  <c r="I1732" i="4"/>
  <c r="I1731" i="4"/>
  <c r="I1729" i="4"/>
  <c r="I1728" i="4"/>
  <c r="I1727" i="4"/>
  <c r="F1726" i="4"/>
  <c r="I1726" i="4" s="1"/>
  <c r="F1725" i="4"/>
  <c r="I1725" i="4" s="1"/>
  <c r="F1724" i="4"/>
  <c r="I1724" i="4" s="1"/>
  <c r="F1723" i="4"/>
  <c r="I1723" i="4" s="1"/>
  <c r="F1722" i="4"/>
  <c r="I1722" i="4" s="1"/>
  <c r="F1721" i="4"/>
  <c r="I1721" i="4" s="1"/>
  <c r="A1720" i="4"/>
  <c r="I1719" i="4"/>
  <c r="F1719" i="4"/>
  <c r="D1719" i="4"/>
  <c r="B1719" i="4"/>
  <c r="I1716" i="4"/>
  <c r="I1715" i="4"/>
  <c r="G1714" i="4"/>
  <c r="I1714" i="4" s="1"/>
  <c r="G1713" i="4"/>
  <c r="I1713" i="4" s="1"/>
  <c r="I1711" i="4"/>
  <c r="I1710" i="4"/>
  <c r="I1709" i="4"/>
  <c r="I1708" i="4"/>
  <c r="I1707" i="4"/>
  <c r="I1706" i="4"/>
  <c r="G1705" i="4"/>
  <c r="I1705" i="4" s="1"/>
  <c r="F1704" i="4"/>
  <c r="G1704" i="4" s="1"/>
  <c r="I1704" i="4" s="1"/>
  <c r="F1703" i="4"/>
  <c r="G1703" i="4" s="1"/>
  <c r="I1702" i="4"/>
  <c r="I1700" i="4"/>
  <c r="I1699" i="4"/>
  <c r="I1697" i="4"/>
  <c r="I1696" i="4"/>
  <c r="I1695" i="4"/>
  <c r="F1694" i="4"/>
  <c r="I1694" i="4" s="1"/>
  <c r="F1693" i="4"/>
  <c r="I1693" i="4" s="1"/>
  <c r="F1692" i="4"/>
  <c r="I1692" i="4" s="1"/>
  <c r="F1691" i="4"/>
  <c r="I1691" i="4" s="1"/>
  <c r="F1690" i="4"/>
  <c r="I1690" i="4" s="1"/>
  <c r="F1689" i="4"/>
  <c r="I1689" i="4" s="1"/>
  <c r="A1688" i="4"/>
  <c r="I1687" i="4"/>
  <c r="L1715" i="4" s="1"/>
  <c r="F1687" i="4"/>
  <c r="D1687" i="4"/>
  <c r="B1687" i="4"/>
  <c r="I1684" i="4"/>
  <c r="I1683" i="4"/>
  <c r="G1682" i="4"/>
  <c r="I1682" i="4" s="1"/>
  <c r="G1681" i="4"/>
  <c r="I1681" i="4" s="1"/>
  <c r="I1679" i="4"/>
  <c r="I1678" i="4"/>
  <c r="I1677" i="4"/>
  <c r="I1676" i="4"/>
  <c r="I1675" i="4"/>
  <c r="I1674" i="4"/>
  <c r="G1673" i="4"/>
  <c r="I1673" i="4" s="1"/>
  <c r="F1672" i="4"/>
  <c r="G1672" i="4" s="1"/>
  <c r="I1672" i="4" s="1"/>
  <c r="F1671" i="4"/>
  <c r="G1671" i="4" s="1"/>
  <c r="I1670" i="4"/>
  <c r="I1668" i="4"/>
  <c r="I1667" i="4"/>
  <c r="I1665" i="4"/>
  <c r="I1664" i="4"/>
  <c r="I1663" i="4"/>
  <c r="F1662" i="4"/>
  <c r="I1662" i="4" s="1"/>
  <c r="F1661" i="4"/>
  <c r="I1661" i="4" s="1"/>
  <c r="F1660" i="4"/>
  <c r="I1660" i="4" s="1"/>
  <c r="F1659" i="4"/>
  <c r="I1659" i="4" s="1"/>
  <c r="F1658" i="4"/>
  <c r="I1658" i="4" s="1"/>
  <c r="F1657" i="4"/>
  <c r="I1657" i="4" s="1"/>
  <c r="A1656" i="4"/>
  <c r="I1655" i="4"/>
  <c r="F1655" i="4"/>
  <c r="D1655" i="4"/>
  <c r="B1655" i="4"/>
  <c r="I1652" i="4"/>
  <c r="I1651" i="4"/>
  <c r="G1650" i="4"/>
  <c r="I1650" i="4" s="1"/>
  <c r="G1649" i="4"/>
  <c r="I1649" i="4" s="1"/>
  <c r="I1647" i="4"/>
  <c r="I1646" i="4"/>
  <c r="I1645" i="4"/>
  <c r="I1644" i="4"/>
  <c r="I1643" i="4"/>
  <c r="I1642" i="4"/>
  <c r="G1641" i="4"/>
  <c r="I1641" i="4" s="1"/>
  <c r="F1640" i="4"/>
  <c r="G1640" i="4" s="1"/>
  <c r="I1640" i="4" s="1"/>
  <c r="F1639" i="4"/>
  <c r="G1639" i="4" s="1"/>
  <c r="I1638" i="4"/>
  <c r="I1636" i="4"/>
  <c r="I1635" i="4"/>
  <c r="I1633" i="4"/>
  <c r="I1632" i="4"/>
  <c r="I1631" i="4"/>
  <c r="F1630" i="4"/>
  <c r="I1630" i="4" s="1"/>
  <c r="F1629" i="4"/>
  <c r="I1629" i="4" s="1"/>
  <c r="F1628" i="4"/>
  <c r="I1628" i="4" s="1"/>
  <c r="F1627" i="4"/>
  <c r="I1627" i="4" s="1"/>
  <c r="F1626" i="4"/>
  <c r="I1626" i="4" s="1"/>
  <c r="F1625" i="4"/>
  <c r="I1625" i="4" s="1"/>
  <c r="A1624" i="4"/>
  <c r="I1623" i="4"/>
  <c r="L1651" i="4" s="1"/>
  <c r="F1623" i="4"/>
  <c r="D1623" i="4"/>
  <c r="B1623" i="4"/>
  <c r="I1620" i="4"/>
  <c r="I1619" i="4"/>
  <c r="G1618" i="4"/>
  <c r="I1618" i="4" s="1"/>
  <c r="G1617" i="4"/>
  <c r="I1617" i="4" s="1"/>
  <c r="I1615" i="4"/>
  <c r="I1614" i="4"/>
  <c r="I1613" i="4"/>
  <c r="I1612" i="4"/>
  <c r="I1611" i="4"/>
  <c r="I1610" i="4"/>
  <c r="G1609" i="4"/>
  <c r="I1609" i="4" s="1"/>
  <c r="F1608" i="4"/>
  <c r="G1608" i="4" s="1"/>
  <c r="I1608" i="4" s="1"/>
  <c r="F1607" i="4"/>
  <c r="G1607" i="4" s="1"/>
  <c r="I1606" i="4"/>
  <c r="I1604" i="4"/>
  <c r="I1603" i="4"/>
  <c r="I1602" i="4"/>
  <c r="I1601" i="4"/>
  <c r="I1600" i="4"/>
  <c r="I1599" i="4"/>
  <c r="F1598" i="4"/>
  <c r="I1598" i="4" s="1"/>
  <c r="F1597" i="4"/>
  <c r="I1597" i="4" s="1"/>
  <c r="F1596" i="4"/>
  <c r="I1596" i="4" s="1"/>
  <c r="F1595" i="4"/>
  <c r="I1595" i="4" s="1"/>
  <c r="F1594" i="4"/>
  <c r="I1594" i="4" s="1"/>
  <c r="F1593" i="4"/>
  <c r="I1593" i="4" s="1"/>
  <c r="A1592" i="4"/>
  <c r="I1591" i="4"/>
  <c r="F1591" i="4"/>
  <c r="D1591" i="4"/>
  <c r="B1591" i="4"/>
  <c r="G1586" i="4"/>
  <c r="I1586" i="4" s="1"/>
  <c r="G1585" i="4"/>
  <c r="I1585" i="4" s="1"/>
  <c r="G1522" i="4"/>
  <c r="G1521" i="4"/>
  <c r="G1490" i="4"/>
  <c r="G1489" i="4"/>
  <c r="G1458" i="4"/>
  <c r="G1457" i="4"/>
  <c r="G1426" i="4"/>
  <c r="G1425" i="4"/>
  <c r="G1394" i="4"/>
  <c r="G1393" i="4"/>
  <c r="G1362" i="4"/>
  <c r="G1361" i="4"/>
  <c r="G1330" i="4"/>
  <c r="G1329" i="4"/>
  <c r="G1298" i="4"/>
  <c r="G1297" i="4"/>
  <c r="G1266" i="4"/>
  <c r="G1265" i="4"/>
  <c r="G1233" i="4"/>
  <c r="G1232" i="4"/>
  <c r="G1200" i="4"/>
  <c r="G1199" i="4"/>
  <c r="G1168" i="4"/>
  <c r="G1167" i="4"/>
  <c r="G1136" i="4"/>
  <c r="G1135" i="4"/>
  <c r="G1104" i="4"/>
  <c r="G1103" i="4"/>
  <c r="G1071" i="4"/>
  <c r="G1070" i="4"/>
  <c r="G1039" i="4"/>
  <c r="G1038" i="4"/>
  <c r="G1007" i="4"/>
  <c r="G1006" i="4"/>
  <c r="G975" i="4"/>
  <c r="G974" i="4"/>
  <c r="G942" i="4"/>
  <c r="G941" i="4"/>
  <c r="G910" i="4"/>
  <c r="G909" i="4"/>
  <c r="G878" i="4"/>
  <c r="G877" i="4"/>
  <c r="G846" i="4"/>
  <c r="G845" i="4"/>
  <c r="G813" i="4"/>
  <c r="G812" i="4"/>
  <c r="G780" i="4"/>
  <c r="G779" i="4"/>
  <c r="G748" i="4"/>
  <c r="G747" i="4"/>
  <c r="G716" i="4"/>
  <c r="G715" i="4"/>
  <c r="G649" i="4"/>
  <c r="G648" i="4"/>
  <c r="G582" i="4"/>
  <c r="G581" i="4"/>
  <c r="G550" i="4"/>
  <c r="G549" i="4"/>
  <c r="G515" i="4"/>
  <c r="G514" i="4"/>
  <c r="G451" i="4"/>
  <c r="G450" i="4"/>
  <c r="G384" i="4"/>
  <c r="G383" i="4"/>
  <c r="G352" i="4"/>
  <c r="G351" i="4"/>
  <c r="G317" i="4"/>
  <c r="G316" i="4"/>
  <c r="G284" i="4"/>
  <c r="G250" i="4"/>
  <c r="G249" i="4"/>
  <c r="G218" i="4"/>
  <c r="G217" i="4"/>
  <c r="G185" i="4"/>
  <c r="G184" i="4"/>
  <c r="G152" i="4"/>
  <c r="G151" i="4"/>
  <c r="G98" i="4"/>
  <c r="G97" i="4"/>
  <c r="G66" i="4"/>
  <c r="G65" i="4"/>
  <c r="G33" i="4"/>
  <c r="G34" i="4"/>
  <c r="I1588" i="4"/>
  <c r="I1587" i="4"/>
  <c r="I1583" i="4"/>
  <c r="I1582" i="4"/>
  <c r="I1581" i="4"/>
  <c r="I1580" i="4"/>
  <c r="I1579" i="4"/>
  <c r="I1578" i="4"/>
  <c r="G1577" i="4"/>
  <c r="I1577" i="4" s="1"/>
  <c r="F1576" i="4"/>
  <c r="G1576" i="4" s="1"/>
  <c r="I1576" i="4" s="1"/>
  <c r="F1575" i="4"/>
  <c r="G1575" i="4" s="1"/>
  <c r="I1574" i="4"/>
  <c r="I1572" i="4"/>
  <c r="I1571" i="4"/>
  <c r="I1570" i="4"/>
  <c r="I1569" i="4"/>
  <c r="I1568" i="4"/>
  <c r="I1567" i="4"/>
  <c r="F1566" i="4"/>
  <c r="I1566" i="4" s="1"/>
  <c r="F1565" i="4"/>
  <c r="I1565" i="4" s="1"/>
  <c r="F1564" i="4"/>
  <c r="I1564" i="4" s="1"/>
  <c r="F1563" i="4"/>
  <c r="I1563" i="4" s="1"/>
  <c r="F1562" i="4"/>
  <c r="I1562" i="4" s="1"/>
  <c r="F1561" i="4"/>
  <c r="I1561" i="4" s="1"/>
  <c r="A1560" i="4"/>
  <c r="I1559" i="4"/>
  <c r="F1559" i="4"/>
  <c r="D1559" i="4"/>
  <c r="B1559" i="4"/>
  <c r="G2556" i="4" l="1"/>
  <c r="K2556" i="4" s="1"/>
  <c r="K2562" i="4" s="1"/>
  <c r="P82" i="6" s="1"/>
  <c r="G2684" i="4"/>
  <c r="K2684" i="4" s="1"/>
  <c r="G2524" i="4"/>
  <c r="K2524" i="4" s="1"/>
  <c r="K2530" i="4" s="1"/>
  <c r="P81" i="6" s="1"/>
  <c r="G2778" i="4"/>
  <c r="I2774" i="4"/>
  <c r="I2772" i="4"/>
  <c r="G2170" i="4"/>
  <c r="I2170" i="4" s="1"/>
  <c r="L1841" i="4"/>
  <c r="H44" i="11"/>
  <c r="I44" i="11" s="1"/>
  <c r="I45" i="11" s="1"/>
  <c r="J45" i="11" s="1"/>
  <c r="K2780" i="4"/>
  <c r="K2786" i="4" s="1"/>
  <c r="P89" i="6" s="1"/>
  <c r="I2780" i="4"/>
  <c r="L2754" i="4"/>
  <c r="Q88" i="6" s="1"/>
  <c r="H1573" i="4"/>
  <c r="I1573" i="4" s="1"/>
  <c r="L2305" i="4"/>
  <c r="Q74" i="6" s="1"/>
  <c r="M1810" i="4"/>
  <c r="M1814" i="4" s="1"/>
  <c r="R57" i="6" s="1"/>
  <c r="H1797" i="4"/>
  <c r="I1797" i="4" s="1"/>
  <c r="K2202" i="4"/>
  <c r="K2208" i="4" s="1"/>
  <c r="P71" i="6" s="1"/>
  <c r="I2202" i="4"/>
  <c r="H2207" i="4" s="1"/>
  <c r="I2207" i="4" s="1"/>
  <c r="I2208" i="4" s="1"/>
  <c r="M90" i="6"/>
  <c r="N90" i="6" s="1"/>
  <c r="N2788" i="4" s="1"/>
  <c r="G1584" i="4"/>
  <c r="K1584" i="4" s="1"/>
  <c r="M1874" i="4"/>
  <c r="M1878" i="4" s="1"/>
  <c r="H1957" i="4"/>
  <c r="I1957" i="4" s="1"/>
  <c r="L2001" i="4"/>
  <c r="I3217" i="4"/>
  <c r="J3217" i="4" s="1"/>
  <c r="I3249" i="4"/>
  <c r="H1765" i="4"/>
  <c r="I1765" i="4" s="1"/>
  <c r="H1733" i="4"/>
  <c r="I1733" i="4" s="1"/>
  <c r="K2620" i="4"/>
  <c r="K2626" i="4" s="1"/>
  <c r="P84" i="6" s="1"/>
  <c r="L2498" i="4"/>
  <c r="Q80" i="6" s="1"/>
  <c r="L2626" i="4"/>
  <c r="Q84" i="6" s="1"/>
  <c r="O2595" i="4" s="1"/>
  <c r="I2620" i="4"/>
  <c r="H2625" i="4" s="1"/>
  <c r="I2625" i="4" s="1"/>
  <c r="I2626" i="4" s="1"/>
  <c r="L2658" i="4"/>
  <c r="Q85" i="6" s="1"/>
  <c r="H1605" i="4"/>
  <c r="I1605" i="4" s="1"/>
  <c r="G1616" i="4"/>
  <c r="I1616" i="4" s="1"/>
  <c r="H1669" i="4"/>
  <c r="I1669" i="4" s="1"/>
  <c r="G1680" i="4"/>
  <c r="G1686" i="4" s="1"/>
  <c r="H1829" i="4"/>
  <c r="I1829" i="4" s="1"/>
  <c r="H1861" i="4"/>
  <c r="I1861" i="4" s="1"/>
  <c r="L2466" i="4"/>
  <c r="Q79" i="6" s="1"/>
  <c r="K2466" i="4"/>
  <c r="P79" i="6" s="1"/>
  <c r="K2072" i="4"/>
  <c r="P65" i="6" s="1"/>
  <c r="K2305" i="4"/>
  <c r="P74" i="6" s="1"/>
  <c r="L2141" i="4"/>
  <c r="Q67" i="6" s="1"/>
  <c r="K2754" i="4"/>
  <c r="P88" i="6" s="1"/>
  <c r="M2208" i="4"/>
  <c r="R71" i="6" s="1"/>
  <c r="M2530" i="4"/>
  <c r="R81" i="6" s="1"/>
  <c r="M2594" i="4"/>
  <c r="R83" i="6" s="1"/>
  <c r="K2658" i="4"/>
  <c r="P85" i="6" s="1"/>
  <c r="H1637" i="4"/>
  <c r="I1637" i="4" s="1"/>
  <c r="H1701" i="4"/>
  <c r="I1701" i="4" s="1"/>
  <c r="L2176" i="4"/>
  <c r="Q69" i="6" s="1"/>
  <c r="K2273" i="4"/>
  <c r="P73" i="6" s="1"/>
  <c r="H1925" i="4"/>
  <c r="I1925" i="4" s="1"/>
  <c r="H1989" i="4"/>
  <c r="I1989" i="4" s="1"/>
  <c r="M2072" i="4"/>
  <c r="R65" i="6" s="1"/>
  <c r="L2273" i="4"/>
  <c r="Q73" i="6" s="1"/>
  <c r="M2369" i="4"/>
  <c r="R76" i="6" s="1"/>
  <c r="L2402" i="4"/>
  <c r="Q77" i="6" s="1"/>
  <c r="O2370" i="4" s="1"/>
  <c r="L2434" i="4"/>
  <c r="Q78" i="6" s="1"/>
  <c r="M2626" i="4"/>
  <c r="R84" i="6" s="1"/>
  <c r="K2690" i="4"/>
  <c r="P86" i="6" s="1"/>
  <c r="Q87" i="6"/>
  <c r="L2786" i="4"/>
  <c r="Q89" i="6" s="1"/>
  <c r="K2952" i="4"/>
  <c r="P94" i="6" s="1"/>
  <c r="I3021" i="4"/>
  <c r="K3085" i="4"/>
  <c r="P98" i="6" s="1"/>
  <c r="L2240" i="4"/>
  <c r="Q72" i="6" s="1"/>
  <c r="O2209" i="4" s="1"/>
  <c r="M2337" i="4"/>
  <c r="R75" i="6" s="1"/>
  <c r="M2658" i="4"/>
  <c r="R85" i="6" s="1"/>
  <c r="J2884" i="4"/>
  <c r="N92" i="6"/>
  <c r="N2852" i="4" s="1"/>
  <c r="H1893" i="4"/>
  <c r="I1893" i="4" s="1"/>
  <c r="M2141" i="4"/>
  <c r="R67" i="6" s="1"/>
  <c r="M2240" i="4"/>
  <c r="R72" i="6" s="1"/>
  <c r="M2273" i="4"/>
  <c r="R73" i="6" s="1"/>
  <c r="L2369" i="4"/>
  <c r="Q76" i="6" s="1"/>
  <c r="M2690" i="4"/>
  <c r="R86" i="6" s="1"/>
  <c r="K3149" i="4"/>
  <c r="L2690" i="4"/>
  <c r="Q86" i="6" s="1"/>
  <c r="O2659" i="4" s="1"/>
  <c r="M1970" i="4"/>
  <c r="M1974" i="4" s="1"/>
  <c r="R62" i="6" s="1"/>
  <c r="G1968" i="4"/>
  <c r="G1974" i="4" s="1"/>
  <c r="L2038" i="4"/>
  <c r="Q64" i="6" s="1"/>
  <c r="O2007" i="4" s="1"/>
  <c r="L2072" i="4"/>
  <c r="Q65" i="6" s="1"/>
  <c r="O2039" i="4" s="1"/>
  <c r="L2106" i="4"/>
  <c r="Q66" i="6" s="1"/>
  <c r="O2073" i="4" s="1"/>
  <c r="L2208" i="4"/>
  <c r="Q71" i="6" s="1"/>
  <c r="M2305" i="4"/>
  <c r="R74" i="6" s="1"/>
  <c r="L2337" i="4"/>
  <c r="Q75" i="6" s="1"/>
  <c r="M2402" i="4"/>
  <c r="R77" i="6" s="1"/>
  <c r="M2434" i="4"/>
  <c r="R78" i="6" s="1"/>
  <c r="M2466" i="4"/>
  <c r="R79" i="6" s="1"/>
  <c r="M2498" i="4"/>
  <c r="R80" i="6" s="1"/>
  <c r="L2562" i="4"/>
  <c r="Q82" i="6" s="1"/>
  <c r="O2531" i="4" s="1"/>
  <c r="L2594" i="4"/>
  <c r="Q83" i="6" s="1"/>
  <c r="R87" i="6"/>
  <c r="M2754" i="4"/>
  <c r="R88" i="6" s="1"/>
  <c r="K3021" i="4"/>
  <c r="P96" i="6" s="1"/>
  <c r="K3053" i="4"/>
  <c r="P97" i="6" s="1"/>
  <c r="K3281" i="4"/>
  <c r="P104" i="6" s="1"/>
  <c r="L2530" i="4"/>
  <c r="Q81" i="6" s="1"/>
  <c r="O2499" i="4" s="1"/>
  <c r="I3281" i="4"/>
  <c r="H3184" i="4"/>
  <c r="I3184" i="4" s="1"/>
  <c r="I3185" i="4" s="1"/>
  <c r="H3148" i="4"/>
  <c r="I3148" i="4" s="1"/>
  <c r="I3149" i="4" s="1"/>
  <c r="H3116" i="4"/>
  <c r="I3116" i="4" s="1"/>
  <c r="I3117" i="4" s="1"/>
  <c r="H3084" i="4"/>
  <c r="I3084" i="4" s="1"/>
  <c r="I3085" i="4" s="1"/>
  <c r="H3052" i="4"/>
  <c r="I3052" i="4" s="1"/>
  <c r="I3053" i="4" s="1"/>
  <c r="H2983" i="4"/>
  <c r="I2983" i="4" s="1"/>
  <c r="I2984" i="4" s="1"/>
  <c r="H2951" i="4"/>
  <c r="I2951" i="4" s="1"/>
  <c r="I2952" i="4" s="1"/>
  <c r="M94" i="6" s="1"/>
  <c r="H2849" i="4"/>
  <c r="I2849" i="4" s="1"/>
  <c r="I2850" i="4" s="1"/>
  <c r="H2850" i="4" s="1"/>
  <c r="M91" i="6" s="1"/>
  <c r="G2754" i="4"/>
  <c r="I2748" i="4"/>
  <c r="G2690" i="4"/>
  <c r="I2684" i="4"/>
  <c r="G2658" i="4"/>
  <c r="I2652" i="4"/>
  <c r="H2657" i="4" s="1"/>
  <c r="I2657" i="4" s="1"/>
  <c r="G2594" i="4"/>
  <c r="K2588" i="4"/>
  <c r="I2588" i="4"/>
  <c r="G2562" i="4"/>
  <c r="I2556" i="4"/>
  <c r="G2498" i="4"/>
  <c r="K2492" i="4"/>
  <c r="I2492" i="4"/>
  <c r="G2466" i="4"/>
  <c r="I2460" i="4"/>
  <c r="H2465" i="4" s="1"/>
  <c r="I2465" i="4" s="1"/>
  <c r="G2434" i="4"/>
  <c r="I2428" i="4"/>
  <c r="H2433" i="4" s="1"/>
  <c r="I2433" i="4" s="1"/>
  <c r="I2434" i="4" s="1"/>
  <c r="K2428" i="4"/>
  <c r="G2402" i="4"/>
  <c r="I2396" i="4"/>
  <c r="K2396" i="4"/>
  <c r="G2369" i="4"/>
  <c r="K2363" i="4"/>
  <c r="I2363" i="4"/>
  <c r="I2331" i="4"/>
  <c r="G2337" i="4"/>
  <c r="K2331" i="4"/>
  <c r="G2305" i="4"/>
  <c r="I2299" i="4"/>
  <c r="G2273" i="4"/>
  <c r="I2267" i="4"/>
  <c r="H2272" i="4" s="1"/>
  <c r="I2272" i="4" s="1"/>
  <c r="K2234" i="4"/>
  <c r="I2234" i="4"/>
  <c r="G2240" i="4"/>
  <c r="G2141" i="4"/>
  <c r="I2135" i="4"/>
  <c r="H2140" i="4" s="1"/>
  <c r="I2140" i="4" s="1"/>
  <c r="K2135" i="4"/>
  <c r="I2100" i="4"/>
  <c r="G2106" i="4"/>
  <c r="K2100" i="4"/>
  <c r="G2072" i="4"/>
  <c r="I2066" i="4"/>
  <c r="H2071" i="4" s="1"/>
  <c r="I2071" i="4" s="1"/>
  <c r="G2038" i="4"/>
  <c r="K2032" i="4"/>
  <c r="I2032" i="4"/>
  <c r="M2002" i="4"/>
  <c r="I1992" i="4"/>
  <c r="G2000" i="4"/>
  <c r="L2003" i="4"/>
  <c r="I1961" i="4"/>
  <c r="L1969" i="4"/>
  <c r="L1971" i="4"/>
  <c r="G1936" i="4"/>
  <c r="I1927" i="4"/>
  <c r="M1938" i="4"/>
  <c r="L1937" i="4"/>
  <c r="G1904" i="4"/>
  <c r="I1895" i="4"/>
  <c r="M1906" i="4"/>
  <c r="L1905" i="4"/>
  <c r="L1875" i="4"/>
  <c r="G1872" i="4"/>
  <c r="I1863" i="4"/>
  <c r="L1873" i="4"/>
  <c r="G1840" i="4"/>
  <c r="K1840" i="4" s="1"/>
  <c r="I1831" i="4"/>
  <c r="M1842" i="4"/>
  <c r="L1843" i="4"/>
  <c r="L1811" i="4"/>
  <c r="L1809" i="4"/>
  <c r="G1808" i="4"/>
  <c r="I1799" i="4"/>
  <c r="G1776" i="4"/>
  <c r="I1767" i="4"/>
  <c r="M1778" i="4"/>
  <c r="L1777" i="4"/>
  <c r="L1779" i="4"/>
  <c r="G1744" i="4"/>
  <c r="K1744" i="4" s="1"/>
  <c r="I1735" i="4"/>
  <c r="M1746" i="4"/>
  <c r="L1745" i="4"/>
  <c r="L1747" i="4"/>
  <c r="G1712" i="4"/>
  <c r="I1703" i="4"/>
  <c r="M1714" i="4"/>
  <c r="L1713" i="4"/>
  <c r="I1671" i="4"/>
  <c r="M1682" i="4"/>
  <c r="L1681" i="4"/>
  <c r="L1683" i="4"/>
  <c r="G1648" i="4"/>
  <c r="I1639" i="4"/>
  <c r="M1650" i="4"/>
  <c r="L1649" i="4"/>
  <c r="I1607" i="4"/>
  <c r="M1618" i="4"/>
  <c r="L1617" i="4"/>
  <c r="L1619" i="4"/>
  <c r="L1585" i="4"/>
  <c r="L1587" i="4"/>
  <c r="I1575" i="4"/>
  <c r="M1586" i="4"/>
  <c r="A1528" i="4"/>
  <c r="I1527" i="4"/>
  <c r="F1527" i="4"/>
  <c r="G1529" i="4"/>
  <c r="B1527" i="4"/>
  <c r="I1524" i="4"/>
  <c r="I1523" i="4"/>
  <c r="I1522" i="4"/>
  <c r="I1521" i="4"/>
  <c r="I1519" i="4"/>
  <c r="I1518" i="4"/>
  <c r="I1517" i="4"/>
  <c r="I1516" i="4"/>
  <c r="I1515" i="4"/>
  <c r="G1513" i="4"/>
  <c r="I1513" i="4" s="1"/>
  <c r="F1512" i="4"/>
  <c r="G1512" i="4" s="1"/>
  <c r="F1511" i="4"/>
  <c r="G1511" i="4" s="1"/>
  <c r="G1514" i="4" s="1"/>
  <c r="I1514" i="4" s="1"/>
  <c r="I1510" i="4"/>
  <c r="I1508" i="4"/>
  <c r="I1505" i="4"/>
  <c r="I1504" i="4"/>
  <c r="F1502" i="4"/>
  <c r="I1502" i="4" s="1"/>
  <c r="F1501" i="4"/>
  <c r="I1501" i="4" s="1"/>
  <c r="F1500" i="4"/>
  <c r="I1500" i="4" s="1"/>
  <c r="F1499" i="4"/>
  <c r="I1499" i="4" s="1"/>
  <c r="A1496" i="4"/>
  <c r="I1495" i="4"/>
  <c r="L1523" i="4" s="1"/>
  <c r="F1495" i="4"/>
  <c r="B1495" i="4"/>
  <c r="I1492" i="4"/>
  <c r="I1491" i="4"/>
  <c r="I1490" i="4"/>
  <c r="I1489" i="4"/>
  <c r="I1487" i="4"/>
  <c r="I1486" i="4"/>
  <c r="I1485" i="4"/>
  <c r="I1484" i="4"/>
  <c r="I1483" i="4"/>
  <c r="G1481" i="4"/>
  <c r="I1481" i="4" s="1"/>
  <c r="F1480" i="4"/>
  <c r="G1480" i="4" s="1"/>
  <c r="F1479" i="4"/>
  <c r="G1479" i="4" s="1"/>
  <c r="G1482" i="4" s="1"/>
  <c r="I1482" i="4" s="1"/>
  <c r="I1478" i="4"/>
  <c r="I1476" i="4"/>
  <c r="I1473" i="4"/>
  <c r="I1472" i="4"/>
  <c r="F1470" i="4"/>
  <c r="I1470" i="4" s="1"/>
  <c r="F1469" i="4"/>
  <c r="I1469" i="4" s="1"/>
  <c r="F1468" i="4"/>
  <c r="I1468" i="4" s="1"/>
  <c r="F1467" i="4"/>
  <c r="I1467" i="4" s="1"/>
  <c r="A1464" i="4"/>
  <c r="I1463" i="4"/>
  <c r="L1491" i="4" s="1"/>
  <c r="F1463" i="4"/>
  <c r="B1463" i="4"/>
  <c r="G1449" i="4"/>
  <c r="I1449" i="4" s="1"/>
  <c r="F1448" i="4"/>
  <c r="G1448" i="4" s="1"/>
  <c r="I1448" i="4" s="1"/>
  <c r="F1447" i="4"/>
  <c r="G1447" i="4" s="1"/>
  <c r="G1450" i="4" s="1"/>
  <c r="I1450" i="4" s="1"/>
  <c r="G1417" i="4"/>
  <c r="I1417" i="4" s="1"/>
  <c r="F1416" i="4"/>
  <c r="G1416" i="4" s="1"/>
  <c r="I1416" i="4" s="1"/>
  <c r="F1415" i="4"/>
  <c r="G1415" i="4" s="1"/>
  <c r="G1418" i="4" s="1"/>
  <c r="I1418" i="4" s="1"/>
  <c r="G1385" i="4"/>
  <c r="I1385" i="4" s="1"/>
  <c r="F1384" i="4"/>
  <c r="G1384" i="4" s="1"/>
  <c r="I1384" i="4" s="1"/>
  <c r="F1383" i="4"/>
  <c r="G1383" i="4" s="1"/>
  <c r="G1386" i="4" s="1"/>
  <c r="I1386" i="4" s="1"/>
  <c r="G1353" i="4"/>
  <c r="I1353" i="4" s="1"/>
  <c r="F1352" i="4"/>
  <c r="G1352" i="4" s="1"/>
  <c r="I1352" i="4" s="1"/>
  <c r="F1351" i="4"/>
  <c r="G1351" i="4" s="1"/>
  <c r="G1321" i="4"/>
  <c r="I1321" i="4" s="1"/>
  <c r="F1320" i="4"/>
  <c r="G1320" i="4" s="1"/>
  <c r="I1320" i="4" s="1"/>
  <c r="F1319" i="4"/>
  <c r="G1319" i="4" s="1"/>
  <c r="G1289" i="4"/>
  <c r="I1289" i="4" s="1"/>
  <c r="F1288" i="4"/>
  <c r="G1288" i="4" s="1"/>
  <c r="I1288" i="4" s="1"/>
  <c r="F1287" i="4"/>
  <c r="G1287" i="4" s="1"/>
  <c r="G1257" i="4"/>
  <c r="I1257" i="4" s="1"/>
  <c r="F1256" i="4"/>
  <c r="G1256" i="4" s="1"/>
  <c r="I1256" i="4" s="1"/>
  <c r="F1255" i="4"/>
  <c r="G1255" i="4" s="1"/>
  <c r="G1224" i="4"/>
  <c r="I1224" i="4" s="1"/>
  <c r="F1223" i="4"/>
  <c r="G1223" i="4" s="1"/>
  <c r="I1223" i="4" s="1"/>
  <c r="F1222" i="4"/>
  <c r="G1222" i="4" s="1"/>
  <c r="G1191" i="4"/>
  <c r="I1191" i="4" s="1"/>
  <c r="F1190" i="4"/>
  <c r="G1190" i="4" s="1"/>
  <c r="I1190" i="4" s="1"/>
  <c r="F1189" i="4"/>
  <c r="G1189" i="4" s="1"/>
  <c r="G1159" i="4"/>
  <c r="I1159" i="4" s="1"/>
  <c r="F1158" i="4"/>
  <c r="G1158" i="4" s="1"/>
  <c r="I1158" i="4" s="1"/>
  <c r="F1157" i="4"/>
  <c r="G1157" i="4" s="1"/>
  <c r="G1127" i="4"/>
  <c r="I1127" i="4" s="1"/>
  <c r="F1126" i="4"/>
  <c r="G1126" i="4" s="1"/>
  <c r="I1126" i="4" s="1"/>
  <c r="F1125" i="4"/>
  <c r="G1125" i="4" s="1"/>
  <c r="G1095" i="4"/>
  <c r="I1095" i="4" s="1"/>
  <c r="F1094" i="4"/>
  <c r="G1094" i="4" s="1"/>
  <c r="I1094" i="4" s="1"/>
  <c r="F1093" i="4"/>
  <c r="G1093" i="4" s="1"/>
  <c r="G1062" i="4"/>
  <c r="I1062" i="4" s="1"/>
  <c r="F1061" i="4"/>
  <c r="G1061" i="4" s="1"/>
  <c r="I1061" i="4" s="1"/>
  <c r="F1060" i="4"/>
  <c r="G1060" i="4" s="1"/>
  <c r="G1030" i="4"/>
  <c r="I1030" i="4" s="1"/>
  <c r="F1029" i="4"/>
  <c r="G1029" i="4" s="1"/>
  <c r="I1029" i="4" s="1"/>
  <c r="F1028" i="4"/>
  <c r="G1028" i="4" s="1"/>
  <c r="G998" i="4"/>
  <c r="I998" i="4" s="1"/>
  <c r="F997" i="4"/>
  <c r="G997" i="4" s="1"/>
  <c r="I997" i="4" s="1"/>
  <c r="F996" i="4"/>
  <c r="G996" i="4" s="1"/>
  <c r="G966" i="4"/>
  <c r="I966" i="4" s="1"/>
  <c r="F965" i="4"/>
  <c r="G965" i="4" s="1"/>
  <c r="I965" i="4" s="1"/>
  <c r="F964" i="4"/>
  <c r="G964" i="4" s="1"/>
  <c r="G933" i="4"/>
  <c r="I933" i="4" s="1"/>
  <c r="F932" i="4"/>
  <c r="G932" i="4" s="1"/>
  <c r="I932" i="4" s="1"/>
  <c r="F931" i="4"/>
  <c r="G931" i="4" s="1"/>
  <c r="G901" i="4"/>
  <c r="I901" i="4" s="1"/>
  <c r="F900" i="4"/>
  <c r="G900" i="4" s="1"/>
  <c r="I900" i="4" s="1"/>
  <c r="F899" i="4"/>
  <c r="G899" i="4" s="1"/>
  <c r="G869" i="4"/>
  <c r="I869" i="4" s="1"/>
  <c r="F868" i="4"/>
  <c r="G868" i="4" s="1"/>
  <c r="I868" i="4" s="1"/>
  <c r="F867" i="4"/>
  <c r="G867" i="4" s="1"/>
  <c r="G837" i="4"/>
  <c r="I837" i="4" s="1"/>
  <c r="F836" i="4"/>
  <c r="G836" i="4" s="1"/>
  <c r="I836" i="4" s="1"/>
  <c r="F835" i="4"/>
  <c r="G835" i="4" s="1"/>
  <c r="G804" i="4"/>
  <c r="I804" i="4" s="1"/>
  <c r="F803" i="4"/>
  <c r="G803" i="4" s="1"/>
  <c r="I803" i="4" s="1"/>
  <c r="F802" i="4"/>
  <c r="G802" i="4" s="1"/>
  <c r="G771" i="4"/>
  <c r="I771" i="4" s="1"/>
  <c r="F770" i="4"/>
  <c r="G770" i="4" s="1"/>
  <c r="I770" i="4" s="1"/>
  <c r="F769" i="4"/>
  <c r="G769" i="4" s="1"/>
  <c r="G739" i="4"/>
  <c r="I739" i="4" s="1"/>
  <c r="F738" i="4"/>
  <c r="G738" i="4" s="1"/>
  <c r="F737" i="4"/>
  <c r="G737" i="4" s="1"/>
  <c r="G707" i="4"/>
  <c r="I707" i="4" s="1"/>
  <c r="F706" i="4"/>
  <c r="G706" i="4" s="1"/>
  <c r="I706" i="4" s="1"/>
  <c r="F705" i="4"/>
  <c r="G705" i="4" s="1"/>
  <c r="G675" i="4"/>
  <c r="I675" i="4" s="1"/>
  <c r="F674" i="4"/>
  <c r="G674" i="4" s="1"/>
  <c r="I674" i="4" s="1"/>
  <c r="F673" i="4"/>
  <c r="G673" i="4" s="1"/>
  <c r="G640" i="4"/>
  <c r="I640" i="4" s="1"/>
  <c r="F639" i="4"/>
  <c r="G639" i="4" s="1"/>
  <c r="I639" i="4" s="1"/>
  <c r="F638" i="4"/>
  <c r="G638" i="4" s="1"/>
  <c r="G608" i="4"/>
  <c r="I608" i="4" s="1"/>
  <c r="F607" i="4"/>
  <c r="G607" i="4" s="1"/>
  <c r="I607" i="4" s="1"/>
  <c r="G573" i="4"/>
  <c r="I573" i="4" s="1"/>
  <c r="F572" i="4"/>
  <c r="G572" i="4" s="1"/>
  <c r="I572" i="4" s="1"/>
  <c r="F571" i="4"/>
  <c r="G571" i="4" s="1"/>
  <c r="G541" i="4"/>
  <c r="I541" i="4" s="1"/>
  <c r="F540" i="4"/>
  <c r="G540" i="4" s="1"/>
  <c r="I540" i="4" s="1"/>
  <c r="F539" i="4"/>
  <c r="G539" i="4" s="1"/>
  <c r="G506" i="4"/>
  <c r="I506" i="4" s="1"/>
  <c r="F505" i="4"/>
  <c r="G505" i="4" s="1"/>
  <c r="I505" i="4" s="1"/>
  <c r="F504" i="4"/>
  <c r="G504" i="4" s="1"/>
  <c r="G474" i="4"/>
  <c r="I474" i="4" s="1"/>
  <c r="F473" i="4"/>
  <c r="G473" i="4" s="1"/>
  <c r="G442" i="4"/>
  <c r="I442" i="4" s="1"/>
  <c r="F441" i="4"/>
  <c r="G441" i="4" s="1"/>
  <c r="I441" i="4" s="1"/>
  <c r="G410" i="4"/>
  <c r="I410" i="4" s="1"/>
  <c r="F409" i="4"/>
  <c r="G409" i="4" s="1"/>
  <c r="I409" i="4" s="1"/>
  <c r="F408" i="4"/>
  <c r="G408" i="4" s="1"/>
  <c r="G375" i="4"/>
  <c r="F374" i="4"/>
  <c r="G374" i="4" s="1"/>
  <c r="F373" i="4"/>
  <c r="G373" i="4" s="1"/>
  <c r="G343" i="4"/>
  <c r="F342" i="4"/>
  <c r="G342" i="4" s="1"/>
  <c r="G308" i="4"/>
  <c r="F307" i="4"/>
  <c r="G307" i="4" s="1"/>
  <c r="F306" i="4"/>
  <c r="G306" i="4" s="1"/>
  <c r="G276" i="4"/>
  <c r="F275" i="4"/>
  <c r="G275" i="4" s="1"/>
  <c r="F274" i="4"/>
  <c r="G274" i="4" s="1"/>
  <c r="G241" i="4"/>
  <c r="F240" i="4"/>
  <c r="G240" i="4" s="1"/>
  <c r="F239" i="4"/>
  <c r="G239" i="4" s="1"/>
  <c r="G208" i="4"/>
  <c r="F207" i="4"/>
  <c r="G207" i="4" s="1"/>
  <c r="F206" i="4"/>
  <c r="G206" i="4" s="1"/>
  <c r="G210" i="4" s="1"/>
  <c r="G175" i="4"/>
  <c r="F174" i="4"/>
  <c r="G174" i="4" s="1"/>
  <c r="F173" i="4"/>
  <c r="G173" i="4" s="1"/>
  <c r="G177" i="4" s="1"/>
  <c r="G140" i="4"/>
  <c r="F139" i="4"/>
  <c r="G139" i="4" s="1"/>
  <c r="F138" i="4"/>
  <c r="G138" i="4" s="1"/>
  <c r="G89" i="4"/>
  <c r="F88" i="4"/>
  <c r="G88" i="4" s="1"/>
  <c r="F87" i="4"/>
  <c r="G87" i="4" s="1"/>
  <c r="G57" i="4"/>
  <c r="F56" i="4"/>
  <c r="G56" i="4" s="1"/>
  <c r="F55" i="4"/>
  <c r="G55" i="4" s="1"/>
  <c r="G25" i="4"/>
  <c r="I1460" i="4"/>
  <c r="I1459" i="4"/>
  <c r="I1458" i="4"/>
  <c r="I1457" i="4"/>
  <c r="I1455" i="4"/>
  <c r="I1454" i="4"/>
  <c r="I1453" i="4"/>
  <c r="I1452" i="4"/>
  <c r="I1451" i="4"/>
  <c r="I1446" i="4"/>
  <c r="I1444" i="4"/>
  <c r="I1441" i="4"/>
  <c r="I1440" i="4"/>
  <c r="F1438" i="4"/>
  <c r="I1438" i="4" s="1"/>
  <c r="F1437" i="4"/>
  <c r="I1437" i="4" s="1"/>
  <c r="F1436" i="4"/>
  <c r="I1436" i="4" s="1"/>
  <c r="F1435" i="4"/>
  <c r="I1435" i="4" s="1"/>
  <c r="A1432" i="4"/>
  <c r="I1431" i="4"/>
  <c r="L1457" i="4" s="1"/>
  <c r="F1431" i="4"/>
  <c r="B1431" i="4"/>
  <c r="I1428" i="4"/>
  <c r="I1427" i="4"/>
  <c r="I1426" i="4"/>
  <c r="I1425" i="4"/>
  <c r="I1423" i="4"/>
  <c r="I1422" i="4"/>
  <c r="I1421" i="4"/>
  <c r="I1420" i="4"/>
  <c r="I1419" i="4"/>
  <c r="I1414" i="4"/>
  <c r="I1412" i="4"/>
  <c r="I1409" i="4"/>
  <c r="I1408" i="4"/>
  <c r="F1406" i="4"/>
  <c r="I1406" i="4" s="1"/>
  <c r="F1405" i="4"/>
  <c r="I1405" i="4" s="1"/>
  <c r="F1404" i="4"/>
  <c r="I1404" i="4" s="1"/>
  <c r="F1403" i="4"/>
  <c r="I1403" i="4" s="1"/>
  <c r="A1400" i="4"/>
  <c r="I1399" i="4"/>
  <c r="L1427" i="4" s="1"/>
  <c r="F1399" i="4"/>
  <c r="B1399" i="4"/>
  <c r="I1396" i="4"/>
  <c r="I1395" i="4"/>
  <c r="I1394" i="4"/>
  <c r="I1393" i="4"/>
  <c r="I1391" i="4"/>
  <c r="I1390" i="4"/>
  <c r="I1389" i="4"/>
  <c r="I1388" i="4"/>
  <c r="I1387" i="4"/>
  <c r="I1382" i="4"/>
  <c r="I1380" i="4"/>
  <c r="I1379" i="4"/>
  <c r="I1378" i="4"/>
  <c r="I1377" i="4"/>
  <c r="I1376" i="4"/>
  <c r="I1375" i="4"/>
  <c r="F1374" i="4"/>
  <c r="I1374" i="4" s="1"/>
  <c r="F1373" i="4"/>
  <c r="I1373" i="4" s="1"/>
  <c r="F1372" i="4"/>
  <c r="I1372" i="4" s="1"/>
  <c r="F1371" i="4"/>
  <c r="I1371" i="4" s="1"/>
  <c r="F1370" i="4"/>
  <c r="I1370" i="4" s="1"/>
  <c r="F1369" i="4"/>
  <c r="I1369" i="4" s="1"/>
  <c r="A1368" i="4"/>
  <c r="I1367" i="4"/>
  <c r="L1395" i="4" s="1"/>
  <c r="F1367" i="4"/>
  <c r="B1367" i="4"/>
  <c r="I1364" i="4"/>
  <c r="I1363" i="4"/>
  <c r="I1362" i="4"/>
  <c r="I1361" i="4"/>
  <c r="I1359" i="4"/>
  <c r="I1358" i="4"/>
  <c r="I1357" i="4"/>
  <c r="I1356" i="4"/>
  <c r="I1355" i="4"/>
  <c r="I1354" i="4"/>
  <c r="I1350" i="4"/>
  <c r="I1348" i="4"/>
  <c r="I1347" i="4"/>
  <c r="I1345" i="4"/>
  <c r="I1344" i="4"/>
  <c r="I1343" i="4"/>
  <c r="F1342" i="4"/>
  <c r="I1342" i="4" s="1"/>
  <c r="F1341" i="4"/>
  <c r="I1341" i="4" s="1"/>
  <c r="F1340" i="4"/>
  <c r="I1340" i="4" s="1"/>
  <c r="F1339" i="4"/>
  <c r="I1339" i="4" s="1"/>
  <c r="F1338" i="4"/>
  <c r="I1338" i="4" s="1"/>
  <c r="F1337" i="4"/>
  <c r="I1337" i="4" s="1"/>
  <c r="A1336" i="4"/>
  <c r="I1335" i="4"/>
  <c r="L1363" i="4" s="1"/>
  <c r="F1335" i="4"/>
  <c r="D1335" i="4"/>
  <c r="B1335" i="4"/>
  <c r="I1332" i="4"/>
  <c r="I1331" i="4"/>
  <c r="I1330" i="4"/>
  <c r="I1329" i="4"/>
  <c r="I1327" i="4"/>
  <c r="I1326" i="4"/>
  <c r="I1325" i="4"/>
  <c r="I1324" i="4"/>
  <c r="I1323" i="4"/>
  <c r="I1322" i="4"/>
  <c r="I1318" i="4"/>
  <c r="I1316" i="4"/>
  <c r="I1315" i="4"/>
  <c r="I1314" i="4"/>
  <c r="I1313" i="4"/>
  <c r="I1312" i="4"/>
  <c r="I1311" i="4"/>
  <c r="F1310" i="4"/>
  <c r="I1310" i="4" s="1"/>
  <c r="F1309" i="4"/>
  <c r="I1309" i="4" s="1"/>
  <c r="F1308" i="4"/>
  <c r="I1308" i="4" s="1"/>
  <c r="F1307" i="4"/>
  <c r="I1307" i="4" s="1"/>
  <c r="F1306" i="4"/>
  <c r="I1306" i="4" s="1"/>
  <c r="F1305" i="4"/>
  <c r="I1305" i="4" s="1"/>
  <c r="A1304" i="4"/>
  <c r="I1303" i="4"/>
  <c r="L1329" i="4" s="1"/>
  <c r="F1303" i="4"/>
  <c r="D1303" i="4"/>
  <c r="B1303" i="4"/>
  <c r="I1300" i="4"/>
  <c r="I1299" i="4"/>
  <c r="I1298" i="4"/>
  <c r="I1297" i="4"/>
  <c r="I1295" i="4"/>
  <c r="I1294" i="4"/>
  <c r="I1293" i="4"/>
  <c r="I1292" i="4"/>
  <c r="I1291" i="4"/>
  <c r="I1290" i="4"/>
  <c r="I1286" i="4"/>
  <c r="I1284" i="4"/>
  <c r="I1283" i="4"/>
  <c r="I1282" i="4"/>
  <c r="I1281" i="4"/>
  <c r="I1280" i="4"/>
  <c r="I1279" i="4"/>
  <c r="F1278" i="4"/>
  <c r="I1278" i="4" s="1"/>
  <c r="F1277" i="4"/>
  <c r="I1277" i="4" s="1"/>
  <c r="F1276" i="4"/>
  <c r="I1276" i="4" s="1"/>
  <c r="F1275" i="4"/>
  <c r="I1275" i="4" s="1"/>
  <c r="F1274" i="4"/>
  <c r="I1274" i="4" s="1"/>
  <c r="F1273" i="4"/>
  <c r="I1273" i="4" s="1"/>
  <c r="A1272" i="4"/>
  <c r="I1271" i="4"/>
  <c r="L1297" i="4" s="1"/>
  <c r="F1271" i="4"/>
  <c r="D1271" i="4"/>
  <c r="B1271" i="4"/>
  <c r="I1268" i="4"/>
  <c r="I1267" i="4"/>
  <c r="I1266" i="4"/>
  <c r="I1265" i="4"/>
  <c r="I1263" i="4"/>
  <c r="I1262" i="4"/>
  <c r="I1261" i="4"/>
  <c r="I1260" i="4"/>
  <c r="I1259" i="4"/>
  <c r="I1258" i="4"/>
  <c r="I1254" i="4"/>
  <c r="I1248" i="4"/>
  <c r="I1247" i="4"/>
  <c r="I1246" i="4"/>
  <c r="F1245" i="4"/>
  <c r="I1245" i="4" s="1"/>
  <c r="F1244" i="4"/>
  <c r="I1244" i="4" s="1"/>
  <c r="F1243" i="4"/>
  <c r="I1243" i="4" s="1"/>
  <c r="F1242" i="4"/>
  <c r="I1242" i="4" s="1"/>
  <c r="F1241" i="4"/>
  <c r="I1241" i="4" s="1"/>
  <c r="F1240" i="4"/>
  <c r="I1240" i="4" s="1"/>
  <c r="A1239" i="4"/>
  <c r="I1238" i="4"/>
  <c r="L1267" i="4" s="1"/>
  <c r="F1238" i="4"/>
  <c r="D1238" i="4"/>
  <c r="B1238" i="4"/>
  <c r="I1235" i="4"/>
  <c r="I1234" i="4"/>
  <c r="I1233" i="4"/>
  <c r="I1232" i="4"/>
  <c r="I1230" i="4"/>
  <c r="I1229" i="4"/>
  <c r="I1228" i="4"/>
  <c r="I1227" i="4"/>
  <c r="I1226" i="4"/>
  <c r="I1225" i="4"/>
  <c r="I1221" i="4"/>
  <c r="I1215" i="4"/>
  <c r="I1214" i="4"/>
  <c r="I1213" i="4"/>
  <c r="F1212" i="4"/>
  <c r="I1212" i="4" s="1"/>
  <c r="F1211" i="4"/>
  <c r="I1211" i="4" s="1"/>
  <c r="F1210" i="4"/>
  <c r="I1210" i="4" s="1"/>
  <c r="F1209" i="4"/>
  <c r="I1209" i="4" s="1"/>
  <c r="F1208" i="4"/>
  <c r="I1208" i="4" s="1"/>
  <c r="F1207" i="4"/>
  <c r="I1207" i="4" s="1"/>
  <c r="A1206" i="4"/>
  <c r="I1205" i="4"/>
  <c r="F1205" i="4"/>
  <c r="D1205" i="4"/>
  <c r="B1205" i="4"/>
  <c r="I1202" i="4"/>
  <c r="I1201" i="4"/>
  <c r="I1200" i="4"/>
  <c r="I1199" i="4"/>
  <c r="I1197" i="4"/>
  <c r="I1196" i="4"/>
  <c r="I1195" i="4"/>
  <c r="I1194" i="4"/>
  <c r="I1193" i="4"/>
  <c r="I1192" i="4"/>
  <c r="I1188" i="4"/>
  <c r="I1186" i="4"/>
  <c r="I1185" i="4"/>
  <c r="I1183" i="4"/>
  <c r="I1182" i="4"/>
  <c r="I1181" i="4"/>
  <c r="F1180" i="4"/>
  <c r="I1180" i="4" s="1"/>
  <c r="F1179" i="4"/>
  <c r="I1179" i="4" s="1"/>
  <c r="F1178" i="4"/>
  <c r="I1178" i="4" s="1"/>
  <c r="F1177" i="4"/>
  <c r="I1177" i="4" s="1"/>
  <c r="F1176" i="4"/>
  <c r="I1176" i="4" s="1"/>
  <c r="F1175" i="4"/>
  <c r="I1175" i="4" s="1"/>
  <c r="A1174" i="4"/>
  <c r="I1173" i="4"/>
  <c r="L1199" i="4" s="1"/>
  <c r="F1173" i="4"/>
  <c r="D1173" i="4"/>
  <c r="B1173" i="4"/>
  <c r="I1170" i="4"/>
  <c r="I1169" i="4"/>
  <c r="I1168" i="4"/>
  <c r="I1167" i="4"/>
  <c r="I1165" i="4"/>
  <c r="I1164" i="4"/>
  <c r="I1163" i="4"/>
  <c r="I1162" i="4"/>
  <c r="I1161" i="4"/>
  <c r="I1160" i="4"/>
  <c r="I1156" i="4"/>
  <c r="I1154" i="4"/>
  <c r="I1153" i="4"/>
  <c r="I1152" i="4"/>
  <c r="I1151" i="4"/>
  <c r="I1150" i="4"/>
  <c r="I1149" i="4"/>
  <c r="F1148" i="4"/>
  <c r="I1148" i="4" s="1"/>
  <c r="F1147" i="4"/>
  <c r="I1147" i="4" s="1"/>
  <c r="F1146" i="4"/>
  <c r="I1146" i="4" s="1"/>
  <c r="F1145" i="4"/>
  <c r="I1145" i="4" s="1"/>
  <c r="F1144" i="4"/>
  <c r="I1144" i="4" s="1"/>
  <c r="F1143" i="4"/>
  <c r="I1143" i="4" s="1"/>
  <c r="A1142" i="4"/>
  <c r="I1141" i="4"/>
  <c r="L1167" i="4" s="1"/>
  <c r="F1141" i="4"/>
  <c r="D1141" i="4"/>
  <c r="B1141" i="4"/>
  <c r="I1138" i="4"/>
  <c r="I1137" i="4"/>
  <c r="I1136" i="4"/>
  <c r="I1135" i="4"/>
  <c r="I1133" i="4"/>
  <c r="I1132" i="4"/>
  <c r="I1131" i="4"/>
  <c r="I1130" i="4"/>
  <c r="I1129" i="4"/>
  <c r="I1128" i="4"/>
  <c r="I1124" i="4"/>
  <c r="I1122" i="4"/>
  <c r="I1121" i="4"/>
  <c r="I1120" i="4"/>
  <c r="I1119" i="4"/>
  <c r="I1118" i="4"/>
  <c r="I1117" i="4"/>
  <c r="F1116" i="4"/>
  <c r="I1116" i="4" s="1"/>
  <c r="F1115" i="4"/>
  <c r="I1115" i="4" s="1"/>
  <c r="F1114" i="4"/>
  <c r="I1114" i="4" s="1"/>
  <c r="F1113" i="4"/>
  <c r="I1113" i="4" s="1"/>
  <c r="F1112" i="4"/>
  <c r="I1112" i="4" s="1"/>
  <c r="F1111" i="4"/>
  <c r="I1111" i="4" s="1"/>
  <c r="A1110" i="4"/>
  <c r="I1109" i="4"/>
  <c r="F1109" i="4"/>
  <c r="D1109" i="4"/>
  <c r="B1109" i="4"/>
  <c r="I1106" i="4"/>
  <c r="I1105" i="4"/>
  <c r="I1104" i="4"/>
  <c r="I1103" i="4"/>
  <c r="I1101" i="4"/>
  <c r="I1100" i="4"/>
  <c r="I1099" i="4"/>
  <c r="I1098" i="4"/>
  <c r="I1097" i="4"/>
  <c r="I1096" i="4"/>
  <c r="I1092" i="4"/>
  <c r="I1086" i="4"/>
  <c r="I1085" i="4"/>
  <c r="I1084" i="4"/>
  <c r="F1083" i="4"/>
  <c r="I1083" i="4" s="1"/>
  <c r="F1082" i="4"/>
  <c r="I1082" i="4" s="1"/>
  <c r="F1081" i="4"/>
  <c r="I1081" i="4" s="1"/>
  <c r="F1080" i="4"/>
  <c r="I1080" i="4" s="1"/>
  <c r="F1079" i="4"/>
  <c r="I1079" i="4" s="1"/>
  <c r="F1078" i="4"/>
  <c r="I1078" i="4" s="1"/>
  <c r="A1077" i="4"/>
  <c r="I1076" i="4"/>
  <c r="L1103" i="4" s="1"/>
  <c r="F1076" i="4"/>
  <c r="D1076" i="4"/>
  <c r="B1076" i="4"/>
  <c r="I1073" i="4"/>
  <c r="I1072" i="4"/>
  <c r="I1071" i="4"/>
  <c r="I1070" i="4"/>
  <c r="I1068" i="4"/>
  <c r="I1067" i="4"/>
  <c r="I1066" i="4"/>
  <c r="I1065" i="4"/>
  <c r="I1064" i="4"/>
  <c r="I1063" i="4"/>
  <c r="I1059" i="4"/>
  <c r="I1057" i="4"/>
  <c r="I1056" i="4"/>
  <c r="I1054" i="4"/>
  <c r="I1053" i="4"/>
  <c r="I1052" i="4"/>
  <c r="F1051" i="4"/>
  <c r="I1051" i="4" s="1"/>
  <c r="F1050" i="4"/>
  <c r="I1050" i="4" s="1"/>
  <c r="F1049" i="4"/>
  <c r="I1049" i="4" s="1"/>
  <c r="F1048" i="4"/>
  <c r="I1048" i="4" s="1"/>
  <c r="F1047" i="4"/>
  <c r="I1047" i="4" s="1"/>
  <c r="F1046" i="4"/>
  <c r="I1046" i="4" s="1"/>
  <c r="A1045" i="4"/>
  <c r="I1044" i="4"/>
  <c r="L1072" i="4" s="1"/>
  <c r="F1044" i="4"/>
  <c r="D1044" i="4"/>
  <c r="B1044" i="4"/>
  <c r="I1041" i="4"/>
  <c r="I1040" i="4"/>
  <c r="I1039" i="4"/>
  <c r="I1038" i="4"/>
  <c r="I1036" i="4"/>
  <c r="I1035" i="4"/>
  <c r="I1034" i="4"/>
  <c r="I1033" i="4"/>
  <c r="I1032" i="4"/>
  <c r="I1031" i="4"/>
  <c r="I1027" i="4"/>
  <c r="I1025" i="4"/>
  <c r="I1024" i="4"/>
  <c r="I1023" i="4"/>
  <c r="I1022" i="4"/>
  <c r="I1021" i="4"/>
  <c r="I1020" i="4"/>
  <c r="F1019" i="4"/>
  <c r="I1019" i="4" s="1"/>
  <c r="F1018" i="4"/>
  <c r="I1018" i="4" s="1"/>
  <c r="F1017" i="4"/>
  <c r="I1017" i="4" s="1"/>
  <c r="F1016" i="4"/>
  <c r="I1016" i="4" s="1"/>
  <c r="F1015" i="4"/>
  <c r="I1015" i="4" s="1"/>
  <c r="F1014" i="4"/>
  <c r="I1014" i="4" s="1"/>
  <c r="A1013" i="4"/>
  <c r="I1012" i="4"/>
  <c r="L1038" i="4" s="1"/>
  <c r="F1012" i="4"/>
  <c r="D1012" i="4"/>
  <c r="B1012" i="4"/>
  <c r="I1009" i="4"/>
  <c r="I1008" i="4"/>
  <c r="I1007" i="4"/>
  <c r="I1006" i="4"/>
  <c r="I1004" i="4"/>
  <c r="I1003" i="4"/>
  <c r="I1002" i="4"/>
  <c r="I1001" i="4"/>
  <c r="I1000" i="4"/>
  <c r="I999" i="4"/>
  <c r="I995" i="4"/>
  <c r="I993" i="4"/>
  <c r="I992" i="4"/>
  <c r="I991" i="4"/>
  <c r="I990" i="4"/>
  <c r="I989" i="4"/>
  <c r="I988" i="4"/>
  <c r="F987" i="4"/>
  <c r="I987" i="4" s="1"/>
  <c r="F986" i="4"/>
  <c r="I986" i="4" s="1"/>
  <c r="F985" i="4"/>
  <c r="I985" i="4" s="1"/>
  <c r="F984" i="4"/>
  <c r="I984" i="4" s="1"/>
  <c r="F983" i="4"/>
  <c r="I983" i="4" s="1"/>
  <c r="F982" i="4"/>
  <c r="I982" i="4" s="1"/>
  <c r="A981" i="4"/>
  <c r="I980" i="4"/>
  <c r="L1006" i="4" s="1"/>
  <c r="F980" i="4"/>
  <c r="D980" i="4"/>
  <c r="B980" i="4"/>
  <c r="I977" i="4"/>
  <c r="I976" i="4"/>
  <c r="I975" i="4"/>
  <c r="I974" i="4"/>
  <c r="I972" i="4"/>
  <c r="I971" i="4"/>
  <c r="I970" i="4"/>
  <c r="I969" i="4"/>
  <c r="I968" i="4"/>
  <c r="I967" i="4"/>
  <c r="I963" i="4"/>
  <c r="I957" i="4"/>
  <c r="I956" i="4"/>
  <c r="I955" i="4"/>
  <c r="F954" i="4"/>
  <c r="I954" i="4" s="1"/>
  <c r="F953" i="4"/>
  <c r="I953" i="4" s="1"/>
  <c r="F952" i="4"/>
  <c r="I952" i="4" s="1"/>
  <c r="F951" i="4"/>
  <c r="I951" i="4" s="1"/>
  <c r="F950" i="4"/>
  <c r="I950" i="4" s="1"/>
  <c r="F949" i="4"/>
  <c r="I949" i="4" s="1"/>
  <c r="A948" i="4"/>
  <c r="I947" i="4"/>
  <c r="L974" i="4" s="1"/>
  <c r="F947" i="4"/>
  <c r="D947" i="4"/>
  <c r="B947" i="4"/>
  <c r="I944" i="4"/>
  <c r="I943" i="4"/>
  <c r="I942" i="4"/>
  <c r="I941" i="4"/>
  <c r="I939" i="4"/>
  <c r="I938" i="4"/>
  <c r="I937" i="4"/>
  <c r="I936" i="4"/>
  <c r="I935" i="4"/>
  <c r="I934" i="4"/>
  <c r="I930" i="4"/>
  <c r="I928" i="4"/>
  <c r="I927" i="4"/>
  <c r="I925" i="4"/>
  <c r="I924" i="4"/>
  <c r="I923" i="4"/>
  <c r="F922" i="4"/>
  <c r="I922" i="4" s="1"/>
  <c r="F921" i="4"/>
  <c r="I921" i="4" s="1"/>
  <c r="F920" i="4"/>
  <c r="I920" i="4" s="1"/>
  <c r="F919" i="4"/>
  <c r="I919" i="4" s="1"/>
  <c r="F918" i="4"/>
  <c r="I918" i="4" s="1"/>
  <c r="F917" i="4"/>
  <c r="I917" i="4" s="1"/>
  <c r="A916" i="4"/>
  <c r="I915" i="4"/>
  <c r="L941" i="4" s="1"/>
  <c r="F915" i="4"/>
  <c r="D915" i="4"/>
  <c r="B915" i="4"/>
  <c r="I912" i="4"/>
  <c r="I911" i="4"/>
  <c r="I910" i="4"/>
  <c r="I909" i="4"/>
  <c r="I907" i="4"/>
  <c r="I906" i="4"/>
  <c r="I905" i="4"/>
  <c r="I904" i="4"/>
  <c r="I903" i="4"/>
  <c r="I902" i="4"/>
  <c r="I898" i="4"/>
  <c r="I896" i="4"/>
  <c r="I895" i="4"/>
  <c r="I894" i="4"/>
  <c r="I893" i="4"/>
  <c r="I892" i="4"/>
  <c r="I891" i="4"/>
  <c r="F890" i="4"/>
  <c r="I890" i="4" s="1"/>
  <c r="F889" i="4"/>
  <c r="I889" i="4" s="1"/>
  <c r="F888" i="4"/>
  <c r="I888" i="4" s="1"/>
  <c r="F887" i="4"/>
  <c r="I887" i="4" s="1"/>
  <c r="F886" i="4"/>
  <c r="I886" i="4" s="1"/>
  <c r="F885" i="4"/>
  <c r="I885" i="4" s="1"/>
  <c r="A884" i="4"/>
  <c r="I883" i="4"/>
  <c r="L909" i="4" s="1"/>
  <c r="F883" i="4"/>
  <c r="D883" i="4"/>
  <c r="B883" i="4"/>
  <c r="I880" i="4"/>
  <c r="I879" i="4"/>
  <c r="I878" i="4"/>
  <c r="I877" i="4"/>
  <c r="I875" i="4"/>
  <c r="I874" i="4"/>
  <c r="I873" i="4"/>
  <c r="I872" i="4"/>
  <c r="I871" i="4"/>
  <c r="I870" i="4"/>
  <c r="I866" i="4"/>
  <c r="I864" i="4"/>
  <c r="I863" i="4"/>
  <c r="I862" i="4"/>
  <c r="I861" i="4"/>
  <c r="I860" i="4"/>
  <c r="I859" i="4"/>
  <c r="F858" i="4"/>
  <c r="I858" i="4" s="1"/>
  <c r="F857" i="4"/>
  <c r="I857" i="4" s="1"/>
  <c r="F856" i="4"/>
  <c r="I856" i="4" s="1"/>
  <c r="F855" i="4"/>
  <c r="I855" i="4" s="1"/>
  <c r="F854" i="4"/>
  <c r="I854" i="4" s="1"/>
  <c r="F853" i="4"/>
  <c r="I853" i="4" s="1"/>
  <c r="A852" i="4"/>
  <c r="I851" i="4"/>
  <c r="L877" i="4" s="1"/>
  <c r="F851" i="4"/>
  <c r="D851" i="4"/>
  <c r="B851" i="4"/>
  <c r="I848" i="4"/>
  <c r="I847" i="4"/>
  <c r="I846" i="4"/>
  <c r="I843" i="4"/>
  <c r="I842" i="4"/>
  <c r="I841" i="4"/>
  <c r="I840" i="4"/>
  <c r="I839" i="4"/>
  <c r="I838" i="4"/>
  <c r="I834" i="4"/>
  <c r="I828" i="4"/>
  <c r="I827" i="4"/>
  <c r="I826" i="4"/>
  <c r="F825" i="4"/>
  <c r="I825" i="4" s="1"/>
  <c r="F824" i="4"/>
  <c r="I824" i="4" s="1"/>
  <c r="F823" i="4"/>
  <c r="I823" i="4" s="1"/>
  <c r="F822" i="4"/>
  <c r="I822" i="4" s="1"/>
  <c r="F821" i="4"/>
  <c r="I821" i="4" s="1"/>
  <c r="F820" i="4"/>
  <c r="I820" i="4" s="1"/>
  <c r="A819" i="4"/>
  <c r="I818" i="4"/>
  <c r="L847" i="4" s="1"/>
  <c r="F818" i="4"/>
  <c r="D818" i="4"/>
  <c r="B818" i="4"/>
  <c r="I815" i="4"/>
  <c r="I814" i="4"/>
  <c r="I813" i="4"/>
  <c r="I812" i="4"/>
  <c r="I810" i="4"/>
  <c r="I809" i="4"/>
  <c r="I808" i="4"/>
  <c r="I807" i="4"/>
  <c r="I806" i="4"/>
  <c r="I805" i="4"/>
  <c r="I801" i="4"/>
  <c r="I797" i="4"/>
  <c r="H799" i="4" s="1"/>
  <c r="I799" i="4" s="1"/>
  <c r="I796" i="4"/>
  <c r="I795" i="4"/>
  <c r="I794" i="4"/>
  <c r="I793" i="4"/>
  <c r="F792" i="4"/>
  <c r="I792" i="4" s="1"/>
  <c r="F791" i="4"/>
  <c r="I791" i="4" s="1"/>
  <c r="F790" i="4"/>
  <c r="I790" i="4" s="1"/>
  <c r="F789" i="4"/>
  <c r="I789" i="4" s="1"/>
  <c r="F788" i="4"/>
  <c r="I788" i="4" s="1"/>
  <c r="F787" i="4"/>
  <c r="I787" i="4" s="1"/>
  <c r="A786" i="4"/>
  <c r="I785" i="4"/>
  <c r="L812" i="4" s="1"/>
  <c r="F785" i="4"/>
  <c r="D785" i="4"/>
  <c r="B785" i="4"/>
  <c r="I782" i="4"/>
  <c r="I781" i="4"/>
  <c r="I780" i="4"/>
  <c r="I779" i="4"/>
  <c r="I777" i="4"/>
  <c r="I776" i="4"/>
  <c r="I775" i="4"/>
  <c r="I774" i="4"/>
  <c r="I773" i="4"/>
  <c r="I772" i="4"/>
  <c r="I768" i="4"/>
  <c r="I766" i="4"/>
  <c r="I765" i="4"/>
  <c r="I764" i="4"/>
  <c r="I763" i="4"/>
  <c r="I762" i="4"/>
  <c r="I761" i="4"/>
  <c r="F760" i="4"/>
  <c r="I760" i="4" s="1"/>
  <c r="F759" i="4"/>
  <c r="I759" i="4" s="1"/>
  <c r="F758" i="4"/>
  <c r="I758" i="4" s="1"/>
  <c r="F757" i="4"/>
  <c r="I757" i="4" s="1"/>
  <c r="F756" i="4"/>
  <c r="I756" i="4" s="1"/>
  <c r="F755" i="4"/>
  <c r="I755" i="4" s="1"/>
  <c r="A754" i="4"/>
  <c r="I753" i="4"/>
  <c r="L781" i="4" s="1"/>
  <c r="F753" i="4"/>
  <c r="D753" i="4"/>
  <c r="B753" i="4"/>
  <c r="I750" i="4"/>
  <c r="I749" i="4"/>
  <c r="I747" i="4"/>
  <c r="I745" i="4"/>
  <c r="I744" i="4"/>
  <c r="I743" i="4"/>
  <c r="I742" i="4"/>
  <c r="I741" i="4"/>
  <c r="I740" i="4"/>
  <c r="I736" i="4"/>
  <c r="I734" i="4"/>
  <c r="I733" i="4"/>
  <c r="I732" i="4"/>
  <c r="I731" i="4"/>
  <c r="I730" i="4"/>
  <c r="I729" i="4"/>
  <c r="F728" i="4"/>
  <c r="I728" i="4" s="1"/>
  <c r="F727" i="4"/>
  <c r="I727" i="4" s="1"/>
  <c r="F726" i="4"/>
  <c r="I726" i="4" s="1"/>
  <c r="F725" i="4"/>
  <c r="I725" i="4" s="1"/>
  <c r="F724" i="4"/>
  <c r="I724" i="4" s="1"/>
  <c r="F723" i="4"/>
  <c r="I723" i="4" s="1"/>
  <c r="A722" i="4"/>
  <c r="I721" i="4"/>
  <c r="L747" i="4" s="1"/>
  <c r="F721" i="4"/>
  <c r="D721" i="4"/>
  <c r="B721" i="4"/>
  <c r="I718" i="4"/>
  <c r="I717" i="4"/>
  <c r="I716" i="4"/>
  <c r="I715" i="4"/>
  <c r="I713" i="4"/>
  <c r="I712" i="4"/>
  <c r="I711" i="4"/>
  <c r="I710" i="4"/>
  <c r="I709" i="4"/>
  <c r="I708" i="4"/>
  <c r="I704" i="4"/>
  <c r="I702" i="4"/>
  <c r="I701" i="4"/>
  <c r="I700" i="4"/>
  <c r="I699" i="4"/>
  <c r="I698" i="4"/>
  <c r="I697" i="4"/>
  <c r="F696" i="4"/>
  <c r="I696" i="4" s="1"/>
  <c r="F695" i="4"/>
  <c r="I695" i="4" s="1"/>
  <c r="F694" i="4"/>
  <c r="I694" i="4" s="1"/>
  <c r="F693" i="4"/>
  <c r="I693" i="4" s="1"/>
  <c r="F692" i="4"/>
  <c r="I692" i="4" s="1"/>
  <c r="F691" i="4"/>
  <c r="I691" i="4" s="1"/>
  <c r="A690" i="4"/>
  <c r="I689" i="4"/>
  <c r="L715" i="4" s="1"/>
  <c r="F689" i="4"/>
  <c r="D689" i="4"/>
  <c r="B689" i="4"/>
  <c r="I686" i="4"/>
  <c r="I685" i="4"/>
  <c r="I684" i="4"/>
  <c r="I683" i="4"/>
  <c r="I681" i="4"/>
  <c r="I680" i="4"/>
  <c r="I679" i="4"/>
  <c r="I678" i="4"/>
  <c r="I677" i="4"/>
  <c r="I676" i="4"/>
  <c r="I672" i="4"/>
  <c r="I670" i="4"/>
  <c r="F658" i="4"/>
  <c r="I658" i="4" s="1"/>
  <c r="A655" i="4"/>
  <c r="I654" i="4"/>
  <c r="L683" i="4" s="1"/>
  <c r="F654" i="4"/>
  <c r="B654" i="4"/>
  <c r="I651" i="4"/>
  <c r="I650" i="4"/>
  <c r="I649" i="4"/>
  <c r="I648" i="4"/>
  <c r="I646" i="4"/>
  <c r="I645" i="4"/>
  <c r="I644" i="4"/>
  <c r="I643" i="4"/>
  <c r="I642" i="4"/>
  <c r="I641" i="4"/>
  <c r="I637" i="4"/>
  <c r="I635" i="4"/>
  <c r="I634" i="4"/>
  <c r="I633" i="4"/>
  <c r="I632" i="4"/>
  <c r="I631" i="4"/>
  <c r="I630" i="4"/>
  <c r="F626" i="4"/>
  <c r="I626" i="4" s="1"/>
  <c r="F625" i="4"/>
  <c r="I625" i="4" s="1"/>
  <c r="F624" i="4"/>
  <c r="I624" i="4" s="1"/>
  <c r="A623" i="4"/>
  <c r="I622" i="4"/>
  <c r="L648" i="4" s="1"/>
  <c r="F622" i="4"/>
  <c r="D622" i="4"/>
  <c r="B622" i="4"/>
  <c r="I619" i="4"/>
  <c r="I618" i="4"/>
  <c r="I617" i="4"/>
  <c r="I614" i="4"/>
  <c r="I613" i="4"/>
  <c r="I612" i="4"/>
  <c r="I611" i="4"/>
  <c r="I610" i="4"/>
  <c r="I609" i="4"/>
  <c r="I605" i="4"/>
  <c r="I603" i="4"/>
  <c r="I600" i="4"/>
  <c r="I599" i="4"/>
  <c r="I598" i="4"/>
  <c r="F591" i="4"/>
  <c r="I591" i="4" s="1"/>
  <c r="A588" i="4"/>
  <c r="I587" i="4"/>
  <c r="L618" i="4" s="1"/>
  <c r="F587" i="4"/>
  <c r="G589" i="4"/>
  <c r="I589" i="4" s="1"/>
  <c r="B587" i="4"/>
  <c r="I584" i="4"/>
  <c r="I583" i="4"/>
  <c r="I582" i="4"/>
  <c r="I581" i="4"/>
  <c r="I579" i="4"/>
  <c r="I578" i="4"/>
  <c r="I577" i="4"/>
  <c r="I576" i="4"/>
  <c r="I575" i="4"/>
  <c r="I574" i="4"/>
  <c r="I570" i="4"/>
  <c r="I568" i="4"/>
  <c r="I567" i="4"/>
  <c r="I566" i="4"/>
  <c r="I565" i="4"/>
  <c r="I564" i="4"/>
  <c r="I563" i="4"/>
  <c r="F562" i="4"/>
  <c r="I562" i="4" s="1"/>
  <c r="F561" i="4"/>
  <c r="I561" i="4" s="1"/>
  <c r="F560" i="4"/>
  <c r="I560" i="4" s="1"/>
  <c r="F559" i="4"/>
  <c r="I559" i="4" s="1"/>
  <c r="F558" i="4"/>
  <c r="I558" i="4" s="1"/>
  <c r="F557" i="4"/>
  <c r="I557" i="4" s="1"/>
  <c r="A556" i="4"/>
  <c r="I555" i="4"/>
  <c r="L581" i="4" s="1"/>
  <c r="F555" i="4"/>
  <c r="D555" i="4"/>
  <c r="B555" i="4"/>
  <c r="I552" i="4"/>
  <c r="I551" i="4"/>
  <c r="I550" i="4"/>
  <c r="I549" i="4"/>
  <c r="I547" i="4"/>
  <c r="I546" i="4"/>
  <c r="I545" i="4"/>
  <c r="I544" i="4"/>
  <c r="I543" i="4"/>
  <c r="I542" i="4"/>
  <c r="I538" i="4"/>
  <c r="I536" i="4"/>
  <c r="I533" i="4"/>
  <c r="I532" i="4"/>
  <c r="I531" i="4"/>
  <c r="F524" i="4"/>
  <c r="I524" i="4" s="1"/>
  <c r="A521" i="4"/>
  <c r="I520" i="4"/>
  <c r="L551" i="4" s="1"/>
  <c r="F520" i="4"/>
  <c r="B520" i="4"/>
  <c r="I517" i="4"/>
  <c r="I516" i="4"/>
  <c r="I515" i="4"/>
  <c r="I512" i="4"/>
  <c r="I511" i="4"/>
  <c r="I510" i="4"/>
  <c r="I509" i="4"/>
  <c r="I508" i="4"/>
  <c r="I507" i="4"/>
  <c r="I503" i="4"/>
  <c r="I501" i="4"/>
  <c r="I500" i="4"/>
  <c r="I499" i="4"/>
  <c r="I498" i="4"/>
  <c r="I497" i="4"/>
  <c r="I496" i="4"/>
  <c r="F495" i="4"/>
  <c r="I495" i="4" s="1"/>
  <c r="F494" i="4"/>
  <c r="I494" i="4" s="1"/>
  <c r="F493" i="4"/>
  <c r="I493" i="4" s="1"/>
  <c r="F492" i="4"/>
  <c r="I492" i="4" s="1"/>
  <c r="F491" i="4"/>
  <c r="I491" i="4" s="1"/>
  <c r="F490" i="4"/>
  <c r="I490" i="4" s="1"/>
  <c r="A489" i="4"/>
  <c r="I488" i="4"/>
  <c r="L516" i="4" s="1"/>
  <c r="F488" i="4"/>
  <c r="D488" i="4"/>
  <c r="B488" i="4"/>
  <c r="I485" i="4"/>
  <c r="I484" i="4"/>
  <c r="I483" i="4"/>
  <c r="I482" i="4"/>
  <c r="I480" i="4"/>
  <c r="I479" i="4"/>
  <c r="I478" i="4"/>
  <c r="I477" i="4"/>
  <c r="I476" i="4"/>
  <c r="I475" i="4"/>
  <c r="I471" i="4"/>
  <c r="I469" i="4"/>
  <c r="I466" i="4"/>
  <c r="I465" i="4"/>
  <c r="I464" i="4"/>
  <c r="F460" i="4"/>
  <c r="I460" i="4" s="1"/>
  <c r="A457" i="4"/>
  <c r="I456" i="4"/>
  <c r="L484" i="4" s="1"/>
  <c r="F456" i="4"/>
  <c r="D456" i="4"/>
  <c r="G458" i="4" s="1"/>
  <c r="I458" i="4" s="1"/>
  <c r="B456" i="4"/>
  <c r="I453" i="4"/>
  <c r="I452" i="4"/>
  <c r="I451" i="4"/>
  <c r="I450" i="4"/>
  <c r="I448" i="4"/>
  <c r="I447" i="4"/>
  <c r="I446" i="4"/>
  <c r="I445" i="4"/>
  <c r="I444" i="4"/>
  <c r="I443" i="4"/>
  <c r="I439" i="4"/>
  <c r="I437" i="4"/>
  <c r="I436" i="4"/>
  <c r="I434" i="4"/>
  <c r="I433" i="4"/>
  <c r="I432" i="4"/>
  <c r="F428" i="4"/>
  <c r="I428" i="4" s="1"/>
  <c r="A425" i="4"/>
  <c r="I424" i="4"/>
  <c r="F424" i="4"/>
  <c r="D424" i="4"/>
  <c r="B424" i="4"/>
  <c r="I421" i="4"/>
  <c r="I420" i="4"/>
  <c r="I419" i="4"/>
  <c r="I418" i="4"/>
  <c r="I416" i="4"/>
  <c r="I415" i="4"/>
  <c r="I411" i="4"/>
  <c r="I407" i="4"/>
  <c r="I405" i="4"/>
  <c r="I402" i="4"/>
  <c r="I401" i="4"/>
  <c r="I400" i="4"/>
  <c r="F393" i="4"/>
  <c r="I393" i="4" s="1"/>
  <c r="A390" i="4"/>
  <c r="I389" i="4"/>
  <c r="L420" i="4" s="1"/>
  <c r="F389" i="4"/>
  <c r="B389" i="4"/>
  <c r="G2176" i="4" l="1"/>
  <c r="I2524" i="4"/>
  <c r="K2170" i="4"/>
  <c r="K2176" i="4" s="1"/>
  <c r="P69" i="6" s="1"/>
  <c r="G2530" i="4"/>
  <c r="I2778" i="4"/>
  <c r="G2782" i="4"/>
  <c r="J2626" i="4"/>
  <c r="H2626" i="4"/>
  <c r="N84" i="6" s="1"/>
  <c r="N2596" i="4" s="1"/>
  <c r="I1529" i="4"/>
  <c r="F1543" i="4"/>
  <c r="G1543" i="4" s="1"/>
  <c r="L1553" i="4"/>
  <c r="L1555" i="4"/>
  <c r="M1554" i="4"/>
  <c r="M1558" i="4" s="1"/>
  <c r="G682" i="4"/>
  <c r="G688" i="4" s="1"/>
  <c r="F472" i="4"/>
  <c r="G472" i="4" s="1"/>
  <c r="F440" i="4"/>
  <c r="G440" i="4" s="1"/>
  <c r="G449" i="4" s="1"/>
  <c r="K449" i="4" s="1"/>
  <c r="F606" i="4"/>
  <c r="G606" i="4" s="1"/>
  <c r="G417" i="4"/>
  <c r="I417" i="4" s="1"/>
  <c r="G96" i="4"/>
  <c r="G102" i="4" s="1"/>
  <c r="G64" i="4"/>
  <c r="G1069" i="4"/>
  <c r="I1069" i="4" s="1"/>
  <c r="G1622" i="4"/>
  <c r="H1026" i="4"/>
  <c r="I1026" i="4" s="1"/>
  <c r="L1974" i="4"/>
  <c r="Q62" i="6" s="1"/>
  <c r="N102" i="6"/>
  <c r="N3187" i="4" s="1"/>
  <c r="L1782" i="4"/>
  <c r="Q56" i="6" s="1"/>
  <c r="J3249" i="4"/>
  <c r="G1102" i="4"/>
  <c r="K1680" i="4"/>
  <c r="K1686" i="4" s="1"/>
  <c r="P53" i="6" s="1"/>
  <c r="I1680" i="4"/>
  <c r="H1685" i="4" s="1"/>
  <c r="I1685" i="4" s="1"/>
  <c r="I1686" i="4" s="1"/>
  <c r="G183" i="4"/>
  <c r="I183" i="4" s="1"/>
  <c r="G315" i="4"/>
  <c r="G321" i="4" s="1"/>
  <c r="G283" i="4"/>
  <c r="G908" i="4"/>
  <c r="G914" i="4" s="1"/>
  <c r="L2006" i="4"/>
  <c r="Q63" i="6" s="1"/>
  <c r="O1975" i="4" s="1"/>
  <c r="H604" i="4"/>
  <c r="I604" i="4" s="1"/>
  <c r="H636" i="4"/>
  <c r="I636" i="4" s="1"/>
  <c r="H671" i="4"/>
  <c r="I671" i="4" s="1"/>
  <c r="H1155" i="4"/>
  <c r="I1155" i="4" s="1"/>
  <c r="H1317" i="4"/>
  <c r="I1317" i="4" s="1"/>
  <c r="H1381" i="4"/>
  <c r="I1381" i="4" s="1"/>
  <c r="H1413" i="4"/>
  <c r="I1413" i="4" s="1"/>
  <c r="K1616" i="4"/>
  <c r="K1622" i="4" s="1"/>
  <c r="P51" i="6" s="1"/>
  <c r="L1686" i="4"/>
  <c r="Q53" i="6" s="1"/>
  <c r="I2466" i="4"/>
  <c r="J2466" i="4" s="1"/>
  <c r="H833" i="4"/>
  <c r="I833" i="4" s="1"/>
  <c r="H1220" i="4"/>
  <c r="I1220" i="4" s="1"/>
  <c r="H1285" i="4"/>
  <c r="I1285" i="4" s="1"/>
  <c r="H1477" i="4"/>
  <c r="I1477" i="4" s="1"/>
  <c r="I504" i="4"/>
  <c r="G513" i="4"/>
  <c r="I513" i="4" s="1"/>
  <c r="I673" i="4"/>
  <c r="G1005" i="4"/>
  <c r="I1005" i="4" s="1"/>
  <c r="I996" i="4"/>
  <c r="G1328" i="4"/>
  <c r="K1328" i="4" s="1"/>
  <c r="I737" i="4"/>
  <c r="G746" i="4"/>
  <c r="G752" i="4" s="1"/>
  <c r="G940" i="4"/>
  <c r="K940" i="4" s="1"/>
  <c r="G1488" i="4"/>
  <c r="I1479" i="4"/>
  <c r="G1520" i="4"/>
  <c r="I1511" i="4"/>
  <c r="J2984" i="4"/>
  <c r="M95" i="6"/>
  <c r="N95" i="6" s="1"/>
  <c r="G1360" i="4"/>
  <c r="I1360" i="4" s="1"/>
  <c r="G973" i="4"/>
  <c r="K973" i="4" s="1"/>
  <c r="I964" i="4"/>
  <c r="J3185" i="4"/>
  <c r="N101" i="6"/>
  <c r="N3151" i="4" s="1"/>
  <c r="G714" i="4"/>
  <c r="G720" i="4" s="1"/>
  <c r="I705" i="4"/>
  <c r="G844" i="4"/>
  <c r="G850" i="4" s="1"/>
  <c r="G1037" i="4"/>
  <c r="G1043" i="4" s="1"/>
  <c r="K1846" i="4"/>
  <c r="P58" i="6" s="1"/>
  <c r="J2850" i="4"/>
  <c r="N91" i="6"/>
  <c r="G1198" i="4"/>
  <c r="K1198" i="4" s="1"/>
  <c r="G1296" i="4"/>
  <c r="G1392" i="4"/>
  <c r="K1392" i="4" s="1"/>
  <c r="G1424" i="4"/>
  <c r="K1424" i="4" s="1"/>
  <c r="J3149" i="4"/>
  <c r="G778" i="4"/>
  <c r="G784" i="4" s="1"/>
  <c r="I2072" i="4"/>
  <c r="J2434" i="4"/>
  <c r="M78" i="6"/>
  <c r="N78" i="6" s="1"/>
  <c r="K2498" i="4"/>
  <c r="P80" i="6" s="1"/>
  <c r="J3085" i="4"/>
  <c r="N98" i="6"/>
  <c r="N3055" i="4" s="1"/>
  <c r="H767" i="4"/>
  <c r="I767" i="4" s="1"/>
  <c r="H897" i="4"/>
  <c r="I897" i="4" s="1"/>
  <c r="H929" i="4"/>
  <c r="I929" i="4" s="1"/>
  <c r="H994" i="4"/>
  <c r="I994" i="4" s="1"/>
  <c r="H1187" i="4"/>
  <c r="I1187" i="4" s="1"/>
  <c r="H1349" i="4"/>
  <c r="I1349" i="4" s="1"/>
  <c r="G876" i="4"/>
  <c r="I876" i="4" s="1"/>
  <c r="H1509" i="4"/>
  <c r="I1509" i="4" s="1"/>
  <c r="K1590" i="4"/>
  <c r="P50" i="6" s="1"/>
  <c r="L1622" i="4"/>
  <c r="Q51" i="6" s="1"/>
  <c r="M1686" i="4"/>
  <c r="R53" i="6" s="1"/>
  <c r="L1718" i="4"/>
  <c r="Q54" i="6" s="1"/>
  <c r="K1750" i="4"/>
  <c r="P55" i="6" s="1"/>
  <c r="L1878" i="4"/>
  <c r="L1910" i="4"/>
  <c r="Q60" i="6" s="1"/>
  <c r="L1942" i="4"/>
  <c r="Q61" i="6" s="1"/>
  <c r="I1968" i="4"/>
  <c r="H1973" i="4" s="1"/>
  <c r="I1973" i="4" s="1"/>
  <c r="I1974" i="4" s="1"/>
  <c r="K2038" i="4"/>
  <c r="P64" i="6" s="1"/>
  <c r="K2434" i="4"/>
  <c r="P78" i="6" s="1"/>
  <c r="K2594" i="4"/>
  <c r="P83" i="6" s="1"/>
  <c r="P87" i="6"/>
  <c r="L1846" i="4"/>
  <c r="Q58" i="6" s="1"/>
  <c r="G647" i="4"/>
  <c r="K647" i="4" s="1"/>
  <c r="I1157" i="4"/>
  <c r="G1166" i="4"/>
  <c r="I1166" i="4" s="1"/>
  <c r="G1231" i="4"/>
  <c r="G1264" i="4"/>
  <c r="K1264" i="4" s="1"/>
  <c r="G1456" i="4"/>
  <c r="M1654" i="4"/>
  <c r="R52" i="6" s="1"/>
  <c r="M1750" i="4"/>
  <c r="R55" i="6" s="1"/>
  <c r="M2006" i="4"/>
  <c r="R63" i="6" s="1"/>
  <c r="K2106" i="4"/>
  <c r="P66" i="6" s="1"/>
  <c r="K2369" i="4"/>
  <c r="P76" i="6" s="1"/>
  <c r="J2952" i="4"/>
  <c r="N94" i="6"/>
  <c r="J3053" i="4"/>
  <c r="N97" i="6"/>
  <c r="N3023" i="4" s="1"/>
  <c r="H569" i="4"/>
  <c r="I569" i="4" s="1"/>
  <c r="H735" i="4"/>
  <c r="I735" i="4" s="1"/>
  <c r="G811" i="4"/>
  <c r="I811" i="4" s="1"/>
  <c r="H1621" i="4"/>
  <c r="I1621" i="4" s="1"/>
  <c r="I1622" i="4" s="1"/>
  <c r="M1782" i="4"/>
  <c r="R56" i="6" s="1"/>
  <c r="H470" i="4"/>
  <c r="I470" i="4" s="1"/>
  <c r="H703" i="4"/>
  <c r="I703" i="4" s="1"/>
  <c r="H800" i="4"/>
  <c r="I800" i="4" s="1"/>
  <c r="H865" i="4"/>
  <c r="I865" i="4" s="1"/>
  <c r="H962" i="4"/>
  <c r="I962" i="4" s="1"/>
  <c r="H1058" i="4"/>
  <c r="I1058" i="4" s="1"/>
  <c r="I1060" i="4"/>
  <c r="H1091" i="4"/>
  <c r="I1091" i="4" s="1"/>
  <c r="I1093" i="4"/>
  <c r="H1123" i="4"/>
  <c r="I1123" i="4" s="1"/>
  <c r="H1253" i="4"/>
  <c r="I1253" i="4" s="1"/>
  <c r="H1445" i="4"/>
  <c r="I1445" i="4" s="1"/>
  <c r="G150" i="4"/>
  <c r="I150" i="4" s="1"/>
  <c r="G216" i="4"/>
  <c r="G222" i="4" s="1"/>
  <c r="G248" i="4"/>
  <c r="I248" i="4" s="1"/>
  <c r="G382" i="4"/>
  <c r="I382" i="4" s="1"/>
  <c r="G548" i="4"/>
  <c r="I548" i="4" s="1"/>
  <c r="G580" i="4"/>
  <c r="I580" i="4" s="1"/>
  <c r="G1134" i="4"/>
  <c r="K1134" i="4" s="1"/>
  <c r="M1590" i="4"/>
  <c r="R50" i="6" s="1"/>
  <c r="L1590" i="4"/>
  <c r="Q50" i="6" s="1"/>
  <c r="O1559" i="4" s="1"/>
  <c r="M1622" i="4"/>
  <c r="R51" i="6" s="1"/>
  <c r="L1654" i="4"/>
  <c r="Q52" i="6" s="1"/>
  <c r="M1718" i="4"/>
  <c r="R54" i="6" s="1"/>
  <c r="L1750" i="4"/>
  <c r="Q55" i="6" s="1"/>
  <c r="L1814" i="4"/>
  <c r="Q57" i="6" s="1"/>
  <c r="M1846" i="4"/>
  <c r="R58" i="6" s="1"/>
  <c r="M1910" i="4"/>
  <c r="R60" i="6" s="1"/>
  <c r="M1942" i="4"/>
  <c r="R61" i="6" s="1"/>
  <c r="K1968" i="4"/>
  <c r="K2141" i="4"/>
  <c r="P67" i="6" s="1"/>
  <c r="K2240" i="4"/>
  <c r="P72" i="6" s="1"/>
  <c r="H2304" i="4"/>
  <c r="I2304" i="4" s="1"/>
  <c r="I2305" i="4" s="1"/>
  <c r="K2337" i="4"/>
  <c r="P75" i="6" s="1"/>
  <c r="K2402" i="4"/>
  <c r="P77" i="6" s="1"/>
  <c r="H2497" i="4"/>
  <c r="I2497" i="4" s="1"/>
  <c r="I2498" i="4" s="1"/>
  <c r="J3117" i="4"/>
  <c r="M99" i="6"/>
  <c r="N99" i="6" s="1"/>
  <c r="J3281" i="4"/>
  <c r="M104" i="6"/>
  <c r="N104" i="6" s="1"/>
  <c r="J3021" i="4"/>
  <c r="N96" i="6"/>
  <c r="N2986" i="4" s="1"/>
  <c r="J2208" i="4"/>
  <c r="M71" i="6"/>
  <c r="N71" i="6" s="1"/>
  <c r="H2753" i="4"/>
  <c r="I2753" i="4" s="1"/>
  <c r="I2754" i="4" s="1"/>
  <c r="H2689" i="4"/>
  <c r="I2689" i="4" s="1"/>
  <c r="I2690" i="4" s="1"/>
  <c r="H2690" i="4" s="1"/>
  <c r="I2658" i="4"/>
  <c r="H2593" i="4"/>
  <c r="I2593" i="4" s="1"/>
  <c r="I2594" i="4" s="1"/>
  <c r="H2561" i="4"/>
  <c r="I2561" i="4" s="1"/>
  <c r="I2562" i="4" s="1"/>
  <c r="H2529" i="4"/>
  <c r="I2529" i="4" s="1"/>
  <c r="I2530" i="4" s="1"/>
  <c r="H2401" i="4"/>
  <c r="I2401" i="4" s="1"/>
  <c r="I2402" i="4" s="1"/>
  <c r="H2368" i="4"/>
  <c r="I2368" i="4" s="1"/>
  <c r="I2369" i="4" s="1"/>
  <c r="H2336" i="4"/>
  <c r="I2336" i="4" s="1"/>
  <c r="I2337" i="4" s="1"/>
  <c r="I2273" i="4"/>
  <c r="H2239" i="4"/>
  <c r="I2239" i="4" s="1"/>
  <c r="I2240" i="4" s="1"/>
  <c r="H2175" i="4"/>
  <c r="I2175" i="4" s="1"/>
  <c r="I2176" i="4" s="1"/>
  <c r="I2141" i="4"/>
  <c r="H2105" i="4"/>
  <c r="I2105" i="4" s="1"/>
  <c r="I2106" i="4" s="1"/>
  <c r="H2037" i="4"/>
  <c r="I2037" i="4" s="1"/>
  <c r="I2038" i="4" s="1"/>
  <c r="G2006" i="4"/>
  <c r="I2000" i="4"/>
  <c r="K2000" i="4"/>
  <c r="K1936" i="4"/>
  <c r="I1936" i="4"/>
  <c r="H1941" i="4" s="1"/>
  <c r="I1941" i="4" s="1"/>
  <c r="G1942" i="4"/>
  <c r="I1904" i="4"/>
  <c r="H1909" i="4" s="1"/>
  <c r="I1909" i="4" s="1"/>
  <c r="K1904" i="4"/>
  <c r="G1910" i="4"/>
  <c r="G1878" i="4"/>
  <c r="K1872" i="4"/>
  <c r="I1872" i="4"/>
  <c r="G1846" i="4"/>
  <c r="I1840" i="4"/>
  <c r="G1814" i="4"/>
  <c r="K1808" i="4"/>
  <c r="I1808" i="4"/>
  <c r="G1782" i="4"/>
  <c r="I1776" i="4"/>
  <c r="H1781" i="4" s="1"/>
  <c r="I1781" i="4" s="1"/>
  <c r="K1776" i="4"/>
  <c r="G1750" i="4"/>
  <c r="I1744" i="4"/>
  <c r="I1712" i="4"/>
  <c r="H1717" i="4" s="1"/>
  <c r="I1717" i="4" s="1"/>
  <c r="I1718" i="4" s="1"/>
  <c r="G1718" i="4"/>
  <c r="K1712" i="4"/>
  <c r="G1654" i="4"/>
  <c r="I1648" i="4"/>
  <c r="H1653" i="4" s="1"/>
  <c r="I1653" i="4" s="1"/>
  <c r="I1654" i="4" s="1"/>
  <c r="K1648" i="4"/>
  <c r="G1590" i="4"/>
  <c r="I1584" i="4"/>
  <c r="H1589" i="4" s="1"/>
  <c r="I1589" i="4" s="1"/>
  <c r="M1522" i="4"/>
  <c r="L1521" i="4"/>
  <c r="I1512" i="4"/>
  <c r="M1490" i="4"/>
  <c r="L1489" i="4"/>
  <c r="I1480" i="4"/>
  <c r="I1447" i="4"/>
  <c r="I1415" i="4"/>
  <c r="I1383" i="4"/>
  <c r="I1351" i="4"/>
  <c r="I1319" i="4"/>
  <c r="I1287" i="4"/>
  <c r="I1255" i="4"/>
  <c r="I1222" i="4"/>
  <c r="I1189" i="4"/>
  <c r="I1125" i="4"/>
  <c r="I1028" i="4"/>
  <c r="I931" i="4"/>
  <c r="I899" i="4"/>
  <c r="I867" i="4"/>
  <c r="I835" i="4"/>
  <c r="I802" i="4"/>
  <c r="I769" i="4"/>
  <c r="I738" i="4"/>
  <c r="I638" i="4"/>
  <c r="I571" i="4"/>
  <c r="I539" i="4"/>
  <c r="I473" i="4"/>
  <c r="I408" i="4"/>
  <c r="L1459" i="4"/>
  <c r="L1462" i="4" s="1"/>
  <c r="M1458" i="4"/>
  <c r="L1425" i="4"/>
  <c r="M1426" i="4"/>
  <c r="L1393" i="4"/>
  <c r="M1394" i="4"/>
  <c r="L1361" i="4"/>
  <c r="M1362" i="4"/>
  <c r="L1265" i="4"/>
  <c r="L1331" i="4"/>
  <c r="M1330" i="4"/>
  <c r="L1299" i="4"/>
  <c r="M1298" i="4"/>
  <c r="M1266" i="4"/>
  <c r="L1232" i="4"/>
  <c r="L1234" i="4"/>
  <c r="M1233" i="4"/>
  <c r="L1201" i="4"/>
  <c r="M1200" i="4"/>
  <c r="L1169" i="4"/>
  <c r="M1168" i="4"/>
  <c r="L1135" i="4"/>
  <c r="L1137" i="4"/>
  <c r="M1136" i="4"/>
  <c r="L1105" i="4"/>
  <c r="M1104" i="4"/>
  <c r="M1071" i="4"/>
  <c r="L1070" i="4"/>
  <c r="L1040" i="4"/>
  <c r="M1039" i="4"/>
  <c r="L1008" i="4"/>
  <c r="L1011" i="4" s="1"/>
  <c r="M1007" i="4"/>
  <c r="L976" i="4"/>
  <c r="M975" i="4"/>
  <c r="L943" i="4"/>
  <c r="L946" i="4" s="1"/>
  <c r="M942" i="4"/>
  <c r="L911" i="4"/>
  <c r="M910" i="4"/>
  <c r="L879" i="4"/>
  <c r="L882" i="4" s="1"/>
  <c r="M878" i="4"/>
  <c r="L845" i="4"/>
  <c r="M846" i="4"/>
  <c r="I845" i="4"/>
  <c r="L814" i="4"/>
  <c r="L817" i="4" s="1"/>
  <c r="M813" i="4"/>
  <c r="M780" i="4"/>
  <c r="L779" i="4"/>
  <c r="I748" i="4"/>
  <c r="L749" i="4"/>
  <c r="M748" i="4"/>
  <c r="L717" i="4"/>
  <c r="M716" i="4"/>
  <c r="L685" i="4"/>
  <c r="M684" i="4"/>
  <c r="L650" i="4"/>
  <c r="L653" i="4" s="1"/>
  <c r="M649" i="4"/>
  <c r="M617" i="4"/>
  <c r="L616" i="4"/>
  <c r="I616" i="4"/>
  <c r="L583" i="4"/>
  <c r="M582" i="4"/>
  <c r="M550" i="4"/>
  <c r="H406" i="4"/>
  <c r="I406" i="4" s="1"/>
  <c r="L450" i="4"/>
  <c r="H438" i="4"/>
  <c r="I438" i="4" s="1"/>
  <c r="H502" i="4"/>
  <c r="I502" i="4" s="1"/>
  <c r="H537" i="4"/>
  <c r="I537" i="4" s="1"/>
  <c r="L549" i="4"/>
  <c r="L514" i="4"/>
  <c r="M515" i="4"/>
  <c r="I514" i="4"/>
  <c r="M483" i="4"/>
  <c r="L482" i="4"/>
  <c r="L452" i="4"/>
  <c r="M451" i="4"/>
  <c r="L418" i="4"/>
  <c r="M419" i="4"/>
  <c r="I386" i="4"/>
  <c r="I385" i="4"/>
  <c r="I384" i="4"/>
  <c r="I383" i="4"/>
  <c r="I381" i="4"/>
  <c r="I380" i="4"/>
  <c r="I379" i="4"/>
  <c r="I378" i="4"/>
  <c r="I377" i="4"/>
  <c r="I376" i="4"/>
  <c r="I375" i="4"/>
  <c r="I374" i="4"/>
  <c r="I373" i="4"/>
  <c r="I372" i="4"/>
  <c r="I370" i="4"/>
  <c r="I369" i="4"/>
  <c r="I367" i="4"/>
  <c r="I366" i="4"/>
  <c r="I365" i="4"/>
  <c r="F364" i="4"/>
  <c r="I364" i="4" s="1"/>
  <c r="F363" i="4"/>
  <c r="I363" i="4" s="1"/>
  <c r="F362" i="4"/>
  <c r="I362" i="4" s="1"/>
  <c r="F361" i="4"/>
  <c r="I361" i="4" s="1"/>
  <c r="F360" i="4"/>
  <c r="I360" i="4" s="1"/>
  <c r="F359" i="4"/>
  <c r="I359" i="4" s="1"/>
  <c r="A358" i="4"/>
  <c r="I357" i="4"/>
  <c r="F357" i="4"/>
  <c r="D357" i="4"/>
  <c r="B357" i="4"/>
  <c r="I354" i="4"/>
  <c r="I353" i="4"/>
  <c r="I352" i="4"/>
  <c r="I351" i="4"/>
  <c r="I349" i="4"/>
  <c r="I348" i="4"/>
  <c r="I344" i="4"/>
  <c r="I343" i="4"/>
  <c r="I342" i="4"/>
  <c r="I340" i="4"/>
  <c r="I338" i="4"/>
  <c r="I335" i="4"/>
  <c r="I334" i="4"/>
  <c r="I333" i="4"/>
  <c r="F326" i="4"/>
  <c r="I326" i="4" s="1"/>
  <c r="A323" i="4"/>
  <c r="I322" i="4"/>
  <c r="L353" i="4" s="1"/>
  <c r="F322" i="4"/>
  <c r="G324" i="4"/>
  <c r="B322" i="4"/>
  <c r="I319" i="4"/>
  <c r="I318" i="4"/>
  <c r="I317" i="4"/>
  <c r="I316" i="4"/>
  <c r="I314" i="4"/>
  <c r="I313" i="4"/>
  <c r="I312" i="4"/>
  <c r="I311" i="4"/>
  <c r="I310" i="4"/>
  <c r="I309" i="4"/>
  <c r="I308" i="4"/>
  <c r="I307" i="4"/>
  <c r="I306" i="4"/>
  <c r="I305" i="4"/>
  <c r="I303" i="4"/>
  <c r="I302" i="4"/>
  <c r="I301" i="4"/>
  <c r="I300" i="4"/>
  <c r="I299" i="4"/>
  <c r="I298" i="4"/>
  <c r="F297" i="4"/>
  <c r="I297" i="4" s="1"/>
  <c r="F296" i="4"/>
  <c r="I296" i="4" s="1"/>
  <c r="F295" i="4"/>
  <c r="I295" i="4" s="1"/>
  <c r="F294" i="4"/>
  <c r="I294" i="4" s="1"/>
  <c r="F293" i="4"/>
  <c r="I293" i="4" s="1"/>
  <c r="F292" i="4"/>
  <c r="I292" i="4" s="1"/>
  <c r="A291" i="4"/>
  <c r="I290" i="4"/>
  <c r="L318" i="4" s="1"/>
  <c r="F290" i="4"/>
  <c r="D290" i="4"/>
  <c r="B290" i="4"/>
  <c r="I287" i="4"/>
  <c r="I286" i="4"/>
  <c r="I284" i="4"/>
  <c r="I282" i="4"/>
  <c r="I280" i="4"/>
  <c r="I279" i="4"/>
  <c r="I278" i="4"/>
  <c r="I277" i="4"/>
  <c r="I276" i="4"/>
  <c r="I275" i="4"/>
  <c r="I274" i="4"/>
  <c r="I271" i="4"/>
  <c r="I270" i="4"/>
  <c r="I269" i="4"/>
  <c r="I268" i="4"/>
  <c r="I267" i="4"/>
  <c r="I266" i="4"/>
  <c r="F265" i="4"/>
  <c r="I265" i="4" s="1"/>
  <c r="F262" i="4"/>
  <c r="I262" i="4" s="1"/>
  <c r="F260" i="4"/>
  <c r="I260" i="4" s="1"/>
  <c r="F259" i="4"/>
  <c r="I259" i="4" s="1"/>
  <c r="F258" i="4"/>
  <c r="I258" i="4" s="1"/>
  <c r="F257" i="4"/>
  <c r="I257" i="4" s="1"/>
  <c r="A256" i="4"/>
  <c r="I255" i="4"/>
  <c r="L284" i="4" s="1"/>
  <c r="F255" i="4"/>
  <c r="B255" i="4"/>
  <c r="I252" i="4"/>
  <c r="I251" i="4"/>
  <c r="I250" i="4"/>
  <c r="I249" i="4"/>
  <c r="I247" i="4"/>
  <c r="I246" i="4"/>
  <c r="I245" i="4"/>
  <c r="I244" i="4"/>
  <c r="I243" i="4"/>
  <c r="I242" i="4"/>
  <c r="I241" i="4"/>
  <c r="I240" i="4"/>
  <c r="I239" i="4"/>
  <c r="I238" i="4"/>
  <c r="I236" i="4"/>
  <c r="I235" i="4"/>
  <c r="I234" i="4"/>
  <c r="I233" i="4"/>
  <c r="I232" i="4"/>
  <c r="I231" i="4"/>
  <c r="F230" i="4"/>
  <c r="I230" i="4" s="1"/>
  <c r="F229" i="4"/>
  <c r="I229" i="4" s="1"/>
  <c r="F228" i="4"/>
  <c r="I228" i="4" s="1"/>
  <c r="F227" i="4"/>
  <c r="I227" i="4" s="1"/>
  <c r="F226" i="4"/>
  <c r="I226" i="4" s="1"/>
  <c r="F225" i="4"/>
  <c r="I225" i="4" s="1"/>
  <c r="A224" i="4"/>
  <c r="I223" i="4"/>
  <c r="F223" i="4"/>
  <c r="D223" i="4"/>
  <c r="B223" i="4"/>
  <c r="I220" i="4"/>
  <c r="I219" i="4"/>
  <c r="I218" i="4"/>
  <c r="I217" i="4"/>
  <c r="I215" i="4"/>
  <c r="I214" i="4"/>
  <c r="I213" i="4"/>
  <c r="I212" i="4"/>
  <c r="I211" i="4"/>
  <c r="I210" i="4"/>
  <c r="I208" i="4"/>
  <c r="I207" i="4"/>
  <c r="I206" i="4"/>
  <c r="I205" i="4"/>
  <c r="I203" i="4"/>
  <c r="I202" i="4"/>
  <c r="I201" i="4"/>
  <c r="I200" i="4"/>
  <c r="I199" i="4"/>
  <c r="I198" i="4"/>
  <c r="F197" i="4"/>
  <c r="I197" i="4" s="1"/>
  <c r="F196" i="4"/>
  <c r="I196" i="4" s="1"/>
  <c r="F195" i="4"/>
  <c r="I195" i="4" s="1"/>
  <c r="A191" i="4"/>
  <c r="I190" i="4"/>
  <c r="L219" i="4" s="1"/>
  <c r="F190" i="4"/>
  <c r="B190" i="4"/>
  <c r="B157" i="4"/>
  <c r="F157" i="4"/>
  <c r="I157" i="4"/>
  <c r="M185" i="4" s="1"/>
  <c r="A158" i="4"/>
  <c r="F159" i="4"/>
  <c r="I159" i="4" s="1"/>
  <c r="F160" i="4"/>
  <c r="I160" i="4" s="1"/>
  <c r="F161" i="4"/>
  <c r="I161" i="4" s="1"/>
  <c r="F162" i="4"/>
  <c r="I162" i="4" s="1"/>
  <c r="F163" i="4"/>
  <c r="I163" i="4" s="1"/>
  <c r="F164" i="4"/>
  <c r="I164" i="4" s="1"/>
  <c r="I165" i="4"/>
  <c r="I166" i="4"/>
  <c r="I167" i="4"/>
  <c r="I168" i="4"/>
  <c r="I169" i="4"/>
  <c r="I170" i="4"/>
  <c r="I172" i="4"/>
  <c r="I173" i="4"/>
  <c r="I174" i="4"/>
  <c r="I175" i="4"/>
  <c r="I177" i="4"/>
  <c r="I178" i="4"/>
  <c r="I179" i="4"/>
  <c r="I180" i="4"/>
  <c r="I181" i="4"/>
  <c r="I182" i="4"/>
  <c r="I184" i="4"/>
  <c r="I185" i="4"/>
  <c r="I186" i="4"/>
  <c r="I187" i="4"/>
  <c r="A104" i="4"/>
  <c r="B103" i="4"/>
  <c r="I154" i="4"/>
  <c r="I153" i="4"/>
  <c r="I152" i="4"/>
  <c r="I151" i="4"/>
  <c r="I149" i="4"/>
  <c r="I148" i="4"/>
  <c r="I147" i="4"/>
  <c r="I143" i="4"/>
  <c r="I142" i="4"/>
  <c r="I141" i="4"/>
  <c r="I140" i="4"/>
  <c r="I139" i="4"/>
  <c r="I138" i="4"/>
  <c r="I137" i="4"/>
  <c r="I135" i="4"/>
  <c r="I131" i="4"/>
  <c r="I129" i="4"/>
  <c r="I128" i="4"/>
  <c r="I127" i="4"/>
  <c r="I126" i="4"/>
  <c r="F125" i="4"/>
  <c r="I125" i="4" s="1"/>
  <c r="F109" i="4"/>
  <c r="I109" i="4" s="1"/>
  <c r="F108" i="4"/>
  <c r="I108" i="4" s="1"/>
  <c r="F107" i="4"/>
  <c r="I107" i="4" s="1"/>
  <c r="F106" i="4"/>
  <c r="I106" i="4" s="1"/>
  <c r="F105" i="4"/>
  <c r="I105" i="4" s="1"/>
  <c r="I103" i="4"/>
  <c r="L151" i="4" s="1"/>
  <c r="F103" i="4"/>
  <c r="D103" i="4"/>
  <c r="I100" i="4"/>
  <c r="I99" i="4"/>
  <c r="I98" i="4"/>
  <c r="I97" i="4"/>
  <c r="I95" i="4"/>
  <c r="I94" i="4"/>
  <c r="I93" i="4"/>
  <c r="I92" i="4"/>
  <c r="I91" i="4"/>
  <c r="I90" i="4"/>
  <c r="I89" i="4"/>
  <c r="I88" i="4"/>
  <c r="I87" i="4"/>
  <c r="I86" i="4"/>
  <c r="I84" i="4"/>
  <c r="I83" i="4"/>
  <c r="I82" i="4"/>
  <c r="I81" i="4"/>
  <c r="I80" i="4"/>
  <c r="I79" i="4"/>
  <c r="F78" i="4"/>
  <c r="I78" i="4" s="1"/>
  <c r="F77" i="4"/>
  <c r="I77" i="4" s="1"/>
  <c r="F76" i="4"/>
  <c r="I76" i="4" s="1"/>
  <c r="F75" i="4"/>
  <c r="I75" i="4" s="1"/>
  <c r="F74" i="4"/>
  <c r="I74" i="4" s="1"/>
  <c r="F73" i="4"/>
  <c r="I73" i="4" s="1"/>
  <c r="A72" i="4"/>
  <c r="I71" i="4"/>
  <c r="L97" i="4" s="1"/>
  <c r="F71" i="4"/>
  <c r="D71" i="4"/>
  <c r="B71" i="4"/>
  <c r="I68" i="4"/>
  <c r="I67" i="4"/>
  <c r="I65" i="4"/>
  <c r="I63" i="4"/>
  <c r="I62" i="4"/>
  <c r="I61" i="4"/>
  <c r="I60" i="4"/>
  <c r="I59" i="4"/>
  <c r="I58" i="4"/>
  <c r="I57" i="4"/>
  <c r="I56" i="4"/>
  <c r="I55" i="4"/>
  <c r="I54" i="4"/>
  <c r="I52" i="4"/>
  <c r="I49" i="4"/>
  <c r="I48" i="4"/>
  <c r="I47" i="4"/>
  <c r="F46" i="4"/>
  <c r="I46" i="4" s="1"/>
  <c r="F45" i="4"/>
  <c r="I45" i="4" s="1"/>
  <c r="F44" i="4"/>
  <c r="I44" i="4" s="1"/>
  <c r="F43" i="4"/>
  <c r="I43" i="4" s="1"/>
  <c r="F42" i="4"/>
  <c r="I42" i="4" s="1"/>
  <c r="F41" i="4"/>
  <c r="I41" i="4" s="1"/>
  <c r="A40" i="4"/>
  <c r="I39" i="4"/>
  <c r="L67" i="4" s="1"/>
  <c r="F39" i="4"/>
  <c r="D39" i="4"/>
  <c r="B39" i="4"/>
  <c r="D7" i="4"/>
  <c r="F7" i="4"/>
  <c r="I7" i="4"/>
  <c r="B7" i="4"/>
  <c r="A8" i="4"/>
  <c r="N100" i="6" l="1"/>
  <c r="M103" i="6"/>
  <c r="N103" i="6" s="1"/>
  <c r="I2782" i="4"/>
  <c r="H2785" i="4" s="1"/>
  <c r="I2785" i="4" s="1"/>
  <c r="I2786" i="4" s="1"/>
  <c r="M2782" i="4"/>
  <c r="M2786" i="4" s="1"/>
  <c r="R89" i="6" s="1"/>
  <c r="G2786" i="4"/>
  <c r="N68" i="6"/>
  <c r="M69" i="6"/>
  <c r="N69" i="6" s="1"/>
  <c r="L1558" i="4"/>
  <c r="Q49" i="6" s="1"/>
  <c r="O1527" i="4" s="1"/>
  <c r="I1543" i="4"/>
  <c r="G1546" i="4"/>
  <c r="I1546" i="4" s="1"/>
  <c r="I440" i="4"/>
  <c r="I606" i="4"/>
  <c r="G615" i="4"/>
  <c r="K615" i="4" s="1"/>
  <c r="K621" i="4" s="1"/>
  <c r="P20" i="6" s="1"/>
  <c r="I472" i="4"/>
  <c r="G481" i="4"/>
  <c r="K481" i="4" s="1"/>
  <c r="K487" i="4" s="1"/>
  <c r="P16" i="6" s="1"/>
  <c r="I96" i="4"/>
  <c r="K778" i="4"/>
  <c r="K784" i="4" s="1"/>
  <c r="P25" i="6" s="1"/>
  <c r="I324" i="4"/>
  <c r="F341" i="4"/>
  <c r="G341" i="4" s="1"/>
  <c r="G273" i="4"/>
  <c r="I283" i="4"/>
  <c r="G519" i="4"/>
  <c r="K844" i="4"/>
  <c r="K850" i="4" s="1"/>
  <c r="P27" i="6" s="1"/>
  <c r="G1075" i="4"/>
  <c r="K1005" i="4"/>
  <c r="K1011" i="4" s="1"/>
  <c r="P32" i="6" s="1"/>
  <c r="G455" i="4"/>
  <c r="K682" i="4"/>
  <c r="K688" i="4" s="1"/>
  <c r="P22" i="6" s="1"/>
  <c r="K1069" i="4"/>
  <c r="K1075" i="4" s="1"/>
  <c r="P34" i="6" s="1"/>
  <c r="K746" i="4"/>
  <c r="K752" i="4" s="1"/>
  <c r="P24" i="6" s="1"/>
  <c r="I682" i="4"/>
  <c r="H687" i="4" s="1"/>
  <c r="I687" i="4" s="1"/>
  <c r="I688" i="4" s="1"/>
  <c r="I746" i="4"/>
  <c r="H751" i="4" s="1"/>
  <c r="I751" i="4" s="1"/>
  <c r="I752" i="4" s="1"/>
  <c r="K513" i="4"/>
  <c r="K519" i="4" s="1"/>
  <c r="P17" i="6" s="1"/>
  <c r="I908" i="4"/>
  <c r="H913" i="4" s="1"/>
  <c r="I913" i="4" s="1"/>
  <c r="I914" i="4" s="1"/>
  <c r="J914" i="4" s="1"/>
  <c r="H553" i="4"/>
  <c r="I553" i="4" s="1"/>
  <c r="I554" i="4" s="1"/>
  <c r="M18" i="6" s="1"/>
  <c r="N18" i="6" s="1"/>
  <c r="N521" i="4" s="1"/>
  <c r="K908" i="4"/>
  <c r="K914" i="4" s="1"/>
  <c r="P29" i="6" s="1"/>
  <c r="G1172" i="4"/>
  <c r="M79" i="6"/>
  <c r="N79" i="6" s="1"/>
  <c r="L455" i="4"/>
  <c r="Q15" i="6" s="1"/>
  <c r="K548" i="4"/>
  <c r="K554" i="4" s="1"/>
  <c r="P18" i="6" s="1"/>
  <c r="G554" i="4"/>
  <c r="G817" i="4"/>
  <c r="G1011" i="4"/>
  <c r="I973" i="4"/>
  <c r="H978" i="4" s="1"/>
  <c r="I978" i="4" s="1"/>
  <c r="I979" i="4" s="1"/>
  <c r="J979" i="4" s="1"/>
  <c r="H1010" i="4"/>
  <c r="I1010" i="4" s="1"/>
  <c r="I1011" i="4" s="1"/>
  <c r="M32" i="6" s="1"/>
  <c r="N32" i="6" s="1"/>
  <c r="H1365" i="4"/>
  <c r="I1365" i="4" s="1"/>
  <c r="I1366" i="4" s="1"/>
  <c r="H1171" i="4"/>
  <c r="I1171" i="4" s="1"/>
  <c r="I1172" i="4" s="1"/>
  <c r="J1172" i="4" s="1"/>
  <c r="H881" i="4"/>
  <c r="I881" i="4" s="1"/>
  <c r="I882" i="4" s="1"/>
  <c r="K1037" i="4"/>
  <c r="K1043" i="4" s="1"/>
  <c r="P33" i="6" s="1"/>
  <c r="K1166" i="4"/>
  <c r="K1172" i="4" s="1"/>
  <c r="P37" i="6" s="1"/>
  <c r="K1360" i="4"/>
  <c r="K1366" i="4" s="1"/>
  <c r="P43" i="6" s="1"/>
  <c r="H1074" i="4"/>
  <c r="I1074" i="4" s="1"/>
  <c r="I1075" i="4" s="1"/>
  <c r="M34" i="6" s="1"/>
  <c r="N34" i="6" s="1"/>
  <c r="G1366" i="4"/>
  <c r="I940" i="4"/>
  <c r="H945" i="4" s="1"/>
  <c r="I945" i="4" s="1"/>
  <c r="I1328" i="4"/>
  <c r="H1333" i="4" s="1"/>
  <c r="I1333" i="4" s="1"/>
  <c r="I1334" i="4" s="1"/>
  <c r="G882" i="4"/>
  <c r="G946" i="4"/>
  <c r="L1140" i="4"/>
  <c r="Q36" i="6" s="1"/>
  <c r="G1334" i="4"/>
  <c r="H85" i="4"/>
  <c r="I85" i="4" s="1"/>
  <c r="I1037" i="4"/>
  <c r="H1042" i="4" s="1"/>
  <c r="I1042" i="4" s="1"/>
  <c r="I1043" i="4" s="1"/>
  <c r="J1718" i="4"/>
  <c r="M54" i="6"/>
  <c r="N54" i="6" s="1"/>
  <c r="J2562" i="4"/>
  <c r="N82" i="6"/>
  <c r="N2532" i="4" s="1"/>
  <c r="K1430" i="4"/>
  <c r="P45" i="6" s="1"/>
  <c r="K1270" i="4"/>
  <c r="P40" i="6" s="1"/>
  <c r="J1974" i="4"/>
  <c r="M62" i="6"/>
  <c r="N62" i="6" s="1"/>
  <c r="J2498" i="4"/>
  <c r="J2305" i="4"/>
  <c r="M74" i="6"/>
  <c r="N74" i="6" s="1"/>
  <c r="J2754" i="4"/>
  <c r="M88" i="6"/>
  <c r="N88" i="6" s="1"/>
  <c r="J1654" i="4"/>
  <c r="M52" i="6"/>
  <c r="N52" i="6" s="1"/>
  <c r="J2038" i="4"/>
  <c r="N64" i="6"/>
  <c r="N2008" i="4" s="1"/>
  <c r="K979" i="4"/>
  <c r="P31" i="6" s="1"/>
  <c r="K455" i="4"/>
  <c r="P15" i="6" s="1"/>
  <c r="L784" i="4"/>
  <c r="Q25" i="6" s="1"/>
  <c r="M850" i="4"/>
  <c r="R27" i="6" s="1"/>
  <c r="K946" i="4"/>
  <c r="P30" i="6" s="1"/>
  <c r="K1140" i="4"/>
  <c r="P36" i="6" s="1"/>
  <c r="M1270" i="4"/>
  <c r="R40" i="6" s="1"/>
  <c r="J2240" i="4"/>
  <c r="N72" i="6"/>
  <c r="N2210" i="4" s="1"/>
  <c r="L487" i="4"/>
  <c r="Q16" i="6" s="1"/>
  <c r="M720" i="4"/>
  <c r="R23" i="6" s="1"/>
  <c r="L850" i="4"/>
  <c r="Q27" i="6" s="1"/>
  <c r="M946" i="4"/>
  <c r="R30" i="6" s="1"/>
  <c r="M979" i="4"/>
  <c r="R31" i="6" s="1"/>
  <c r="M1237" i="4"/>
  <c r="R39" i="6" s="1"/>
  <c r="M1302" i="4"/>
  <c r="R41" i="6" s="1"/>
  <c r="M1398" i="4"/>
  <c r="R44" i="6" s="1"/>
  <c r="L1526" i="4"/>
  <c r="Q48" i="6" s="1"/>
  <c r="O1495" i="4" s="1"/>
  <c r="K1910" i="4"/>
  <c r="P60" i="6" s="1"/>
  <c r="J2141" i="4"/>
  <c r="M67" i="6"/>
  <c r="N67" i="6" s="1"/>
  <c r="J2402" i="4"/>
  <c r="M77" i="6"/>
  <c r="N77" i="6" s="1"/>
  <c r="N2371" i="4" s="1"/>
  <c r="I714" i="4"/>
  <c r="H339" i="4"/>
  <c r="I339" i="4" s="1"/>
  <c r="M423" i="4"/>
  <c r="R14" i="6" s="1"/>
  <c r="L554" i="4"/>
  <c r="Q18" i="6" s="1"/>
  <c r="O520" i="4" s="1"/>
  <c r="G586" i="4"/>
  <c r="L621" i="4"/>
  <c r="M688" i="4"/>
  <c r="R22" i="6" s="1"/>
  <c r="M817" i="4"/>
  <c r="R26" i="6" s="1"/>
  <c r="I844" i="4"/>
  <c r="H849" i="4" s="1"/>
  <c r="I849" i="4" s="1"/>
  <c r="I850" i="4" s="1"/>
  <c r="J850" i="4" s="1"/>
  <c r="M882" i="4"/>
  <c r="R28" i="6" s="1"/>
  <c r="Q30" i="6"/>
  <c r="M1043" i="4"/>
  <c r="R33" i="6" s="1"/>
  <c r="L1075" i="4"/>
  <c r="Q34" i="6" s="1"/>
  <c r="M1140" i="4"/>
  <c r="R36" i="6" s="1"/>
  <c r="M1172" i="4"/>
  <c r="R37" i="6" s="1"/>
  <c r="K1334" i="4"/>
  <c r="P42" i="6" s="1"/>
  <c r="M1366" i="4"/>
  <c r="R43" i="6" s="1"/>
  <c r="L1398" i="4"/>
  <c r="Q44" i="6" s="1"/>
  <c r="O1367" i="4" s="1"/>
  <c r="M1462" i="4"/>
  <c r="R46" i="6" s="1"/>
  <c r="G979" i="4"/>
  <c r="L1494" i="4"/>
  <c r="Q47" i="6" s="1"/>
  <c r="O1463" i="4" s="1"/>
  <c r="M1526" i="4"/>
  <c r="R48" i="6" s="1"/>
  <c r="K1654" i="4"/>
  <c r="P52" i="6" s="1"/>
  <c r="J1686" i="4"/>
  <c r="M53" i="6"/>
  <c r="N53" i="6" s="1"/>
  <c r="K1782" i="4"/>
  <c r="P56" i="6" s="1"/>
  <c r="K1878" i="4"/>
  <c r="R59" i="6" s="1"/>
  <c r="K1942" i="4"/>
  <c r="P61" i="6" s="1"/>
  <c r="K2006" i="4"/>
  <c r="P63" i="6" s="1"/>
  <c r="J2176" i="4"/>
  <c r="J2337" i="4"/>
  <c r="M75" i="6"/>
  <c r="N75" i="6" s="1"/>
  <c r="J2594" i="4"/>
  <c r="M83" i="6"/>
  <c r="N83" i="6" s="1"/>
  <c r="K1974" i="4"/>
  <c r="P62" i="6" s="1"/>
  <c r="L720" i="4"/>
  <c r="Q23" i="6" s="1"/>
  <c r="L979" i="4"/>
  <c r="Q31" i="6" s="1"/>
  <c r="L914" i="4"/>
  <c r="Q29" i="6" s="1"/>
  <c r="J2072" i="4"/>
  <c r="N65" i="6"/>
  <c r="N2040" i="4" s="1"/>
  <c r="L1302" i="4"/>
  <c r="Q41" i="6" s="1"/>
  <c r="I449" i="4"/>
  <c r="M455" i="4"/>
  <c r="R15" i="6" s="1"/>
  <c r="L519" i="4"/>
  <c r="Q17" i="6" s="1"/>
  <c r="M586" i="4"/>
  <c r="R19" i="6" s="1"/>
  <c r="M653" i="4"/>
  <c r="R21" i="6" s="1"/>
  <c r="Q28" i="6"/>
  <c r="M1108" i="4"/>
  <c r="R35" i="6" s="1"/>
  <c r="K1398" i="4"/>
  <c r="P44" i="6" s="1"/>
  <c r="M1430" i="4"/>
  <c r="R45" i="6" s="1"/>
  <c r="K653" i="4"/>
  <c r="P21" i="6" s="1"/>
  <c r="K1718" i="4"/>
  <c r="P54" i="6" s="1"/>
  <c r="J2106" i="4"/>
  <c r="N66" i="6"/>
  <c r="N2074" i="4" s="1"/>
  <c r="J2369" i="4"/>
  <c r="J2690" i="4"/>
  <c r="N86" i="6"/>
  <c r="N2660" i="4" s="1"/>
  <c r="L752" i="4"/>
  <c r="Q24" i="6" s="1"/>
  <c r="Q21" i="6"/>
  <c r="K714" i="4"/>
  <c r="M784" i="4"/>
  <c r="R25" i="6" s="1"/>
  <c r="M914" i="4"/>
  <c r="R29" i="6" s="1"/>
  <c r="M1011" i="4"/>
  <c r="R32" i="6" s="1"/>
  <c r="L1430" i="4"/>
  <c r="Q45" i="6" s="1"/>
  <c r="O1399" i="4" s="1"/>
  <c r="H585" i="4"/>
  <c r="I585" i="4" s="1"/>
  <c r="I586" i="4" s="1"/>
  <c r="J586" i="4" s="1"/>
  <c r="J2273" i="4"/>
  <c r="M73" i="6"/>
  <c r="N73" i="6" s="1"/>
  <c r="N87" i="6"/>
  <c r="L1334" i="4"/>
  <c r="Q42" i="6" s="1"/>
  <c r="H171" i="4"/>
  <c r="I171" i="4" s="1"/>
  <c r="H188" i="4" s="1"/>
  <c r="I188" i="4" s="1"/>
  <c r="I189" i="4" s="1"/>
  <c r="M189" i="4"/>
  <c r="R7" i="6" s="1"/>
  <c r="H272" i="4"/>
  <c r="I272" i="4" s="1"/>
  <c r="L423" i="4"/>
  <c r="Q14" i="6" s="1"/>
  <c r="O389" i="4" s="1"/>
  <c r="M487" i="4"/>
  <c r="R16" i="6" s="1"/>
  <c r="M519" i="4"/>
  <c r="R17" i="6" s="1"/>
  <c r="M554" i="4"/>
  <c r="R18" i="6" s="1"/>
  <c r="M621" i="4"/>
  <c r="R20" i="6" s="1"/>
  <c r="M752" i="4"/>
  <c r="R24" i="6" s="1"/>
  <c r="Q26" i="6"/>
  <c r="Q32" i="6"/>
  <c r="M1075" i="4"/>
  <c r="R34" i="6" s="1"/>
  <c r="M1204" i="4"/>
  <c r="R38" i="6" s="1"/>
  <c r="L1237" i="4"/>
  <c r="Q39" i="6" s="1"/>
  <c r="M1334" i="4"/>
  <c r="R42" i="6" s="1"/>
  <c r="L1270" i="4"/>
  <c r="Q40" i="6" s="1"/>
  <c r="L1366" i="4"/>
  <c r="Q43" i="6" s="1"/>
  <c r="Q46" i="6"/>
  <c r="O1431" i="4" s="1"/>
  <c r="K1204" i="4"/>
  <c r="P38" i="6" s="1"/>
  <c r="M1494" i="4"/>
  <c r="R47" i="6" s="1"/>
  <c r="R49" i="6"/>
  <c r="J1622" i="4"/>
  <c r="M51" i="6"/>
  <c r="N51" i="6" s="1"/>
  <c r="K1814" i="4"/>
  <c r="P57" i="6" s="1"/>
  <c r="I1910" i="4"/>
  <c r="J2530" i="4"/>
  <c r="N81" i="6"/>
  <c r="N2500" i="4" s="1"/>
  <c r="J2658" i="4"/>
  <c r="N85" i="6"/>
  <c r="L1043" i="4"/>
  <c r="Q33" i="6" s="1"/>
  <c r="L688" i="4"/>
  <c r="Q22" i="6" s="1"/>
  <c r="O654" i="4" s="1"/>
  <c r="L586" i="4"/>
  <c r="Q19" i="6" s="1"/>
  <c r="L1108" i="4"/>
  <c r="Q35" i="6" s="1"/>
  <c r="L1204" i="4"/>
  <c r="Q38" i="6" s="1"/>
  <c r="L1172" i="4"/>
  <c r="Q37" i="6" s="1"/>
  <c r="H2005" i="4"/>
  <c r="I2005" i="4" s="1"/>
  <c r="I2006" i="4" s="1"/>
  <c r="I1942" i="4"/>
  <c r="H1877" i="4"/>
  <c r="I1877" i="4" s="1"/>
  <c r="I1878" i="4" s="1"/>
  <c r="H1845" i="4"/>
  <c r="I1845" i="4" s="1"/>
  <c r="I1846" i="4" s="1"/>
  <c r="H1813" i="4"/>
  <c r="I1813" i="4" s="1"/>
  <c r="I1814" i="4" s="1"/>
  <c r="I1782" i="4"/>
  <c r="H1749" i="4"/>
  <c r="I1749" i="4" s="1"/>
  <c r="I1750" i="4" s="1"/>
  <c r="I1590" i="4"/>
  <c r="H816" i="4"/>
  <c r="I816" i="4" s="1"/>
  <c r="I817" i="4" s="1"/>
  <c r="J817" i="4" s="1"/>
  <c r="I1520" i="4"/>
  <c r="H1525" i="4" s="1"/>
  <c r="I1525" i="4" s="1"/>
  <c r="I1526" i="4" s="1"/>
  <c r="G1526" i="4"/>
  <c r="K1520" i="4"/>
  <c r="G1494" i="4"/>
  <c r="I1488" i="4"/>
  <c r="H1493" i="4" s="1"/>
  <c r="I1493" i="4" s="1"/>
  <c r="I1494" i="4" s="1"/>
  <c r="K1488" i="4"/>
  <c r="I1456" i="4"/>
  <c r="H1461" i="4" s="1"/>
  <c r="I1461" i="4" s="1"/>
  <c r="I1462" i="4" s="1"/>
  <c r="G1462" i="4"/>
  <c r="K1456" i="4"/>
  <c r="G1430" i="4"/>
  <c r="I1424" i="4"/>
  <c r="G1398" i="4"/>
  <c r="I1392" i="4"/>
  <c r="H1397" i="4" s="1"/>
  <c r="I1397" i="4" s="1"/>
  <c r="G1302" i="4"/>
  <c r="I1296" i="4"/>
  <c r="H1301" i="4" s="1"/>
  <c r="I1301" i="4" s="1"/>
  <c r="K1296" i="4"/>
  <c r="G1270" i="4"/>
  <c r="I1264" i="4"/>
  <c r="H1269" i="4" s="1"/>
  <c r="I1269" i="4" s="1"/>
  <c r="I1270" i="4" s="1"/>
  <c r="G1237" i="4"/>
  <c r="I1231" i="4"/>
  <c r="H1236" i="4" s="1"/>
  <c r="I1236" i="4" s="1"/>
  <c r="I1237" i="4" s="1"/>
  <c r="K1231" i="4"/>
  <c r="G1204" i="4"/>
  <c r="I1198" i="4"/>
  <c r="H1203" i="4" s="1"/>
  <c r="I1203" i="4" s="1"/>
  <c r="I1204" i="4" s="1"/>
  <c r="G1140" i="4"/>
  <c r="I1134" i="4"/>
  <c r="H1139" i="4" s="1"/>
  <c r="I1139" i="4" s="1"/>
  <c r="G1108" i="4"/>
  <c r="I1102" i="4"/>
  <c r="K1102" i="4"/>
  <c r="K876" i="4"/>
  <c r="K811" i="4"/>
  <c r="I778" i="4"/>
  <c r="G653" i="4"/>
  <c r="I647" i="4"/>
  <c r="K580" i="4"/>
  <c r="K417" i="4"/>
  <c r="G423" i="4"/>
  <c r="K248" i="4"/>
  <c r="H237" i="4"/>
  <c r="I237" i="4" s="1"/>
  <c r="H253" i="4" s="1"/>
  <c r="I253" i="4" s="1"/>
  <c r="I254" i="4" s="1"/>
  <c r="H304" i="4"/>
  <c r="I304" i="4" s="1"/>
  <c r="H422" i="4"/>
  <c r="I422" i="4" s="1"/>
  <c r="I423" i="4" s="1"/>
  <c r="G189" i="4"/>
  <c r="K183" i="4"/>
  <c r="G70" i="4"/>
  <c r="H53" i="4"/>
  <c r="I53" i="4" s="1"/>
  <c r="I64" i="4"/>
  <c r="H136" i="4"/>
  <c r="I136" i="4" s="1"/>
  <c r="H155" i="4" s="1"/>
  <c r="I155" i="4" s="1"/>
  <c r="I156" i="4" s="1"/>
  <c r="H204" i="4"/>
  <c r="I204" i="4" s="1"/>
  <c r="L383" i="4"/>
  <c r="H371" i="4"/>
  <c r="I371" i="4" s="1"/>
  <c r="H387" i="4" s="1"/>
  <c r="I387" i="4" s="1"/>
  <c r="I388" i="4" s="1"/>
  <c r="H518" i="4"/>
  <c r="I518" i="4" s="1"/>
  <c r="I519" i="4" s="1"/>
  <c r="L186" i="4"/>
  <c r="K382" i="4"/>
  <c r="G388" i="4"/>
  <c r="L385" i="4"/>
  <c r="M384" i="4"/>
  <c r="M352" i="4"/>
  <c r="L351" i="4"/>
  <c r="M317" i="4"/>
  <c r="L316" i="4"/>
  <c r="I315" i="4"/>
  <c r="K315" i="4"/>
  <c r="K283" i="4"/>
  <c r="L286" i="4"/>
  <c r="L289" i="4" s="1"/>
  <c r="L249" i="4"/>
  <c r="L251" i="4"/>
  <c r="G254" i="4"/>
  <c r="M250" i="4"/>
  <c r="L184" i="4"/>
  <c r="M218" i="4"/>
  <c r="I216" i="4"/>
  <c r="L217" i="4"/>
  <c r="K216" i="4"/>
  <c r="K150" i="4"/>
  <c r="L153" i="4"/>
  <c r="L156" i="4" s="1"/>
  <c r="G156" i="4"/>
  <c r="M152" i="4"/>
  <c r="K96" i="4"/>
  <c r="L99" i="4"/>
  <c r="M98" i="4"/>
  <c r="L65" i="4"/>
  <c r="M66" i="4"/>
  <c r="K64" i="4"/>
  <c r="I66" i="4"/>
  <c r="Q20" i="6" l="1"/>
  <c r="O587" i="4" s="1"/>
  <c r="N3119" i="4"/>
  <c r="P100" i="6"/>
  <c r="M24" i="6"/>
  <c r="N24" i="6" s="1"/>
  <c r="H2786" i="4"/>
  <c r="M89" i="6" s="1"/>
  <c r="N89" i="6" s="1"/>
  <c r="J2786" i="4"/>
  <c r="J1750" i="4"/>
  <c r="M55" i="6"/>
  <c r="N55" i="6" s="1"/>
  <c r="G1552" i="4"/>
  <c r="G1558" i="4" s="1"/>
  <c r="H454" i="4"/>
  <c r="I454" i="4" s="1"/>
  <c r="I455" i="4" s="1"/>
  <c r="M15" i="6" s="1"/>
  <c r="N15" i="6" s="1"/>
  <c r="J1075" i="4"/>
  <c r="G487" i="4"/>
  <c r="I481" i="4"/>
  <c r="H486" i="4" s="1"/>
  <c r="I486" i="4" s="1"/>
  <c r="I487" i="4" s="1"/>
  <c r="J487" i="4" s="1"/>
  <c r="H101" i="4"/>
  <c r="I101" i="4" s="1"/>
  <c r="I102" i="4" s="1"/>
  <c r="J102" i="4" s="1"/>
  <c r="G621" i="4"/>
  <c r="I615" i="4"/>
  <c r="H620" i="4" s="1"/>
  <c r="I620" i="4" s="1"/>
  <c r="I621" i="4" s="1"/>
  <c r="G281" i="4"/>
  <c r="I273" i="4"/>
  <c r="G350" i="4"/>
  <c r="I341" i="4"/>
  <c r="H320" i="4"/>
  <c r="I320" i="4" s="1"/>
  <c r="I321" i="4" s="1"/>
  <c r="M37" i="6"/>
  <c r="N37" i="6" s="1"/>
  <c r="M31" i="6"/>
  <c r="N31" i="6" s="1"/>
  <c r="J554" i="4"/>
  <c r="M22" i="6"/>
  <c r="N22" i="6" s="1"/>
  <c r="N655" i="4" s="1"/>
  <c r="J688" i="4"/>
  <c r="M19" i="6"/>
  <c r="N19" i="6" s="1"/>
  <c r="M29" i="6"/>
  <c r="N29" i="6" s="1"/>
  <c r="J1011" i="4"/>
  <c r="J752" i="4"/>
  <c r="N7" i="6"/>
  <c r="N158" i="4" s="1"/>
  <c r="J189" i="4"/>
  <c r="M42" i="6"/>
  <c r="N42" i="6" s="1"/>
  <c r="J1334" i="4"/>
  <c r="I946" i="4"/>
  <c r="J946" i="4" s="1"/>
  <c r="I1302" i="4"/>
  <c r="J1302" i="4" s="1"/>
  <c r="M388" i="4"/>
  <c r="R13" i="6" s="1"/>
  <c r="J1782" i="4"/>
  <c r="M56" i="6"/>
  <c r="N56" i="6" s="1"/>
  <c r="J1846" i="4"/>
  <c r="M58" i="6"/>
  <c r="N58" i="6" s="1"/>
  <c r="K102" i="4"/>
  <c r="P5" i="6" s="1"/>
  <c r="K222" i="4"/>
  <c r="P8" i="6" s="1"/>
  <c r="K586" i="4"/>
  <c r="P19" i="6" s="1"/>
  <c r="K817" i="4"/>
  <c r="P26" i="6" s="1"/>
  <c r="J1814" i="4"/>
  <c r="M57" i="6"/>
  <c r="N57" i="6" s="1"/>
  <c r="H719" i="4"/>
  <c r="I719" i="4" s="1"/>
  <c r="I720" i="4" s="1"/>
  <c r="L189" i="4"/>
  <c r="Q7" i="6" s="1"/>
  <c r="O157" i="4" s="1"/>
  <c r="K189" i="4"/>
  <c r="P7" i="6" s="1"/>
  <c r="K423" i="4"/>
  <c r="P14" i="6" s="1"/>
  <c r="M26" i="6"/>
  <c r="N26" i="6" s="1"/>
  <c r="N786" i="4" s="1"/>
  <c r="K1108" i="4"/>
  <c r="P35" i="6" s="1"/>
  <c r="K1302" i="4"/>
  <c r="P41" i="6" s="1"/>
  <c r="K1462" i="4"/>
  <c r="P46" i="6" s="1"/>
  <c r="K70" i="4"/>
  <c r="P4" i="6" s="1"/>
  <c r="K321" i="4"/>
  <c r="P11" i="6" s="1"/>
  <c r="K882" i="4"/>
  <c r="P28" i="6" s="1"/>
  <c r="K1237" i="4"/>
  <c r="P39" i="6" s="1"/>
  <c r="J2006" i="4"/>
  <c r="M63" i="6"/>
  <c r="N63" i="6" s="1"/>
  <c r="N1976" i="4" s="1"/>
  <c r="K720" i="4"/>
  <c r="P23" i="6" s="1"/>
  <c r="M70" i="4"/>
  <c r="R4" i="6" s="1"/>
  <c r="M222" i="4"/>
  <c r="R8" i="6" s="1"/>
  <c r="Q10" i="6"/>
  <c r="O255" i="4" s="1"/>
  <c r="K1494" i="4"/>
  <c r="P47" i="6" s="1"/>
  <c r="K1526" i="4"/>
  <c r="P48" i="6" s="1"/>
  <c r="J1878" i="4"/>
  <c r="Q59" i="6" s="1"/>
  <c r="P59" i="6"/>
  <c r="M59" i="6"/>
  <c r="N59" i="6" s="1"/>
  <c r="L70" i="4"/>
  <c r="Q4" i="6" s="1"/>
  <c r="Q6" i="6"/>
  <c r="L222" i="4"/>
  <c r="Q8" i="6" s="1"/>
  <c r="O190" i="4" s="1"/>
  <c r="K289" i="4"/>
  <c r="P10" i="6" s="1"/>
  <c r="L321" i="4"/>
  <c r="Q11" i="6" s="1"/>
  <c r="L356" i="4"/>
  <c r="Q12" i="6" s="1"/>
  <c r="O322" i="4" s="1"/>
  <c r="M102" i="4"/>
  <c r="R5" i="6" s="1"/>
  <c r="M156" i="4"/>
  <c r="R6" i="6" s="1"/>
  <c r="K156" i="4"/>
  <c r="P6" i="6" s="1"/>
  <c r="M254" i="4"/>
  <c r="R9" i="6" s="1"/>
  <c r="L254" i="4"/>
  <c r="Q9" i="6" s="1"/>
  <c r="M321" i="4"/>
  <c r="R11" i="6" s="1"/>
  <c r="M356" i="4"/>
  <c r="R12" i="6" s="1"/>
  <c r="K388" i="4"/>
  <c r="P13" i="6" s="1"/>
  <c r="L388" i="4"/>
  <c r="Q13" i="6" s="1"/>
  <c r="K254" i="4"/>
  <c r="P9" i="6" s="1"/>
  <c r="J1942" i="4"/>
  <c r="M61" i="6"/>
  <c r="N61" i="6" s="1"/>
  <c r="J1910" i="4"/>
  <c r="M60" i="6"/>
  <c r="N60" i="6" s="1"/>
  <c r="L102" i="4"/>
  <c r="Q5" i="6" s="1"/>
  <c r="H69" i="4"/>
  <c r="I69" i="4" s="1"/>
  <c r="I70" i="4" s="1"/>
  <c r="J1590" i="4"/>
  <c r="M50" i="6"/>
  <c r="N50" i="6" s="1"/>
  <c r="N1560" i="4" s="1"/>
  <c r="J1526" i="4"/>
  <c r="N48" i="6"/>
  <c r="N1496" i="4" s="1"/>
  <c r="J1494" i="4"/>
  <c r="N47" i="6"/>
  <c r="N1464" i="4" s="1"/>
  <c r="M27" i="6"/>
  <c r="N27" i="6" s="1"/>
  <c r="J1462" i="4"/>
  <c r="N46" i="6"/>
  <c r="N1432" i="4" s="1"/>
  <c r="H1429" i="4"/>
  <c r="I1429" i="4" s="1"/>
  <c r="I1430" i="4" s="1"/>
  <c r="I1398" i="4"/>
  <c r="J1366" i="4"/>
  <c r="M43" i="6"/>
  <c r="N43" i="6" s="1"/>
  <c r="J1270" i="4"/>
  <c r="M40" i="6"/>
  <c r="N40" i="6" s="1"/>
  <c r="J1237" i="4"/>
  <c r="M39" i="6"/>
  <c r="N39" i="6" s="1"/>
  <c r="N1206" i="4" s="1"/>
  <c r="J1204" i="4"/>
  <c r="M38" i="6"/>
  <c r="N38" i="6" s="1"/>
  <c r="I1140" i="4"/>
  <c r="H1107" i="4"/>
  <c r="I1107" i="4" s="1"/>
  <c r="I1108" i="4" s="1"/>
  <c r="J1043" i="4"/>
  <c r="M33" i="6"/>
  <c r="N33" i="6" s="1"/>
  <c r="J882" i="4"/>
  <c r="M28" i="6"/>
  <c r="N28" i="6" s="1"/>
  <c r="H783" i="4"/>
  <c r="I783" i="4" s="1"/>
  <c r="I784" i="4" s="1"/>
  <c r="H652" i="4"/>
  <c r="I652" i="4" s="1"/>
  <c r="I653" i="4" s="1"/>
  <c r="M9" i="6"/>
  <c r="N9" i="6" s="1"/>
  <c r="J254" i="4"/>
  <c r="M13" i="6"/>
  <c r="N13" i="6" s="1"/>
  <c r="J388" i="4"/>
  <c r="N5" i="6"/>
  <c r="J156" i="4"/>
  <c r="N6" i="6"/>
  <c r="N104" i="4" s="1"/>
  <c r="J519" i="4"/>
  <c r="M17" i="6"/>
  <c r="N17" i="6" s="1"/>
  <c r="J423" i="4"/>
  <c r="M14" i="6"/>
  <c r="N14" i="6" s="1"/>
  <c r="N390" i="4" s="1"/>
  <c r="H221" i="4"/>
  <c r="I221" i="4" s="1"/>
  <c r="I222" i="4" s="1"/>
  <c r="J621" i="4" l="1"/>
  <c r="M20" i="6"/>
  <c r="N20" i="6" s="1"/>
  <c r="N588" i="4" s="1"/>
  <c r="J455" i="4"/>
  <c r="I1552" i="4"/>
  <c r="K1552" i="4"/>
  <c r="K1558" i="4" s="1"/>
  <c r="P49" i="6" s="1"/>
  <c r="M16" i="6"/>
  <c r="N16" i="6" s="1"/>
  <c r="I350" i="4"/>
  <c r="H355" i="4" s="1"/>
  <c r="I355" i="4" s="1"/>
  <c r="I356" i="4" s="1"/>
  <c r="G356" i="4"/>
  <c r="K350" i="4"/>
  <c r="K356" i="4" s="1"/>
  <c r="P12" i="6" s="1"/>
  <c r="G285" i="4"/>
  <c r="I281" i="4"/>
  <c r="M30" i="6"/>
  <c r="N30" i="6" s="1"/>
  <c r="M41" i="6"/>
  <c r="N41" i="6" s="1"/>
  <c r="M23" i="6"/>
  <c r="N23" i="6" s="1"/>
  <c r="J720" i="4"/>
  <c r="J1430" i="4"/>
  <c r="N45" i="6"/>
  <c r="N1400" i="4" s="1"/>
  <c r="J1398" i="4"/>
  <c r="N44" i="6"/>
  <c r="N1368" i="4" s="1"/>
  <c r="J1140" i="4"/>
  <c r="M36" i="6"/>
  <c r="N36" i="6" s="1"/>
  <c r="M35" i="6"/>
  <c r="N35" i="6" s="1"/>
  <c r="J1108" i="4"/>
  <c r="J784" i="4"/>
  <c r="M25" i="6"/>
  <c r="N25" i="6" s="1"/>
  <c r="J653" i="4"/>
  <c r="M21" i="6"/>
  <c r="N21" i="6" s="1"/>
  <c r="J70" i="4"/>
  <c r="M4" i="6"/>
  <c r="N4" i="6" s="1"/>
  <c r="J222" i="4"/>
  <c r="N8" i="6"/>
  <c r="N191" i="4" s="1"/>
  <c r="J321" i="4"/>
  <c r="M11" i="6"/>
  <c r="N11" i="6" s="1"/>
  <c r="I14" i="5"/>
  <c r="I15" i="5"/>
  <c r="I16" i="5"/>
  <c r="I17" i="5"/>
  <c r="I15" i="4"/>
  <c r="I16" i="4"/>
  <c r="I17" i="4"/>
  <c r="H1557" i="4" l="1"/>
  <c r="I1557" i="4" s="1"/>
  <c r="I1558" i="4" s="1"/>
  <c r="J356" i="4"/>
  <c r="M12" i="6"/>
  <c r="N12" i="6" s="1"/>
  <c r="N323" i="4" s="1"/>
  <c r="I285" i="4"/>
  <c r="H288" i="4" s="1"/>
  <c r="I288" i="4" s="1"/>
  <c r="I289" i="4" s="1"/>
  <c r="G289" i="4"/>
  <c r="M285" i="4"/>
  <c r="M289" i="4" s="1"/>
  <c r="R10" i="6" s="1"/>
  <c r="I28" i="4"/>
  <c r="I28" i="5"/>
  <c r="I36" i="5"/>
  <c r="L35" i="5"/>
  <c r="I35" i="5"/>
  <c r="G34" i="5"/>
  <c r="I34" i="5" s="1"/>
  <c r="G33" i="5"/>
  <c r="L33" i="5" s="1"/>
  <c r="G32" i="5"/>
  <c r="K32" i="5" s="1"/>
  <c r="I31" i="5"/>
  <c r="I30" i="5"/>
  <c r="I29" i="5"/>
  <c r="I27" i="5"/>
  <c r="I26" i="5"/>
  <c r="I25" i="5"/>
  <c r="I24" i="5"/>
  <c r="F24" i="5"/>
  <c r="I23" i="5"/>
  <c r="F23" i="5"/>
  <c r="I22" i="5"/>
  <c r="I20" i="5"/>
  <c r="I19" i="5"/>
  <c r="I18" i="5"/>
  <c r="F14" i="5"/>
  <c r="F13" i="5"/>
  <c r="I13" i="5" s="1"/>
  <c r="F12" i="5"/>
  <c r="I12" i="5" s="1"/>
  <c r="F11" i="5"/>
  <c r="I11" i="5" s="1"/>
  <c r="F10" i="5"/>
  <c r="I10" i="5" s="1"/>
  <c r="F9" i="5"/>
  <c r="I9" i="5" s="1"/>
  <c r="AW289" i="4" l="1"/>
  <c r="W289" i="4"/>
  <c r="AJ289" i="4"/>
  <c r="J1558" i="4"/>
  <c r="N49" i="6"/>
  <c r="M10" i="6"/>
  <c r="N10" i="6" s="1"/>
  <c r="N256" i="4" s="1"/>
  <c r="J289" i="4"/>
  <c r="H21" i="5"/>
  <c r="I21" i="5" s="1"/>
  <c r="I33" i="5"/>
  <c r="M34" i="5"/>
  <c r="I32" i="5"/>
  <c r="I37" i="5" s="1"/>
  <c r="G38" i="5"/>
  <c r="F24" i="4"/>
  <c r="G24" i="4" s="1"/>
  <c r="I24" i="4" s="1"/>
  <c r="F23" i="4"/>
  <c r="G23" i="4" s="1"/>
  <c r="I25" i="4"/>
  <c r="I26" i="4"/>
  <c r="I27" i="4"/>
  <c r="F9" i="4"/>
  <c r="I9" i="4" s="1"/>
  <c r="F10" i="4"/>
  <c r="I10" i="4" s="1"/>
  <c r="F11" i="4"/>
  <c r="I11" i="4" s="1"/>
  <c r="F12" i="4"/>
  <c r="I12" i="4" s="1"/>
  <c r="F13" i="4"/>
  <c r="I13" i="4" s="1"/>
  <c r="F14" i="4"/>
  <c r="I14" i="4" s="1"/>
  <c r="I18" i="4"/>
  <c r="I19" i="4"/>
  <c r="I20" i="4"/>
  <c r="I22" i="4"/>
  <c r="I29" i="4"/>
  <c r="I30" i="4"/>
  <c r="I31" i="4"/>
  <c r="I34" i="4"/>
  <c r="I35" i="4"/>
  <c r="I36" i="4"/>
  <c r="L35" i="4"/>
  <c r="N1528" i="4" l="1"/>
  <c r="N129" i="6"/>
  <c r="G32" i="4"/>
  <c r="K32" i="4" s="1"/>
  <c r="K38" i="4" s="1"/>
  <c r="P3" i="6" s="1"/>
  <c r="P129" i="6" s="1"/>
  <c r="I23" i="4"/>
  <c r="H21" i="4"/>
  <c r="I21" i="4" s="1"/>
  <c r="M34" i="4"/>
  <c r="L33" i="4"/>
  <c r="I33" i="4"/>
  <c r="I38" i="5"/>
  <c r="J38" i="5" s="1"/>
  <c r="G38" i="4" l="1"/>
  <c r="I32" i="4"/>
  <c r="H37" i="4" s="1"/>
  <c r="I37" i="4" s="1"/>
  <c r="I38" i="4" s="1"/>
  <c r="M38" i="4"/>
  <c r="R3" i="6" s="1"/>
  <c r="R129" i="6" s="1"/>
  <c r="L38" i="4"/>
  <c r="Q3" i="6" s="1"/>
  <c r="Q129" i="6" s="1"/>
  <c r="J38" i="4" l="1"/>
  <c r="M3" i="6"/>
  <c r="N3" i="6" s="1"/>
</calcChain>
</file>

<file path=xl/sharedStrings.xml><?xml version="1.0" encoding="utf-8"?>
<sst xmlns="http://schemas.openxmlformats.org/spreadsheetml/2006/main" count="41970" uniqueCount="1678">
  <si>
    <t>JOB No</t>
  </si>
  <si>
    <t>SITE</t>
  </si>
  <si>
    <t>CONTRACTOR</t>
  </si>
  <si>
    <t>PART</t>
  </si>
  <si>
    <t>MATERIAL</t>
  </si>
  <si>
    <t>SECTION</t>
  </si>
  <si>
    <t>No / LM</t>
  </si>
  <si>
    <t>RATE</t>
  </si>
  <si>
    <t>COST</t>
  </si>
  <si>
    <t>ITEM</t>
  </si>
  <si>
    <t>TOTAL EACH</t>
  </si>
  <si>
    <t>FIXINGS</t>
  </si>
  <si>
    <t>DELIVERY</t>
  </si>
  <si>
    <t>LABOUR</t>
  </si>
  <si>
    <t>MS</t>
  </si>
  <si>
    <t>JS</t>
  </si>
  <si>
    <t>PS</t>
  </si>
  <si>
    <t>PACK</t>
  </si>
  <si>
    <t>ms hours</t>
  </si>
  <si>
    <t>js hours</t>
  </si>
  <si>
    <t>ps hours</t>
  </si>
  <si>
    <t>LABOUR TOTALS</t>
  </si>
  <si>
    <t>Nr units</t>
  </si>
  <si>
    <t>AREA</t>
  </si>
  <si>
    <t>TIMBER</t>
  </si>
  <si>
    <t>SHEETS</t>
  </si>
  <si>
    <t>% FOR JMS</t>
  </si>
  <si>
    <t>FINISH</t>
  </si>
  <si>
    <t>ITEMS FOR 10%</t>
  </si>
  <si>
    <t>PAR</t>
  </si>
  <si>
    <t>CUT PANELS</t>
  </si>
  <si>
    <t>JMS REF</t>
  </si>
  <si>
    <t>BofQ ref</t>
  </si>
  <si>
    <t>Nr</t>
  </si>
  <si>
    <t>Drawing</t>
  </si>
  <si>
    <t>Cost each</t>
  </si>
  <si>
    <t>Total cost</t>
  </si>
  <si>
    <t>Notes</t>
  </si>
  <si>
    <t>Item</t>
  </si>
  <si>
    <t>NO MARK UP ITEMS</t>
  </si>
  <si>
    <t>JMS Specialist Joinery Ltd</t>
  </si>
  <si>
    <t xml:space="preserve">Schedule of Tender RFI'S - </t>
  </si>
  <si>
    <t>No</t>
  </si>
  <si>
    <t xml:space="preserve"> Ref</t>
  </si>
  <si>
    <t>Question</t>
  </si>
  <si>
    <t>Date</t>
  </si>
  <si>
    <t>Answer</t>
  </si>
  <si>
    <t>TRFI 001</t>
  </si>
  <si>
    <t>TRFI 002</t>
  </si>
  <si>
    <t>TRFI 003</t>
  </si>
  <si>
    <t>TRFI 004</t>
  </si>
  <si>
    <t>TRFI 005</t>
  </si>
  <si>
    <t>Details</t>
  </si>
  <si>
    <t>Size</t>
  </si>
  <si>
    <t>Stone</t>
  </si>
  <si>
    <t>Glass</t>
  </si>
  <si>
    <t>Metal</t>
  </si>
  <si>
    <t>Fabric</t>
  </si>
  <si>
    <t>Veneer</t>
  </si>
  <si>
    <t>Laminate</t>
  </si>
  <si>
    <t>JOINT</t>
  </si>
  <si>
    <t>HOURS</t>
  </si>
  <si>
    <t>TOTAL</t>
  </si>
  <si>
    <t>FRAME</t>
  </si>
  <si>
    <t>NOTES</t>
  </si>
  <si>
    <t>WIDTH</t>
  </si>
  <si>
    <t>LAMINATE SCHEDULE</t>
  </si>
  <si>
    <t>QTY</t>
  </si>
  <si>
    <t xml:space="preserve"> LENGTH</t>
  </si>
  <si>
    <t>CORE</t>
  </si>
  <si>
    <t>No LIPS</t>
  </si>
  <si>
    <t>LIP FIRST OR SECOND</t>
  </si>
  <si>
    <t>FACE LAMINATE</t>
  </si>
  <si>
    <t>REAR LAMINATE</t>
  </si>
  <si>
    <t>PRICE EACH</t>
  </si>
  <si>
    <t>LIP MATERIAL</t>
  </si>
  <si>
    <t>VENEER SCHEDULE</t>
  </si>
  <si>
    <t>PANEL INFORMATION</t>
  </si>
  <si>
    <t>LIPPING INFORMATION</t>
  </si>
  <si>
    <t>VENEER TYPE</t>
  </si>
  <si>
    <t>PANEL TYPE</t>
  </si>
  <si>
    <t>GRAIN LENGTH</t>
  </si>
  <si>
    <t>THK</t>
  </si>
  <si>
    <t>BOOK
MATCH</t>
  </si>
  <si>
    <t>LIPPING
MATERIAL</t>
  </si>
  <si>
    <t>CONCEALED/EXPOSED</t>
  </si>
  <si>
    <t>LIP THK
1</t>
  </si>
  <si>
    <t>LIP THK
2</t>
  </si>
  <si>
    <t>LIP THK
3</t>
  </si>
  <si>
    <t>LIP THK
4</t>
  </si>
  <si>
    <t>FACE
VENEER</t>
  </si>
  <si>
    <t>REAR
VENEER</t>
  </si>
  <si>
    <t>CORE MATERIAL</t>
  </si>
  <si>
    <t xml:space="preserve">ITEM </t>
  </si>
  <si>
    <t>COST EACH</t>
  </si>
  <si>
    <t>TOTAL COST</t>
  </si>
  <si>
    <t>6881/1</t>
  </si>
  <si>
    <t>6881/2</t>
  </si>
  <si>
    <t>6881/3</t>
  </si>
  <si>
    <t>6881/4</t>
  </si>
  <si>
    <t>6881/5</t>
  </si>
  <si>
    <t>6881/6</t>
  </si>
  <si>
    <t>6881/7</t>
  </si>
  <si>
    <t>6881/8</t>
  </si>
  <si>
    <t>6881/9</t>
  </si>
  <si>
    <t>6881/10</t>
  </si>
  <si>
    <t>6881/11</t>
  </si>
  <si>
    <t>6881/12</t>
  </si>
  <si>
    <t>6881/13</t>
  </si>
  <si>
    <t>6881/14</t>
  </si>
  <si>
    <t>6881/15</t>
  </si>
  <si>
    <t>6881/16</t>
  </si>
  <si>
    <t>6881/17</t>
  </si>
  <si>
    <t>6881/18</t>
  </si>
  <si>
    <t>6881/19</t>
  </si>
  <si>
    <t>6881/20</t>
  </si>
  <si>
    <t>6881/21</t>
  </si>
  <si>
    <t>6881/22</t>
  </si>
  <si>
    <t>6881/23</t>
  </si>
  <si>
    <t>6881/24</t>
  </si>
  <si>
    <t>6881/25</t>
  </si>
  <si>
    <t>6881/26</t>
  </si>
  <si>
    <t>6881/27</t>
  </si>
  <si>
    <t>6881/28</t>
  </si>
  <si>
    <t>6881/29</t>
  </si>
  <si>
    <t>6881/30</t>
  </si>
  <si>
    <t>6881/31</t>
  </si>
  <si>
    <t>6881/32</t>
  </si>
  <si>
    <t>6881/33</t>
  </si>
  <si>
    <t>6881/34</t>
  </si>
  <si>
    <t>6881/35</t>
  </si>
  <si>
    <t>6881/36</t>
  </si>
  <si>
    <t>6881/37</t>
  </si>
  <si>
    <t>6881/38</t>
  </si>
  <si>
    <t>6881/39</t>
  </si>
  <si>
    <t>6881/40</t>
  </si>
  <si>
    <t>6881/41</t>
  </si>
  <si>
    <t>6881/42</t>
  </si>
  <si>
    <t>6881/43</t>
  </si>
  <si>
    <t>6881/44</t>
  </si>
  <si>
    <t>6881/45</t>
  </si>
  <si>
    <t>6881/46</t>
  </si>
  <si>
    <t>6881/47</t>
  </si>
  <si>
    <t>6881/48</t>
  </si>
  <si>
    <t>6881/49</t>
  </si>
  <si>
    <t>6881/50</t>
  </si>
  <si>
    <t>6881/51</t>
  </si>
  <si>
    <t>6881/52</t>
  </si>
  <si>
    <t>6881/53</t>
  </si>
  <si>
    <t>6881/54</t>
  </si>
  <si>
    <t>6881/55</t>
  </si>
  <si>
    <t>6881/56</t>
  </si>
  <si>
    <t>6881/57</t>
  </si>
  <si>
    <t>6881/58</t>
  </si>
  <si>
    <t>6881/59</t>
  </si>
  <si>
    <t>6881/60</t>
  </si>
  <si>
    <t>6881/61</t>
  </si>
  <si>
    <t>6881/62</t>
  </si>
  <si>
    <t>6881/63</t>
  </si>
  <si>
    <t>6881/64</t>
  </si>
  <si>
    <t>6881/65</t>
  </si>
  <si>
    <t>6881/66</t>
  </si>
  <si>
    <t>6881/67</t>
  </si>
  <si>
    <t>6881/68</t>
  </si>
  <si>
    <t>6881/69</t>
  </si>
  <si>
    <t>6881/70</t>
  </si>
  <si>
    <t>6881/71</t>
  </si>
  <si>
    <t>6881/72</t>
  </si>
  <si>
    <t>6881/73</t>
  </si>
  <si>
    <t>6881/74</t>
  </si>
  <si>
    <t>6881/75</t>
  </si>
  <si>
    <t>6881/76</t>
  </si>
  <si>
    <t>6881/77</t>
  </si>
  <si>
    <t>6881/78</t>
  </si>
  <si>
    <t>6881/79</t>
  </si>
  <si>
    <t>6881/80</t>
  </si>
  <si>
    <t>6881/81</t>
  </si>
  <si>
    <t>6881/82</t>
  </si>
  <si>
    <t>6881/83</t>
  </si>
  <si>
    <t>6881/84</t>
  </si>
  <si>
    <t>6881/85</t>
  </si>
  <si>
    <t>6881/86</t>
  </si>
  <si>
    <t>6881/87</t>
  </si>
  <si>
    <t>6881/88</t>
  </si>
  <si>
    <t>6881/89</t>
  </si>
  <si>
    <t>6881/90</t>
  </si>
  <si>
    <t>6881/91</t>
  </si>
  <si>
    <t>6881/92</t>
  </si>
  <si>
    <t>6881/93</t>
  </si>
  <si>
    <t>6881/94</t>
  </si>
  <si>
    <t>6881/95</t>
  </si>
  <si>
    <t>6881/96</t>
  </si>
  <si>
    <t>6881/97</t>
  </si>
  <si>
    <t>6881/98</t>
  </si>
  <si>
    <t>6881/99</t>
  </si>
  <si>
    <t>2D Sample</t>
  </si>
  <si>
    <t>3D Sample</t>
  </si>
  <si>
    <t>BACK BOARD</t>
  </si>
  <si>
    <t>FACE BOARD</t>
  </si>
  <si>
    <t>6mm MDF</t>
  </si>
  <si>
    <t>CNC</t>
  </si>
  <si>
    <t>12mm MDF</t>
  </si>
  <si>
    <t>30mm MDF</t>
  </si>
  <si>
    <t>6mm MDF bonded to 6mm MDF backing</t>
  </si>
  <si>
    <t xml:space="preserve">30mm MDF bonded to 12mm MDF backing </t>
  </si>
  <si>
    <t>1069-FA-60-T1</t>
  </si>
  <si>
    <t>1069-FA-70-T1</t>
  </si>
  <si>
    <t>900mm X 500mm</t>
  </si>
  <si>
    <t>Frames</t>
  </si>
  <si>
    <t>Spec</t>
  </si>
  <si>
    <t>L20</t>
  </si>
  <si>
    <t>As schedule</t>
  </si>
  <si>
    <t>1069-25-T3</t>
  </si>
  <si>
    <t>All as attached schedule</t>
  </si>
  <si>
    <r>
      <rPr>
        <b/>
        <sz val="12.5"/>
        <rFont val="Trebuchet MS"/>
        <family val="2"/>
      </rPr>
      <t>1069_25 Cannon Street  -  Door Schedule</t>
    </r>
  </si>
  <si>
    <r>
      <rPr>
        <b/>
        <sz val="8"/>
        <rFont val="Trebuchet MS"/>
        <family val="2"/>
      </rPr>
      <t>Job Name</t>
    </r>
  </si>
  <si>
    <r>
      <rPr>
        <sz val="8"/>
        <rFont val="Calibri"/>
        <family val="2"/>
      </rPr>
      <t>25 CANNON STREET</t>
    </r>
  </si>
  <si>
    <r>
      <rPr>
        <b/>
        <sz val="8"/>
        <rFont val="Trebuchet MS"/>
        <family val="2"/>
      </rPr>
      <t>Job No.</t>
    </r>
  </si>
  <si>
    <r>
      <rPr>
        <b/>
        <sz val="8"/>
        <rFont val="Trebuchet MS"/>
        <family val="2"/>
      </rPr>
      <t>Date</t>
    </r>
  </si>
  <si>
    <r>
      <rPr>
        <b/>
        <sz val="8"/>
        <rFont val="Trebuchet MS"/>
        <family val="2"/>
      </rPr>
      <t>Revision</t>
    </r>
  </si>
  <si>
    <r>
      <rPr>
        <b/>
        <sz val="8"/>
        <rFont val="Trebuchet MS"/>
        <family val="2"/>
      </rPr>
      <t>Reason for Issue</t>
    </r>
  </si>
  <si>
    <r>
      <rPr>
        <b/>
        <sz val="8"/>
        <rFont val="Trebuchet MS"/>
        <family val="2"/>
      </rPr>
      <t>Notes</t>
    </r>
  </si>
  <si>
    <r>
      <rPr>
        <b/>
        <sz val="7.5"/>
        <rFont val="Trebuchet MS"/>
        <family val="2"/>
      </rPr>
      <t>Key:</t>
    </r>
  </si>
  <si>
    <r>
      <rPr>
        <sz val="8"/>
        <rFont val="Calibri"/>
        <family val="2"/>
      </rPr>
      <t xml:space="preserve">18/04/2019
</t>
    </r>
    <r>
      <rPr>
        <sz val="8"/>
        <rFont val="Calibri"/>
        <family val="2"/>
      </rPr>
      <t xml:space="preserve">05/06/2019
</t>
    </r>
    <r>
      <rPr>
        <sz val="8"/>
        <rFont val="Calibri"/>
        <family val="2"/>
      </rPr>
      <t xml:space="preserve">14/06/2019
</t>
    </r>
    <r>
      <rPr>
        <sz val="8"/>
        <color rgb="FFFF0000"/>
        <rFont val="Calibri"/>
        <family val="2"/>
      </rPr>
      <t>30/07/2019</t>
    </r>
  </si>
  <si>
    <r>
      <rPr>
        <sz val="8"/>
        <rFont val="Calibri"/>
        <family val="2"/>
      </rPr>
      <t xml:space="preserve">Draft T1 T2 </t>
    </r>
    <r>
      <rPr>
        <sz val="8"/>
        <color rgb="FFFF0000"/>
        <rFont val="Calibri"/>
        <family val="2"/>
      </rPr>
      <t>T3</t>
    </r>
  </si>
  <si>
    <r>
      <rPr>
        <sz val="8"/>
        <rFont val="Calibri"/>
        <family val="2"/>
      </rPr>
      <t xml:space="preserve">For Information Stage 4 Issue
</t>
    </r>
    <r>
      <rPr>
        <sz val="8"/>
        <rFont val="Calibri"/>
        <family val="2"/>
      </rPr>
      <t xml:space="preserve">Stage 4 Issue Revised </t>
    </r>
    <r>
      <rPr>
        <sz val="8"/>
        <color rgb="FFFF0000"/>
        <rFont val="Calibri"/>
        <family val="2"/>
      </rPr>
      <t>Stage 4 Issue Revised</t>
    </r>
  </si>
  <si>
    <r>
      <rPr>
        <sz val="8"/>
        <rFont val="Calibri"/>
        <family val="2"/>
      </rPr>
      <t xml:space="preserve">Refer to NBS L20 and DD &amp; DT Series drawings. See 3v Schedule for Ironmongery.
</t>
    </r>
    <r>
      <rPr>
        <sz val="8"/>
        <rFont val="Calibri"/>
        <family val="2"/>
      </rPr>
      <t xml:space="preserve">Revisions since last issue indicated in </t>
    </r>
    <r>
      <rPr>
        <sz val="8"/>
        <color rgb="FFFF0000"/>
        <rFont val="Calibri"/>
        <family val="2"/>
      </rPr>
      <t>red text</t>
    </r>
  </si>
  <si>
    <r>
      <rPr>
        <sz val="6.5"/>
        <rFont val="Calibri"/>
        <family val="2"/>
      </rPr>
      <t xml:space="preserve">Timber veneer finish Painted finish
</t>
    </r>
    <r>
      <rPr>
        <sz val="6.5"/>
        <rFont val="Calibri"/>
        <family val="2"/>
      </rPr>
      <t xml:space="preserve">Risers / concealed frame Shower Room doors Glazed doors
</t>
    </r>
    <r>
      <rPr>
        <sz val="6.5"/>
        <rFont val="Calibri"/>
        <family val="2"/>
      </rPr>
      <t xml:space="preserve">WC Cubicle doors
</t>
    </r>
    <r>
      <rPr>
        <sz val="6.5"/>
        <rFont val="Calibri"/>
        <family val="2"/>
      </rPr>
      <t>External doors</t>
    </r>
  </si>
  <si>
    <r>
      <rPr>
        <sz val="9"/>
        <rFont val="Calibri"/>
        <family val="2"/>
      </rPr>
      <t xml:space="preserve">Studio 4.04, The Tea Building
</t>
    </r>
    <r>
      <rPr>
        <sz val="9"/>
        <rFont val="Calibri"/>
        <family val="2"/>
      </rPr>
      <t xml:space="preserve">56 Shoreditch High Street, London E1 6JJ Tel: 020 7033 9913
</t>
    </r>
    <r>
      <rPr>
        <sz val="9"/>
        <rFont val="Calibri"/>
        <family val="2"/>
      </rPr>
      <t>www.buckleygrayyeoman.com</t>
    </r>
  </si>
  <si>
    <r>
      <rPr>
        <b/>
        <sz val="6.5"/>
        <rFont val="Trebuchet MS"/>
        <family val="2"/>
      </rPr>
      <t>DOOR NO.</t>
    </r>
  </si>
  <si>
    <r>
      <rPr>
        <b/>
        <sz val="6.5"/>
        <rFont val="Trebuchet MS"/>
        <family val="2"/>
      </rPr>
      <t>DOOR TYPE</t>
    </r>
  </si>
  <si>
    <r>
      <rPr>
        <b/>
        <sz val="6.5"/>
        <rFont val="Trebuchet MS"/>
        <family val="2"/>
      </rPr>
      <t>LOCATION</t>
    </r>
  </si>
  <si>
    <r>
      <rPr>
        <b/>
        <sz val="6.5"/>
        <rFont val="Trebuchet MS"/>
        <family val="2"/>
      </rPr>
      <t xml:space="preserve">STRUCTURAL OPENING
</t>
    </r>
    <r>
      <rPr>
        <b/>
        <sz val="6.5"/>
        <rFont val="Trebuchet MS"/>
        <family val="2"/>
      </rPr>
      <t xml:space="preserve">W x H (mm) </t>
    </r>
    <r>
      <rPr>
        <b/>
        <sz val="6.5"/>
        <color rgb="FFFF0000"/>
        <rFont val="Trebuchet MS"/>
        <family val="2"/>
      </rPr>
      <t xml:space="preserve">(Frame sizes where noted
</t>
    </r>
    <r>
      <rPr>
        <b/>
        <sz val="6.5"/>
        <color rgb="FFFF0000"/>
        <rFont val="Trebuchet MS"/>
        <family val="2"/>
      </rPr>
      <t xml:space="preserve">for external doors.
</t>
    </r>
    <r>
      <rPr>
        <b/>
        <sz val="6.5"/>
        <color rgb="FFFF0000"/>
        <rFont val="Trebuchet MS"/>
        <family val="2"/>
      </rPr>
      <t xml:space="preserve">Sizes for </t>
    </r>
    <r>
      <rPr>
        <b/>
        <u/>
        <sz val="6.5"/>
        <color rgb="FFFF0000"/>
        <rFont val="Trebuchet MS"/>
        <family val="2"/>
      </rPr>
      <t>door</t>
    </r>
    <r>
      <rPr>
        <b/>
        <sz val="6.5"/>
        <color rgb="FFFF0000"/>
        <rFont val="Trebuchet MS"/>
        <family val="2"/>
      </rPr>
      <t xml:space="preserve"> frame only)</t>
    </r>
  </si>
  <si>
    <r>
      <rPr>
        <b/>
        <sz val="6.5"/>
        <rFont val="Trebuchet MS"/>
        <family val="2"/>
      </rPr>
      <t xml:space="preserve">THICKNESS
</t>
    </r>
    <r>
      <rPr>
        <b/>
        <sz val="6.5"/>
        <rFont val="Trebuchet MS"/>
        <family val="2"/>
      </rPr>
      <t>(mm)</t>
    </r>
  </si>
  <si>
    <r>
      <rPr>
        <b/>
        <sz val="6.5"/>
        <rFont val="Trebuchet MS"/>
        <family val="2"/>
      </rPr>
      <t>SINGLE DOOR, UNLESS NOTED "D"</t>
    </r>
  </si>
  <si>
    <r>
      <rPr>
        <b/>
        <sz val="6.5"/>
        <rFont val="Trebuchet MS"/>
        <family val="2"/>
      </rPr>
      <t>FRAME FINISH</t>
    </r>
  </si>
  <si>
    <r>
      <rPr>
        <b/>
        <sz val="6.5"/>
        <rFont val="Trebuchet MS"/>
        <family val="2"/>
      </rPr>
      <t>LEAF FINISH</t>
    </r>
  </si>
  <si>
    <r>
      <rPr>
        <b/>
        <sz val="6.5"/>
        <rFont val="Trebuchet MS"/>
        <family val="2"/>
      </rPr>
      <t>VISION PANEL</t>
    </r>
  </si>
  <si>
    <r>
      <rPr>
        <b/>
        <sz val="6.5"/>
        <rFont val="Trebuchet MS"/>
        <family val="2"/>
      </rPr>
      <t>FIRE RATING</t>
    </r>
  </si>
  <si>
    <r>
      <rPr>
        <b/>
        <sz val="6.5"/>
        <rFont val="Trebuchet MS"/>
        <family val="2"/>
      </rPr>
      <t>ACCESS CONTROL SYSTEM</t>
    </r>
  </si>
  <si>
    <r>
      <rPr>
        <b/>
        <sz val="6.5"/>
        <rFont val="Trebuchet MS"/>
        <family val="2"/>
      </rPr>
      <t>NOTES</t>
    </r>
  </si>
  <si>
    <t>Frame cost</t>
  </si>
  <si>
    <t>JMS Notes</t>
  </si>
  <si>
    <t>A1</t>
  </si>
  <si>
    <t>NFR</t>
  </si>
  <si>
    <t>STOP</t>
  </si>
  <si>
    <t>WALNUT</t>
  </si>
  <si>
    <t>2ND MS</t>
  </si>
  <si>
    <t>INT SEALS</t>
  </si>
  <si>
    <t>DB.01</t>
  </si>
  <si>
    <t>A3</t>
  </si>
  <si>
    <t>Basement Central Corridor.</t>
  </si>
  <si>
    <t>1010 x 2300</t>
  </si>
  <si>
    <t>D</t>
  </si>
  <si>
    <t>Timber Veneer</t>
  </si>
  <si>
    <t>VP</t>
  </si>
  <si>
    <t>FD60s</t>
  </si>
  <si>
    <t>AC</t>
  </si>
  <si>
    <t>DB.02</t>
  </si>
  <si>
    <t>Lift Lobby to Security Room.</t>
  </si>
  <si>
    <t>DB.03</t>
  </si>
  <si>
    <t>Lift Lobby to Stair 2</t>
  </si>
  <si>
    <t>1233 x 2300</t>
  </si>
  <si>
    <t>DB.04</t>
  </si>
  <si>
    <t>BOH Corridor to Lift Lobby</t>
  </si>
  <si>
    <t>1130 x 2300</t>
  </si>
  <si>
    <t>DB.05</t>
  </si>
  <si>
    <t>B1</t>
  </si>
  <si>
    <t>Irrigation Room Lobby</t>
  </si>
  <si>
    <t>895 x 2300</t>
  </si>
  <si>
    <t>Painted Finish</t>
  </si>
  <si>
    <t>DB.06</t>
  </si>
  <si>
    <t>Irrigation Room</t>
  </si>
  <si>
    <t>DB.07</t>
  </si>
  <si>
    <t>Water Cylinder Room</t>
  </si>
  <si>
    <t>DB.08</t>
  </si>
  <si>
    <t>B5</t>
  </si>
  <si>
    <t>Bin Storage to Lobby</t>
  </si>
  <si>
    <t>1665 x 2300</t>
  </si>
  <si>
    <t>DB.09</t>
  </si>
  <si>
    <t>Goopds Lift Lobby to BOH</t>
  </si>
  <si>
    <t>2020x 2300</t>
  </si>
  <si>
    <t>DB.10</t>
  </si>
  <si>
    <t>BOH to Bicycle Store</t>
  </si>
  <si>
    <t>2020 x 2300</t>
  </si>
  <si>
    <t>DB.11</t>
  </si>
  <si>
    <t>Comms Intake Room</t>
  </si>
  <si>
    <t>1060 x 2300</t>
  </si>
  <si>
    <t>DB.12</t>
  </si>
  <si>
    <t>B2</t>
  </si>
  <si>
    <t>Ventilation Room</t>
  </si>
  <si>
    <t>DB.13</t>
  </si>
  <si>
    <t>Plant Room</t>
  </si>
  <si>
    <t>DB.14</t>
  </si>
  <si>
    <t>Bicycle Lift Lobby to Corridor</t>
  </si>
  <si>
    <t>DB.15</t>
  </si>
  <si>
    <t>DB.16</t>
  </si>
  <si>
    <t>Future Tenant's Room</t>
  </si>
  <si>
    <t>DB.17</t>
  </si>
  <si>
    <t>Water Tank Room</t>
  </si>
  <si>
    <t>DB.18</t>
  </si>
  <si>
    <t>Store Room</t>
  </si>
  <si>
    <t>910 x 2300</t>
  </si>
  <si>
    <t>DB.19</t>
  </si>
  <si>
    <t>BOH Corridor</t>
  </si>
  <si>
    <t>DB.20</t>
  </si>
  <si>
    <t>OMITTED</t>
  </si>
  <si>
    <t>DB.21</t>
  </si>
  <si>
    <t>Sprinkler Room</t>
  </si>
  <si>
    <t>DB.22</t>
  </si>
  <si>
    <t>Chillers Room</t>
  </si>
  <si>
    <t>DB.23</t>
  </si>
  <si>
    <t>LS Switch Room</t>
  </si>
  <si>
    <t>DB.24</t>
  </si>
  <si>
    <t>Tenant's Future LV Room</t>
  </si>
  <si>
    <t>DB.25</t>
  </si>
  <si>
    <t>Life Safety Generator</t>
  </si>
  <si>
    <t>DB.26</t>
  </si>
  <si>
    <t>Bulk Fuel Oil Store</t>
  </si>
  <si>
    <t>DB.27</t>
  </si>
  <si>
    <t>LV Package Substation</t>
  </si>
  <si>
    <t>DB.28</t>
  </si>
  <si>
    <t>Fire Escape Corridor, South</t>
  </si>
  <si>
    <t>DB.29</t>
  </si>
  <si>
    <t>Fire Escape Corridor, North</t>
  </si>
  <si>
    <t>DB.30</t>
  </si>
  <si>
    <t>A2</t>
  </si>
  <si>
    <t>Corridor to EOT Area</t>
  </si>
  <si>
    <t>DB.31</t>
  </si>
  <si>
    <t>A5</t>
  </si>
  <si>
    <t>Accessible Shower Room</t>
  </si>
  <si>
    <t>DB.32</t>
  </si>
  <si>
    <t>Drying Room 2</t>
  </si>
  <si>
    <t>DB.33</t>
  </si>
  <si>
    <t>Male Changing Entrance</t>
  </si>
  <si>
    <t>DB.34</t>
  </si>
  <si>
    <t>Drying Room 1</t>
  </si>
  <si>
    <t>DB.35</t>
  </si>
  <si>
    <t>Female Changing Entrance</t>
  </si>
  <si>
    <t>DB.36</t>
  </si>
  <si>
    <t>Lobby to Female Changing</t>
  </si>
  <si>
    <t>DB.37</t>
  </si>
  <si>
    <t>Female WC</t>
  </si>
  <si>
    <t>820 x 2300</t>
  </si>
  <si>
    <t>DB.38</t>
  </si>
  <si>
    <t>DB.39</t>
  </si>
  <si>
    <t>F</t>
  </si>
  <si>
    <t>Shower, Female</t>
  </si>
  <si>
    <t>See drawing DD_13</t>
  </si>
  <si>
    <t>DB.40</t>
  </si>
  <si>
    <t>DB.41</t>
  </si>
  <si>
    <t>DB.42</t>
  </si>
  <si>
    <t>DB.43</t>
  </si>
  <si>
    <t>DB.44</t>
  </si>
  <si>
    <t>DB.45</t>
  </si>
  <si>
    <t>DB.46</t>
  </si>
  <si>
    <t>DB.47</t>
  </si>
  <si>
    <t>DB.48</t>
  </si>
  <si>
    <t>DB.49</t>
  </si>
  <si>
    <t>DB.50</t>
  </si>
  <si>
    <t>Lobby to Male Changing</t>
  </si>
  <si>
    <t>DB.51</t>
  </si>
  <si>
    <t>A4</t>
  </si>
  <si>
    <t>950 x 2300</t>
  </si>
  <si>
    <t>DB.52</t>
  </si>
  <si>
    <t>Male WC</t>
  </si>
  <si>
    <t>DB.53</t>
  </si>
  <si>
    <t>DB.54</t>
  </si>
  <si>
    <t>Shower, Male</t>
  </si>
  <si>
    <t>DB.55</t>
  </si>
  <si>
    <t>DB.56</t>
  </si>
  <si>
    <t>DB.57</t>
  </si>
  <si>
    <t>DB.58</t>
  </si>
  <si>
    <t>DB.59</t>
  </si>
  <si>
    <t>DB.60</t>
  </si>
  <si>
    <t>DB.61</t>
  </si>
  <si>
    <t>DB.62</t>
  </si>
  <si>
    <t>DB.63</t>
  </si>
  <si>
    <t>DB.64</t>
  </si>
  <si>
    <t>DB.65</t>
  </si>
  <si>
    <t>DB.66</t>
  </si>
  <si>
    <t>DB.67</t>
  </si>
  <si>
    <t>Central Corridor</t>
  </si>
  <si>
    <t>1860 x 2300</t>
  </si>
  <si>
    <t>DB.68</t>
  </si>
  <si>
    <t>Corridor to Stair</t>
  </si>
  <si>
    <t>DB.69</t>
  </si>
  <si>
    <t>Storage</t>
  </si>
  <si>
    <t>DB.70</t>
  </si>
  <si>
    <t>Unit to UKPN Corridor</t>
  </si>
  <si>
    <t>DB.71</t>
  </si>
  <si>
    <t>UKPN Spec</t>
  </si>
  <si>
    <t>UKPN SubStation to Corridor</t>
  </si>
  <si>
    <t>As per existing opening</t>
  </si>
  <si>
    <t>DB.72</t>
  </si>
  <si>
    <t>DB.73</t>
  </si>
  <si>
    <t>External Ventilation Riser</t>
  </si>
  <si>
    <t>970 x 2300</t>
  </si>
  <si>
    <t>DB.74</t>
  </si>
  <si>
    <t>G</t>
  </si>
  <si>
    <t>Dry Riser Cupb'd, BOH Lobby</t>
  </si>
  <si>
    <t>See drawing DD_14.</t>
  </si>
  <si>
    <t>EX-DB.01</t>
  </si>
  <si>
    <t>(External)</t>
  </si>
  <si>
    <t>UKPN Corridor</t>
  </si>
  <si>
    <t>(External door)</t>
  </si>
  <si>
    <t>TBC</t>
  </si>
  <si>
    <t>EX-DB.02</t>
  </si>
  <si>
    <t>External Stair</t>
  </si>
  <si>
    <t>DG.01</t>
  </si>
  <si>
    <t>E2</t>
  </si>
  <si>
    <t>Reception to A1/B1 Unit</t>
  </si>
  <si>
    <t>See drawing DD_11.</t>
  </si>
  <si>
    <t>(Glazed door)</t>
  </si>
  <si>
    <t>PPC Metal Frame</t>
  </si>
  <si>
    <t>Glazed Door</t>
  </si>
  <si>
    <t>FD30s</t>
  </si>
  <si>
    <t>DG.02</t>
  </si>
  <si>
    <t>Lift Lobby to BOH Lobby</t>
  </si>
  <si>
    <t>See drawing DD_17.</t>
  </si>
  <si>
    <t>Bronze SS (to front)</t>
  </si>
  <si>
    <t>See drawing DD_17. (Also RE_34 &amp; 35).</t>
  </si>
  <si>
    <t>DG.03</t>
  </si>
  <si>
    <t>Lift Lobby to Store</t>
  </si>
  <si>
    <t>DG.04</t>
  </si>
  <si>
    <t>A1/B1 Unit to WC Lobby</t>
  </si>
  <si>
    <t>DG.05</t>
  </si>
  <si>
    <t>D2</t>
  </si>
  <si>
    <t>Riser to A1/B1 Unit</t>
  </si>
  <si>
    <t>1110 x 2000</t>
  </si>
  <si>
    <t>Factory-Painted Finish</t>
  </si>
  <si>
    <t>See drawing DD_06.</t>
  </si>
  <si>
    <t>DG.06</t>
  </si>
  <si>
    <t>DG.07</t>
  </si>
  <si>
    <t>DG.08</t>
  </si>
  <si>
    <t>Disabled WC</t>
  </si>
  <si>
    <t>1110 x 2300</t>
  </si>
  <si>
    <t>DG.09</t>
  </si>
  <si>
    <t>WC Lobby to WCs</t>
  </si>
  <si>
    <t>DG.10</t>
  </si>
  <si>
    <t>DG.11</t>
  </si>
  <si>
    <t>Riser to WCs</t>
  </si>
  <si>
    <t>DG.12</t>
  </si>
  <si>
    <t>1000 x 2000</t>
  </si>
  <si>
    <t>DG.13</t>
  </si>
  <si>
    <t>A1/B1 Unit to Bike Lift Lobby</t>
  </si>
  <si>
    <t>DG.14</t>
  </si>
  <si>
    <t>Service Yard to Bike Lift Lobby</t>
  </si>
  <si>
    <t>Additional protection required to door in Service Yard.</t>
  </si>
  <si>
    <t>DG.15</t>
  </si>
  <si>
    <t>Service Yard to Goods Lift Lobby</t>
  </si>
  <si>
    <t>1710 x 2300</t>
  </si>
  <si>
    <t>Additional protection required to door.  Double swing door.  See drawing DD_05.</t>
  </si>
  <si>
    <t>DG.16</t>
  </si>
  <si>
    <t>Service Yard to BOH Corridor</t>
  </si>
  <si>
    <t>DG.17</t>
  </si>
  <si>
    <t>BOH Lobby to BOH Corridor</t>
  </si>
  <si>
    <t>DG.18</t>
  </si>
  <si>
    <t>A1/A3/B1 Unit to BOH Lobby</t>
  </si>
  <si>
    <t>DG.19</t>
  </si>
  <si>
    <t>Riser to A1/A3/B1 Unit</t>
  </si>
  <si>
    <t>DG.20</t>
  </si>
  <si>
    <t>DG.21</t>
  </si>
  <si>
    <t>BOH Lobby to A1/A3/B1 Unit</t>
  </si>
  <si>
    <t>DG.22</t>
  </si>
  <si>
    <t>DG.23</t>
  </si>
  <si>
    <t>Riser to BOH Lobby</t>
  </si>
  <si>
    <t>DG.24</t>
  </si>
  <si>
    <t>DG.25</t>
  </si>
  <si>
    <t>DG.26</t>
  </si>
  <si>
    <t>DG.27</t>
  </si>
  <si>
    <t>Staircase 2 to BOH Lobby</t>
  </si>
  <si>
    <t>DG.28</t>
  </si>
  <si>
    <t>H</t>
  </si>
  <si>
    <t>Smoke Extract AOV</t>
  </si>
  <si>
    <t>See drawing DD_15.</t>
  </si>
  <si>
    <t>DG.29</t>
  </si>
  <si>
    <t>BOH Lobby to Service Corridor</t>
  </si>
  <si>
    <t>DG.30</t>
  </si>
  <si>
    <t>Service Corridor to BOH Room</t>
  </si>
  <si>
    <t>DG.31</t>
  </si>
  <si>
    <t>Store in BOH Room</t>
  </si>
  <si>
    <t>DG.32</t>
  </si>
  <si>
    <t>Café to BOH Room</t>
  </si>
  <si>
    <t>DG.33</t>
  </si>
  <si>
    <t>Café to WC Lobby</t>
  </si>
  <si>
    <t>DG.34</t>
  </si>
  <si>
    <t>Cupboard in WC Lobby</t>
  </si>
  <si>
    <t>670 x 2000</t>
  </si>
  <si>
    <t>DG.35</t>
  </si>
  <si>
    <t>Cupboard in Disabled WC</t>
  </si>
  <si>
    <t>DG.36</t>
  </si>
  <si>
    <t>DG.37</t>
  </si>
  <si>
    <t>Cafe WC</t>
  </si>
  <si>
    <t>DG.38</t>
  </si>
  <si>
    <t>(Screen)</t>
  </si>
  <si>
    <t>Café Screen</t>
  </si>
  <si>
    <t>See drawing RE_32.</t>
  </si>
  <si>
    <t>x</t>
  </si>
  <si>
    <t>Sliding</t>
  </si>
  <si>
    <t>Glazed panel</t>
  </si>
  <si>
    <t>DG.39</t>
  </si>
  <si>
    <t>DG.40</t>
  </si>
  <si>
    <t>DG.41</t>
  </si>
  <si>
    <t>DG.42</t>
  </si>
  <si>
    <t>(Special)</t>
  </si>
  <si>
    <t>Store behind Reception Desk</t>
  </si>
  <si>
    <t>See drawing RE_23.</t>
  </si>
  <si>
    <t>N/A</t>
  </si>
  <si>
    <t>To match wall panelling</t>
  </si>
  <si>
    <t>DG.43</t>
  </si>
  <si>
    <t>D1</t>
  </si>
  <si>
    <t>Front Entrance, Services Void</t>
  </si>
  <si>
    <t>670 x TBC</t>
  </si>
  <si>
    <t>See drawing DD_06.  Also RE_13</t>
  </si>
  <si>
    <t>DG.44</t>
  </si>
  <si>
    <t>DGWC.01</t>
  </si>
  <si>
    <t>n/a</t>
  </si>
  <si>
    <t>WC Cubicle</t>
  </si>
  <si>
    <t>WC Cubicle System</t>
  </si>
  <si>
    <t>To match timber veneer</t>
  </si>
  <si>
    <t>DGWC.02</t>
  </si>
  <si>
    <t>DGWC.03</t>
  </si>
  <si>
    <t>DGWC.04</t>
  </si>
  <si>
    <t>DGWC.05</t>
  </si>
  <si>
    <t>DGWC.06</t>
  </si>
  <si>
    <t>EX-DG.01</t>
  </si>
  <si>
    <t>Main Entrance, Revolving Doors</t>
  </si>
  <si>
    <t>Metal Frame</t>
  </si>
  <si>
    <t>See drawings FA_12 &amp; 13</t>
  </si>
  <si>
    <t>EX-DG.02</t>
  </si>
  <si>
    <t>Main Entrance, Pass Door</t>
  </si>
  <si>
    <t>EX-DG.03</t>
  </si>
  <si>
    <t>EX-DG.04</t>
  </si>
  <si>
    <t>Garden, A1/B1 Unit</t>
  </si>
  <si>
    <t>EX-DG.05</t>
  </si>
  <si>
    <t>Cannon Street, A1/B1 Unit</t>
  </si>
  <si>
    <t>EX-DG.06</t>
  </si>
  <si>
    <t>Garden, A1 Unit</t>
  </si>
  <si>
    <t>See drawings FA_20 &amp; 21</t>
  </si>
  <si>
    <t>EX-DG.07</t>
  </si>
  <si>
    <t>Watling Street, A1 Unit</t>
  </si>
  <si>
    <t>See drawing FA_22</t>
  </si>
  <si>
    <t>EX-DG.08</t>
  </si>
  <si>
    <t>Watling Street, A1/A3/B1 Unit</t>
  </si>
  <si>
    <t>See drawing FA_23</t>
  </si>
  <si>
    <t>EX-DG.09</t>
  </si>
  <si>
    <t>EX-DG.10</t>
  </si>
  <si>
    <t>Bread Street, BOH Lobby</t>
  </si>
  <si>
    <t>Metal Door</t>
  </si>
  <si>
    <t>See drawings FA_25 &amp; 26</t>
  </si>
  <si>
    <t>EX-DG.11</t>
  </si>
  <si>
    <t>Bread Street, Service Yard</t>
  </si>
  <si>
    <t>See drawings FA_27 &amp; 28</t>
  </si>
  <si>
    <t>EX-DG.12</t>
  </si>
  <si>
    <t>Bread Street, Cycle Entrance</t>
  </si>
  <si>
    <t>See drawing FA_29</t>
  </si>
  <si>
    <t>D1.01</t>
  </si>
  <si>
    <t>E1</t>
  </si>
  <si>
    <t>Lift Lobby to Office</t>
  </si>
  <si>
    <t>See drawing DD_10</t>
  </si>
  <si>
    <t>See drawing DD_10.</t>
  </si>
  <si>
    <t>D1.02</t>
  </si>
  <si>
    <t>D1.03</t>
  </si>
  <si>
    <t>Riser to Office, North Side</t>
  </si>
  <si>
    <t>Factory-Painted Finish, White</t>
  </si>
  <si>
    <t>D1.04</t>
  </si>
  <si>
    <t>D1.05</t>
  </si>
  <si>
    <t>D1.06</t>
  </si>
  <si>
    <t>D1.07</t>
  </si>
  <si>
    <t>Riser to Office, South Side</t>
  </si>
  <si>
    <t>D1.08</t>
  </si>
  <si>
    <t>D1.09</t>
  </si>
  <si>
    <t>D1.10</t>
  </si>
  <si>
    <t>Riser to Lift Lobby</t>
  </si>
  <si>
    <t>See drawing DD_06. (Also CO_30).</t>
  </si>
  <si>
    <t>D1.11</t>
  </si>
  <si>
    <t>D1.12</t>
  </si>
  <si>
    <t>D1.13</t>
  </si>
  <si>
    <t>A7</t>
  </si>
  <si>
    <t>Lift Lobby to WC Lobby</t>
  </si>
  <si>
    <t>1233 x 2700</t>
  </si>
  <si>
    <t>Door with over-panel.  See drawing DD_03. (Also CO_30 &amp; 31).</t>
  </si>
  <si>
    <t>D1.14</t>
  </si>
  <si>
    <t>See drawing DD_15. (Also CO_31).</t>
  </si>
  <si>
    <t>D1.15</t>
  </si>
  <si>
    <t>A8</t>
  </si>
  <si>
    <t>1110 x 2700</t>
  </si>
  <si>
    <t>Door with over-panel.  See drawing DD_03. (Also CO_31).</t>
  </si>
  <si>
    <t>D1.16</t>
  </si>
  <si>
    <t>Staircase 2</t>
  </si>
  <si>
    <t>D1.17</t>
  </si>
  <si>
    <t>WC, Male</t>
  </si>
  <si>
    <t>D1.18</t>
  </si>
  <si>
    <t>Dry Riser Cupboard</t>
  </si>
  <si>
    <t>See drawing DD_14.  (Also CO_31).</t>
  </si>
  <si>
    <t>D1.19</t>
  </si>
  <si>
    <t>Riser to WC, Male</t>
  </si>
  <si>
    <t>FD30</t>
  </si>
  <si>
    <t>D1.20</t>
  </si>
  <si>
    <t>1010 x 2700</t>
  </si>
  <si>
    <t>Door with over-panel.  See drawing DD_03. (Also CO_30 &amp; 32).</t>
  </si>
  <si>
    <t>D1.21</t>
  </si>
  <si>
    <t>Cleaner's Store to WC Lobby</t>
  </si>
  <si>
    <t>1100 x 2300</t>
  </si>
  <si>
    <t>See drawing DD_02.  (Also CO_32).</t>
  </si>
  <si>
    <t>D1.22</t>
  </si>
  <si>
    <t>D1.23</t>
  </si>
  <si>
    <t>WC, Female</t>
  </si>
  <si>
    <t>Door with over-panel.  See drawing DD_03. (Also CO_32).</t>
  </si>
  <si>
    <t>D1.24</t>
  </si>
  <si>
    <t>Riser to WC, Female</t>
  </si>
  <si>
    <t>D1.25</t>
  </si>
  <si>
    <t>D1.26</t>
  </si>
  <si>
    <t>Lift Lobby to Stair 1 Lobby</t>
  </si>
  <si>
    <t>D1.27</t>
  </si>
  <si>
    <t>See drawing DD_14. (Also CO_32).</t>
  </si>
  <si>
    <t>D1.28</t>
  </si>
  <si>
    <t>See drawing DD_15. (Also CO_32).</t>
  </si>
  <si>
    <t>D1.29</t>
  </si>
  <si>
    <t>Staircase 1</t>
  </si>
  <si>
    <t>D1WC.01</t>
  </si>
  <si>
    <t>D1WC.02</t>
  </si>
  <si>
    <t>D1WC.03</t>
  </si>
  <si>
    <t>D1WC.04</t>
  </si>
  <si>
    <t>D1WC.05</t>
  </si>
  <si>
    <t>D1WC.06</t>
  </si>
  <si>
    <t>D1WC.07</t>
  </si>
  <si>
    <t>D1WC.08</t>
  </si>
  <si>
    <t>D1WC.09</t>
  </si>
  <si>
    <t>D1WC.10</t>
  </si>
  <si>
    <t>D1WC.11</t>
  </si>
  <si>
    <t>D1WC.12</t>
  </si>
  <si>
    <t>D1WC.13</t>
  </si>
  <si>
    <t>D1WC.14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</si>
  <si>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</si>
  <si>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</si>
  <si>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</si>
  <si>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</si>
  <si>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</si>
  <si>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</si>
  <si>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</si>
  <si>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</si>
  <si>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</si>
  <si>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</si>
  <si>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D2.11</t>
  </si>
  <si>
    <t>D2.12</t>
  </si>
  <si>
    <t>D2.13</t>
  </si>
  <si>
    <t>D2.14</t>
  </si>
  <si>
    <t>D2.15</t>
  </si>
  <si>
    <t>D2.16</t>
  </si>
  <si>
    <t>D2.17</t>
  </si>
  <si>
    <t>D2.18</t>
  </si>
  <si>
    <t>D2.19</t>
  </si>
  <si>
    <t>D2.20</t>
  </si>
  <si>
    <t>D2.21</t>
  </si>
  <si>
    <t>D2.22</t>
  </si>
  <si>
    <t>D2.23</t>
  </si>
  <si>
    <t>D2.24</t>
  </si>
  <si>
    <t>D2.25</t>
  </si>
  <si>
    <t>D2.26</t>
  </si>
  <si>
    <t>D2.27</t>
  </si>
  <si>
    <t>D2.28</t>
  </si>
  <si>
    <t>D2.29</t>
  </si>
  <si>
    <t>D2WC.01</t>
  </si>
  <si>
    <t>D2WC.02</t>
  </si>
  <si>
    <t>D2WC.03</t>
  </si>
  <si>
    <t>D2WC.04</t>
  </si>
  <si>
    <t>D2WC.05</t>
  </si>
  <si>
    <t>D2WC.06</t>
  </si>
  <si>
    <t>D2WC.07</t>
  </si>
  <si>
    <t>D2WC.08</t>
  </si>
  <si>
    <t>D2WC.09</t>
  </si>
  <si>
    <t>D2WC.10</t>
  </si>
  <si>
    <t>D2WC.11</t>
  </si>
  <si>
    <t>D2WC.12</t>
  </si>
  <si>
    <t>D2WC.13</t>
  </si>
  <si>
    <t>D2WC.14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</si>
  <si>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</si>
  <si>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</si>
  <si>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</si>
  <si>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</si>
  <si>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</si>
  <si>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</si>
  <si>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</si>
  <si>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</si>
  <si>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</si>
  <si>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</si>
  <si>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D3.11</t>
  </si>
  <si>
    <t>D3.12</t>
  </si>
  <si>
    <t>D3.13</t>
  </si>
  <si>
    <t>D3.14</t>
  </si>
  <si>
    <t>D3.15</t>
  </si>
  <si>
    <t>D3.16</t>
  </si>
  <si>
    <t>D3.17</t>
  </si>
  <si>
    <t>D3.18</t>
  </si>
  <si>
    <t>D3.19</t>
  </si>
  <si>
    <t>D3.20</t>
  </si>
  <si>
    <t>D3.21</t>
  </si>
  <si>
    <t>D3.22</t>
  </si>
  <si>
    <t>D3.23</t>
  </si>
  <si>
    <t>D3.24</t>
  </si>
  <si>
    <t>D3.25</t>
  </si>
  <si>
    <t>D3.26</t>
  </si>
  <si>
    <t>D3.27</t>
  </si>
  <si>
    <t>D3.28</t>
  </si>
  <si>
    <t>D3.29</t>
  </si>
  <si>
    <t>D3WC.01</t>
  </si>
  <si>
    <t>D3WC.02</t>
  </si>
  <si>
    <t>D3WC.03</t>
  </si>
  <si>
    <t>D3WC.04</t>
  </si>
  <si>
    <t>D3WC.05</t>
  </si>
  <si>
    <t>D3WC.06</t>
  </si>
  <si>
    <t>D3WC.07</t>
  </si>
  <si>
    <t>D3WC.08</t>
  </si>
  <si>
    <t>D3WC.09</t>
  </si>
  <si>
    <t>D3WC.10</t>
  </si>
  <si>
    <t>D3WC.11</t>
  </si>
  <si>
    <t>D3WC.12</t>
  </si>
  <si>
    <t>D3WC.13</t>
  </si>
  <si>
    <t>D3WC.14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</si>
  <si>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</si>
  <si>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</si>
  <si>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</si>
  <si>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</si>
  <si>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</si>
  <si>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</si>
  <si>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</si>
  <si>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</si>
  <si>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</si>
  <si>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</si>
  <si>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D4.11</t>
  </si>
  <si>
    <t>D4.12</t>
  </si>
  <si>
    <t>D4.13</t>
  </si>
  <si>
    <t>D4.14</t>
  </si>
  <si>
    <t>D4.15</t>
  </si>
  <si>
    <t>D4.16</t>
  </si>
  <si>
    <t>D4.17</t>
  </si>
  <si>
    <t>D4.18</t>
  </si>
  <si>
    <t>D4.19</t>
  </si>
  <si>
    <t>D4.20</t>
  </si>
  <si>
    <t>D4.21</t>
  </si>
  <si>
    <t>D4.22</t>
  </si>
  <si>
    <t>D4.23</t>
  </si>
  <si>
    <t>D4.24</t>
  </si>
  <si>
    <t>D4.25</t>
  </si>
  <si>
    <t>D4.26</t>
  </si>
  <si>
    <t>D4.27</t>
  </si>
  <si>
    <t>D4.28</t>
  </si>
  <si>
    <t>D4.29</t>
  </si>
  <si>
    <t>D4WC.01</t>
  </si>
  <si>
    <t>D4WC.02</t>
  </si>
  <si>
    <t>D4WC.03</t>
  </si>
  <si>
    <t>D4WC.04</t>
  </si>
  <si>
    <t>D4WC.05</t>
  </si>
  <si>
    <t>D4WC.06</t>
  </si>
  <si>
    <t>D4WC.07</t>
  </si>
  <si>
    <t>D4WC.08</t>
  </si>
  <si>
    <t>D4WC.09</t>
  </si>
  <si>
    <t>D4WC.10</t>
  </si>
  <si>
    <t>D4WC.11</t>
  </si>
  <si>
    <t>D4WC.12</t>
  </si>
  <si>
    <t>D4WC.13</t>
  </si>
  <si>
    <t>D4WC.14</t>
  </si>
  <si>
    <t>EX-D4.01</t>
  </si>
  <si>
    <t>Roof Terrace, North Side</t>
  </si>
  <si>
    <t>See terrace details</t>
  </si>
  <si>
    <t>EX-D4.02</t>
  </si>
  <si>
    <t>Roof Terrace, South Side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</si>
  <si>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</si>
  <si>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</si>
  <si>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</si>
  <si>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</si>
  <si>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</si>
  <si>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</si>
  <si>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</si>
  <si>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</si>
  <si>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</si>
  <si>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</si>
  <si>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</si>
  <si>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D5.12</t>
  </si>
  <si>
    <t>D5.13</t>
  </si>
  <si>
    <t>D5.14</t>
  </si>
  <si>
    <t>D5.15</t>
  </si>
  <si>
    <t>D5.16</t>
  </si>
  <si>
    <t>D5.17</t>
  </si>
  <si>
    <t>D5.18</t>
  </si>
  <si>
    <t>D5.19</t>
  </si>
  <si>
    <t>D5.20</t>
  </si>
  <si>
    <t>D5.21</t>
  </si>
  <si>
    <t>D5.22</t>
  </si>
  <si>
    <t>D5.23</t>
  </si>
  <si>
    <t>D5.24</t>
  </si>
  <si>
    <t>D5.25</t>
  </si>
  <si>
    <t>D5.26</t>
  </si>
  <si>
    <t>D5.27</t>
  </si>
  <si>
    <t>D5.28</t>
  </si>
  <si>
    <t>D5.29</t>
  </si>
  <si>
    <t>D5WC.01</t>
  </si>
  <si>
    <t>D5WC.02</t>
  </si>
  <si>
    <t>D5WC.03</t>
  </si>
  <si>
    <t>D5WC.04</t>
  </si>
  <si>
    <t>D5WC.05</t>
  </si>
  <si>
    <t>D5WC.06</t>
  </si>
  <si>
    <t>D5WC.07</t>
  </si>
  <si>
    <t>D5WC.08</t>
  </si>
  <si>
    <t>D5WC.09</t>
  </si>
  <si>
    <t>D5WC.10</t>
  </si>
  <si>
    <t>D5WC.11</t>
  </si>
  <si>
    <t>D5WC.12</t>
  </si>
  <si>
    <t>D5WC.13</t>
  </si>
  <si>
    <t>D5WC.14</t>
  </si>
  <si>
    <t>EX-D5.01</t>
  </si>
  <si>
    <t>EX-D5.02</t>
  </si>
  <si>
    <t>EX-D5.03</t>
  </si>
  <si>
    <t>EX-D5.04</t>
  </si>
  <si>
    <t>EX-D5.05</t>
  </si>
  <si>
    <t>EX-D5.06</t>
  </si>
  <si>
    <t>Staircase 3 to Roof</t>
  </si>
  <si>
    <t>EX-D6.01</t>
  </si>
  <si>
    <t>Staircase 2 to Roof</t>
  </si>
  <si>
    <t>PPC Metal Door</t>
  </si>
  <si>
    <t>See roof details</t>
  </si>
  <si>
    <t>EX-D6.02</t>
  </si>
  <si>
    <t>Metal access gate to plant</t>
  </si>
  <si>
    <t>EX-D6.03</t>
  </si>
  <si>
    <t>Glass access gate, North side</t>
  </si>
  <si>
    <t>Glazed balustrading</t>
  </si>
  <si>
    <t>EX-D6.04</t>
  </si>
  <si>
    <t>Glass access gate, South side</t>
  </si>
  <si>
    <t>EX-D6.05</t>
  </si>
  <si>
    <r>
      <rPr>
        <b/>
        <sz val="8"/>
        <color rgb="FFFF0000"/>
        <rFont val="Arial"/>
        <family val="2"/>
      </rPr>
      <t>Ex. frame app. 935 x 2160</t>
    </r>
  </si>
  <si>
    <r>
      <rPr>
        <b/>
        <sz val="8"/>
        <color rgb="FFFF0000"/>
        <rFont val="Arial"/>
        <family val="2"/>
      </rPr>
      <t>Frame approx 895 x 2160</t>
    </r>
  </si>
  <si>
    <r>
      <rPr>
        <b/>
        <sz val="8"/>
        <color rgb="FFFF0000"/>
        <rFont val="Arial"/>
        <family val="2"/>
      </rPr>
      <t>Approx 2200 x 2900</t>
    </r>
  </si>
  <si>
    <r>
      <rPr>
        <b/>
        <sz val="8"/>
        <color rgb="FFFF0000"/>
        <rFont val="Arial"/>
        <family val="2"/>
      </rPr>
      <t>Frame approx 1240 x 2900</t>
    </r>
  </si>
  <si>
    <r>
      <rPr>
        <b/>
        <sz val="8"/>
        <color rgb="FFFF0000"/>
        <rFont val="Arial"/>
        <family val="2"/>
      </rPr>
      <t>Frame approx 1750 x 2700</t>
    </r>
  </si>
  <si>
    <r>
      <rPr>
        <b/>
        <sz val="8"/>
        <color rgb="FFFF0000"/>
        <rFont val="Arial"/>
        <family val="2"/>
      </rPr>
      <t>Frame approx 2090 x 2700</t>
    </r>
  </si>
  <si>
    <r>
      <rPr>
        <b/>
        <sz val="8"/>
        <color rgb="FFFF0000"/>
        <rFont val="Arial"/>
        <family val="2"/>
      </rPr>
      <t>Frame approx 1770 x 2250</t>
    </r>
  </si>
  <si>
    <r>
      <rPr>
        <b/>
        <sz val="8"/>
        <color rgb="FFFF0000"/>
        <rFont val="Arial"/>
        <family val="2"/>
      </rPr>
      <t>Frame approx 2190 x 2190</t>
    </r>
  </si>
  <si>
    <r>
      <rPr>
        <b/>
        <sz val="8"/>
        <color rgb="FFFF0000"/>
        <rFont val="Arial"/>
        <family val="2"/>
      </rPr>
      <t>Frame approx 2645 x 2190</t>
    </r>
  </si>
  <si>
    <r>
      <rPr>
        <b/>
        <sz val="8"/>
        <color rgb="FFFF0000"/>
        <rFont val="Arial"/>
        <family val="2"/>
      </rPr>
      <t>Frame approx 2550 x 2470</t>
    </r>
  </si>
  <si>
    <r>
      <rPr>
        <b/>
        <sz val="8"/>
        <color rgb="FFFF0000"/>
        <rFont val="Arial"/>
        <family val="2"/>
      </rPr>
      <t>Frame approx 2015 x 3475</t>
    </r>
  </si>
  <si>
    <r>
      <rPr>
        <b/>
        <sz val="8"/>
        <color rgb="FFFF0000"/>
        <rFont val="Arial"/>
        <family val="2"/>
      </rPr>
      <t>Frame approx 3955 x 3620</t>
    </r>
  </si>
  <si>
    <r>
      <rPr>
        <b/>
        <sz val="8"/>
        <color rgb="FFFF0000"/>
        <rFont val="Arial"/>
        <family val="2"/>
      </rPr>
      <t>Frame approx 1550 x 3880</t>
    </r>
  </si>
  <si>
    <r>
      <rPr>
        <b/>
        <sz val="8"/>
        <color rgb="FFFF0000"/>
        <rFont val="Arial"/>
        <family val="2"/>
      </rPr>
      <t>Frame approx 1255 x 2565</t>
    </r>
  </si>
  <si>
    <r>
      <rPr>
        <b/>
        <sz val="8"/>
        <color rgb="FFFF0000"/>
        <rFont val="Arial"/>
        <family val="2"/>
      </rPr>
      <t>Frame approx 1145 x 2620</t>
    </r>
  </si>
  <si>
    <r>
      <rPr>
        <b/>
        <sz val="8"/>
        <color rgb="FFFF0000"/>
        <rFont val="Arial"/>
        <family val="2"/>
      </rPr>
      <t>Frame approx 1025 x 2620</t>
    </r>
  </si>
  <si>
    <r>
      <rPr>
        <b/>
        <sz val="8"/>
        <color rgb="FFFF0000"/>
        <rFont val="Arial"/>
        <family val="2"/>
      </rPr>
      <t>Frame approx 1165 x 2620</t>
    </r>
  </si>
  <si>
    <r>
      <rPr>
        <b/>
        <sz val="8"/>
        <color rgb="FFFF0000"/>
        <rFont val="Arial"/>
        <family val="2"/>
      </rPr>
      <t>Frame approx 1185 x 2685</t>
    </r>
  </si>
  <si>
    <r>
      <rPr>
        <b/>
        <sz val="8"/>
        <color rgb="FFFF0000"/>
        <rFont val="Arial"/>
        <family val="2"/>
      </rPr>
      <t>See drawing DD_30</t>
    </r>
  </si>
  <si>
    <r>
      <rPr>
        <b/>
        <sz val="8"/>
        <color rgb="FFFF0000"/>
        <rFont val="Arial"/>
        <family val="2"/>
      </rPr>
      <t>Frame approx 1100 x 2150</t>
    </r>
  </si>
  <si>
    <r>
      <rPr>
        <b/>
        <sz val="8"/>
        <color rgb="FFFF0000"/>
        <rFont val="Arial"/>
        <family val="2"/>
      </rPr>
      <t>Frame approx 1050 x 1650</t>
    </r>
  </si>
  <si>
    <r>
      <rPr>
        <b/>
        <sz val="8"/>
        <color rgb="FFFF0000"/>
        <rFont val="Arial"/>
        <family val="2"/>
      </rPr>
      <t>Frame approx 1000 x 1150</t>
    </r>
  </si>
  <si>
    <r>
      <rPr>
        <b/>
        <sz val="8"/>
        <color rgb="FFFF0000"/>
        <rFont val="Arial"/>
        <family val="2"/>
      </rPr>
      <t>Frame approx 1080 x 1215</t>
    </r>
  </si>
  <si>
    <r>
      <rPr>
        <b/>
        <sz val="8"/>
        <color rgb="FFFF0000"/>
        <rFont val="Arial"/>
        <family val="2"/>
      </rPr>
      <t>EX-D6.06</t>
    </r>
  </si>
  <si>
    <r>
      <rPr>
        <b/>
        <sz val="8"/>
        <color rgb="FFFF0000"/>
        <rFont val="Arial"/>
        <family val="2"/>
      </rPr>
      <t>(External)</t>
    </r>
  </si>
  <si>
    <r>
      <rPr>
        <b/>
        <sz val="8"/>
        <color rgb="FFFF0000"/>
        <rFont val="Arial"/>
        <family val="2"/>
      </rPr>
      <t>Metal access gate to plant</t>
    </r>
  </si>
  <si>
    <r>
      <rPr>
        <b/>
        <sz val="8"/>
        <color rgb="FFFF0000"/>
        <rFont val="Arial"/>
        <family val="2"/>
      </rPr>
      <t>Frame approx 945 x 850</t>
    </r>
  </si>
  <si>
    <r>
      <rPr>
        <b/>
        <sz val="8"/>
        <color rgb="FFFF0000"/>
        <rFont val="Arial"/>
        <family val="2"/>
      </rPr>
      <t>(External door)</t>
    </r>
  </si>
  <si>
    <r>
      <rPr>
        <b/>
        <sz val="8"/>
        <color rgb="FFFF0000"/>
        <rFont val="Arial"/>
        <family val="2"/>
      </rPr>
      <t>PPC Metal Frame</t>
    </r>
  </si>
  <si>
    <r>
      <rPr>
        <b/>
        <sz val="8"/>
        <color rgb="FFFF0000"/>
        <rFont val="Arial"/>
        <family val="2"/>
      </rPr>
      <t>PPC Metal Door</t>
    </r>
  </si>
  <si>
    <r>
      <rPr>
        <b/>
        <sz val="8"/>
        <color rgb="FFFF0000"/>
        <rFont val="Arial"/>
        <family val="2"/>
      </rPr>
      <t>See roof details</t>
    </r>
  </si>
  <si>
    <t>INT SEAL</t>
  </si>
  <si>
    <t>DD-17</t>
  </si>
  <si>
    <t>A.B.Walnut Ex 150mm X 50mm with lose stop</t>
  </si>
  <si>
    <t>FD60</t>
  </si>
  <si>
    <t>1096.52.</t>
  </si>
  <si>
    <t>A.B.Walnut Ex 200mm X 63mm Might be fire certification issues</t>
  </si>
  <si>
    <t>What material do you want the painted NFR &amp; FD30 frames in as not in spec</t>
  </si>
  <si>
    <t>CND BEECH</t>
  </si>
  <si>
    <t>HWD Ex 150mm X 50mm with lose stop</t>
  </si>
  <si>
    <t xml:space="preserve">A.B.Walnut Ex 175mm X 50mm with lose stop. </t>
  </si>
  <si>
    <t>A.B.Walnut Ex 175mm X 50mm with lose stop.</t>
  </si>
  <si>
    <t>SAPELE</t>
  </si>
  <si>
    <t>By Others</t>
  </si>
  <si>
    <t>628mm X 1123mm</t>
  </si>
  <si>
    <t>ADDED BY JMS</t>
  </si>
  <si>
    <t>628mm X 1308mm</t>
  </si>
  <si>
    <t>Reception desk</t>
  </si>
  <si>
    <t>Use HWD ST by phone</t>
  </si>
  <si>
    <t>Please forward spec N10</t>
  </si>
  <si>
    <t>Please forward spec L40</t>
  </si>
  <si>
    <t>Please forward spec K13</t>
  </si>
  <si>
    <t>Please forward spec P20</t>
  </si>
  <si>
    <t>25</t>
  </si>
  <si>
    <t>WC-11</t>
  </si>
  <si>
    <t>4 &amp; 5</t>
  </si>
  <si>
    <t>Received</t>
  </si>
  <si>
    <t>27</t>
  </si>
  <si>
    <t>1 &amp; 4</t>
  </si>
  <si>
    <t>WC-02</t>
  </si>
  <si>
    <t>GA</t>
  </si>
  <si>
    <t>WC-10</t>
  </si>
  <si>
    <t>WC-01</t>
  </si>
  <si>
    <t>28</t>
  </si>
  <si>
    <t>WC-40 (6)</t>
  </si>
  <si>
    <t>50mm X 10mm</t>
  </si>
  <si>
    <t>47</t>
  </si>
  <si>
    <t>FF-15 EOT Male changing mirror</t>
  </si>
  <si>
    <t>4150mm X 1050mm</t>
  </si>
  <si>
    <t>EOT-04</t>
  </si>
  <si>
    <t>N10/136</t>
  </si>
  <si>
    <t>WC-20</t>
  </si>
  <si>
    <t>48</t>
  </si>
  <si>
    <t>E/O fluted glass</t>
  </si>
  <si>
    <t>49</t>
  </si>
  <si>
    <t>FF-15 EOT Female changing mirror</t>
  </si>
  <si>
    <t>2600mm X 1050mm</t>
  </si>
  <si>
    <t>EOT-01</t>
  </si>
  <si>
    <t>EOT-11</t>
  </si>
  <si>
    <t>EOT-12, 13 &amp; 14</t>
  </si>
  <si>
    <t>50</t>
  </si>
  <si>
    <t>Floor</t>
  </si>
  <si>
    <t>Grd</t>
  </si>
  <si>
    <t>1-5</t>
  </si>
  <si>
    <t>Grd-5</t>
  </si>
  <si>
    <t>B</t>
  </si>
  <si>
    <t>51</t>
  </si>
  <si>
    <t>Male WC WF-01 wall panels</t>
  </si>
  <si>
    <t>End panels</t>
  </si>
  <si>
    <t>FF-15 Male WC mirror</t>
  </si>
  <si>
    <t>1590mm X 1075mm</t>
  </si>
  <si>
    <t>52</t>
  </si>
  <si>
    <t>53</t>
  </si>
  <si>
    <t>FF-15 Female WC mirror</t>
  </si>
  <si>
    <t>2960mm X 1075mm</t>
  </si>
  <si>
    <t>WC-12</t>
  </si>
  <si>
    <t>54</t>
  </si>
  <si>
    <t>55</t>
  </si>
  <si>
    <t>4330mm X 1075mm</t>
  </si>
  <si>
    <t>56</t>
  </si>
  <si>
    <t>57</t>
  </si>
  <si>
    <t>5700mm X 1075mm</t>
  </si>
  <si>
    <t>WC-03</t>
  </si>
  <si>
    <t>WC-04</t>
  </si>
  <si>
    <t>58</t>
  </si>
  <si>
    <t>59</t>
  </si>
  <si>
    <t>796mm X 1075mm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</si>
  <si>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</si>
  <si>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</si>
  <si>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</si>
  <si>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</si>
  <si>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</si>
  <si>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</si>
  <si>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</si>
  <si>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</si>
  <si>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</si>
  <si>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</si>
  <si>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</si>
  <si>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</si>
  <si>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SA-11 Male vanity unit</t>
  </si>
  <si>
    <t>N10/141</t>
  </si>
  <si>
    <t>1590mm X 500mm X 400mm</t>
  </si>
  <si>
    <t>796mm X 500mm X 400mm</t>
  </si>
  <si>
    <t>SA-33 towel dispenser</t>
  </si>
  <si>
    <t>SA-32 soap dispenser</t>
  </si>
  <si>
    <t>intergrated bin</t>
  </si>
  <si>
    <t>SA-11 Female vanity unit</t>
  </si>
  <si>
    <t>2960mm X 500mm x 400mm</t>
  </si>
  <si>
    <t>4330mm X 500mm X 400mm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</si>
  <si>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</si>
  <si>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</si>
  <si>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</si>
  <si>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</si>
  <si>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</si>
  <si>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</si>
  <si>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</si>
  <si>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</si>
  <si>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</si>
  <si>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</si>
  <si>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</si>
  <si>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</si>
  <si>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</si>
  <si>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</si>
  <si>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5700mm X 500mm X 400mm</t>
  </si>
  <si>
    <t>FF-16 Male vanity unit</t>
  </si>
  <si>
    <t>N10/143</t>
  </si>
  <si>
    <t>FF-16 Female vanity unit</t>
  </si>
  <si>
    <t>FF-14 Urinal screens</t>
  </si>
  <si>
    <t>N10/144</t>
  </si>
  <si>
    <t>260mm X 840mm</t>
  </si>
  <si>
    <t>WC-30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</si>
  <si>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</si>
  <si>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</si>
  <si>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</si>
  <si>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</si>
  <si>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</si>
  <si>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</si>
  <si>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</si>
  <si>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</si>
  <si>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</si>
  <si>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</si>
  <si>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</si>
  <si>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</si>
  <si>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</si>
  <si>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L40/555</t>
  </si>
  <si>
    <t>480mm X 1600mm</t>
  </si>
  <si>
    <t>EOT-50 &amp; 90</t>
  </si>
  <si>
    <t>EOT-01 &amp; 11</t>
  </si>
  <si>
    <t>900mm X 2200mm</t>
  </si>
  <si>
    <t>1400mm X 2200mm</t>
  </si>
  <si>
    <t>EOT-14</t>
  </si>
  <si>
    <t>1 &amp; 2</t>
  </si>
  <si>
    <t>796mm X 1120mm</t>
  </si>
  <si>
    <t>FF-19 Mirror Male WC</t>
  </si>
  <si>
    <t>FF-17 Mirror Female changing</t>
  </si>
  <si>
    <t>FF-19 Mirror Male &amp; Female changing</t>
  </si>
  <si>
    <t>FF-17 Mirror Male WC</t>
  </si>
  <si>
    <t>790mm X 2550mm</t>
  </si>
  <si>
    <t>FF-19 Mirror Accessable WC</t>
  </si>
  <si>
    <t>500mm X 1630mm</t>
  </si>
  <si>
    <t>WC-13</t>
  </si>
  <si>
    <t>FF-17 Mirror Accessable WC</t>
  </si>
  <si>
    <t>L40/559</t>
  </si>
  <si>
    <t>FF-19 Mirror Reception WC</t>
  </si>
  <si>
    <t>FF-19 Mirror Reception AWC</t>
  </si>
  <si>
    <t>500mm X 1560mm</t>
  </si>
  <si>
    <t>RE-01</t>
  </si>
  <si>
    <t>RE-38</t>
  </si>
  <si>
    <t>1210mm X 2500mm</t>
  </si>
  <si>
    <t>FF-17 Mirror Female WC</t>
  </si>
  <si>
    <t>790mm X 2420mm</t>
  </si>
  <si>
    <t>WC-05</t>
  </si>
  <si>
    <t>FF-31 Mirror Male changing</t>
  </si>
  <si>
    <t>2600mm X 2250mm</t>
  </si>
  <si>
    <t>EOT-03</t>
  </si>
  <si>
    <t>WF-01 Wall panel Female changing</t>
  </si>
  <si>
    <t>900mm X 2400mm</t>
  </si>
  <si>
    <t>EOT-13</t>
  </si>
  <si>
    <t>FF-21 Towel unit Male changing</t>
  </si>
  <si>
    <t>N10/146</t>
  </si>
  <si>
    <t>101</t>
  </si>
  <si>
    <t>102</t>
  </si>
  <si>
    <t>103</t>
  </si>
  <si>
    <t>104</t>
  </si>
  <si>
    <t>EOT-40</t>
  </si>
  <si>
    <t>FF-21 Towel unit Female changing</t>
  </si>
  <si>
    <t>N10/147</t>
  </si>
  <si>
    <t>4150mm X 500mm X 400mm</t>
  </si>
  <si>
    <t>2600mm X 500mm X 400mm</t>
  </si>
  <si>
    <t>107</t>
  </si>
  <si>
    <t>108</t>
  </si>
  <si>
    <t>109</t>
  </si>
  <si>
    <t>FF-30 Drying rail</t>
  </si>
  <si>
    <t>N10/159</t>
  </si>
  <si>
    <t>More info required to price</t>
  </si>
  <si>
    <t>FF-01 Shower bench</t>
  </si>
  <si>
    <t>N10/162</t>
  </si>
  <si>
    <t>EOT-20</t>
  </si>
  <si>
    <t>110</t>
  </si>
  <si>
    <t>111</t>
  </si>
  <si>
    <t>112</t>
  </si>
  <si>
    <t>113</t>
  </si>
  <si>
    <t>114</t>
  </si>
  <si>
    <t>SA-10 EOT Male vanity unit</t>
  </si>
  <si>
    <t>N10/140</t>
  </si>
  <si>
    <t>SA-10 EOT Female vanity unit</t>
  </si>
  <si>
    <t>EOT-12</t>
  </si>
  <si>
    <t>115</t>
  </si>
  <si>
    <t>116</t>
  </si>
  <si>
    <t>117</t>
  </si>
  <si>
    <t>118</t>
  </si>
  <si>
    <t>FF-16 EOT Male vanity unit</t>
  </si>
  <si>
    <t>FF-16 EOT Female vanity unit</t>
  </si>
  <si>
    <t>166</t>
  </si>
  <si>
    <t>167</t>
  </si>
  <si>
    <t>168</t>
  </si>
  <si>
    <t>169</t>
  </si>
  <si>
    <t>170</t>
  </si>
  <si>
    <t>171</t>
  </si>
  <si>
    <t>172</t>
  </si>
  <si>
    <t>173</t>
  </si>
  <si>
    <t>FF-12 Reception mirror</t>
  </si>
  <si>
    <t>N10/120</t>
  </si>
  <si>
    <t>3200mm X 2690mm</t>
  </si>
  <si>
    <t>RE-34</t>
  </si>
  <si>
    <t>RFS-18 Wall paneling</t>
  </si>
  <si>
    <t>K13/121</t>
  </si>
  <si>
    <t>M2</t>
  </si>
  <si>
    <t>RFS-18 Access hatch Wall paneling</t>
  </si>
  <si>
    <t>Please forward drawings RF-08, 24 &amp; 25 for BofQ items 167 &amp; 168</t>
  </si>
  <si>
    <t>TRFI 006</t>
  </si>
  <si>
    <t>TRFI 007</t>
  </si>
  <si>
    <t xml:space="preserve">Please forward drawings ST-02, 03 &amp; 04 for BofQ items 169 &amp; 170 </t>
  </si>
  <si>
    <t>TRFI 008</t>
  </si>
  <si>
    <t>Please forward quantitys for BofQ items 169 &amp; 170</t>
  </si>
  <si>
    <t>P20/195</t>
  </si>
  <si>
    <t>SK-04 Skirting for stairs</t>
  </si>
  <si>
    <t>SK-04 Skirting for Café</t>
  </si>
  <si>
    <t>Towel storage kick boards</t>
  </si>
  <si>
    <t>Included with items 6881/63 &amp; 64</t>
  </si>
  <si>
    <t>SK-01 Skirting</t>
  </si>
  <si>
    <t>P20/202</t>
  </si>
  <si>
    <t>Lm</t>
  </si>
  <si>
    <t>WF-00</t>
  </si>
  <si>
    <t>ST-02, 03 &amp; 04</t>
  </si>
  <si>
    <t>RF-08, 24 &amp; 25</t>
  </si>
  <si>
    <t>TRFI 009</t>
  </si>
  <si>
    <t>Please forward drawing WF-00 for BofQ item 172</t>
  </si>
  <si>
    <t>FF-05 Reception benching</t>
  </si>
  <si>
    <t>N10/114</t>
  </si>
  <si>
    <t>RE-21</t>
  </si>
  <si>
    <t>174</t>
  </si>
  <si>
    <t>175</t>
  </si>
  <si>
    <t>176</t>
  </si>
  <si>
    <t>177</t>
  </si>
  <si>
    <t>178</t>
  </si>
  <si>
    <t>179</t>
  </si>
  <si>
    <t>180</t>
  </si>
  <si>
    <t>184</t>
  </si>
  <si>
    <t>Window boards</t>
  </si>
  <si>
    <t>P20/205</t>
  </si>
  <si>
    <t>WF-00, 03, 36 &amp; 37</t>
  </si>
  <si>
    <t>TRFI 010</t>
  </si>
  <si>
    <t>FF-09 Reception planter boxes</t>
  </si>
  <si>
    <t>N10/119</t>
  </si>
  <si>
    <t>RE-32</t>
  </si>
  <si>
    <t>TRFI 011</t>
  </si>
  <si>
    <t>Please forward drawings for BofQ items 175 &amp; 176 planters</t>
  </si>
  <si>
    <t>TRFI 012</t>
  </si>
  <si>
    <t>Please provide drawings &amp; spec for BofQ item 177</t>
  </si>
  <si>
    <t>IW-40 Cladding support system</t>
  </si>
  <si>
    <t>FF-03 Reception devider unit</t>
  </si>
  <si>
    <t>N10/112</t>
  </si>
  <si>
    <t>3830mm X 440mm X 630mm</t>
  </si>
  <si>
    <t>RE-41</t>
  </si>
  <si>
    <t>TRFI 013</t>
  </si>
  <si>
    <t>Please provide timber species for BofQ item 178</t>
  </si>
  <si>
    <t>FF-04 Reception high table</t>
  </si>
  <si>
    <t>N10/113</t>
  </si>
  <si>
    <t>3500mm X 1800mm X 1050mm</t>
  </si>
  <si>
    <t>RE-42</t>
  </si>
  <si>
    <t>EOT Accessable cistern top</t>
  </si>
  <si>
    <t>1300mm X 300mm</t>
  </si>
  <si>
    <t>EOT-90</t>
  </si>
  <si>
    <t>TRFI 014</t>
  </si>
  <si>
    <t>Please provide spec for BofQ item 180</t>
  </si>
  <si>
    <t>TRFI 015</t>
  </si>
  <si>
    <t>Please provide spec for BofQ item 184</t>
  </si>
  <si>
    <t>Taps &amp; chillers</t>
  </si>
  <si>
    <t>RE-37</t>
  </si>
  <si>
    <t>FF-06 Window ledge Café</t>
  </si>
  <si>
    <t>N10/127</t>
  </si>
  <si>
    <t>TRFI 016</t>
  </si>
  <si>
    <t>Please provide timber species for BofQ item 179</t>
  </si>
  <si>
    <t>TRFI 017</t>
  </si>
  <si>
    <t>Please provide timber species for Café window ledge</t>
  </si>
  <si>
    <t>N10/128</t>
  </si>
  <si>
    <t>6695mm X 700mm X 950mm</t>
  </si>
  <si>
    <t>FF-07 Café counter (front)</t>
  </si>
  <si>
    <t>RE-43, 44 &amp; 45</t>
  </si>
  <si>
    <t>FF-07 Café counter (back)</t>
  </si>
  <si>
    <t>RE-13</t>
  </si>
  <si>
    <t>RE-14</t>
  </si>
  <si>
    <t>Reception bench</t>
  </si>
  <si>
    <t>TRFI 018</t>
  </si>
  <si>
    <t>N10/111</t>
  </si>
  <si>
    <t>2900mm X 1914mm X 970mm</t>
  </si>
  <si>
    <t>RE-40 &amp; 46</t>
  </si>
  <si>
    <t>Please forward drawings WF-00, FA-03, 36 &amp; 37 for BofQ item 174</t>
  </si>
  <si>
    <t>6881/88A</t>
  </si>
  <si>
    <t>6881/100</t>
  </si>
  <si>
    <t>4100mm X 485mm X 1050mm</t>
  </si>
  <si>
    <t>DRAWER FRONT</t>
  </si>
  <si>
    <t>YES</t>
  </si>
  <si>
    <t>A.B.WALNUT</t>
  </si>
  <si>
    <t>CONCEALED</t>
  </si>
  <si>
    <t>FRONT PANEL</t>
  </si>
  <si>
    <t>BASE PANEL</t>
  </si>
  <si>
    <t>18mm MR MDF</t>
  </si>
  <si>
    <t>C</t>
  </si>
  <si>
    <t>SIDES</t>
  </si>
  <si>
    <t>BACK</t>
  </si>
  <si>
    <t>BALANCER</t>
  </si>
  <si>
    <t>WALL PANEL</t>
  </si>
  <si>
    <t>TOP &amp; BOT</t>
  </si>
  <si>
    <t>DOORS</t>
  </si>
  <si>
    <t>CLEAR 5%</t>
  </si>
  <si>
    <t>DIVIDER</t>
  </si>
  <si>
    <t>SHELF</t>
  </si>
  <si>
    <t>PLINTH</t>
  </si>
  <si>
    <t>SCRIBE</t>
  </si>
  <si>
    <t>2 X 18mm MR MDF</t>
  </si>
  <si>
    <t>18mm FR MDF</t>
  </si>
  <si>
    <t>CLASS O</t>
  </si>
  <si>
    <t>DRAWERS</t>
  </si>
  <si>
    <t>CLADDING</t>
  </si>
  <si>
    <t>BRONZE</t>
  </si>
  <si>
    <t>TOP</t>
  </si>
  <si>
    <t>LINO</t>
  </si>
  <si>
    <t>CABLE OUTLETS</t>
  </si>
  <si>
    <t>PANELS</t>
  </si>
  <si>
    <t>VENEERED MDF</t>
  </si>
  <si>
    <t>DRAWER RUNNERS</t>
  </si>
  <si>
    <t>UPPER TOP</t>
  </si>
  <si>
    <t>18mm MDF</t>
  </si>
  <si>
    <t xml:space="preserve">CNC </t>
  </si>
  <si>
    <t>UPPER WALL</t>
  </si>
  <si>
    <t>UPPER WALL CURVED</t>
  </si>
  <si>
    <t>5mm FLEXI</t>
  </si>
  <si>
    <t xml:space="preserve">8mm FLEXI </t>
  </si>
  <si>
    <t>LOWER WALL</t>
  </si>
  <si>
    <t>LOWER WALL CURVED</t>
  </si>
  <si>
    <t>INNER LEGS</t>
  </si>
  <si>
    <t>OUTER LEGS</t>
  </si>
  <si>
    <t>INNER LEGS CURVED</t>
  </si>
  <si>
    <t>OUTER LEGS CURVED</t>
  </si>
  <si>
    <t>LEGS</t>
  </si>
  <si>
    <t>LOWER PANELS</t>
  </si>
  <si>
    <t>DRAWER UNITS</t>
  </si>
  <si>
    <t>FLUTED PANELS</t>
  </si>
  <si>
    <t>BACK FRAME</t>
  </si>
  <si>
    <t>SWD</t>
  </si>
  <si>
    <t>SURROUND</t>
  </si>
  <si>
    <t>CUTTERS</t>
  </si>
  <si>
    <t>FIX PANELS</t>
  </si>
  <si>
    <t>OUTER FRAME</t>
  </si>
  <si>
    <t>1300mm X 1400mm aprox</t>
  </si>
  <si>
    <t>850mm X 1400mm aprox</t>
  </si>
  <si>
    <t>Included with items 6881/5 &amp; 6 above</t>
  </si>
  <si>
    <t>GLASS</t>
  </si>
  <si>
    <t>MIRRORS</t>
  </si>
  <si>
    <t>SIDE</t>
  </si>
  <si>
    <t>BOT</t>
  </si>
  <si>
    <t>METAL WORK</t>
  </si>
  <si>
    <t>FACE</t>
  </si>
  <si>
    <t>LARGE UNIT</t>
  </si>
  <si>
    <t>SMALL UNIT</t>
  </si>
  <si>
    <t>METALWORK</t>
  </si>
  <si>
    <t>BUDGET price for MDF Box all painted white with metal &amp; glass front. Towel units to be by others</t>
  </si>
  <si>
    <t>By others</t>
  </si>
  <si>
    <t>Not required</t>
  </si>
  <si>
    <t>Not required See item 6881/52 below</t>
  </si>
  <si>
    <t>MEGA GLASS CQ 19-701</t>
  </si>
  <si>
    <t>Not indicated on drawing</t>
  </si>
  <si>
    <t xml:space="preserve">Priced as mirror &amp; surround as type FF-19 </t>
  </si>
  <si>
    <t>SUPPORTS</t>
  </si>
  <si>
    <t>BASIN</t>
  </si>
  <si>
    <t>BIN</t>
  </si>
  <si>
    <t>SPLASHBACK</t>
  </si>
  <si>
    <t>MASS CONCRETE 6317-Q001</t>
  </si>
  <si>
    <t>502.94.000</t>
  </si>
  <si>
    <t>FIT &amp; OTHER COSTS</t>
  </si>
  <si>
    <t>Metal supports supplied for fitting by others. Concrete basins &amp; tops supplied &amp; fitted by Mass Concrete. Pumbing goods by others</t>
  </si>
  <si>
    <t>Priced as 502.94.000 as spec not known</t>
  </si>
  <si>
    <t>PROBOX 40348</t>
  </si>
  <si>
    <t>RUNNERS</t>
  </si>
  <si>
    <t>SUB FRAME</t>
  </si>
  <si>
    <t>MID UNIT</t>
  </si>
  <si>
    <t>25mm MR MDF</t>
  </si>
  <si>
    <t>CLAD</t>
  </si>
  <si>
    <t>BRACKETS</t>
  </si>
  <si>
    <t>CONTROL 15/10/2019</t>
  </si>
  <si>
    <t xml:space="preserve">MR MDF clad </t>
  </si>
  <si>
    <t>PC</t>
  </si>
  <si>
    <t>LIFTERS</t>
  </si>
  <si>
    <t>GOSTAND 15/10/2019</t>
  </si>
  <si>
    <t>MIRROR</t>
  </si>
  <si>
    <t>Mirrors direct to wall</t>
  </si>
  <si>
    <t>Mirrors direct to wall TV &amp; Clock by others</t>
  </si>
  <si>
    <t>PANEL</t>
  </si>
  <si>
    <t>HINGE</t>
  </si>
  <si>
    <t>BINS</t>
  </si>
  <si>
    <t>FLAPS</t>
  </si>
  <si>
    <t>LOCKS</t>
  </si>
  <si>
    <t xml:space="preserve">TOP </t>
  </si>
  <si>
    <t>OAK</t>
  </si>
  <si>
    <t>WALL UNITS</t>
  </si>
  <si>
    <t>BASE UNITS</t>
  </si>
  <si>
    <t>FF-22 Male Hairdryers Mirror unit</t>
  </si>
  <si>
    <t>FF-22 Female Hairdryers Mirror unit</t>
  </si>
  <si>
    <t>1200mm X 300mm X 75mm</t>
  </si>
  <si>
    <t>FRONT</t>
  </si>
  <si>
    <t>HEBGO BRACKET</t>
  </si>
  <si>
    <t>Metal supports supplied for fitting by others. Concrete tops supplied &amp; fitted by Mass Concrete. Undermount sinks &amp; Pumbing goods by others</t>
  </si>
  <si>
    <t>BACKING</t>
  </si>
  <si>
    <t>Budget rate for MDF backing sheets digital print mirrors &amp; Metal frame. All fixings to be by others</t>
  </si>
  <si>
    <t>WALL PANELING</t>
  </si>
  <si>
    <t>BATTONS</t>
  </si>
  <si>
    <t>100mm X 15mm</t>
  </si>
  <si>
    <t>SKIRTING</t>
  </si>
  <si>
    <t>15mm MR MDF</t>
  </si>
  <si>
    <t>MR MDF Supplied in 3M lengths primed</t>
  </si>
  <si>
    <t>SUPPORT FRAME</t>
  </si>
  <si>
    <t>UPHOLSTERY</t>
  </si>
  <si>
    <t>25mm PLY</t>
  </si>
  <si>
    <t>3500mm X 625mm X 460mm</t>
  </si>
  <si>
    <t>Supplied as support frame ply clad &amp; upholstered seat &amp; bolster cusions. All Stonework to be by others.</t>
  </si>
  <si>
    <t>190mm X 15mm</t>
  </si>
  <si>
    <t>SUPPORTS &amp; CLADDING</t>
  </si>
  <si>
    <t>1900mm X 570mm X 350mm</t>
  </si>
  <si>
    <t>2100mm X 570mm X 350mm</t>
  </si>
  <si>
    <t>2200mm X 570mm X 350mm</t>
  </si>
  <si>
    <t>BUDGET COST Supplied as support frame ply clad &amp; Metal planter boxes. All Stonework to be by others.</t>
  </si>
  <si>
    <t>LINER</t>
  </si>
  <si>
    <t>FRONT &amp; BACK</t>
  </si>
  <si>
    <t>DIVIDERS</t>
  </si>
  <si>
    <t>UNIT</t>
  </si>
  <si>
    <t>BOT MOULD</t>
  </si>
  <si>
    <t>TOP &amp; BOT TRIM</t>
  </si>
  <si>
    <t>CHANNEL</t>
  </si>
  <si>
    <t>LIPS</t>
  </si>
  <si>
    <t>SUPPORT</t>
  </si>
  <si>
    <t>40MM MDF</t>
  </si>
  <si>
    <t>40mm MDF</t>
  </si>
  <si>
    <t>BOT TRIM</t>
  </si>
  <si>
    <t>12mm MR MDF</t>
  </si>
  <si>
    <t>MDF CLAD</t>
  </si>
  <si>
    <t>Supplied as support frame ply clad. Stonework to be by others.</t>
  </si>
  <si>
    <t>Now omitted</t>
  </si>
  <si>
    <t>CONTROL 22/10/2019</t>
  </si>
  <si>
    <t>POWER LEGS</t>
  </si>
  <si>
    <t>Mirror &amp; Metal frame direct to wall</t>
  </si>
  <si>
    <t>Mirror only direct to wall</t>
  </si>
  <si>
    <t>BUDGET ONLY due to design as the named supplier for the lifting gear not sure if it will work correctley.</t>
  </si>
  <si>
    <t>Biscuit stops</t>
  </si>
  <si>
    <t xml:space="preserve">Biscuit </t>
  </si>
  <si>
    <t>Cost per frame</t>
  </si>
  <si>
    <t xml:space="preserve">PLY </t>
  </si>
  <si>
    <t>6mm PLY</t>
  </si>
  <si>
    <t>shadbolts original</t>
  </si>
  <si>
    <t>Revised to shadbolts quote 07/11/2019</t>
  </si>
  <si>
    <t>6881/101</t>
  </si>
  <si>
    <t>6881/102</t>
  </si>
  <si>
    <t>6881/103</t>
  </si>
  <si>
    <t>6881/104</t>
  </si>
  <si>
    <t>6881/105</t>
  </si>
  <si>
    <t>Ply fixing stops</t>
  </si>
  <si>
    <t>Biscuit fixing stops</t>
  </si>
  <si>
    <t>Door cladding DG.02 &amp; 03</t>
  </si>
  <si>
    <t>Door cladding DG.42</t>
  </si>
  <si>
    <t>L20/213</t>
  </si>
  <si>
    <t>L20/220</t>
  </si>
  <si>
    <t>DD-213</t>
  </si>
  <si>
    <t>RE-23</t>
  </si>
  <si>
    <t>shadbolts revised 424927</t>
  </si>
  <si>
    <t>Now revised to unfinished Oberflex from Shadbolts</t>
  </si>
  <si>
    <t>shadbolts revised 424923</t>
  </si>
  <si>
    <t>SHADBOLTS 424923</t>
  </si>
  <si>
    <t>BRONZE SATIN RIMEX</t>
  </si>
  <si>
    <t>CONTROL 08/11/2019 14.45</t>
  </si>
  <si>
    <t>DOOR CLADDING</t>
  </si>
  <si>
    <t>5mm BRONZE PLATE</t>
  </si>
  <si>
    <t>Collect free issue door &amp; clad. Ironmongery to be supply &amp; fix by others. Could be fire certification issues.</t>
  </si>
  <si>
    <t>Collect free issue door &amp; clad 5mm bronze plate to outside including handle. Supply 5mm bronze plate for lining. Frame/lining and Ironmongery to be supply &amp; fix by others</t>
  </si>
  <si>
    <t>Ply stops</t>
  </si>
  <si>
    <t>Café area glazed screens</t>
  </si>
  <si>
    <t>L10/565</t>
  </si>
  <si>
    <t>2 SHORT 2 LONG</t>
  </si>
  <si>
    <t>SECOND</t>
  </si>
  <si>
    <t>2mm ABS TO MATCH</t>
  </si>
  <si>
    <t>2 LONG</t>
  </si>
  <si>
    <t>F5150</t>
  </si>
  <si>
    <t>OBERFLEX</t>
  </si>
  <si>
    <t>UNFINISHED</t>
  </si>
  <si>
    <t>FINISHED</t>
  </si>
  <si>
    <t>VE Cost as follows in oberflex flat panels, Unfinished £1007.06 each &amp; finished £1076.83 each</t>
  </si>
  <si>
    <t>VE Cost as follows in oberflex flat panels, Unfinished £896.95 each &amp; finished £942.43 each</t>
  </si>
  <si>
    <t>Saving for alum Powder coated</t>
  </si>
  <si>
    <t>Saving for mild steel Powder coated</t>
  </si>
  <si>
    <t>Saving for redesign</t>
  </si>
  <si>
    <t>VE Cost powder coated steel £7879.90 each, powder coated alum £8154.32 each, Design change £8318.97 each</t>
  </si>
  <si>
    <t>VE Cost powder coated steel £5239.57 each, powder coated alum £5432.33 each, Design change £5547.98 each</t>
  </si>
  <si>
    <t>VE Cost powder coated steel £4083.29 each, powder coated alum £4224.10 each, Design change £4308.60 each</t>
  </si>
  <si>
    <t>VE Cost powder coated steel £6706.92 each, powder coated alum £6919.95 each , Design change £7047.77 each</t>
  </si>
  <si>
    <t>VE Cost powder coated steel £9018.16 each, powder coated alum £9303.69 each, Design change £9475.01 each</t>
  </si>
  <si>
    <t>VE Cost powder coated steel £11469.49 each, powder coated alum £11827.23 each, Design change £12041.87 each</t>
  </si>
  <si>
    <t>STARBANK</t>
  </si>
  <si>
    <t>Now laminated MDF with F5150 £8677.16</t>
  </si>
  <si>
    <t>Now laminated MDF with F5150 £11427.19</t>
  </si>
  <si>
    <t>POPLAR</t>
  </si>
  <si>
    <t>2mm ABS</t>
  </si>
  <si>
    <t>Nr LIPS</t>
  </si>
  <si>
    <t>2 SHORT</t>
  </si>
  <si>
    <t>2 SHORT 1 LONG</t>
  </si>
  <si>
    <t>LAMINATE TYPE</t>
  </si>
  <si>
    <t>REAR</t>
  </si>
  <si>
    <t>Formica wood effect matte 58</t>
  </si>
  <si>
    <t>HWD Ex 150mm X 38mm with lose stop</t>
  </si>
  <si>
    <t>A.B.Walnut Ex 150mm X 38mm with lose stop</t>
  </si>
  <si>
    <t>A.B.Walnut Ex 175mm X 38mm with lose stop.</t>
  </si>
  <si>
    <t xml:space="preserve">A.B.Walnut Ex 175mm X 38mm with lose stop. </t>
  </si>
  <si>
    <r>
      <t xml:space="preserve">A.B.Walnut Ex 200mm X 63mm Might be fire certification issues </t>
    </r>
    <r>
      <rPr>
        <sz val="8"/>
        <color rgb="FFFF0000"/>
        <rFont val="Arial"/>
        <family val="2"/>
      </rPr>
      <t>Unable to change</t>
    </r>
  </si>
  <si>
    <r>
      <rPr>
        <sz val="13.5"/>
        <rFont val="Times New Roman"/>
        <family val="1"/>
      </rPr>
      <t>Buckley Gray Yeoman</t>
    </r>
  </si>
  <si>
    <r>
      <rPr>
        <sz val="6"/>
        <rFont val="Times New Roman"/>
        <family val="1"/>
      </rPr>
      <t>MOCKUP SCHEDULE</t>
    </r>
  </si>
  <si>
    <r>
      <rPr>
        <sz val="6.5"/>
        <rFont val="Times New Roman"/>
        <family val="1"/>
      </rPr>
      <t>Studio 4.04, The Tea Building</t>
    </r>
  </si>
  <si>
    <r>
      <rPr>
        <sz val="5"/>
        <rFont val="Times New Roman"/>
        <family val="1"/>
      </rPr>
      <t>Job Name :</t>
    </r>
  </si>
  <si>
    <r>
      <rPr>
        <sz val="5"/>
        <rFont val="Times New Roman"/>
        <family val="1"/>
      </rPr>
      <t>1069_25 Cannon Street</t>
    </r>
  </si>
  <si>
    <r>
      <rPr>
        <sz val="6.5"/>
        <rFont val="Times New Roman"/>
        <family val="1"/>
      </rPr>
      <t>56 Shoreditch High Street,London E1 6JJ</t>
    </r>
  </si>
  <si>
    <r>
      <rPr>
        <sz val="5"/>
        <rFont val="Times New Roman"/>
        <family val="1"/>
      </rPr>
      <t>Date of Issue :</t>
    </r>
  </si>
  <si>
    <r>
      <rPr>
        <sz val="5"/>
        <rFont val="Times New Roman"/>
        <family val="1"/>
      </rPr>
      <t>Document Number   : 1069 - SA-DC</t>
    </r>
  </si>
  <si>
    <r>
      <rPr>
        <sz val="6.5"/>
        <rFont val="Times New Roman"/>
        <family val="1"/>
      </rPr>
      <t>Tel: 020 7033 9913    Fax: 020 7033 9914</t>
    </r>
  </si>
  <si>
    <r>
      <rPr>
        <sz val="5"/>
        <rFont val="Times New Roman"/>
        <family val="1"/>
      </rPr>
      <t>STAGE 4</t>
    </r>
  </si>
  <si>
    <r>
      <rPr>
        <sz val="5"/>
        <rFont val="Times New Roman"/>
        <family val="1"/>
      </rPr>
      <t>REV -</t>
    </r>
  </si>
  <si>
    <t>MOCKUP NUMBER</t>
  </si>
  <si>
    <t>DESCRIPTION</t>
  </si>
  <si>
    <t>DRAWING REF.</t>
  </si>
  <si>
    <t>LOCATION</t>
  </si>
  <si>
    <t>MOCK-IP / SAMPLE / PROTOTYPE BENCHMARKING</t>
  </si>
  <si>
    <t>APPROXIMATE SIZE (FINAL SIZES TO BE CONFIRMED)</t>
  </si>
  <si>
    <t>Main Entrance  - Glazed pass door, decorative panel &amp; granite base</t>
  </si>
  <si>
    <t>1069-SA-10</t>
  </si>
  <si>
    <t>Western Entrance Portico</t>
  </si>
  <si>
    <t>Mock-up Offsite</t>
  </si>
  <si>
    <t>Typical Ground Floor Window interface detail -  Window and decorative screen corner detail including stone reveal, mockup to include MEP louvre behind decorative grille.</t>
  </si>
  <si>
    <t>Western Elevation - Reception glazing</t>
  </si>
  <si>
    <t>5th floor typical glazing detail -  curtain walling transom, glazing and stone cill detail at base and CW head detail with framework, spandrel panel and glazed balustrade.</t>
  </si>
  <si>
    <t>Western Elevation - Fifth floor façade</t>
  </si>
  <si>
    <t>Mock-up Offsite &amp; Prototype</t>
  </si>
  <si>
    <t>4th Floor Window Detail - Glazing, metal cill, with framework</t>
  </si>
  <si>
    <t>Western Elevation - Fourth floor façade</t>
  </si>
  <si>
    <t>Mock-up Onsite</t>
  </si>
  <si>
    <t>Full height installation of glazing unit within the increased opening of the existing 4th floor window</t>
  </si>
  <si>
    <t>4th Floor Terrace Balustrade Detail - Stone cill corner detail and glazed balustrading</t>
  </si>
  <si>
    <t>Western Elevation - Fourth floor terrace balustrade</t>
  </si>
  <si>
    <t>Benchmarking Onsite</t>
  </si>
  <si>
    <t>Typical 2nd / 3rd floor detail - Window, spandrel and stone reveal</t>
  </si>
  <si>
    <t>1069-SA-01</t>
  </si>
  <si>
    <t>Western Elevation - 3rd Floor</t>
  </si>
  <si>
    <t>Step 1 - Test pattern size scale and design in timber. (PT) Step 2 - Window spandrel detail and stone reveal (MU/OFF)</t>
  </si>
  <si>
    <t>Reception glazed screen - Obscure glazed screen, with glazed sliding door and balustrading</t>
  </si>
  <si>
    <t>Ground Floor - Screen between reception and café</t>
  </si>
  <si>
    <t>Ground Floor Reception</t>
  </si>
  <si>
    <t>Sampling, Prototype &amp; Mock- up Offsite</t>
  </si>
  <si>
    <t>Core Cladding - Corner detail of machined granite wall panel</t>
  </si>
  <si>
    <t>1069-SA-00</t>
  </si>
  <si>
    <t>Sample</t>
  </si>
  <si>
    <t>Reception Lift Detail - Bronzed metal lift door and bronzed metal over-panel.</t>
  </si>
  <si>
    <t>Ground Floor Reception - Core</t>
  </si>
  <si>
    <t>Café Steps - Stair tread detail and stair balustrade. Sub-contractor mockup review</t>
  </si>
  <si>
    <t>Ground Floor Reception - Steps to cafe</t>
  </si>
  <si>
    <t>Sample (Sub contractor Mockup Review)</t>
  </si>
  <si>
    <t>Sample should include 2 no steps, landings and balustrade details</t>
  </si>
  <si>
    <t>Typical Lift Detail - Bronzed metal lift door and bronzed metal over-panel including call button.</t>
  </si>
  <si>
    <t>Typical Floor - Core</t>
  </si>
  <si>
    <t>First installed lift door, surround, flooring interface and call button</t>
  </si>
  <si>
    <t>Typical Stair Details - Stair tread detail and stair balustrading.</t>
  </si>
  <si>
    <t>Typical Floor - Staircase</t>
  </si>
  <si>
    <t>Sample should include 2 no steps, landings and balustrade details as it turns 180 degrees</t>
  </si>
  <si>
    <t>Reception Atrium Glazing Detail - Corner detail of atrium glazed partition with mullion, transom, fluted panel and metal mesh screen</t>
  </si>
  <si>
    <t>First Floor - Double height space</t>
  </si>
  <si>
    <t>Mock-Up Offsite</t>
  </si>
  <si>
    <t>Typical Urinal Detail - Urinal back panel with fluted timber panel, back painted glass</t>
  </si>
  <si>
    <t>Typical Floor - Male WC</t>
  </si>
  <si>
    <t>1200 (h) x 1000 (w)</t>
  </si>
  <si>
    <t>Typical WC Sink Detail - Basin with related sanitaryware, mirror unit and lighting</t>
  </si>
  <si>
    <t>Typical Floor -Female WC</t>
  </si>
  <si>
    <t>Full height x 1500 (w)</t>
  </si>
  <si>
    <t>Typical Cubicle - WC cubicle with related sanitaryware</t>
  </si>
  <si>
    <t>Benchmarking Offsite</t>
  </si>
  <si>
    <t>Full cubicle</t>
  </si>
  <si>
    <t>Communal Terrace Stair Detail - External stair tread detail and stair balustrading.</t>
  </si>
  <si>
    <t>1069-SA-05</t>
  </si>
  <si>
    <t>Fifth Floor - External Light well</t>
  </si>
  <si>
    <t>Sample Review - (Sub contractor Mockup Review)</t>
  </si>
  <si>
    <t>Triple Height Feature Window - Projecting entrance glazing, mockup to include blind box behind.</t>
  </si>
  <si>
    <t>Reception Fluted Panels - Internal &amp; External Corner detail of Fluted panels.</t>
  </si>
  <si>
    <t>500 (h) x 500 (w) x300 (d)</t>
  </si>
  <si>
    <t>Ground Floor Reception - seating area</t>
  </si>
  <si>
    <t>1800 (h) x 1200 (w)</t>
  </si>
  <si>
    <t>Shower cubicle with related sanitaryware</t>
  </si>
  <si>
    <t>1069-SA-B1</t>
  </si>
  <si>
    <t>EOT - Female changing</t>
  </si>
  <si>
    <t>1200 (h) x 1000 (d) x 700
(w)</t>
  </si>
  <si>
    <t>1000 (h) x 1000 (w) x 300
(d)</t>
  </si>
  <si>
    <t>1800 (h) x 1000 (w) x 500
(d)</t>
  </si>
  <si>
    <t>Step 1 - Pattern scale size and design tested initially in timber for onsite testing (PT)
Step 2 - Curtain walling transom and stone cill corner detail &amp; CW corner detail with framework, spandrel panel and glazed balustrade. Reduced height mockup. (MU/OFF)</t>
  </si>
  <si>
    <t>Prototype - Full size Mock-up - 1400 (h) x 1000
(w) x 300 (d)</t>
  </si>
  <si>
    <t>1200 (h) x 1000 (w) x 300
(d)</t>
  </si>
  <si>
    <t>Reception feature wall detail Textured plaster profiled wall panel with
bench, seat pad and recessed ceiling slot.</t>
  </si>
  <si>
    <t>Sampling - 400x400 Prototype  1400 (h) x 1400
(w) x 300 (d) Mock-up Offsite -  1800 (h) x 3000 (w) x 300 (d)</t>
  </si>
  <si>
    <t>1000 (h) x 500 (w) x 500
(d)</t>
  </si>
  <si>
    <t>1000 (h) x 1000 (w) x 200
(d)</t>
  </si>
  <si>
    <t>1500 (h) x 1000 (w) x 500
(d)</t>
  </si>
  <si>
    <t>1200 (h) x 1000 (w) x 200
(d)</t>
  </si>
  <si>
    <t>1500 (h) x 1000 (w) x 800
(d)</t>
  </si>
  <si>
    <t>1000 (h) x 1000 (w) x1000
(d)</t>
  </si>
  <si>
    <t>Basin with related sanitaryware</t>
  </si>
  <si>
    <t>Mirror unit above &amp; timber unit below will be tested through item 16</t>
  </si>
  <si>
    <t>B3</t>
  </si>
  <si>
    <t>Full-height locker with integrated bench</t>
  </si>
  <si>
    <t>Full height x width of one locker</t>
  </si>
  <si>
    <t>B4</t>
  </si>
  <si>
    <t>Twin Cycle Stand</t>
  </si>
  <si>
    <t>Cycle Facilities</t>
  </si>
  <si>
    <t>Product Visit</t>
  </si>
  <si>
    <t>Supplier to advise and arrange access to scheme that has the same product installed</t>
  </si>
  <si>
    <t>Vertical Cycle Stand</t>
  </si>
  <si>
    <t>Basement Cycle Entrance Lobby</t>
  </si>
  <si>
    <t>B6</t>
  </si>
  <si>
    <t>Cycle lift</t>
  </si>
  <si>
    <t>Ground / Basement Cycle Entrance</t>
  </si>
  <si>
    <t>Manufacturer to provide guidance on locations of installed operational lift. Client team to visit to review operation</t>
  </si>
  <si>
    <t>500 (h) x 1000 (w) x 500
(d)</t>
  </si>
  <si>
    <t>JMS NOTES</t>
  </si>
  <si>
    <t>Samples</t>
  </si>
  <si>
    <t>sum</t>
  </si>
  <si>
    <t>Changed by JMS</t>
  </si>
  <si>
    <t>Reception desk joinery items key interfacees</t>
  </si>
  <si>
    <t>Divider unit joinery items key interfaces C28-C32</t>
  </si>
  <si>
    <t>High level table joinery key interfaces</t>
  </si>
  <si>
    <t>Metal mesh large scale sample review</t>
  </si>
  <si>
    <t>6881/04</t>
  </si>
  <si>
    <t>6881/20, 37 &amp; 46</t>
  </si>
  <si>
    <t>6881/06 &amp; 48</t>
  </si>
  <si>
    <t>Step 1 - Sampling to confirm finish and texture. (SA) Step 2 - Textured plaster profiled wall panel. Half height wall panel (PT).Step 3 - Full mockup including bench, seat pad, fluted panel and recessed ceiling slot. (MU/OFF)</t>
  </si>
  <si>
    <t>ENQ SENT</t>
  </si>
  <si>
    <t>04/12/2019.</t>
  </si>
  <si>
    <t>Metal frame, Fabric seats</t>
  </si>
  <si>
    <t>SAMPLE</t>
  </si>
  <si>
    <t>ALMA 5157-2019-SJP</t>
  </si>
  <si>
    <t>600mm (H) X 1000mm (W) fluted wall panels &amp; 2 Nr urinal panels</t>
  </si>
  <si>
    <t>Tender add 8 notes</t>
  </si>
  <si>
    <t>Now formica wood efect Matt 58</t>
  </si>
  <si>
    <t>DUNCAN REEDS 52270</t>
  </si>
  <si>
    <t>SCREENS</t>
  </si>
  <si>
    <t>MFC</t>
  </si>
  <si>
    <t xml:space="preserve">6881/104 </t>
  </si>
  <si>
    <t>CONTROL 09/12/2019</t>
  </si>
  <si>
    <t>1 bench</t>
  </si>
  <si>
    <t>Think this is also item 16</t>
  </si>
  <si>
    <t>DUNCAN REEDS</t>
  </si>
  <si>
    <t>FIRST/SECOND</t>
  </si>
  <si>
    <t>LIP</t>
  </si>
  <si>
    <t>ALL 4</t>
  </si>
  <si>
    <t>EGGER H3700 ST 10</t>
  </si>
  <si>
    <t>1 LONG</t>
  </si>
  <si>
    <t>DUNCAN REEDS 19200</t>
  </si>
  <si>
    <t>NOTES 03/02/2020</t>
  </si>
  <si>
    <t>Now revised to Egger laminate</t>
  </si>
  <si>
    <t>L30/253</t>
  </si>
  <si>
    <t>KEBONY</t>
  </si>
  <si>
    <t>WASTE</t>
  </si>
  <si>
    <t>Kebony 110mm X 19mm square section clear with 30mm X 19mm section pre fixed. Please note not fire treated. Also comes from New Zealand.</t>
  </si>
  <si>
    <t>LARCH</t>
  </si>
  <si>
    <t>WRC</t>
  </si>
  <si>
    <t>surround</t>
  </si>
  <si>
    <t>control</t>
  </si>
  <si>
    <t>side</t>
  </si>
  <si>
    <t>18mm mdf</t>
  </si>
  <si>
    <t>top &amp; bot</t>
  </si>
  <si>
    <t>back</t>
  </si>
  <si>
    <t>tv surround</t>
  </si>
  <si>
    <t>6881/106</t>
  </si>
  <si>
    <t>6881/107</t>
  </si>
  <si>
    <t>6881/108</t>
  </si>
  <si>
    <t>6881/109</t>
  </si>
  <si>
    <t>6881/110</t>
  </si>
  <si>
    <t>6881/111</t>
  </si>
  <si>
    <t>6881/112</t>
  </si>
  <si>
    <t>6881/113</t>
  </si>
  <si>
    <t>6881/114</t>
  </si>
  <si>
    <t>High table mock up</t>
  </si>
  <si>
    <t>1069-SA-43</t>
  </si>
  <si>
    <t>LEG SUPPORT</t>
  </si>
  <si>
    <t>TOP SUPPORT</t>
  </si>
  <si>
    <t>CONTROL 2020.06.19.AM.01</t>
  </si>
  <si>
    <t>PACKER</t>
  </si>
  <si>
    <t>Divider unit mock up</t>
  </si>
  <si>
    <t>1069-SA-42</t>
  </si>
  <si>
    <t>LIGHTING CHANNEL</t>
  </si>
  <si>
    <t>TOP CLAD</t>
  </si>
  <si>
    <t>SKIRTINGS</t>
  </si>
  <si>
    <t>BOT TRIM CLAD</t>
  </si>
  <si>
    <t>LIGHTING</t>
  </si>
  <si>
    <t>Reception desk lighting</t>
  </si>
  <si>
    <t>Luminaire gd.n</t>
  </si>
  <si>
    <t>1069-RE-40</t>
  </si>
  <si>
    <t>lighting</t>
  </si>
  <si>
    <t>e-30-2ec1-24-90-22-ssc2</t>
  </si>
  <si>
    <t>drivers</t>
  </si>
  <si>
    <t>e-led-200-24d</t>
  </si>
  <si>
    <t>Luminaire gd.m</t>
  </si>
  <si>
    <t>Reception divider unit lighting</t>
  </si>
  <si>
    <t>1069-RE-41</t>
  </si>
  <si>
    <t>Mirror unit lighting</t>
  </si>
  <si>
    <t>As attached schedule</t>
  </si>
  <si>
    <t>shadbolts 427694</t>
  </si>
  <si>
    <t>UK LED LIGHTING 2037</t>
  </si>
  <si>
    <t>Reception desk mock up</t>
  </si>
  <si>
    <t>1069-SA-41</t>
  </si>
  <si>
    <t>2020.06.19.AM.01</t>
  </si>
  <si>
    <t>top</t>
  </si>
  <si>
    <t>panels</t>
  </si>
  <si>
    <t>cladding</t>
  </si>
  <si>
    <t>Mock up drawings</t>
  </si>
  <si>
    <t>Patinated bronze clad top &amp; base with Oak clad around sides. Including bronze channel with LED light.</t>
  </si>
  <si>
    <t>Patinated bronze clad leg , top (with lino insert) and upper handbag shelf. Lifters not included.</t>
  </si>
  <si>
    <t>Costs for outside contractor to do drawings.</t>
  </si>
  <si>
    <t>500mm x 300mm x 500mm</t>
  </si>
  <si>
    <t>545mm x 300mm x 850mm</t>
  </si>
  <si>
    <t>500mm x 500mm x 690mm</t>
  </si>
  <si>
    <t>curves</t>
  </si>
  <si>
    <t>6881/115</t>
  </si>
  <si>
    <t>6881/116</t>
  </si>
  <si>
    <t>6881/117</t>
  </si>
  <si>
    <t>2 Seater bench (2 rails)</t>
  </si>
  <si>
    <t>2 Seater bench (3 rails)</t>
  </si>
  <si>
    <t>3 Seater bench (2 rails)</t>
  </si>
  <si>
    <t>3 Seater bench (3 rails)</t>
  </si>
  <si>
    <t>Same design as drawing by Gaze Burvill</t>
  </si>
  <si>
    <t>As Photo</t>
  </si>
  <si>
    <t>As Photo but 3 person</t>
  </si>
  <si>
    <t>bench</t>
  </si>
  <si>
    <t>fixings</t>
  </si>
  <si>
    <t>laminate &amp; mfc</t>
  </si>
  <si>
    <t>oberflex &amp; mfc</t>
  </si>
  <si>
    <t>veneer &amp; mfc</t>
  </si>
  <si>
    <t>bACKING</t>
  </si>
  <si>
    <t>9mm MR MDF</t>
  </si>
  <si>
    <t>mock up</t>
  </si>
  <si>
    <t>CONTROL 2020.07.15.am.02</t>
  </si>
  <si>
    <t>MEGA GLASS 08/07/2020</t>
  </si>
  <si>
    <t>CONTROL 15/07/2020</t>
  </si>
  <si>
    <t>walnut</t>
  </si>
  <si>
    <t>Sample frame</t>
  </si>
  <si>
    <t>frame</t>
  </si>
  <si>
    <t>seals</t>
  </si>
  <si>
    <t>Lobby paneling</t>
  </si>
  <si>
    <t>WF-01 Wall panel WC Lobby</t>
  </si>
  <si>
    <t>washed &amp; water based lacquer</t>
  </si>
  <si>
    <t>white wash &amp; waterbase</t>
  </si>
  <si>
    <t>A.B.Walnut Ex 150mm X 38mm with lose stop with whitewash finish</t>
  </si>
  <si>
    <t>A.B.Walnut Ex 200mm X 63mm Might be fire certification issues with whitewash finish</t>
  </si>
  <si>
    <t>A.B.Walnut Ex 175mm X 38mm with lose stop with whitewash finish</t>
  </si>
  <si>
    <t>6881/118</t>
  </si>
  <si>
    <t>Planter lighting</t>
  </si>
  <si>
    <t>saper glass q51181r2</t>
  </si>
  <si>
    <t>whitewash</t>
  </si>
  <si>
    <t>SHADBOLTS 428682</t>
  </si>
  <si>
    <t>shadbolts revised 428682</t>
  </si>
  <si>
    <t>Solid walnut finished with whitewash &amp; clear lacquer</t>
  </si>
  <si>
    <t>shadbolts 428682</t>
  </si>
  <si>
    <t>batten</t>
  </si>
  <si>
    <t>swd</t>
  </si>
  <si>
    <t>1069_CO-31 C1</t>
  </si>
  <si>
    <t>6881/119</t>
  </si>
  <si>
    <t>6881/120</t>
  </si>
  <si>
    <t>6881/121</t>
  </si>
  <si>
    <t>6881/122</t>
  </si>
  <si>
    <t>MDF MOCKUP</t>
  </si>
  <si>
    <t>cnc</t>
  </si>
  <si>
    <t>paint</t>
  </si>
  <si>
    <t>backing lam</t>
  </si>
  <si>
    <t>make</t>
  </si>
  <si>
    <t>laminate</t>
  </si>
  <si>
    <t>6mm flxi mdf</t>
  </si>
  <si>
    <t>Frame cost Oak</t>
  </si>
  <si>
    <t>Oak</t>
  </si>
  <si>
    <t>stain &amp; tint</t>
  </si>
  <si>
    <t>inc add cost</t>
  </si>
  <si>
    <t>Straight grain Euro oak Ex 150mm X 38mm with lose stop with Approved finish</t>
  </si>
  <si>
    <t>Straight grain Euro oak Ex 200mm X 63mm Might be fire certification issues with Approved finish</t>
  </si>
  <si>
    <t>Straight grain oak Ex 175mm X 38mm with lose stop with Approved finish</t>
  </si>
  <si>
    <t>All as attached schedule revB oak</t>
  </si>
  <si>
    <t>oak</t>
  </si>
  <si>
    <t>approved sample</t>
  </si>
  <si>
    <t>SWD sub frame with solid straight oak fluted panels &amp; outer frame all finished to match approved sample</t>
  </si>
  <si>
    <t>SWD sub frame clad with straight oak veneered panels. Solid oak drawers. All finished as approved sample</t>
  </si>
  <si>
    <t>Priced as oak with approved finish supplied in random lengths. Poplar primed 9.06Lm</t>
  </si>
  <si>
    <t>Supplied in 2 Nr units in MDF clad with oak with approved finish &amp; Bronze cladding, Lighting &amp; eletrical work to be by others.</t>
  </si>
  <si>
    <t>oak Veneered MDF finished as approved sample . Bronze clad MDF. Supplied in 3 parts Top, &amp; Legs. All electrical goods &amp; work by others.</t>
  </si>
  <si>
    <t>oak Veneered panel only finished as approved sample, all fixings, TV &amp; Clock by others</t>
  </si>
  <si>
    <t>oak Veneered MR MDF units with solid timber tops finished as approved sample. PC sum for bins &amp; bin flaps £1660.00. Sink &amp; taps by others</t>
  </si>
  <si>
    <t>oak Veneered MR MDF units with solid timber tops finished as approved sample. PC sum for bins &amp; bin flaps £2490.00. Sink &amp; taps by others</t>
  </si>
  <si>
    <t>Solid oak finished as approved sample supported on 3 Nr Hebgo brackets. If bespoke brackets required add £200.00</t>
  </si>
  <si>
    <t>SWD sub frame clad with oak veneered panels. Solid oak drawers  all finished as approved sample. All finished in clear lacquer.</t>
  </si>
  <si>
    <t>SWD sub frame clad with oak veneered panels. Solid oak drawers. All finished as approved sample</t>
  </si>
  <si>
    <t>Mild steel support frame clad with oak veneered MDF finished as approved sample</t>
  </si>
  <si>
    <t>Mild steel support frame clad with MDF clad bronze.oak Veneerd mdf all finished as approved sample. All electrical goods &amp; work by others.</t>
  </si>
  <si>
    <t>oak veneered panels finished as approved sample</t>
  </si>
  <si>
    <t>add order</t>
  </si>
  <si>
    <t>Patinated bronze clad leg and oak veneered MDF top finished as approved sample both including metal supports, Plug socket not included.</t>
  </si>
  <si>
    <t>Mild steel support frame clad with MDF clad bronze. Oak finished as approved sampleAll electrical goods &amp; work by others.</t>
  </si>
  <si>
    <t>shad</t>
  </si>
  <si>
    <t>shad 429577</t>
  </si>
  <si>
    <t>SHADBOLTS 429577</t>
  </si>
  <si>
    <t>shadbolts 429577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</si>
</sst>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mm\.dd\.yyyy;@"/>
    <numFmt numFmtId="166" formatCode="00"/>
    <numFmt numFmtId="167" formatCode="&quot;£&quot;#,##0.00"/>
  </numFmts>
  <fonts count="34" x14ac:knownFonts="1">
    <font>
      <sz val="10"/>
      <name val="Arial"/>
    </font>
    <font>
      <b/>
      <sz val="12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u/>
      <sz val="12"/>
      <color rgb="FFFF0000"/>
      <name val="Arial"/>
      <family val="2"/>
    </font>
    <font>
      <b/>
      <u/>
      <sz val="12"/>
      <color indexed="17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.5"/>
      <name val="Trebuchet MS"/>
      <family val="2"/>
    </font>
    <font>
      <b/>
      <sz val="8"/>
      <name val="Trebuchet MS"/>
      <family val="2"/>
    </font>
    <font>
      <sz val="8"/>
      <name val="Calibri"/>
      <family val="2"/>
    </font>
    <font>
      <b/>
      <sz val="7.5"/>
      <name val="Trebuchet MS"/>
      <family val="2"/>
    </font>
    <font>
      <sz val="8"/>
      <color rgb="FFFF0000"/>
      <name val="Calibri"/>
      <family val="2"/>
    </font>
    <font>
      <sz val="6.5"/>
      <name val="Calibri"/>
      <family val="2"/>
    </font>
    <font>
      <sz val="9"/>
      <name val="Calibri"/>
      <family val="2"/>
    </font>
    <font>
      <b/>
      <sz val="6.5"/>
      <name val="Trebuchet MS"/>
      <family val="2"/>
    </font>
    <font>
      <b/>
      <sz val="6.5"/>
      <color rgb="FFFF0000"/>
      <name val="Trebuchet MS"/>
      <family val="2"/>
    </font>
    <font>
      <b/>
      <u/>
      <sz val="6.5"/>
      <color rgb="FFFF0000"/>
      <name val="Trebuchet MS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u/>
      <sz val="20"/>
      <name val="Arial"/>
      <family val="2"/>
    </font>
    <font>
      <sz val="10"/>
      <color rgb="FFFF0000"/>
      <name val="Arial"/>
      <family val="2"/>
    </font>
    <font>
      <b/>
      <u/>
      <sz val="11"/>
      <name val="Calibri"/>
      <family val="2"/>
      <scheme val="minor"/>
    </font>
    <font>
      <sz val="11"/>
      <name val="Calibri"/>
      <family val="2"/>
    </font>
    <font>
      <sz val="13.5"/>
      <name val="Times New Roman"/>
      <family val="1"/>
    </font>
    <font>
      <sz val="6"/>
      <name val="Times New Roman"/>
      <family val="1"/>
    </font>
    <font>
      <sz val="6.5"/>
      <name val="Times New Roman"/>
      <family val="1"/>
    </font>
    <font>
      <sz val="5"/>
      <name val="Times New Roman"/>
      <family val="1"/>
    </font>
    <font>
      <sz val="5"/>
      <color rgb="FF000000"/>
      <name val="Times New Roman"/>
      <family val="2"/>
    </font>
    <font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DE9D9"/>
      </patternFill>
    </fill>
    <fill>
      <patternFill patternType="solid">
        <fgColor rgb="FFEBF1DE"/>
      </patternFill>
    </fill>
    <fill>
      <patternFill patternType="solid">
        <fgColor rgb="FFDCE6F1"/>
      </patternFill>
    </fill>
    <fill>
      <patternFill patternType="solid">
        <fgColor rgb="FFE4DFEC"/>
      </patternFill>
    </fill>
    <fill>
      <patternFill patternType="solid">
        <fgColor rgb="FFDDD9C4"/>
      </patternFill>
    </fill>
    <fill>
      <patternFill patternType="solid">
        <fgColor rgb="FFFFFF00"/>
      </patternFill>
    </fill>
    <fill>
      <patternFill patternType="solid">
        <fgColor rgb="FFF2DCDB"/>
      </patternFill>
    </fill>
    <fill>
      <patternFill patternType="solid">
        <fgColor rgb="FFD9D9D9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 diagonalUp="1" diagonalDown="1">
      <left/>
      <right/>
      <top/>
      <bottom/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/>
      <diagonal style="thin">
        <color auto="1"/>
      </diagonal>
    </border>
    <border diagonalUp="1" diagonalDown="1">
      <left/>
      <right style="thin">
        <color indexed="64"/>
      </right>
      <top/>
      <bottom/>
      <diagonal style="thin">
        <color auto="1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auto="1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auto="1"/>
      </diagonal>
    </border>
  </borders>
  <cellStyleXfs count="1">
    <xf numFmtId="0" fontId="0" fillId="0" borderId="0"/>
  </cellStyleXfs>
  <cellXfs count="449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2" fontId="0" fillId="0" borderId="0" xfId="0" applyNumberFormat="1"/>
    <xf numFmtId="2" fontId="3" fillId="0" borderId="0" xfId="0" applyNumberFormat="1" applyFont="1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2" fontId="4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/>
    <xf numFmtId="2" fontId="0" fillId="0" borderId="0" xfId="0" applyNumberFormat="1" applyFill="1"/>
    <xf numFmtId="2" fontId="3" fillId="0" borderId="0" xfId="0" applyNumberFormat="1" applyFont="1" applyFill="1"/>
    <xf numFmtId="2" fontId="4" fillId="0" borderId="0" xfId="0" applyNumberFormat="1" applyFont="1" applyFill="1"/>
    <xf numFmtId="49" fontId="5" fillId="0" borderId="0" xfId="0" applyNumberFormat="1" applyFont="1"/>
    <xf numFmtId="0" fontId="5" fillId="0" borderId="0" xfId="0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left"/>
    </xf>
    <xf numFmtId="2" fontId="5" fillId="0" borderId="0" xfId="0" applyNumberFormat="1" applyFont="1"/>
    <xf numFmtId="2" fontId="5" fillId="0" borderId="0" xfId="0" applyNumberFormat="1" applyFont="1" applyFill="1"/>
    <xf numFmtId="2" fontId="4" fillId="0" borderId="1" xfId="0" applyNumberFormat="1" applyFont="1" applyBorder="1"/>
    <xf numFmtId="2" fontId="4" fillId="0" borderId="1" xfId="0" applyNumberFormat="1" applyFont="1" applyFill="1" applyBorder="1"/>
    <xf numFmtId="2" fontId="0" fillId="2" borderId="0" xfId="0" applyNumberFormat="1" applyFill="1"/>
    <xf numFmtId="14" fontId="0" fillId="2" borderId="0" xfId="0" applyNumberFormat="1" applyFill="1" applyAlignment="1">
      <alignment horizontal="left"/>
    </xf>
    <xf numFmtId="164" fontId="0" fillId="0" borderId="0" xfId="0" applyNumberForma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0" fontId="0" fillId="3" borderId="0" xfId="0" applyFill="1"/>
    <xf numFmtId="0" fontId="0" fillId="4" borderId="0" xfId="0" applyFill="1"/>
    <xf numFmtId="0" fontId="0" fillId="5" borderId="0" xfId="0" applyFill="1"/>
    <xf numFmtId="2" fontId="4" fillId="5" borderId="0" xfId="0" applyNumberFormat="1" applyFont="1" applyFill="1"/>
    <xf numFmtId="2" fontId="4" fillId="6" borderId="0" xfId="0" applyNumberFormat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14" fontId="0" fillId="0" borderId="0" xfId="0" applyNumberForma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3" xfId="0" applyBorder="1"/>
    <xf numFmtId="0" fontId="0" fillId="0" borderId="5" xfId="0" applyBorder="1"/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8" xfId="0" applyBorder="1"/>
    <xf numFmtId="0" fontId="4" fillId="0" borderId="8" xfId="0" applyFont="1" applyBorder="1" applyAlignment="1">
      <alignment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4" fillId="0" borderId="8" xfId="0" applyFont="1" applyFill="1" applyBorder="1"/>
    <xf numFmtId="0" fontId="4" fillId="0" borderId="8" xfId="0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49" fontId="3" fillId="0" borderId="0" xfId="0" applyNumberFormat="1" applyFont="1" applyAlignment="1">
      <alignment horizontal="right"/>
    </xf>
    <xf numFmtId="49" fontId="0" fillId="2" borderId="0" xfId="0" applyNumberFormat="1" applyFill="1" applyAlignment="1">
      <alignment horizontal="left"/>
    </xf>
    <xf numFmtId="0" fontId="0" fillId="0" borderId="0" xfId="0" applyNumberFormat="1"/>
    <xf numFmtId="164" fontId="4" fillId="6" borderId="0" xfId="0" applyNumberFormat="1" applyFont="1" applyFill="1"/>
    <xf numFmtId="49" fontId="0" fillId="0" borderId="11" xfId="0" applyNumberFormat="1" applyBorder="1" applyAlignment="1">
      <alignment horizontal="center"/>
    </xf>
    <xf numFmtId="49" fontId="2" fillId="0" borderId="0" xfId="0" applyNumberFormat="1" applyFont="1" applyBorder="1" applyAlignment="1"/>
    <xf numFmtId="2" fontId="2" fillId="0" borderId="0" xfId="0" applyNumberFormat="1" applyFont="1" applyBorder="1" applyAlignment="1"/>
    <xf numFmtId="49" fontId="2" fillId="0" borderId="0" xfId="0" applyNumberFormat="1" applyFont="1" applyBorder="1" applyAlignment="1">
      <alignment wrapText="1"/>
    </xf>
    <xf numFmtId="49" fontId="4" fillId="0" borderId="11" xfId="0" applyNumberFormat="1" applyFont="1" applyBorder="1" applyAlignment="1">
      <alignment horizontal="center"/>
    </xf>
    <xf numFmtId="49" fontId="3" fillId="0" borderId="11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Alignment="1">
      <alignment horizontal="left" vertical="top"/>
    </xf>
    <xf numFmtId="0" fontId="11" fillId="0" borderId="26" xfId="0" applyFont="1" applyBorder="1" applyAlignment="1">
      <alignment horizontal="left" vertical="top" wrapText="1"/>
    </xf>
    <xf numFmtId="0" fontId="11" fillId="0" borderId="26" xfId="0" applyFont="1" applyBorder="1" applyAlignment="1">
      <alignment horizontal="left" vertical="top" wrapText="1" indent="2"/>
    </xf>
    <xf numFmtId="0" fontId="17" fillId="15" borderId="26" xfId="0" applyFont="1" applyFill="1" applyBorder="1" applyAlignment="1">
      <alignment horizontal="center" vertical="center" wrapText="1"/>
    </xf>
    <xf numFmtId="0" fontId="17" fillId="15" borderId="26" xfId="0" applyFont="1" applyFill="1" applyBorder="1" applyAlignment="1">
      <alignment horizontal="left" vertical="center" wrapText="1" indent="1"/>
    </xf>
    <xf numFmtId="0" fontId="17" fillId="15" borderId="26" xfId="0" applyFont="1" applyFill="1" applyBorder="1" applyAlignment="1">
      <alignment horizontal="left" vertical="center" wrapText="1" indent="4"/>
    </xf>
    <xf numFmtId="0" fontId="0" fillId="15" borderId="26" xfId="0" applyFill="1" applyBorder="1" applyAlignment="1">
      <alignment horizontal="left" vertical="top" wrapText="1"/>
    </xf>
    <xf numFmtId="0" fontId="0" fillId="15" borderId="26" xfId="0" applyFill="1" applyBorder="1" applyAlignment="1">
      <alignment horizontal="center" vertical="center" wrapText="1"/>
    </xf>
    <xf numFmtId="0" fontId="17" fillId="15" borderId="26" xfId="0" applyFont="1" applyFill="1" applyBorder="1" applyAlignment="1">
      <alignment horizontal="center" vertical="top" wrapText="1"/>
    </xf>
    <xf numFmtId="49" fontId="4" fillId="2" borderId="0" xfId="0" applyNumberFormat="1" applyFont="1" applyFill="1" applyAlignment="1">
      <alignment horizontal="left"/>
    </xf>
    <xf numFmtId="0" fontId="0" fillId="0" borderId="0" xfId="0" applyAlignment="1">
      <alignment horizontal="center" vertical="top"/>
    </xf>
    <xf numFmtId="0" fontId="0" fillId="8" borderId="26" xfId="0" applyFill="1" applyBorder="1" applyAlignment="1">
      <alignment horizontal="center" wrapText="1"/>
    </xf>
    <xf numFmtId="0" fontId="0" fillId="9" borderId="26" xfId="0" applyFill="1" applyBorder="1" applyAlignment="1">
      <alignment horizontal="center" wrapText="1"/>
    </xf>
    <xf numFmtId="0" fontId="0" fillId="10" borderId="26" xfId="0" applyFill="1" applyBorder="1" applyAlignment="1">
      <alignment horizontal="center" wrapText="1"/>
    </xf>
    <xf numFmtId="0" fontId="0" fillId="11" borderId="26" xfId="0" applyFill="1" applyBorder="1" applyAlignment="1">
      <alignment horizontal="center" wrapText="1"/>
    </xf>
    <xf numFmtId="0" fontId="0" fillId="12" borderId="26" xfId="0" applyFill="1" applyBorder="1" applyAlignment="1">
      <alignment horizontal="center" wrapText="1"/>
    </xf>
    <xf numFmtId="0" fontId="0" fillId="13" borderId="26" xfId="0" applyFill="1" applyBorder="1" applyAlignment="1">
      <alignment horizontal="center" wrapText="1"/>
    </xf>
    <xf numFmtId="0" fontId="0" fillId="14" borderId="26" xfId="0" applyFill="1" applyBorder="1" applyAlignment="1">
      <alignment horizontal="center" wrapText="1"/>
    </xf>
    <xf numFmtId="0" fontId="0" fillId="0" borderId="0" xfId="0" applyFill="1"/>
    <xf numFmtId="2" fontId="4" fillId="16" borderId="0" xfId="0" applyNumberFormat="1" applyFont="1" applyFill="1"/>
    <xf numFmtId="0" fontId="23" fillId="16" borderId="0" xfId="0" applyFont="1" applyFill="1" applyAlignment="1">
      <alignment horizontal="center" vertical="center"/>
    </xf>
    <xf numFmtId="2" fontId="0" fillId="0" borderId="0" xfId="0" applyNumberFormat="1" applyAlignment="1">
      <alignment horizontal="right" vertical="top"/>
    </xf>
    <xf numFmtId="2" fontId="0" fillId="0" borderId="0" xfId="0" applyNumberFormat="1" applyAlignment="1">
      <alignment horizontal="center" vertical="top" wrapText="1"/>
    </xf>
    <xf numFmtId="0" fontId="8" fillId="8" borderId="26" xfId="0" applyFont="1" applyFill="1" applyBorder="1" applyAlignment="1">
      <alignment horizontal="center" vertical="center" wrapText="1"/>
    </xf>
    <xf numFmtId="0" fontId="8" fillId="8" borderId="26" xfId="0" applyFont="1" applyFill="1" applyBorder="1" applyAlignment="1">
      <alignment horizontal="left" vertical="center" wrapText="1"/>
    </xf>
    <xf numFmtId="2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9" borderId="26" xfId="0" applyFont="1" applyFill="1" applyBorder="1" applyAlignment="1">
      <alignment horizontal="center" vertical="center" wrapText="1"/>
    </xf>
    <xf numFmtId="0" fontId="8" fillId="9" borderId="26" xfId="0" applyFont="1" applyFill="1" applyBorder="1" applyAlignment="1">
      <alignment horizontal="left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left" vertical="center" wrapText="1"/>
    </xf>
    <xf numFmtId="0" fontId="8" fillId="11" borderId="26" xfId="0" applyFont="1" applyFill="1" applyBorder="1" applyAlignment="1">
      <alignment horizontal="center" vertical="center" wrapText="1"/>
    </xf>
    <xf numFmtId="0" fontId="8" fillId="11" borderId="26" xfId="0" applyFont="1" applyFill="1" applyBorder="1" applyAlignment="1">
      <alignment horizontal="left" vertical="center" wrapText="1"/>
    </xf>
    <xf numFmtId="0" fontId="8" fillId="11" borderId="31" xfId="0" applyFont="1" applyFill="1" applyBorder="1" applyAlignment="1">
      <alignment horizontal="left" vertical="center" wrapText="1"/>
    </xf>
    <xf numFmtId="0" fontId="8" fillId="11" borderId="31" xfId="0" applyFont="1" applyFill="1" applyBorder="1" applyAlignment="1">
      <alignment horizontal="center" vertical="center" wrapText="1"/>
    </xf>
    <xf numFmtId="0" fontId="23" fillId="16" borderId="26" xfId="0" applyFont="1" applyFill="1" applyBorder="1" applyAlignment="1">
      <alignment horizontal="center" vertical="center" wrapText="1"/>
    </xf>
    <xf numFmtId="1" fontId="20" fillId="8" borderId="26" xfId="0" applyNumberFormat="1" applyFont="1" applyFill="1" applyBorder="1" applyAlignment="1">
      <alignment horizontal="center" vertical="center" shrinkToFit="1"/>
    </xf>
    <xf numFmtId="0" fontId="8" fillId="14" borderId="26" xfId="0" applyFont="1" applyFill="1" applyBorder="1" applyAlignment="1">
      <alignment horizontal="center" vertical="center" wrapText="1"/>
    </xf>
    <xf numFmtId="0" fontId="8" fillId="14" borderId="26" xfId="0" applyFont="1" applyFill="1" applyBorder="1" applyAlignment="1">
      <alignment horizontal="left" vertical="center" wrapText="1"/>
    </xf>
    <xf numFmtId="0" fontId="21" fillId="14" borderId="26" xfId="0" applyFont="1" applyFill="1" applyBorder="1" applyAlignment="1">
      <alignment horizontal="center" vertical="center" wrapText="1"/>
    </xf>
    <xf numFmtId="0" fontId="8" fillId="12" borderId="26" xfId="0" applyFont="1" applyFill="1" applyBorder="1" applyAlignment="1">
      <alignment horizontal="center" vertical="center" wrapText="1"/>
    </xf>
    <xf numFmtId="0" fontId="8" fillId="12" borderId="26" xfId="0" applyFont="1" applyFill="1" applyBorder="1" applyAlignment="1">
      <alignment horizontal="left" vertical="center" wrapText="1"/>
    </xf>
    <xf numFmtId="1" fontId="20" fillId="0" borderId="26" xfId="0" applyNumberFormat="1" applyFont="1" applyBorder="1" applyAlignment="1">
      <alignment horizontal="center" vertical="center" shrinkToFit="1"/>
    </xf>
    <xf numFmtId="0" fontId="8" fillId="10" borderId="26" xfId="0" applyFont="1" applyFill="1" applyBorder="1" applyAlignment="1">
      <alignment horizontal="center" vertical="center" wrapText="1"/>
    </xf>
    <xf numFmtId="0" fontId="8" fillId="10" borderId="26" xfId="0" applyFont="1" applyFill="1" applyBorder="1" applyAlignment="1">
      <alignment horizontal="left" vertical="center" wrapText="1"/>
    </xf>
    <xf numFmtId="1" fontId="20" fillId="10" borderId="26" xfId="0" applyNumberFormat="1" applyFont="1" applyFill="1" applyBorder="1" applyAlignment="1">
      <alignment horizontal="center" vertical="center" shrinkToFit="1"/>
    </xf>
    <xf numFmtId="1" fontId="20" fillId="9" borderId="26" xfId="0" applyNumberFormat="1" applyFont="1" applyFill="1" applyBorder="1" applyAlignment="1">
      <alignment horizontal="center" vertical="center" shrinkToFit="1"/>
    </xf>
    <xf numFmtId="0" fontId="8" fillId="9" borderId="31" xfId="0" applyFont="1" applyFill="1" applyBorder="1" applyAlignment="1">
      <alignment horizontal="left" vertical="center" wrapText="1"/>
    </xf>
    <xf numFmtId="0" fontId="8" fillId="9" borderId="31" xfId="0" applyFont="1" applyFill="1" applyBorder="1" applyAlignment="1">
      <alignment horizontal="center" vertical="center" wrapText="1"/>
    </xf>
    <xf numFmtId="0" fontId="8" fillId="13" borderId="26" xfId="0" applyFont="1" applyFill="1" applyBorder="1" applyAlignment="1">
      <alignment horizontal="center" vertical="center" wrapText="1"/>
    </xf>
    <xf numFmtId="0" fontId="8" fillId="13" borderId="26" xfId="0" applyFont="1" applyFill="1" applyBorder="1" applyAlignment="1">
      <alignment horizontal="left" vertical="center" wrapText="1"/>
    </xf>
    <xf numFmtId="0" fontId="8" fillId="8" borderId="31" xfId="0" applyFont="1" applyFill="1" applyBorder="1" applyAlignment="1">
      <alignment horizontal="center" vertical="center" wrapText="1"/>
    </xf>
    <xf numFmtId="0" fontId="8" fillId="10" borderId="31" xfId="0" applyFont="1" applyFill="1" applyBorder="1" applyAlignment="1">
      <alignment horizontal="center" vertical="center" wrapText="1"/>
    </xf>
    <xf numFmtId="0" fontId="8" fillId="10" borderId="31" xfId="0" applyFont="1" applyFill="1" applyBorder="1" applyAlignment="1">
      <alignment horizontal="left" vertical="center" wrapText="1"/>
    </xf>
    <xf numFmtId="0" fontId="8" fillId="13" borderId="31" xfId="0" applyFont="1" applyFill="1" applyBorder="1" applyAlignment="1">
      <alignment horizontal="center" vertical="center" wrapText="1"/>
    </xf>
    <xf numFmtId="0" fontId="8" fillId="13" borderId="31" xfId="0" applyFont="1" applyFill="1" applyBorder="1" applyAlignment="1">
      <alignment horizontal="left" vertical="center" wrapText="1"/>
    </xf>
    <xf numFmtId="0" fontId="21" fillId="14" borderId="26" xfId="0" applyFont="1" applyFill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4" fillId="0" borderId="11" xfId="0" applyFont="1" applyBorder="1" applyAlignment="1">
      <alignment horizontal="center"/>
    </xf>
    <xf numFmtId="14" fontId="0" fillId="0" borderId="8" xfId="0" applyNumberFormat="1" applyBorder="1"/>
    <xf numFmtId="2" fontId="4" fillId="0" borderId="8" xfId="0" applyNumberFormat="1" applyFont="1" applyBorder="1" applyAlignment="1">
      <alignment vertical="center" wrapText="1"/>
    </xf>
    <xf numFmtId="14" fontId="0" fillId="0" borderId="8" xfId="0" applyNumberFormat="1" applyBorder="1" applyAlignment="1">
      <alignment vertical="center"/>
    </xf>
    <xf numFmtId="0" fontId="4" fillId="0" borderId="8" xfId="0" applyFont="1" applyBorder="1" applyAlignment="1">
      <alignment wrapText="1"/>
    </xf>
    <xf numFmtId="14" fontId="0" fillId="0" borderId="5" xfId="0" applyNumberFormat="1" applyBorder="1"/>
    <xf numFmtId="14" fontId="0" fillId="0" borderId="37" xfId="0" applyNumberFormat="1" applyBorder="1"/>
    <xf numFmtId="0" fontId="0" fillId="0" borderId="37" xfId="0" applyBorder="1"/>
    <xf numFmtId="164" fontId="3" fillId="7" borderId="0" xfId="0" applyNumberFormat="1" applyFont="1" applyFill="1" applyBorder="1"/>
    <xf numFmtId="0" fontId="3" fillId="7" borderId="0" xfId="0" applyFont="1" applyFill="1" applyBorder="1"/>
    <xf numFmtId="0" fontId="3" fillId="7" borderId="15" xfId="0" applyFont="1" applyFill="1" applyBorder="1"/>
    <xf numFmtId="2" fontId="4" fillId="7" borderId="4" xfId="0" applyNumberFormat="1" applyFont="1" applyFill="1" applyBorder="1"/>
    <xf numFmtId="0" fontId="4" fillId="7" borderId="0" xfId="0" applyFont="1" applyFill="1" applyBorder="1"/>
    <xf numFmtId="164" fontId="4" fillId="7" borderId="0" xfId="0" applyNumberFormat="1" applyFont="1" applyFill="1" applyBorder="1"/>
    <xf numFmtId="0" fontId="4" fillId="7" borderId="15" xfId="0" applyFont="1" applyFill="1" applyBorder="1"/>
    <xf numFmtId="2" fontId="4" fillId="0" borderId="20" xfId="0" applyNumberFormat="1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164" fontId="4" fillId="0" borderId="11" xfId="0" applyNumberFormat="1" applyFont="1" applyBorder="1" applyAlignment="1">
      <alignment horizontal="center" vertical="top" wrapText="1"/>
    </xf>
    <xf numFmtId="0" fontId="4" fillId="0" borderId="21" xfId="0" applyFont="1" applyBorder="1" applyAlignment="1">
      <alignment horizontal="center" vertical="top" wrapText="1"/>
    </xf>
    <xf numFmtId="2" fontId="4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2" fontId="4" fillId="0" borderId="20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49" fontId="4" fillId="0" borderId="11" xfId="0" applyNumberFormat="1" applyFont="1" applyBorder="1" applyAlignment="1">
      <alignment horizontal="center" vertical="center"/>
    </xf>
    <xf numFmtId="164" fontId="4" fillId="16" borderId="11" xfId="0" applyNumberFormat="1" applyFont="1" applyFill="1" applyBorder="1" applyAlignment="1">
      <alignment horizontal="center"/>
    </xf>
    <xf numFmtId="2" fontId="4" fillId="16" borderId="20" xfId="0" applyNumberFormat="1" applyFont="1" applyFill="1" applyBorder="1" applyAlignment="1">
      <alignment horizontal="center"/>
    </xf>
    <xf numFmtId="2" fontId="3" fillId="0" borderId="11" xfId="0" applyNumberFormat="1" applyFont="1" applyFill="1" applyBorder="1"/>
    <xf numFmtId="2" fontId="25" fillId="16" borderId="0" xfId="0" applyNumberFormat="1" applyFont="1" applyFill="1"/>
    <xf numFmtId="2" fontId="0" fillId="16" borderId="0" xfId="0" applyNumberFormat="1" applyFill="1"/>
    <xf numFmtId="49" fontId="4" fillId="0" borderId="11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2" borderId="0" xfId="0" applyFill="1"/>
    <xf numFmtId="0" fontId="4" fillId="0" borderId="11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Font="1" applyFill="1" applyBorder="1"/>
    <xf numFmtId="2" fontId="4" fillId="0" borderId="11" xfId="0" applyNumberFormat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1" xfId="0" applyFont="1" applyFill="1" applyBorder="1" applyAlignment="1">
      <alignment vertical="center"/>
    </xf>
    <xf numFmtId="49" fontId="3" fillId="0" borderId="11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1" xfId="0" applyFont="1" applyFill="1" applyBorder="1"/>
    <xf numFmtId="0" fontId="3" fillId="0" borderId="0" xfId="0" applyFont="1" applyFill="1"/>
    <xf numFmtId="49" fontId="26" fillId="0" borderId="11" xfId="0" applyNumberFormat="1" applyFont="1" applyFill="1" applyBorder="1" applyAlignment="1">
      <alignment horizontal="center"/>
    </xf>
    <xf numFmtId="2" fontId="26" fillId="0" borderId="11" xfId="0" applyNumberFormat="1" applyFont="1" applyFill="1" applyBorder="1" applyAlignment="1">
      <alignment horizontal="center"/>
    </xf>
    <xf numFmtId="0" fontId="26" fillId="0" borderId="11" xfId="0" applyFont="1" applyFill="1" applyBorder="1" applyAlignment="1">
      <alignment horizontal="center"/>
    </xf>
    <xf numFmtId="2" fontId="26" fillId="0" borderId="11" xfId="0" applyNumberFormat="1" applyFont="1" applyFill="1" applyBorder="1"/>
    <xf numFmtId="0" fontId="26" fillId="0" borderId="11" xfId="0" applyFont="1" applyFill="1" applyBorder="1"/>
    <xf numFmtId="0" fontId="26" fillId="0" borderId="0" xfId="0" applyFont="1" applyFill="1"/>
    <xf numFmtId="49" fontId="0" fillId="0" borderId="11" xfId="0" applyNumberFormat="1" applyFont="1" applyFill="1" applyBorder="1" applyAlignment="1">
      <alignment horizontal="center"/>
    </xf>
    <xf numFmtId="0" fontId="4" fillId="0" borderId="0" xfId="0" applyFont="1" applyFill="1" applyAlignment="1">
      <alignment vertical="center" wrapText="1"/>
    </xf>
    <xf numFmtId="2" fontId="4" fillId="0" borderId="0" xfId="0" applyNumberFormat="1" applyFont="1" applyFill="1" applyAlignment="1">
      <alignment horizontal="center"/>
    </xf>
    <xf numFmtId="2" fontId="24" fillId="7" borderId="0" xfId="0" applyNumberFormat="1" applyFont="1" applyFill="1" applyBorder="1" applyAlignment="1" applyProtection="1">
      <alignment horizontal="center"/>
      <protection locked="0"/>
    </xf>
    <xf numFmtId="49" fontId="3" fillId="7" borderId="0" xfId="0" applyNumberFormat="1" applyFont="1" applyFill="1" applyBorder="1" applyAlignment="1" applyProtection="1">
      <alignment horizontal="center"/>
      <protection locked="0"/>
    </xf>
    <xf numFmtId="164" fontId="3" fillId="7" borderId="0" xfId="0" applyNumberFormat="1" applyFont="1" applyFill="1" applyBorder="1" applyAlignment="1" applyProtection="1">
      <alignment horizontal="center"/>
      <protection locked="0"/>
    </xf>
    <xf numFmtId="49" fontId="24" fillId="7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Border="1" applyAlignment="1"/>
    <xf numFmtId="49" fontId="4" fillId="0" borderId="0" xfId="0" applyNumberFormat="1" applyFont="1" applyBorder="1" applyAlignment="1">
      <alignment wrapText="1"/>
    </xf>
    <xf numFmtId="49" fontId="4" fillId="0" borderId="0" xfId="0" applyNumberFormat="1" applyFont="1" applyBorder="1" applyAlignment="1"/>
    <xf numFmtId="2" fontId="3" fillId="7" borderId="0" xfId="0" applyNumberFormat="1" applyFont="1" applyFill="1" applyBorder="1" applyAlignment="1" applyProtection="1">
      <alignment horizontal="center"/>
      <protection locked="0"/>
    </xf>
    <xf numFmtId="2" fontId="2" fillId="7" borderId="0" xfId="0" applyNumberFormat="1" applyFont="1" applyFill="1" applyBorder="1" applyAlignment="1" applyProtection="1">
      <alignment horizontal="center"/>
      <protection locked="0"/>
    </xf>
    <xf numFmtId="49" fontId="2" fillId="7" borderId="0" xfId="0" applyNumberFormat="1" applyFont="1" applyFill="1" applyBorder="1" applyAlignment="1" applyProtection="1">
      <alignment horizontal="left"/>
      <protection locked="0"/>
    </xf>
    <xf numFmtId="164" fontId="2" fillId="7" borderId="0" xfId="0" applyNumberFormat="1" applyFont="1" applyFill="1" applyBorder="1" applyAlignment="1" applyProtection="1">
      <alignment horizontal="center"/>
      <protection locked="0"/>
    </xf>
    <xf numFmtId="164" fontId="2" fillId="7" borderId="0" xfId="0" applyNumberFormat="1" applyFont="1" applyFill="1" applyBorder="1" applyAlignment="1" applyProtection="1">
      <protection locked="0"/>
    </xf>
    <xf numFmtId="49" fontId="2" fillId="7" borderId="0" xfId="0" applyNumberFormat="1" applyFont="1" applyFill="1" applyBorder="1" applyAlignment="1" applyProtection="1">
      <protection locked="0"/>
    </xf>
    <xf numFmtId="49" fontId="2" fillId="7" borderId="0" xfId="0" applyNumberFormat="1" applyFont="1" applyFill="1" applyBorder="1" applyAlignment="1" applyProtection="1">
      <alignment horizontal="center"/>
      <protection locked="0"/>
    </xf>
    <xf numFmtId="2" fontId="4" fillId="7" borderId="0" xfId="0" applyNumberFormat="1" applyFont="1" applyFill="1" applyBorder="1" applyAlignment="1" applyProtection="1">
      <alignment horizontal="center"/>
      <protection locked="0"/>
    </xf>
    <xf numFmtId="49" fontId="4" fillId="7" borderId="0" xfId="0" applyNumberFormat="1" applyFont="1" applyFill="1" applyBorder="1" applyAlignment="1" applyProtection="1">
      <protection locked="0"/>
    </xf>
    <xf numFmtId="164" fontId="4" fillId="7" borderId="0" xfId="0" applyNumberFormat="1" applyFont="1" applyFill="1" applyBorder="1" applyAlignment="1" applyProtection="1">
      <protection locked="0"/>
    </xf>
    <xf numFmtId="49" fontId="4" fillId="7" borderId="0" xfId="0" applyNumberFormat="1" applyFont="1" applyFill="1" applyBorder="1" applyAlignment="1" applyProtection="1">
      <alignment horizontal="center"/>
      <protection locked="0"/>
    </xf>
    <xf numFmtId="164" fontId="4" fillId="7" borderId="0" xfId="0" applyNumberFormat="1" applyFont="1" applyFill="1" applyBorder="1" applyAlignment="1" applyProtection="1">
      <alignment horizontal="center"/>
      <protection locked="0"/>
    </xf>
    <xf numFmtId="2" fontId="3" fillId="0" borderId="0" xfId="0" applyNumberFormat="1" applyFont="1" applyBorder="1" applyAlignment="1" applyProtection="1">
      <alignment horizontal="center" vertical="top"/>
      <protection locked="0"/>
    </xf>
    <xf numFmtId="49" fontId="3" fillId="0" borderId="0" xfId="0" applyNumberFormat="1" applyFont="1" applyBorder="1" applyAlignment="1" applyProtection="1">
      <alignment horizontal="center" vertical="top"/>
      <protection locked="0"/>
    </xf>
    <xf numFmtId="164" fontId="3" fillId="0" borderId="0" xfId="0" applyNumberFormat="1" applyFont="1" applyBorder="1" applyAlignment="1" applyProtection="1">
      <alignment horizontal="center" vertical="top"/>
      <protection locked="0"/>
    </xf>
    <xf numFmtId="2" fontId="3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/>
    <xf numFmtId="2" fontId="4" fillId="0" borderId="11" xfId="0" applyNumberFormat="1" applyFont="1" applyBorder="1" applyAlignment="1"/>
    <xf numFmtId="49" fontId="4" fillId="0" borderId="11" xfId="0" applyNumberFormat="1" applyFont="1" applyBorder="1" applyAlignment="1">
      <alignment wrapText="1"/>
    </xf>
    <xf numFmtId="2" fontId="4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/>
    <xf numFmtId="2" fontId="25" fillId="0" borderId="0" xfId="0" applyNumberFormat="1" applyFont="1"/>
    <xf numFmtId="2" fontId="25" fillId="6" borderId="0" xfId="0" applyNumberFormat="1" applyFont="1" applyFill="1"/>
    <xf numFmtId="0" fontId="25" fillId="0" borderId="0" xfId="0" applyFont="1" applyAlignment="1">
      <alignment horizontal="left"/>
    </xf>
    <xf numFmtId="0" fontId="25" fillId="0" borderId="0" xfId="0" applyFont="1"/>
    <xf numFmtId="164" fontId="25" fillId="0" borderId="0" xfId="0" applyNumberFormat="1" applyFont="1"/>
    <xf numFmtId="2" fontId="25" fillId="0" borderId="0" xfId="0" applyNumberFormat="1" applyFont="1" applyFill="1"/>
    <xf numFmtId="0" fontId="3" fillId="7" borderId="0" xfId="0" applyFont="1" applyFill="1" applyBorder="1" applyAlignment="1">
      <alignment horizontal="left"/>
    </xf>
    <xf numFmtId="0" fontId="0" fillId="0" borderId="36" xfId="0" applyBorder="1" applyAlignment="1">
      <alignment horizontal="left" vertical="top" wrapText="1"/>
    </xf>
    <xf numFmtId="164" fontId="4" fillId="0" borderId="11" xfId="0" applyNumberFormat="1" applyFont="1" applyFill="1" applyBorder="1" applyAlignment="1">
      <alignment horizontal="center"/>
    </xf>
    <xf numFmtId="2" fontId="4" fillId="0" borderId="11" xfId="0" applyNumberFormat="1" applyFont="1" applyBorder="1" applyAlignment="1">
      <alignment horizontal="center" vertical="top" wrapText="1"/>
    </xf>
    <xf numFmtId="2" fontId="3" fillId="0" borderId="11" xfId="0" applyNumberFormat="1" applyFont="1" applyBorder="1"/>
    <xf numFmtId="2" fontId="4" fillId="0" borderId="11" xfId="0" applyNumberFormat="1" applyFont="1" applyBorder="1" applyAlignment="1">
      <alignment horizontal="center"/>
    </xf>
    <xf numFmtId="0" fontId="27" fillId="0" borderId="11" xfId="0" applyFont="1" applyBorder="1" applyAlignment="1">
      <alignment horizontal="center" vertical="center"/>
    </xf>
    <xf numFmtId="2" fontId="4" fillId="0" borderId="11" xfId="0" applyNumberFormat="1" applyFont="1" applyBorder="1"/>
    <xf numFmtId="2" fontId="23" fillId="16" borderId="0" xfId="0" applyNumberFormat="1" applyFont="1" applyFill="1" applyAlignment="1">
      <alignment horizontal="right" vertical="center"/>
    </xf>
    <xf numFmtId="0" fontId="23" fillId="16" borderId="0" xfId="0" applyFont="1" applyFill="1" applyAlignment="1">
      <alignment horizontal="left" vertical="center" wrapText="1"/>
    </xf>
    <xf numFmtId="0" fontId="0" fillId="16" borderId="0" xfId="0" applyFill="1"/>
    <xf numFmtId="0" fontId="0" fillId="6" borderId="0" xfId="0" applyFill="1"/>
    <xf numFmtId="0" fontId="23" fillId="16" borderId="0" xfId="0" applyFont="1" applyFill="1" applyAlignment="1">
      <alignment horizontal="left" vertical="center"/>
    </xf>
    <xf numFmtId="0" fontId="8" fillId="16" borderId="0" xfId="0" applyFont="1" applyFill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31" fillId="0" borderId="24" xfId="0" applyFont="1" applyBorder="1" applyAlignment="1">
      <alignment horizontal="left" vertical="top" wrapText="1"/>
    </xf>
    <xf numFmtId="165" fontId="32" fillId="0" borderId="23" xfId="0" applyNumberFormat="1" applyFont="1" applyBorder="1" applyAlignment="1">
      <alignment horizontal="left" vertical="top" shrinkToFit="1"/>
    </xf>
    <xf numFmtId="0" fontId="0" fillId="0" borderId="24" xfId="0" applyBorder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2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5" fillId="16" borderId="0" xfId="0" applyFont="1" applyFill="1" applyAlignment="1">
      <alignment horizontal="left" vertical="top"/>
    </xf>
    <xf numFmtId="0" fontId="4" fillId="0" borderId="22" xfId="0" applyFont="1" applyBorder="1" applyAlignment="1">
      <alignment horizontal="left" vertical="top" wrapText="1"/>
    </xf>
    <xf numFmtId="0" fontId="4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 wrapText="1"/>
    </xf>
    <xf numFmtId="166" fontId="33" fillId="0" borderId="11" xfId="0" applyNumberFormat="1" applyFont="1" applyBorder="1" applyAlignment="1">
      <alignment horizontal="center" vertical="center" shrinkToFit="1"/>
    </xf>
    <xf numFmtId="0" fontId="4" fillId="0" borderId="11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25" fillId="16" borderId="11" xfId="0" applyFont="1" applyFill="1" applyBorder="1" applyAlignment="1">
      <alignment horizontal="center" vertical="center" wrapText="1"/>
    </xf>
    <xf numFmtId="1" fontId="33" fillId="0" borderId="11" xfId="0" applyNumberFormat="1" applyFont="1" applyBorder="1" applyAlignment="1">
      <alignment horizontal="center" vertical="center" shrinkToFit="1"/>
    </xf>
    <xf numFmtId="0" fontId="4" fillId="0" borderId="11" xfId="0" applyFont="1" applyBorder="1" applyAlignment="1">
      <alignment horizontal="left" vertical="top" wrapText="1" indent="1"/>
    </xf>
    <xf numFmtId="0" fontId="4" fillId="0" borderId="0" xfId="0" applyFont="1" applyBorder="1" applyAlignment="1">
      <alignment horizontal="left" vertical="top"/>
    </xf>
    <xf numFmtId="2" fontId="4" fillId="16" borderId="0" xfId="0" applyNumberFormat="1" applyFont="1" applyFill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2" fillId="0" borderId="0" xfId="0" applyFont="1" applyFill="1" applyBorder="1" applyAlignment="1">
      <alignment horizontal="right"/>
    </xf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ill="1" applyBorder="1"/>
    <xf numFmtId="0" fontId="0" fillId="0" borderId="0" xfId="0" applyNumberFormat="1" applyFill="1" applyBorder="1"/>
    <xf numFmtId="2" fontId="0" fillId="0" borderId="0" xfId="0" applyNumberFormat="1" applyFill="1" applyBorder="1"/>
    <xf numFmtId="49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164" fontId="3" fillId="0" borderId="0" xfId="0" applyNumberFormat="1" applyFont="1" applyFill="1" applyBorder="1"/>
    <xf numFmtId="2" fontId="3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164" fontId="4" fillId="0" borderId="0" xfId="0" applyNumberFormat="1" applyFont="1" applyFill="1" applyBorder="1"/>
    <xf numFmtId="2" fontId="4" fillId="0" borderId="0" xfId="0" applyNumberFormat="1" applyFont="1" applyFill="1" applyBorder="1"/>
    <xf numFmtId="0" fontId="25" fillId="0" borderId="0" xfId="0" applyFont="1" applyFill="1" applyBorder="1"/>
    <xf numFmtId="164" fontId="25" fillId="0" borderId="0" xfId="0" applyNumberFormat="1" applyFont="1" applyFill="1" applyBorder="1"/>
    <xf numFmtId="2" fontId="25" fillId="0" borderId="0" xfId="0" applyNumberFormat="1" applyFont="1" applyFill="1" applyBorder="1"/>
    <xf numFmtId="0" fontId="4" fillId="0" borderId="0" xfId="0" applyFont="1" applyFill="1"/>
    <xf numFmtId="2" fontId="4" fillId="0" borderId="0" xfId="0" applyNumberFormat="1" applyFont="1" applyFill="1" applyAlignment="1">
      <alignment vertical="center" wrapText="1"/>
    </xf>
    <xf numFmtId="0" fontId="25" fillId="16" borderId="0" xfId="0" applyFont="1" applyFill="1" applyAlignment="1">
      <alignment horizontal="left" vertical="center"/>
    </xf>
    <xf numFmtId="0" fontId="25" fillId="16" borderId="0" xfId="0" applyFont="1" applyFill="1" applyAlignment="1">
      <alignment horizontal="left" vertical="top" wrapText="1"/>
    </xf>
    <xf numFmtId="2" fontId="25" fillId="16" borderId="0" xfId="0" applyNumberFormat="1" applyFont="1" applyFill="1" applyAlignment="1">
      <alignment horizontal="left" vertical="center"/>
    </xf>
    <xf numFmtId="0" fontId="3" fillId="7" borderId="0" xfId="0" applyFont="1" applyFill="1" applyAlignment="1">
      <alignment horizontal="left"/>
    </xf>
    <xf numFmtId="164" fontId="3" fillId="7" borderId="0" xfId="0" applyNumberFormat="1" applyFont="1" applyFill="1"/>
    <xf numFmtId="0" fontId="3" fillId="7" borderId="0" xfId="0" applyFont="1" applyFill="1"/>
    <xf numFmtId="0" fontId="4" fillId="7" borderId="0" xfId="0" applyFont="1" applyFill="1"/>
    <xf numFmtId="164" fontId="4" fillId="7" borderId="0" xfId="0" applyNumberFormat="1" applyFont="1" applyFill="1"/>
    <xf numFmtId="167" fontId="4" fillId="0" borderId="11" xfId="0" applyNumberFormat="1" applyFont="1" applyBorder="1"/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2" fontId="4" fillId="0" borderId="11" xfId="0" applyNumberFormat="1" applyFont="1" applyFill="1" applyBorder="1"/>
    <xf numFmtId="2" fontId="4" fillId="0" borderId="0" xfId="0" applyNumberFormat="1" applyFont="1" applyFill="1" applyAlignment="1">
      <alignment vertical="center"/>
    </xf>
    <xf numFmtId="14" fontId="4" fillId="0" borderId="0" xfId="0" applyNumberFormat="1" applyFont="1" applyFill="1" applyAlignment="1">
      <alignment vertical="center"/>
    </xf>
    <xf numFmtId="14" fontId="4" fillId="0" borderId="0" xfId="0" applyNumberFormat="1" applyFont="1" applyFill="1"/>
    <xf numFmtId="0" fontId="2" fillId="0" borderId="1" xfId="0" applyFont="1" applyBorder="1" applyAlignment="1">
      <alignment horizontal="right"/>
    </xf>
    <xf numFmtId="49" fontId="0" fillId="2" borderId="1" xfId="0" applyNumberFormat="1" applyFill="1" applyBorder="1" applyAlignment="1">
      <alignment horizontal="left"/>
    </xf>
    <xf numFmtId="0" fontId="0" fillId="0" borderId="1" xfId="0" applyBorder="1"/>
    <xf numFmtId="164" fontId="0" fillId="0" borderId="1" xfId="0" applyNumberFormat="1" applyBorder="1"/>
    <xf numFmtId="0" fontId="0" fillId="0" borderId="1" xfId="0" applyNumberFormat="1" applyBorder="1"/>
    <xf numFmtId="2" fontId="0" fillId="0" borderId="1" xfId="0" applyNumberFormat="1" applyBorder="1"/>
    <xf numFmtId="2" fontId="0" fillId="0" borderId="1" xfId="0" applyNumberFormat="1" applyFill="1" applyBorder="1"/>
    <xf numFmtId="2" fontId="0" fillId="2" borderId="1" xfId="0" applyNumberFormat="1" applyFill="1" applyBorder="1"/>
    <xf numFmtId="49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164" fontId="3" fillId="0" borderId="1" xfId="0" applyNumberFormat="1" applyFont="1" applyBorder="1"/>
    <xf numFmtId="2" fontId="3" fillId="0" borderId="1" xfId="0" applyNumberFormat="1" applyFont="1" applyBorder="1"/>
    <xf numFmtId="2" fontId="3" fillId="0" borderId="1" xfId="0" applyNumberFormat="1" applyFont="1" applyFill="1" applyBorder="1"/>
    <xf numFmtId="0" fontId="0" fillId="3" borderId="1" xfId="0" applyFill="1" applyBorder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164" fontId="4" fillId="0" borderId="1" xfId="0" applyNumberFormat="1" applyFont="1" applyBorder="1"/>
    <xf numFmtId="0" fontId="0" fillId="4" borderId="1" xfId="0" applyFill="1" applyBorder="1"/>
    <xf numFmtId="0" fontId="0" fillId="5" borderId="1" xfId="0" applyFill="1" applyBorder="1"/>
    <xf numFmtId="2" fontId="25" fillId="16" borderId="1" xfId="0" applyNumberFormat="1" applyFont="1" applyFill="1" applyBorder="1"/>
    <xf numFmtId="2" fontId="0" fillId="16" borderId="1" xfId="0" applyNumberFormat="1" applyFill="1" applyBorder="1"/>
    <xf numFmtId="2" fontId="4" fillId="5" borderId="1" xfId="0" applyNumberFormat="1" applyFont="1" applyFill="1" applyBorder="1"/>
    <xf numFmtId="2" fontId="4" fillId="6" borderId="1" xfId="0" applyNumberFormat="1" applyFont="1" applyFill="1" applyBorder="1"/>
    <xf numFmtId="164" fontId="4" fillId="6" borderId="1" xfId="0" applyNumberFormat="1" applyFont="1" applyFill="1" applyBorder="1"/>
    <xf numFmtId="0" fontId="25" fillId="16" borderId="0" xfId="0" applyFont="1" applyFill="1"/>
    <xf numFmtId="164" fontId="25" fillId="16" borderId="0" xfId="0" applyNumberFormat="1" applyFont="1" applyFill="1"/>
    <xf numFmtId="2" fontId="8" fillId="0" borderId="0" xfId="0" applyNumberFormat="1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top"/>
    </xf>
    <xf numFmtId="2" fontId="25" fillId="16" borderId="11" xfId="0" applyNumberFormat="1" applyFont="1" applyFill="1" applyBorder="1" applyAlignment="1">
      <alignment vertical="center"/>
    </xf>
    <xf numFmtId="2" fontId="25" fillId="16" borderId="11" xfId="0" applyNumberFormat="1" applyFont="1" applyFill="1" applyBorder="1"/>
    <xf numFmtId="0" fontId="25" fillId="16" borderId="11" xfId="0" applyFont="1" applyFill="1" applyBorder="1"/>
    <xf numFmtId="0" fontId="25" fillId="16" borderId="11" xfId="0" applyFont="1" applyFill="1" applyBorder="1" applyAlignment="1">
      <alignment vertical="center" wrapText="1"/>
    </xf>
    <xf numFmtId="2" fontId="3" fillId="7" borderId="0" xfId="0" applyNumberFormat="1" applyFont="1" applyFill="1" applyBorder="1" applyAlignment="1">
      <alignment horizontal="center"/>
    </xf>
    <xf numFmtId="2" fontId="3" fillId="7" borderId="0" xfId="0" applyNumberFormat="1" applyFont="1" applyFill="1" applyBorder="1"/>
    <xf numFmtId="2" fontId="4" fillId="7" borderId="0" xfId="0" applyNumberFormat="1" applyFont="1" applyFill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top" wrapText="1"/>
    </xf>
    <xf numFmtId="2" fontId="25" fillId="16" borderId="11" xfId="0" applyNumberFormat="1" applyFont="1" applyFill="1" applyBorder="1" applyAlignment="1">
      <alignment vertical="center" wrapText="1"/>
    </xf>
    <xf numFmtId="2" fontId="0" fillId="0" borderId="0" xfId="0" applyNumberFormat="1" applyAlignment="1">
      <alignment horizontal="center" vertical="center" wrapText="1"/>
    </xf>
    <xf numFmtId="2" fontId="3" fillId="0" borderId="0" xfId="0" applyNumberFormat="1" applyFont="1" applyFill="1" applyAlignment="1">
      <alignment horizontal="right" vertical="center"/>
    </xf>
    <xf numFmtId="0" fontId="0" fillId="0" borderId="0" xfId="0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Alignment="1">
      <alignment horizontal="right" vertical="top"/>
    </xf>
    <xf numFmtId="0" fontId="23" fillId="16" borderId="0" xfId="0" applyFont="1" applyFill="1" applyBorder="1" applyAlignment="1">
      <alignment horizontal="right" vertical="center" wrapText="1"/>
    </xf>
    <xf numFmtId="2" fontId="23" fillId="16" borderId="0" xfId="0" applyNumberFormat="1" applyFont="1" applyFill="1" applyBorder="1" applyAlignment="1">
      <alignment horizontal="right" vertical="center" wrapText="1"/>
    </xf>
    <xf numFmtId="2" fontId="25" fillId="0" borderId="1" xfId="0" applyNumberFormat="1" applyFont="1" applyBorder="1"/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164" fontId="25" fillId="0" borderId="1" xfId="0" applyNumberFormat="1" applyFont="1" applyBorder="1"/>
    <xf numFmtId="2" fontId="25" fillId="0" borderId="1" xfId="0" applyNumberFormat="1" applyFont="1" applyFill="1" applyBorder="1"/>
    <xf numFmtId="0" fontId="25" fillId="16" borderId="1" xfId="0" applyFont="1" applyFill="1" applyBorder="1"/>
    <xf numFmtId="2" fontId="25" fillId="6" borderId="1" xfId="0" applyNumberFormat="1" applyFont="1" applyFill="1" applyBorder="1"/>
    <xf numFmtId="49" fontId="4" fillId="2" borderId="1" xfId="0" applyNumberFormat="1" applyFont="1" applyFill="1" applyBorder="1" applyAlignment="1">
      <alignment horizontal="left"/>
    </xf>
    <xf numFmtId="0" fontId="4" fillId="16" borderId="0" xfId="0" applyFont="1" applyFill="1"/>
    <xf numFmtId="2" fontId="4" fillId="16" borderId="1" xfId="0" applyNumberFormat="1" applyFont="1" applyFill="1" applyBorder="1"/>
    <xf numFmtId="49" fontId="4" fillId="0" borderId="38" xfId="0" applyNumberFormat="1" applyFont="1" applyFill="1" applyBorder="1" applyAlignment="1">
      <alignment horizontal="center"/>
    </xf>
    <xf numFmtId="49" fontId="4" fillId="0" borderId="39" xfId="0" applyNumberFormat="1" applyFont="1" applyFill="1" applyBorder="1" applyAlignment="1">
      <alignment horizontal="center"/>
    </xf>
    <xf numFmtId="49" fontId="4" fillId="0" borderId="40" xfId="0" applyNumberFormat="1" applyFont="1" applyFill="1" applyBorder="1" applyAlignment="1">
      <alignment horizontal="center"/>
    </xf>
    <xf numFmtId="49" fontId="0" fillId="0" borderId="1" xfId="0" applyNumberFormat="1" applyBorder="1"/>
    <xf numFmtId="0" fontId="0" fillId="2" borderId="1" xfId="0" applyFill="1" applyBorder="1"/>
    <xf numFmtId="49" fontId="4" fillId="0" borderId="41" xfId="0" applyNumberFormat="1" applyFont="1" applyFill="1" applyBorder="1" applyAlignment="1">
      <alignment horizontal="center"/>
    </xf>
    <xf numFmtId="49" fontId="4" fillId="0" borderId="42" xfId="0" applyNumberFormat="1" applyFont="1" applyFill="1" applyBorder="1" applyAlignment="1">
      <alignment horizontal="center"/>
    </xf>
    <xf numFmtId="49" fontId="4" fillId="0" borderId="43" xfId="0" applyNumberFormat="1" applyFont="1" applyFill="1" applyBorder="1" applyAlignment="1">
      <alignment horizontal="center"/>
    </xf>
    <xf numFmtId="49" fontId="4" fillId="0" borderId="44" xfId="0" applyNumberFormat="1" applyFont="1" applyFill="1" applyBorder="1" applyAlignment="1">
      <alignment horizontal="center"/>
    </xf>
    <xf numFmtId="0" fontId="31" fillId="0" borderId="22" xfId="0" applyFont="1" applyBorder="1" applyAlignment="1">
      <alignment horizontal="left" vertical="top" wrapText="1" indent="1"/>
    </xf>
    <xf numFmtId="0" fontId="31" fillId="0" borderId="24" xfId="0" applyFont="1" applyBorder="1" applyAlignment="1">
      <alignment horizontal="left" vertical="top" wrapText="1" indent="1"/>
    </xf>
    <xf numFmtId="0" fontId="31" fillId="0" borderId="22" xfId="0" applyFont="1" applyBorder="1" applyAlignment="1">
      <alignment horizontal="left" vertical="top" wrapText="1"/>
    </xf>
    <xf numFmtId="0" fontId="31" fillId="0" borderId="24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0" fillId="0" borderId="33" xfId="0" applyBorder="1" applyAlignment="1">
      <alignment horizontal="left" vertical="top" wrapText="1"/>
    </xf>
    <xf numFmtId="0" fontId="0" fillId="0" borderId="36" xfId="0" applyBorder="1" applyAlignment="1">
      <alignment horizontal="left" vertical="top" wrapText="1"/>
    </xf>
    <xf numFmtId="0" fontId="28" fillId="0" borderId="28" xfId="0" applyFont="1" applyBorder="1" applyAlignment="1">
      <alignment horizontal="left" vertical="top" wrapText="1"/>
    </xf>
    <xf numFmtId="0" fontId="28" fillId="0" borderId="30" xfId="0" applyFont="1" applyBorder="1" applyAlignment="1">
      <alignment horizontal="left" vertical="top" wrapText="1"/>
    </xf>
    <xf numFmtId="0" fontId="28" fillId="0" borderId="29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center" vertical="top" wrapText="1"/>
    </xf>
    <xf numFmtId="0" fontId="29" fillId="0" borderId="23" xfId="0" applyFont="1" applyBorder="1" applyAlignment="1">
      <alignment horizontal="center" vertical="top" wrapText="1"/>
    </xf>
    <xf numFmtId="0" fontId="29" fillId="0" borderId="24" xfId="0" applyFont="1" applyBorder="1" applyAlignment="1">
      <alignment horizontal="center" vertical="top" wrapText="1"/>
    </xf>
    <xf numFmtId="0" fontId="30" fillId="0" borderId="32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30" fillId="0" borderId="33" xfId="0" applyFont="1" applyBorder="1" applyAlignment="1">
      <alignment horizontal="left" vertical="top" wrapText="1"/>
    </xf>
    <xf numFmtId="0" fontId="31" fillId="0" borderId="22" xfId="0" applyFont="1" applyBorder="1" applyAlignment="1">
      <alignment horizontal="center" vertical="top" wrapText="1"/>
    </xf>
    <xf numFmtId="0" fontId="31" fillId="0" borderId="23" xfId="0" applyFont="1" applyBorder="1" applyAlignment="1">
      <alignment horizontal="center" vertical="top" wrapText="1"/>
    </xf>
    <xf numFmtId="0" fontId="0" fillId="0" borderId="3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31" fillId="0" borderId="23" xfId="0" applyFont="1" applyBorder="1" applyAlignment="1">
      <alignment horizontal="left" vertical="top" wrapText="1"/>
    </xf>
    <xf numFmtId="0" fontId="30" fillId="0" borderId="34" xfId="0" applyFont="1" applyBorder="1" applyAlignment="1">
      <alignment horizontal="left" vertical="top" wrapText="1"/>
    </xf>
    <xf numFmtId="0" fontId="30" fillId="0" borderId="36" xfId="0" applyFont="1" applyBorder="1" applyAlignment="1">
      <alignment horizontal="left" vertical="top" wrapText="1"/>
    </xf>
    <xf numFmtId="0" fontId="30" fillId="0" borderId="35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8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center" wrapText="1"/>
    </xf>
    <xf numFmtId="0" fontId="4" fillId="0" borderId="38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wrapText="1"/>
    </xf>
    <xf numFmtId="0" fontId="10" fillId="0" borderId="22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10" fillId="0" borderId="24" xfId="0" applyFont="1" applyBorder="1" applyAlignment="1">
      <alignment vertical="top" wrapText="1"/>
    </xf>
    <xf numFmtId="0" fontId="0" fillId="0" borderId="25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12" fillId="0" borderId="22" xfId="0" applyFont="1" applyBorder="1" applyAlignment="1">
      <alignment horizontal="left" vertical="top" wrapText="1"/>
    </xf>
    <xf numFmtId="0" fontId="12" fillId="0" borderId="23" xfId="0" applyFont="1" applyBorder="1" applyAlignment="1">
      <alignment horizontal="left" vertical="top" wrapText="1"/>
    </xf>
    <xf numFmtId="0" fontId="12" fillId="0" borderId="24" xfId="0" applyFont="1" applyBorder="1" applyAlignment="1">
      <alignment horizontal="left" vertical="top" wrapText="1"/>
    </xf>
    <xf numFmtId="0" fontId="0" fillId="0" borderId="22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11" fillId="0" borderId="22" xfId="0" applyFont="1" applyBorder="1" applyAlignment="1">
      <alignment horizontal="left" vertical="top" wrapText="1"/>
    </xf>
    <xf numFmtId="0" fontId="11" fillId="0" borderId="24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/>
    </xf>
    <xf numFmtId="0" fontId="13" fillId="0" borderId="22" xfId="0" applyFont="1" applyBorder="1" applyAlignment="1">
      <alignment horizontal="left" vertical="top" wrapText="1"/>
    </xf>
    <xf numFmtId="0" fontId="13" fillId="0" borderId="23" xfId="0" applyFont="1" applyBorder="1" applyAlignment="1">
      <alignment horizontal="left" vertical="top" wrapText="1"/>
    </xf>
    <xf numFmtId="0" fontId="13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 indent="2"/>
    </xf>
    <xf numFmtId="0" fontId="12" fillId="0" borderId="27" xfId="0" applyFont="1" applyBorder="1" applyAlignment="1">
      <alignment horizontal="left" vertical="top" wrapText="1" indent="2"/>
    </xf>
    <xf numFmtId="0" fontId="12" fillId="0" borderId="31" xfId="0" applyFont="1" applyBorder="1" applyAlignment="1">
      <alignment horizontal="left" vertical="top" wrapText="1" indent="2"/>
    </xf>
    <xf numFmtId="0" fontId="0" fillId="0" borderId="28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0" fillId="0" borderId="34" xfId="0" applyBorder="1" applyAlignment="1">
      <alignment horizontal="left" vertical="top" wrapText="1"/>
    </xf>
    <xf numFmtId="0" fontId="0" fillId="0" borderId="35" xfId="0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7" borderId="2" xfId="0" applyFont="1" applyFill="1" applyBorder="1" applyAlignment="1">
      <alignment horizontal="center"/>
    </xf>
    <xf numFmtId="0" fontId="3" fillId="7" borderId="13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left"/>
    </xf>
    <xf numFmtId="0" fontId="4" fillId="7" borderId="16" xfId="0" applyFont="1" applyFill="1" applyBorder="1" applyAlignment="1">
      <alignment horizontal="center"/>
    </xf>
    <xf numFmtId="0" fontId="4" fillId="7" borderId="17" xfId="0" applyFont="1" applyFill="1" applyBorder="1" applyAlignment="1">
      <alignment horizontal="center"/>
    </xf>
    <xf numFmtId="0" fontId="4" fillId="7" borderId="18" xfId="0" applyFont="1" applyFill="1" applyBorder="1" applyAlignment="1">
      <alignment horizontal="center"/>
    </xf>
    <xf numFmtId="0" fontId="4" fillId="7" borderId="19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228068</xdr:colOff>
      <xdr:row>0</xdr:row>
      <xdr:rowOff>234446</xdr:rowOff>
    </xdr:from>
    <xdr:ext cx="2767857" cy="356702"/>
    <xdr:pic>
      <xdr:nvPicPr>
        <xdr:cNvPr id="2" name="image1.jpeg">
          <a:extLst>
            <a:ext uri="{FF2B5EF4-FFF2-40B4-BE49-F238E27FC236}">
              <a16:creationId xmlns:a16="http://schemas.microsoft.com/office/drawing/2014/main" id="{90C90866-FC92-499D-B497-D67751B6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8843" y="234446"/>
          <a:ext cx="2767857" cy="35670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228068</xdr:colOff>
      <xdr:row>0</xdr:row>
      <xdr:rowOff>234446</xdr:rowOff>
    </xdr:from>
    <xdr:ext cx="2767857" cy="356702"/>
    <xdr:pic>
      <xdr:nvPicPr>
        <xdr:cNvPr id="2" name="image1.jpeg">
          <a:extLst>
            <a:ext uri="{FF2B5EF4-FFF2-40B4-BE49-F238E27FC236}">
              <a16:creationId xmlns:a16="http://schemas.microsoft.com/office/drawing/2014/main" id="{68A654A8-6652-42C9-BF7B-C96A632DD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6868" y="234446"/>
          <a:ext cx="2767857" cy="35670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228068</xdr:colOff>
      <xdr:row>0</xdr:row>
      <xdr:rowOff>234446</xdr:rowOff>
    </xdr:from>
    <xdr:ext cx="2767857" cy="356702"/>
    <xdr:pic>
      <xdr:nvPicPr>
        <xdr:cNvPr id="2" name="image1.jpeg">
          <a:extLst>
            <a:ext uri="{FF2B5EF4-FFF2-40B4-BE49-F238E27FC236}">
              <a16:creationId xmlns:a16="http://schemas.microsoft.com/office/drawing/2014/main" id="{959D3288-559E-4A6F-B7AA-995E2536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6868" y="234446"/>
          <a:ext cx="2767857" cy="35670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228068</xdr:colOff>
      <xdr:row>0</xdr:row>
      <xdr:rowOff>234446</xdr:rowOff>
    </xdr:from>
    <xdr:ext cx="2767857" cy="356702"/>
    <xdr:pic>
      <xdr:nvPicPr>
        <xdr:cNvPr id="2" name="image1.jpeg">
          <a:extLst>
            <a:ext uri="{FF2B5EF4-FFF2-40B4-BE49-F238E27FC236}">
              <a16:creationId xmlns:a16="http://schemas.microsoft.com/office/drawing/2014/main" id="{D7ECDEF6-BFDF-4A99-9D13-49FFFF329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2568" y="234446"/>
          <a:ext cx="2767857" cy="35670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ms-server\data\PROJECTS\LIVE%20JOBS\6881%20RCL%20CANNON%20ST\JOB%20COSTS\QUOTATIONS%20TO%20CLIENT\6881.6%20JOINE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MS SHEDULE OF WORKS"/>
      <sheetName val="BUILDUPS"/>
      <sheetName val="DOOR SCHEDULE"/>
      <sheetName val="FRAME BUILDUPS"/>
      <sheetName val="LAMINATE"/>
      <sheetName val="VENEER"/>
      <sheetName val="ADD ORDERS"/>
      <sheetName val="RTFI"/>
    </sheetNames>
    <sheetDataSet>
      <sheetData sheetId="0">
        <row r="107">
          <cell r="A107" t="str">
            <v>6881/102</v>
          </cell>
          <cell r="D107" t="str">
            <v>Door cladding DG.02 &amp; 03</v>
          </cell>
          <cell r="E107" t="str">
            <v>L20/213</v>
          </cell>
          <cell r="J107" t="str">
            <v>DD-17</v>
          </cell>
        </row>
        <row r="108">
          <cell r="A108" t="str">
            <v>6881/103</v>
          </cell>
          <cell r="D108" t="str">
            <v>Door cladding DG.42</v>
          </cell>
          <cell r="E108" t="str">
            <v>L20/220</v>
          </cell>
          <cell r="J108" t="str">
            <v>RE-23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buckleygrayyeoman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buckleygrayyeoman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buckleygrayyeoman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uckleygrayyeoman.com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29"/>
  <sheetViews>
    <sheetView tabSelected="1" workbookViewId="0">
      <pane ySplit="2" topLeftCell="A3" activePane="bottomLeft" state="frozen"/>
      <selection pane="bottomLeft" activeCell="M7" sqref="M7"/>
    </sheetView>
  </sheetViews>
  <sheetFormatPr defaultColWidth="9.109375" defaultRowHeight="13.2" x14ac:dyDescent="0.25"/>
  <cols>
    <col min="1" max="1" width="12.88671875" style="303" customWidth="1"/>
    <col min="2" max="2" width="12" style="303" customWidth="1"/>
    <col min="3" max="3" width="5.5546875" style="303" customWidth="1"/>
    <col min="4" max="4" width="34.33203125" style="303" bestFit="1" customWidth="1"/>
    <col min="5" max="5" width="13.5546875" style="303" customWidth="1"/>
    <col min="6" max="6" width="27.33203125" style="303" customWidth="1"/>
    <col min="7" max="7" width="9.109375" style="200"/>
    <col min="8" max="8" width="4.5546875" style="200" bestFit="1" customWidth="1"/>
    <col min="9" max="9" width="13.5546875" style="200" customWidth="1"/>
    <col min="10" max="10" width="17.5546875" style="304" bestFit="1" customWidth="1"/>
    <col min="11" max="12" width="13.33203125" style="304" customWidth="1"/>
    <col min="13" max="13" width="11.109375" style="15" customWidth="1"/>
    <col min="14" max="14" width="12" style="15" customWidth="1"/>
    <col min="15" max="15" width="48" style="292" customWidth="1"/>
    <col min="16" max="18" width="7.33203125" style="292" hidden="1" customWidth="1"/>
    <col min="19" max="23" width="10.109375" style="292" hidden="1" customWidth="1"/>
    <col min="24" max="24" width="9.109375" style="292" hidden="1" customWidth="1"/>
    <col min="25" max="25" width="10.109375" style="292" hidden="1" customWidth="1"/>
    <col min="26" max="26" width="33.88671875" style="292" hidden="1" customWidth="1"/>
    <col min="27" max="27" width="35" style="292" hidden="1" customWidth="1"/>
    <col min="28" max="28" width="19.44140625" style="292" hidden="1" customWidth="1"/>
    <col min="29" max="29" width="34.5546875" style="292" hidden="1" customWidth="1"/>
    <col min="30" max="30" width="26.5546875" style="292" hidden="1" customWidth="1"/>
    <col min="31" max="32" width="9.109375" style="292" customWidth="1"/>
    <col min="33" max="16384" width="9.109375" style="292"/>
  </cols>
  <sheetData>
    <row r="1" spans="1:30" x14ac:dyDescent="0.25">
      <c r="P1" s="181" t="s">
        <v>14</v>
      </c>
      <c r="Q1" s="181" t="s">
        <v>15</v>
      </c>
      <c r="R1" s="181" t="s">
        <v>16</v>
      </c>
    </row>
    <row r="2" spans="1:30" s="197" customFormat="1" ht="14.4" x14ac:dyDescent="0.3">
      <c r="A2" s="192" t="s">
        <v>31</v>
      </c>
      <c r="B2" s="192" t="s">
        <v>32</v>
      </c>
      <c r="C2" s="192" t="s">
        <v>912</v>
      </c>
      <c r="D2" s="192" t="s">
        <v>38</v>
      </c>
      <c r="E2" s="192" t="s">
        <v>209</v>
      </c>
      <c r="F2" s="192" t="s">
        <v>53</v>
      </c>
      <c r="G2" s="193" t="s">
        <v>33</v>
      </c>
      <c r="H2" s="193"/>
      <c r="I2" s="193" t="s">
        <v>891</v>
      </c>
      <c r="J2" s="194" t="s">
        <v>34</v>
      </c>
      <c r="K2" s="194" t="s">
        <v>52</v>
      </c>
      <c r="L2" s="194" t="s">
        <v>52</v>
      </c>
      <c r="M2" s="195" t="s">
        <v>35</v>
      </c>
      <c r="N2" s="195" t="s">
        <v>36</v>
      </c>
      <c r="O2" s="196" t="s">
        <v>37</v>
      </c>
      <c r="P2" s="197" t="s">
        <v>61</v>
      </c>
      <c r="Q2" s="197" t="s">
        <v>61</v>
      </c>
      <c r="R2" s="197" t="s">
        <v>61</v>
      </c>
      <c r="S2" s="197" t="s">
        <v>54</v>
      </c>
      <c r="T2" s="197" t="s">
        <v>55</v>
      </c>
      <c r="U2" s="197" t="s">
        <v>56</v>
      </c>
      <c r="V2" s="197" t="s">
        <v>57</v>
      </c>
      <c r="W2" s="197" t="s">
        <v>58</v>
      </c>
      <c r="X2" s="197" t="s">
        <v>59</v>
      </c>
      <c r="Y2" s="197" t="s">
        <v>1185</v>
      </c>
      <c r="AA2" s="197" t="s">
        <v>37</v>
      </c>
      <c r="AC2" s="197" t="s">
        <v>1512</v>
      </c>
      <c r="AD2" s="197" t="s">
        <v>1528</v>
      </c>
    </row>
    <row r="3" spans="1:30" x14ac:dyDescent="0.25">
      <c r="A3" s="182" t="s">
        <v>96</v>
      </c>
      <c r="B3" s="182"/>
      <c r="C3" s="182"/>
      <c r="D3" s="182" t="s">
        <v>195</v>
      </c>
      <c r="E3" s="182"/>
      <c r="F3" s="182" t="s">
        <v>207</v>
      </c>
      <c r="G3" s="184">
        <v>1</v>
      </c>
      <c r="H3" s="184" t="s">
        <v>33</v>
      </c>
      <c r="I3" s="184"/>
      <c r="J3" s="185" t="s">
        <v>205</v>
      </c>
      <c r="K3" s="185"/>
      <c r="L3" s="185"/>
      <c r="M3" s="305">
        <f>SUM(BUILDUPS!I38)</f>
        <v>210.81124000000005</v>
      </c>
      <c r="N3" s="305">
        <f>SUM(G3)*M3</f>
        <v>210.81124000000005</v>
      </c>
      <c r="O3" s="183" t="s">
        <v>203</v>
      </c>
      <c r="P3" s="15">
        <f>SUM(BUILDUPS!K38)</f>
        <v>0.2</v>
      </c>
      <c r="Q3" s="15">
        <f>SUM(BUILDUPS!L38)</f>
        <v>2</v>
      </c>
      <c r="R3" s="15">
        <f>SUM(BUILDUPS!M38)</f>
        <v>0</v>
      </c>
    </row>
    <row r="4" spans="1:30" x14ac:dyDescent="0.25">
      <c r="A4" s="182" t="s">
        <v>97</v>
      </c>
      <c r="B4" s="182"/>
      <c r="C4" s="182"/>
      <c r="D4" s="182" t="s">
        <v>196</v>
      </c>
      <c r="E4" s="182"/>
      <c r="F4" s="182" t="s">
        <v>207</v>
      </c>
      <c r="G4" s="184">
        <v>1</v>
      </c>
      <c r="H4" s="184" t="s">
        <v>33</v>
      </c>
      <c r="I4" s="184"/>
      <c r="J4" s="185" t="s">
        <v>206</v>
      </c>
      <c r="K4" s="185"/>
      <c r="L4" s="185"/>
      <c r="M4" s="305">
        <f>SUM(BUILDUPS!I70)</f>
        <v>1970.4079900000002</v>
      </c>
      <c r="N4" s="305">
        <f t="shared" ref="N4:N54" si="0">SUM(G4)*M4</f>
        <v>1970.4079900000002</v>
      </c>
      <c r="O4" s="183" t="s">
        <v>204</v>
      </c>
      <c r="P4" s="15">
        <f>SUM(BUILDUPS!K70)</f>
        <v>0.2</v>
      </c>
      <c r="Q4" s="15">
        <f>SUM(BUILDUPS!L70)</f>
        <v>2</v>
      </c>
      <c r="R4" s="15">
        <f>SUM(BUILDUPS!M70)</f>
        <v>0</v>
      </c>
    </row>
    <row r="5" spans="1:30" x14ac:dyDescent="0.25">
      <c r="A5" s="182" t="s">
        <v>98</v>
      </c>
      <c r="B5" s="182"/>
      <c r="C5" s="182"/>
      <c r="D5" s="182" t="s">
        <v>208</v>
      </c>
      <c r="E5" s="182" t="s">
        <v>210</v>
      </c>
      <c r="F5" s="182" t="s">
        <v>211</v>
      </c>
      <c r="G5" s="184">
        <v>1</v>
      </c>
      <c r="H5" s="184"/>
      <c r="I5" s="184"/>
      <c r="J5" s="185" t="s">
        <v>212</v>
      </c>
      <c r="K5" s="184"/>
      <c r="L5" s="184"/>
      <c r="M5" s="341">
        <f>SUM('DOOR SCHEDULE REV B NOW OAK'!M379)</f>
        <v>54334.613247999943</v>
      </c>
      <c r="N5" s="341">
        <f t="shared" si="0"/>
        <v>54334.613247999943</v>
      </c>
      <c r="O5" s="342" t="s">
        <v>1654</v>
      </c>
      <c r="P5" s="15">
        <f>SUM(BUILDUPS!K102)</f>
        <v>0</v>
      </c>
      <c r="Q5" s="15">
        <f>SUM(BUILDUPS!L102)</f>
        <v>0</v>
      </c>
      <c r="R5" s="15">
        <f>SUM(BUILDUPS!M102)</f>
        <v>0</v>
      </c>
    </row>
    <row r="6" spans="1:30" s="180" customFormat="1" ht="26.4" x14ac:dyDescent="0.25">
      <c r="A6" s="173" t="s">
        <v>99</v>
      </c>
      <c r="B6" s="173"/>
      <c r="C6" s="173" t="s">
        <v>913</v>
      </c>
      <c r="D6" s="173" t="s">
        <v>878</v>
      </c>
      <c r="E6" s="173" t="s">
        <v>1156</v>
      </c>
      <c r="F6" s="173" t="s">
        <v>1157</v>
      </c>
      <c r="G6" s="174">
        <v>1</v>
      </c>
      <c r="H6" s="174" t="s">
        <v>33</v>
      </c>
      <c r="I6" s="174" t="s">
        <v>1017</v>
      </c>
      <c r="J6" s="177" t="s">
        <v>1158</v>
      </c>
      <c r="K6" s="177"/>
      <c r="L6" s="177"/>
      <c r="M6" s="178">
        <f>SUM(BUILDUPS!I156)</f>
        <v>34277.387272</v>
      </c>
      <c r="N6" s="178">
        <f t="shared" si="0"/>
        <v>34277.387272</v>
      </c>
      <c r="O6" s="179" t="s">
        <v>1314</v>
      </c>
      <c r="P6" s="306">
        <f>SUM(BUILDUPS!K156)</f>
        <v>15</v>
      </c>
      <c r="Q6" s="306">
        <f>SUM(BUILDUPS!L156)</f>
        <v>264</v>
      </c>
      <c r="R6" s="306">
        <f>SUM(BUILDUPS!M156)</f>
        <v>0</v>
      </c>
    </row>
    <row r="7" spans="1:30" s="180" customFormat="1" ht="45.75" customHeight="1" x14ac:dyDescent="0.25">
      <c r="A7" s="173" t="s">
        <v>100</v>
      </c>
      <c r="B7" s="173" t="s">
        <v>884</v>
      </c>
      <c r="C7" s="173" t="s">
        <v>913</v>
      </c>
      <c r="D7" s="173" t="s">
        <v>918</v>
      </c>
      <c r="E7" s="173"/>
      <c r="F7" s="173" t="s">
        <v>1217</v>
      </c>
      <c r="G7" s="174">
        <v>2</v>
      </c>
      <c r="H7" s="174" t="s">
        <v>33</v>
      </c>
      <c r="I7" s="174" t="s">
        <v>892</v>
      </c>
      <c r="J7" s="177" t="s">
        <v>885</v>
      </c>
      <c r="K7" s="177" t="s">
        <v>886</v>
      </c>
      <c r="L7" s="177" t="s">
        <v>895</v>
      </c>
      <c r="M7" s="340">
        <f>SUM(BUILDUPS!BI189)</f>
        <v>1451.3750954500001</v>
      </c>
      <c r="N7" s="340">
        <f t="shared" si="0"/>
        <v>2902.7501909000002</v>
      </c>
      <c r="O7" s="343" t="s">
        <v>1657</v>
      </c>
      <c r="P7" s="306">
        <f>SUM(BUILDUPS!K189)</f>
        <v>13</v>
      </c>
      <c r="Q7" s="306">
        <f>SUM(BUILDUPS!L189)</f>
        <v>29</v>
      </c>
      <c r="R7" s="306">
        <f>SUM(BUILDUPS!M189)</f>
        <v>5.4599999999999991</v>
      </c>
      <c r="AA7" s="199" t="s">
        <v>1356</v>
      </c>
    </row>
    <row r="8" spans="1:30" s="180" customFormat="1" ht="39.6" x14ac:dyDescent="0.25">
      <c r="A8" s="173" t="s">
        <v>101</v>
      </c>
      <c r="B8" s="173" t="s">
        <v>888</v>
      </c>
      <c r="C8" s="173" t="s">
        <v>914</v>
      </c>
      <c r="D8" s="173" t="s">
        <v>918</v>
      </c>
      <c r="E8" s="173"/>
      <c r="F8" s="173" t="s">
        <v>1218</v>
      </c>
      <c r="G8" s="174">
        <v>30</v>
      </c>
      <c r="H8" s="174" t="s">
        <v>33</v>
      </c>
      <c r="I8" s="174" t="s">
        <v>893</v>
      </c>
      <c r="J8" s="177" t="s">
        <v>890</v>
      </c>
      <c r="K8" s="177" t="s">
        <v>889</v>
      </c>
      <c r="L8" s="177" t="s">
        <v>895</v>
      </c>
      <c r="M8" s="340">
        <f>SUM(BUILDUPS!CI223)</f>
        <v>1054.6050920750004</v>
      </c>
      <c r="N8" s="340">
        <f t="shared" si="0"/>
        <v>31638.152762250011</v>
      </c>
      <c r="O8" s="343" t="s">
        <v>1657</v>
      </c>
      <c r="P8" s="306">
        <f>SUM(BUILDUPS!K222)</f>
        <v>149.10000000000002</v>
      </c>
      <c r="Q8" s="306">
        <f>SUM(BUILDUPS!L222)</f>
        <v>337.5</v>
      </c>
      <c r="R8" s="306">
        <f>SUM(BUILDUPS!M222)</f>
        <v>53.55</v>
      </c>
      <c r="AA8" s="199" t="s">
        <v>1357</v>
      </c>
    </row>
    <row r="9" spans="1:30" x14ac:dyDescent="0.25">
      <c r="A9" s="182" t="s">
        <v>102</v>
      </c>
      <c r="B9" s="182" t="s">
        <v>894</v>
      </c>
      <c r="C9" s="182" t="s">
        <v>915</v>
      </c>
      <c r="D9" s="182" t="s">
        <v>919</v>
      </c>
      <c r="E9" s="182"/>
      <c r="F9" s="182" t="s">
        <v>896</v>
      </c>
      <c r="G9" s="184">
        <v>0</v>
      </c>
      <c r="H9" s="184" t="s">
        <v>33</v>
      </c>
      <c r="I9" s="184"/>
      <c r="J9" s="185"/>
      <c r="K9" s="185" t="s">
        <v>895</v>
      </c>
      <c r="L9" s="185"/>
      <c r="M9" s="305">
        <f>SUM(BUILDUPS!I254)</f>
        <v>0</v>
      </c>
      <c r="N9" s="305">
        <f t="shared" si="0"/>
        <v>0</v>
      </c>
      <c r="O9" s="183" t="s">
        <v>1219</v>
      </c>
      <c r="P9" s="15">
        <f>SUM(BUILDUPS!K254)</f>
        <v>0</v>
      </c>
      <c r="Q9" s="15">
        <f>SUM(BUILDUPS!L254)</f>
        <v>0</v>
      </c>
      <c r="R9" s="15">
        <f>SUM(BUILDUPS!M254)</f>
        <v>0</v>
      </c>
    </row>
    <row r="10" spans="1:30" s="180" customFormat="1" ht="42.75" customHeight="1" x14ac:dyDescent="0.25">
      <c r="A10" s="173" t="s">
        <v>103</v>
      </c>
      <c r="B10" s="173" t="s">
        <v>897</v>
      </c>
      <c r="C10" s="173" t="s">
        <v>916</v>
      </c>
      <c r="D10" s="173" t="s">
        <v>898</v>
      </c>
      <c r="E10" s="173" t="s">
        <v>901</v>
      </c>
      <c r="F10" s="173" t="s">
        <v>899</v>
      </c>
      <c r="G10" s="174">
        <v>2</v>
      </c>
      <c r="H10" s="174" t="s">
        <v>33</v>
      </c>
      <c r="I10" s="174" t="s">
        <v>908</v>
      </c>
      <c r="J10" s="177" t="s">
        <v>900</v>
      </c>
      <c r="K10" s="177" t="s">
        <v>902</v>
      </c>
      <c r="L10" s="177"/>
      <c r="M10" s="178">
        <f>SUM(BUILDUPS!I289)</f>
        <v>8703.1542338999971</v>
      </c>
      <c r="N10" s="178">
        <f t="shared" si="0"/>
        <v>17406.308467799994</v>
      </c>
      <c r="O10" s="179" t="s">
        <v>1229</v>
      </c>
      <c r="P10" s="306">
        <f>SUM(BUILDUPS!K289)</f>
        <v>6.3450000000000006</v>
      </c>
      <c r="Q10" s="306">
        <f>SUM(BUILDUPS!L289)</f>
        <v>93</v>
      </c>
      <c r="R10" s="306">
        <f>SUM(BUILDUPS!M289)</f>
        <v>23.340000000000003</v>
      </c>
      <c r="T10" s="307">
        <v>43748</v>
      </c>
      <c r="U10" s="307">
        <v>43748</v>
      </c>
      <c r="AA10" s="199" t="s">
        <v>1361</v>
      </c>
    </row>
    <row r="11" spans="1:30" x14ac:dyDescent="0.25">
      <c r="A11" s="182" t="s">
        <v>104</v>
      </c>
      <c r="B11" s="182" t="s">
        <v>903</v>
      </c>
      <c r="C11" s="182" t="s">
        <v>916</v>
      </c>
      <c r="D11" s="182" t="s">
        <v>904</v>
      </c>
      <c r="E11" s="182" t="s">
        <v>1013</v>
      </c>
      <c r="F11" s="182"/>
      <c r="G11" s="184">
        <v>2</v>
      </c>
      <c r="H11" s="184" t="s">
        <v>33</v>
      </c>
      <c r="I11" s="184" t="s">
        <v>908</v>
      </c>
      <c r="J11" s="185" t="s">
        <v>900</v>
      </c>
      <c r="K11" s="185" t="s">
        <v>902</v>
      </c>
      <c r="L11" s="185"/>
      <c r="M11" s="305">
        <f>SUM(BUILDUPS!I321)</f>
        <v>233.31</v>
      </c>
      <c r="N11" s="305">
        <f t="shared" si="0"/>
        <v>466.62</v>
      </c>
      <c r="O11" s="183"/>
      <c r="P11" s="15">
        <f>SUM(BUILDUPS!K321)</f>
        <v>0</v>
      </c>
      <c r="Q11" s="15">
        <f>SUM(BUILDUPS!L321)</f>
        <v>0</v>
      </c>
      <c r="R11" s="15">
        <f>SUM(BUILDUPS!M321)</f>
        <v>0</v>
      </c>
      <c r="T11" s="308">
        <v>43748</v>
      </c>
    </row>
    <row r="12" spans="1:30" s="180" customFormat="1" ht="39.6" x14ac:dyDescent="0.25">
      <c r="A12" s="173" t="s">
        <v>105</v>
      </c>
      <c r="B12" s="173" t="s">
        <v>905</v>
      </c>
      <c r="C12" s="173" t="s">
        <v>916</v>
      </c>
      <c r="D12" s="173" t="s">
        <v>906</v>
      </c>
      <c r="E12" s="173" t="s">
        <v>901</v>
      </c>
      <c r="F12" s="173" t="s">
        <v>907</v>
      </c>
      <c r="G12" s="174">
        <v>2</v>
      </c>
      <c r="H12" s="174" t="s">
        <v>33</v>
      </c>
      <c r="I12" s="174" t="s">
        <v>909</v>
      </c>
      <c r="J12" s="177" t="s">
        <v>910</v>
      </c>
      <c r="K12" s="177" t="s">
        <v>902</v>
      </c>
      <c r="L12" s="177"/>
      <c r="M12" s="178">
        <f>SUM(BUILDUPS!I356)</f>
        <v>5817.8447028000001</v>
      </c>
      <c r="N12" s="178">
        <f t="shared" si="0"/>
        <v>11635.6894056</v>
      </c>
      <c r="O12" s="179" t="s">
        <v>1229</v>
      </c>
      <c r="P12" s="306">
        <f>SUM(BUILDUPS!K356)</f>
        <v>3.84</v>
      </c>
      <c r="Q12" s="306">
        <f>SUM(BUILDUPS!L356)</f>
        <v>56</v>
      </c>
      <c r="R12" s="306">
        <f>SUM(BUILDUPS!M356)</f>
        <v>14.46</v>
      </c>
      <c r="T12" s="307">
        <v>43748</v>
      </c>
      <c r="U12" s="307">
        <v>43748</v>
      </c>
      <c r="AA12" s="199" t="s">
        <v>1362</v>
      </c>
    </row>
    <row r="13" spans="1:30" x14ac:dyDescent="0.25">
      <c r="A13" s="182" t="s">
        <v>106</v>
      </c>
      <c r="B13" s="182" t="s">
        <v>911</v>
      </c>
      <c r="C13" s="182" t="s">
        <v>916</v>
      </c>
      <c r="D13" s="182" t="s">
        <v>904</v>
      </c>
      <c r="E13" s="182" t="s">
        <v>1013</v>
      </c>
      <c r="F13" s="182"/>
      <c r="G13" s="184">
        <v>2</v>
      </c>
      <c r="H13" s="184" t="s">
        <v>33</v>
      </c>
      <c r="I13" s="184" t="s">
        <v>909</v>
      </c>
      <c r="J13" s="185" t="s">
        <v>910</v>
      </c>
      <c r="K13" s="185" t="s">
        <v>902</v>
      </c>
      <c r="L13" s="185"/>
      <c r="M13" s="305">
        <f>SUM(BUILDUPS!I388)</f>
        <v>155.54</v>
      </c>
      <c r="N13" s="305">
        <f t="shared" si="0"/>
        <v>311.08</v>
      </c>
      <c r="O13" s="183"/>
      <c r="P13" s="15">
        <f>SUM(BUILDUPS!K388)</f>
        <v>0</v>
      </c>
      <c r="Q13" s="15">
        <f>SUM(BUILDUPS!L388)</f>
        <v>0</v>
      </c>
      <c r="R13" s="15">
        <f>SUM(BUILDUPS!M388)</f>
        <v>0</v>
      </c>
      <c r="T13" s="308">
        <v>43748</v>
      </c>
    </row>
    <row r="14" spans="1:30" s="180" customFormat="1" ht="46.5" customHeight="1" x14ac:dyDescent="0.25">
      <c r="A14" s="173" t="s">
        <v>107</v>
      </c>
      <c r="B14" s="173" t="s">
        <v>917</v>
      </c>
      <c r="C14" s="173" t="s">
        <v>913</v>
      </c>
      <c r="D14" s="173" t="s">
        <v>920</v>
      </c>
      <c r="E14" s="173" t="s">
        <v>901</v>
      </c>
      <c r="F14" s="173" t="s">
        <v>921</v>
      </c>
      <c r="G14" s="174">
        <v>1</v>
      </c>
      <c r="H14" s="174" t="s">
        <v>33</v>
      </c>
      <c r="I14" s="174" t="s">
        <v>892</v>
      </c>
      <c r="J14" s="177" t="s">
        <v>885</v>
      </c>
      <c r="K14" s="177" t="s">
        <v>902</v>
      </c>
      <c r="L14" s="177"/>
      <c r="M14" s="178">
        <f>SUM(BUILDUPS!I423)</f>
        <v>4505.7432331400005</v>
      </c>
      <c r="N14" s="178">
        <f t="shared" si="0"/>
        <v>4505.7432331400005</v>
      </c>
      <c r="O14" s="179" t="s">
        <v>1229</v>
      </c>
      <c r="P14" s="306">
        <f>SUM(BUILDUPS!K423)</f>
        <v>1.7835000000000001</v>
      </c>
      <c r="Q14" s="306">
        <f>SUM(BUILDUPS!L423)</f>
        <v>28</v>
      </c>
      <c r="R14" s="306">
        <f>SUM(BUILDUPS!M423)</f>
        <v>4.9800000000000004</v>
      </c>
      <c r="T14" s="307">
        <v>43748</v>
      </c>
      <c r="U14" s="307">
        <v>43748</v>
      </c>
      <c r="AA14" s="199" t="s">
        <v>1363</v>
      </c>
    </row>
    <row r="15" spans="1:30" x14ac:dyDescent="0.25">
      <c r="A15" s="182" t="s">
        <v>108</v>
      </c>
      <c r="B15" s="182" t="s">
        <v>922</v>
      </c>
      <c r="C15" s="182" t="s">
        <v>913</v>
      </c>
      <c r="D15" s="182" t="s">
        <v>904</v>
      </c>
      <c r="E15" s="182" t="s">
        <v>1013</v>
      </c>
      <c r="F15" s="182"/>
      <c r="G15" s="184">
        <v>1</v>
      </c>
      <c r="H15" s="184" t="s">
        <v>33</v>
      </c>
      <c r="I15" s="184" t="s">
        <v>892</v>
      </c>
      <c r="J15" s="185" t="s">
        <v>885</v>
      </c>
      <c r="K15" s="185" t="s">
        <v>902</v>
      </c>
      <c r="L15" s="185"/>
      <c r="M15" s="305">
        <f>SUM(BUILDUPS!I455)</f>
        <v>155.54</v>
      </c>
      <c r="N15" s="305">
        <f t="shared" si="0"/>
        <v>155.54</v>
      </c>
      <c r="O15" s="183"/>
      <c r="P15" s="15">
        <f>SUM(BUILDUPS!K455)</f>
        <v>0</v>
      </c>
      <c r="Q15" s="15">
        <f>SUM(BUILDUPS!L455)</f>
        <v>0</v>
      </c>
      <c r="R15" s="15">
        <f>SUM(BUILDUPS!M455)</f>
        <v>0</v>
      </c>
      <c r="T15" s="308">
        <v>43748</v>
      </c>
    </row>
    <row r="16" spans="1:30" x14ac:dyDescent="0.25">
      <c r="A16" s="182" t="s">
        <v>109</v>
      </c>
      <c r="B16" s="182"/>
      <c r="C16" s="182" t="s">
        <v>913</v>
      </c>
      <c r="D16" s="182" t="s">
        <v>920</v>
      </c>
      <c r="E16" s="182" t="s">
        <v>901</v>
      </c>
      <c r="F16" s="182" t="s">
        <v>937</v>
      </c>
      <c r="G16" s="184">
        <v>1</v>
      </c>
      <c r="H16" s="184" t="s">
        <v>33</v>
      </c>
      <c r="I16" s="184" t="s">
        <v>892</v>
      </c>
      <c r="J16" s="185" t="s">
        <v>885</v>
      </c>
      <c r="K16" s="185" t="s">
        <v>902</v>
      </c>
      <c r="L16" s="185"/>
      <c r="M16" s="305">
        <f>SUM(BUILDUPS!I487)</f>
        <v>0</v>
      </c>
      <c r="N16" s="305">
        <f t="shared" si="0"/>
        <v>0</v>
      </c>
      <c r="O16" s="183" t="s">
        <v>1232</v>
      </c>
      <c r="P16" s="15">
        <f>SUM(BUILDUPS!K487)</f>
        <v>0</v>
      </c>
      <c r="Q16" s="15">
        <f>SUM(BUILDUPS!L487)</f>
        <v>0</v>
      </c>
      <c r="R16" s="15">
        <f>SUM(BUILDUPS!M487)</f>
        <v>0</v>
      </c>
      <c r="T16" s="308">
        <v>43748</v>
      </c>
      <c r="U16" s="308">
        <v>43748</v>
      </c>
    </row>
    <row r="17" spans="1:27" x14ac:dyDescent="0.25">
      <c r="A17" s="182" t="s">
        <v>110</v>
      </c>
      <c r="B17" s="182"/>
      <c r="C17" s="182" t="s">
        <v>913</v>
      </c>
      <c r="D17" s="182" t="s">
        <v>904</v>
      </c>
      <c r="E17" s="182" t="s">
        <v>1013</v>
      </c>
      <c r="F17" s="182"/>
      <c r="G17" s="184">
        <v>1</v>
      </c>
      <c r="H17" s="184" t="s">
        <v>33</v>
      </c>
      <c r="I17" s="184" t="s">
        <v>892</v>
      </c>
      <c r="J17" s="185" t="s">
        <v>885</v>
      </c>
      <c r="K17" s="185" t="s">
        <v>902</v>
      </c>
      <c r="L17" s="185"/>
      <c r="M17" s="305">
        <f>SUM(BUILDUPS!I519)</f>
        <v>0</v>
      </c>
      <c r="N17" s="305">
        <f t="shared" si="0"/>
        <v>0</v>
      </c>
      <c r="O17" s="183" t="s">
        <v>1231</v>
      </c>
      <c r="P17" s="15">
        <f>SUM(BUILDUPS!K519)</f>
        <v>0</v>
      </c>
      <c r="Q17" s="15">
        <f>SUM(BUILDUPS!L519)</f>
        <v>0</v>
      </c>
      <c r="R17" s="15">
        <f>SUM(BUILDUPS!M519)</f>
        <v>0</v>
      </c>
      <c r="T17" s="308">
        <v>43748</v>
      </c>
    </row>
    <row r="18" spans="1:27" s="180" customFormat="1" ht="43.5" customHeight="1" x14ac:dyDescent="0.25">
      <c r="A18" s="173" t="s">
        <v>111</v>
      </c>
      <c r="B18" s="173" t="s">
        <v>923</v>
      </c>
      <c r="C18" s="173" t="s">
        <v>913</v>
      </c>
      <c r="D18" s="173" t="s">
        <v>924</v>
      </c>
      <c r="E18" s="173" t="s">
        <v>901</v>
      </c>
      <c r="F18" s="173" t="s">
        <v>925</v>
      </c>
      <c r="G18" s="174">
        <v>1</v>
      </c>
      <c r="H18" s="174" t="s">
        <v>33</v>
      </c>
      <c r="I18" s="174" t="s">
        <v>892</v>
      </c>
      <c r="J18" s="177" t="s">
        <v>926</v>
      </c>
      <c r="K18" s="177" t="s">
        <v>902</v>
      </c>
      <c r="L18" s="177"/>
      <c r="M18" s="178">
        <f>SUM(BUILDUPS!I554)</f>
        <v>7346.02087596</v>
      </c>
      <c r="N18" s="178">
        <f t="shared" si="0"/>
        <v>7346.02087596</v>
      </c>
      <c r="O18" s="179" t="s">
        <v>1229</v>
      </c>
      <c r="P18" s="306">
        <f>SUM(BUILDUPS!K554)</f>
        <v>2.819</v>
      </c>
      <c r="Q18" s="306">
        <f>SUM(BUILDUPS!L554)</f>
        <v>47.5</v>
      </c>
      <c r="R18" s="306">
        <f>SUM(BUILDUPS!M554)</f>
        <v>11.700000000000003</v>
      </c>
      <c r="T18" s="307">
        <v>43748</v>
      </c>
      <c r="U18" s="307">
        <v>43748</v>
      </c>
      <c r="AA18" s="199" t="s">
        <v>1364</v>
      </c>
    </row>
    <row r="19" spans="1:27" x14ac:dyDescent="0.25">
      <c r="A19" s="182" t="s">
        <v>112</v>
      </c>
      <c r="B19" s="182" t="s">
        <v>927</v>
      </c>
      <c r="C19" s="182" t="s">
        <v>913</v>
      </c>
      <c r="D19" s="182" t="s">
        <v>904</v>
      </c>
      <c r="E19" s="182" t="s">
        <v>1013</v>
      </c>
      <c r="F19" s="182"/>
      <c r="G19" s="184">
        <v>1</v>
      </c>
      <c r="H19" s="184" t="s">
        <v>33</v>
      </c>
      <c r="I19" s="184" t="s">
        <v>892</v>
      </c>
      <c r="J19" s="185" t="s">
        <v>926</v>
      </c>
      <c r="K19" s="185" t="s">
        <v>902</v>
      </c>
      <c r="L19" s="185"/>
      <c r="M19" s="305">
        <f>SUM(BUILDUPS!I586)</f>
        <v>233.31</v>
      </c>
      <c r="N19" s="305">
        <f t="shared" si="0"/>
        <v>233.31</v>
      </c>
      <c r="O19" s="183"/>
      <c r="P19" s="15">
        <f>SUM(BUILDUPS!K586)</f>
        <v>0</v>
      </c>
      <c r="Q19" s="15">
        <f>SUM(BUILDUPS!L586)</f>
        <v>0</v>
      </c>
      <c r="R19" s="15">
        <f>SUM(BUILDUPS!M586)</f>
        <v>0</v>
      </c>
      <c r="T19" s="308">
        <v>43748</v>
      </c>
    </row>
    <row r="20" spans="1:27" s="180" customFormat="1" ht="45.75" customHeight="1" x14ac:dyDescent="0.25">
      <c r="A20" s="173" t="s">
        <v>113</v>
      </c>
      <c r="B20" s="173" t="s">
        <v>928</v>
      </c>
      <c r="C20" s="173" t="s">
        <v>914</v>
      </c>
      <c r="D20" s="173" t="s">
        <v>920</v>
      </c>
      <c r="E20" s="173" t="s">
        <v>901</v>
      </c>
      <c r="F20" s="173" t="s">
        <v>929</v>
      </c>
      <c r="G20" s="174">
        <v>5</v>
      </c>
      <c r="H20" s="174" t="s">
        <v>33</v>
      </c>
      <c r="I20" s="174" t="s">
        <v>893</v>
      </c>
      <c r="J20" s="177" t="s">
        <v>890</v>
      </c>
      <c r="K20" s="177" t="s">
        <v>902</v>
      </c>
      <c r="L20" s="177"/>
      <c r="M20" s="178">
        <f>SUM(BUILDUPS!I621)</f>
        <v>9874.7457377800001</v>
      </c>
      <c r="N20" s="178">
        <f t="shared" si="0"/>
        <v>49373.728688900002</v>
      </c>
      <c r="O20" s="179" t="s">
        <v>1229</v>
      </c>
      <c r="P20" s="306">
        <f>SUM(BUILDUPS!K621)</f>
        <v>20.272499999999994</v>
      </c>
      <c r="Q20" s="306">
        <f>SUM(BUILDUPS!L621)</f>
        <v>335</v>
      </c>
      <c r="R20" s="306">
        <f>SUM(BUILDUPS!M621)</f>
        <v>66.825000000000017</v>
      </c>
      <c r="T20" s="307">
        <v>43748</v>
      </c>
      <c r="U20" s="307">
        <v>43748</v>
      </c>
      <c r="AA20" s="199" t="s">
        <v>1365</v>
      </c>
    </row>
    <row r="21" spans="1:27" x14ac:dyDescent="0.25">
      <c r="A21" s="182" t="s">
        <v>114</v>
      </c>
      <c r="B21" s="182" t="s">
        <v>930</v>
      </c>
      <c r="C21" s="182" t="s">
        <v>914</v>
      </c>
      <c r="D21" s="182" t="s">
        <v>904</v>
      </c>
      <c r="E21" s="182" t="s">
        <v>1013</v>
      </c>
      <c r="F21" s="182"/>
      <c r="G21" s="184">
        <v>5</v>
      </c>
      <c r="H21" s="184" t="s">
        <v>33</v>
      </c>
      <c r="I21" s="184" t="s">
        <v>893</v>
      </c>
      <c r="J21" s="185" t="s">
        <v>890</v>
      </c>
      <c r="K21" s="185" t="s">
        <v>902</v>
      </c>
      <c r="L21" s="185"/>
      <c r="M21" s="305">
        <f>SUM(BUILDUPS!I653)</f>
        <v>311.08</v>
      </c>
      <c r="N21" s="305">
        <f t="shared" si="0"/>
        <v>1555.3999999999999</v>
      </c>
      <c r="O21" s="183"/>
      <c r="P21" s="15">
        <f>SUM(BUILDUPS!K653)</f>
        <v>0</v>
      </c>
      <c r="Q21" s="15">
        <f>SUM(BUILDUPS!L653)</f>
        <v>0</v>
      </c>
      <c r="R21" s="15">
        <f>SUM(BUILDUPS!M653)</f>
        <v>0</v>
      </c>
      <c r="T21" s="308">
        <v>43748</v>
      </c>
    </row>
    <row r="22" spans="1:27" s="180" customFormat="1" ht="45" customHeight="1" x14ac:dyDescent="0.25">
      <c r="A22" s="173" t="s">
        <v>115</v>
      </c>
      <c r="B22" s="173" t="s">
        <v>931</v>
      </c>
      <c r="C22" s="173" t="s">
        <v>914</v>
      </c>
      <c r="D22" s="173" t="s">
        <v>924</v>
      </c>
      <c r="E22" s="173" t="s">
        <v>901</v>
      </c>
      <c r="F22" s="173" t="s">
        <v>932</v>
      </c>
      <c r="G22" s="174">
        <v>5</v>
      </c>
      <c r="H22" s="174" t="s">
        <v>33</v>
      </c>
      <c r="I22" s="174" t="s">
        <v>933</v>
      </c>
      <c r="J22" s="177" t="s">
        <v>934</v>
      </c>
      <c r="K22" s="177" t="s">
        <v>902</v>
      </c>
      <c r="L22" s="177"/>
      <c r="M22" s="178">
        <f>SUM(BUILDUPS!I688)</f>
        <v>12542.712431600001</v>
      </c>
      <c r="N22" s="178">
        <f t="shared" si="0"/>
        <v>62713.562158000001</v>
      </c>
      <c r="O22" s="179" t="s">
        <v>1229</v>
      </c>
      <c r="P22" s="306">
        <f>SUM(BUILDUPS!K688)</f>
        <v>24.950000000000003</v>
      </c>
      <c r="Q22" s="306">
        <f>SUM(BUILDUPS!L688)</f>
        <v>432.5</v>
      </c>
      <c r="R22" s="306">
        <f>SUM(BUILDUPS!M688)</f>
        <v>80.700000000000017</v>
      </c>
      <c r="T22" s="307">
        <v>43748</v>
      </c>
      <c r="U22" s="307">
        <v>43748</v>
      </c>
      <c r="AA22" s="199" t="s">
        <v>1366</v>
      </c>
    </row>
    <row r="23" spans="1:27" x14ac:dyDescent="0.25">
      <c r="A23" s="182" t="s">
        <v>116</v>
      </c>
      <c r="B23" s="182" t="s">
        <v>935</v>
      </c>
      <c r="C23" s="182" t="s">
        <v>914</v>
      </c>
      <c r="D23" s="182" t="s">
        <v>904</v>
      </c>
      <c r="E23" s="182" t="s">
        <v>1013</v>
      </c>
      <c r="F23" s="182"/>
      <c r="G23" s="184">
        <v>5</v>
      </c>
      <c r="H23" s="184" t="s">
        <v>33</v>
      </c>
      <c r="I23" s="184" t="s">
        <v>933</v>
      </c>
      <c r="J23" s="185" t="s">
        <v>934</v>
      </c>
      <c r="K23" s="185" t="s">
        <v>902</v>
      </c>
      <c r="L23" s="185"/>
      <c r="M23" s="305">
        <f>SUM(BUILDUPS!I720)</f>
        <v>388.85</v>
      </c>
      <c r="N23" s="305">
        <f t="shared" si="0"/>
        <v>1944.25</v>
      </c>
      <c r="O23" s="183"/>
      <c r="P23" s="15">
        <f>SUM(BUILDUPS!K720)</f>
        <v>0</v>
      </c>
      <c r="Q23" s="15">
        <f>SUM(BUILDUPS!L720)</f>
        <v>0</v>
      </c>
      <c r="R23" s="15">
        <f>SUM(BUILDUPS!M720)</f>
        <v>0</v>
      </c>
      <c r="T23" s="308">
        <v>43748</v>
      </c>
    </row>
    <row r="24" spans="1:27" x14ac:dyDescent="0.25">
      <c r="A24" s="182" t="s">
        <v>117</v>
      </c>
      <c r="B24" s="182" t="s">
        <v>936</v>
      </c>
      <c r="C24" s="182" t="s">
        <v>914</v>
      </c>
      <c r="D24" s="182" t="s">
        <v>924</v>
      </c>
      <c r="E24" s="182" t="s">
        <v>901</v>
      </c>
      <c r="F24" s="182" t="s">
        <v>937</v>
      </c>
      <c r="G24" s="184">
        <v>5</v>
      </c>
      <c r="H24" s="184" t="s">
        <v>33</v>
      </c>
      <c r="I24" s="184" t="s">
        <v>933</v>
      </c>
      <c r="J24" s="185" t="s">
        <v>934</v>
      </c>
      <c r="K24" s="185" t="s">
        <v>902</v>
      </c>
      <c r="L24" s="185"/>
      <c r="M24" s="305">
        <f>SUM(BUILDUPS!I752)</f>
        <v>870.55738000000008</v>
      </c>
      <c r="N24" s="305">
        <f t="shared" si="0"/>
        <v>4352.7869000000001</v>
      </c>
      <c r="O24" s="183" t="s">
        <v>1235</v>
      </c>
      <c r="P24" s="15">
        <f>SUM(BUILDUPS!K752)</f>
        <v>0</v>
      </c>
      <c r="Q24" s="15">
        <f>SUM(BUILDUPS!L752)</f>
        <v>0</v>
      </c>
      <c r="R24" s="15">
        <f>SUM(BUILDUPS!M752)</f>
        <v>0</v>
      </c>
      <c r="T24" s="308">
        <v>43748</v>
      </c>
      <c r="U24" s="308">
        <v>43748</v>
      </c>
    </row>
    <row r="25" spans="1:27" x14ac:dyDescent="0.25">
      <c r="A25" s="182" t="s">
        <v>118</v>
      </c>
      <c r="B25" s="182" t="s">
        <v>938</v>
      </c>
      <c r="C25" s="182" t="s">
        <v>914</v>
      </c>
      <c r="D25" s="182" t="s">
        <v>904</v>
      </c>
      <c r="E25" s="182" t="s">
        <v>1013</v>
      </c>
      <c r="F25" s="182"/>
      <c r="G25" s="184">
        <v>5</v>
      </c>
      <c r="H25" s="184" t="s">
        <v>33</v>
      </c>
      <c r="I25" s="184" t="s">
        <v>933</v>
      </c>
      <c r="J25" s="185" t="s">
        <v>934</v>
      </c>
      <c r="K25" s="185" t="s">
        <v>902</v>
      </c>
      <c r="L25" s="185"/>
      <c r="M25" s="305">
        <f>SUM(BUILDUPS!I784)</f>
        <v>0</v>
      </c>
      <c r="N25" s="305">
        <f t="shared" si="0"/>
        <v>0</v>
      </c>
      <c r="O25" s="183" t="s">
        <v>1234</v>
      </c>
      <c r="P25" s="15">
        <f>SUM(BUILDUPS!K784)</f>
        <v>0</v>
      </c>
      <c r="Q25" s="15">
        <f>SUM(BUILDUPS!L784)</f>
        <v>0</v>
      </c>
      <c r="R25" s="15">
        <f>SUM(BUILDUPS!M784)</f>
        <v>0</v>
      </c>
      <c r="T25" s="308">
        <v>43748</v>
      </c>
    </row>
    <row r="26" spans="1:27" s="180" customFormat="1" ht="39.6" x14ac:dyDescent="0.25">
      <c r="A26" s="173" t="s">
        <v>119</v>
      </c>
      <c r="B26" s="173" t="s">
        <v>939</v>
      </c>
      <c r="C26" s="173" t="s">
        <v>913</v>
      </c>
      <c r="D26" s="173" t="s">
        <v>950</v>
      </c>
      <c r="E26" s="173" t="s">
        <v>951</v>
      </c>
      <c r="F26" s="173" t="s">
        <v>952</v>
      </c>
      <c r="G26" s="174">
        <v>1</v>
      </c>
      <c r="H26" s="174" t="s">
        <v>33</v>
      </c>
      <c r="I26" s="174" t="s">
        <v>892</v>
      </c>
      <c r="J26" s="177" t="s">
        <v>885</v>
      </c>
      <c r="K26" s="177" t="s">
        <v>981</v>
      </c>
      <c r="L26" s="177"/>
      <c r="M26" s="178">
        <f>SUM(BUILDUPS!I817)</f>
        <v>5677.2706000000007</v>
      </c>
      <c r="N26" s="178">
        <f t="shared" si="0"/>
        <v>5677.2706000000007</v>
      </c>
      <c r="O26" s="179" t="s">
        <v>1243</v>
      </c>
      <c r="P26" s="306">
        <f>SUM(BUILDUPS!K817)</f>
        <v>0</v>
      </c>
      <c r="Q26" s="306">
        <f>SUM(BUILDUPS!L817)</f>
        <v>1</v>
      </c>
      <c r="R26" s="306">
        <f>SUM(BUILDUPS!M817)</f>
        <v>0</v>
      </c>
      <c r="S26" s="307">
        <v>43748</v>
      </c>
      <c r="U26" s="307">
        <v>43748</v>
      </c>
      <c r="Y26" s="307">
        <v>43749</v>
      </c>
    </row>
    <row r="27" spans="1:27" s="180" customFormat="1" ht="39.6" x14ac:dyDescent="0.25">
      <c r="A27" s="173" t="s">
        <v>120</v>
      </c>
      <c r="B27" s="173" t="s">
        <v>940</v>
      </c>
      <c r="C27" s="173" t="s">
        <v>913</v>
      </c>
      <c r="D27" s="173" t="s">
        <v>950</v>
      </c>
      <c r="E27" s="173" t="s">
        <v>951</v>
      </c>
      <c r="F27" s="173" t="s">
        <v>953</v>
      </c>
      <c r="G27" s="174">
        <v>1</v>
      </c>
      <c r="H27" s="174" t="s">
        <v>33</v>
      </c>
      <c r="I27" s="174" t="s">
        <v>892</v>
      </c>
      <c r="J27" s="177" t="s">
        <v>885</v>
      </c>
      <c r="K27" s="177" t="s">
        <v>981</v>
      </c>
      <c r="L27" s="177"/>
      <c r="M27" s="178">
        <f>SUM(BUILDUPS!I850)</f>
        <v>3821.2340000000004</v>
      </c>
      <c r="N27" s="178">
        <f t="shared" si="0"/>
        <v>3821.2340000000004</v>
      </c>
      <c r="O27" s="179" t="s">
        <v>1243</v>
      </c>
      <c r="P27" s="306">
        <f>SUM(BUILDUPS!K850)</f>
        <v>0</v>
      </c>
      <c r="Q27" s="306">
        <f>SUM(BUILDUPS!L850)</f>
        <v>1</v>
      </c>
      <c r="R27" s="306">
        <f>SUM(BUILDUPS!M850)</f>
        <v>0</v>
      </c>
      <c r="S27" s="307">
        <v>43748</v>
      </c>
      <c r="U27" s="307">
        <v>43748</v>
      </c>
      <c r="Y27" s="307">
        <v>43749</v>
      </c>
    </row>
    <row r="28" spans="1:27" x14ac:dyDescent="0.25">
      <c r="A28" s="182" t="s">
        <v>121</v>
      </c>
      <c r="B28" s="182" t="s">
        <v>941</v>
      </c>
      <c r="C28" s="182" t="s">
        <v>913</v>
      </c>
      <c r="D28" s="182" t="s">
        <v>954</v>
      </c>
      <c r="E28" s="182"/>
      <c r="F28" s="182"/>
      <c r="G28" s="184">
        <v>3</v>
      </c>
      <c r="H28" s="184" t="s">
        <v>33</v>
      </c>
      <c r="I28" s="184"/>
      <c r="J28" s="185"/>
      <c r="K28" s="185"/>
      <c r="L28" s="185"/>
      <c r="M28" s="305">
        <f>SUM(BUILDUPS!I882)</f>
        <v>0</v>
      </c>
      <c r="N28" s="305">
        <f t="shared" si="0"/>
        <v>0</v>
      </c>
      <c r="O28" s="183" t="s">
        <v>1230</v>
      </c>
      <c r="P28" s="15">
        <f>SUM(BUILDUPS!K882)</f>
        <v>0</v>
      </c>
      <c r="Q28" s="15">
        <f>SUM(BUILDUPS!L882)</f>
        <v>0</v>
      </c>
      <c r="R28" s="15">
        <f>SUM(BUILDUPS!M882)</f>
        <v>0</v>
      </c>
    </row>
    <row r="29" spans="1:27" x14ac:dyDescent="0.25">
      <c r="A29" s="182" t="s">
        <v>122</v>
      </c>
      <c r="B29" s="182" t="s">
        <v>942</v>
      </c>
      <c r="C29" s="182" t="s">
        <v>913</v>
      </c>
      <c r="D29" s="182" t="s">
        <v>955</v>
      </c>
      <c r="E29" s="182"/>
      <c r="F29" s="182"/>
      <c r="G29" s="184">
        <v>3</v>
      </c>
      <c r="H29" s="184" t="s">
        <v>33</v>
      </c>
      <c r="I29" s="184"/>
      <c r="J29" s="185"/>
      <c r="K29" s="185"/>
      <c r="L29" s="185"/>
      <c r="M29" s="305">
        <f>SUM(BUILDUPS!I914)</f>
        <v>0</v>
      </c>
      <c r="N29" s="305">
        <f t="shared" si="0"/>
        <v>0</v>
      </c>
      <c r="O29" s="183" t="s">
        <v>1230</v>
      </c>
      <c r="P29" s="15">
        <f>SUM(BUILDUPS!K914)</f>
        <v>0</v>
      </c>
      <c r="Q29" s="15">
        <f>SUM(BUILDUPS!L914)</f>
        <v>0</v>
      </c>
      <c r="R29" s="15">
        <f>SUM(BUILDUPS!M914)</f>
        <v>0</v>
      </c>
    </row>
    <row r="30" spans="1:27" x14ac:dyDescent="0.25">
      <c r="A30" s="182" t="s">
        <v>123</v>
      </c>
      <c r="B30" s="182" t="s">
        <v>943</v>
      </c>
      <c r="C30" s="182" t="s">
        <v>913</v>
      </c>
      <c r="D30" s="182" t="s">
        <v>956</v>
      </c>
      <c r="E30" s="182"/>
      <c r="F30" s="182"/>
      <c r="G30" s="184">
        <v>3</v>
      </c>
      <c r="H30" s="184" t="s">
        <v>33</v>
      </c>
      <c r="I30" s="184"/>
      <c r="J30" s="185"/>
      <c r="K30" s="185"/>
      <c r="L30" s="185"/>
      <c r="M30" s="305">
        <f>SUM(BUILDUPS!I946)</f>
        <v>166.65</v>
      </c>
      <c r="N30" s="305">
        <f t="shared" si="0"/>
        <v>499.95000000000005</v>
      </c>
      <c r="O30" s="183" t="s">
        <v>1244</v>
      </c>
      <c r="P30" s="15">
        <f>SUM(BUILDUPS!K946)</f>
        <v>0</v>
      </c>
      <c r="Q30" s="15">
        <f>SUM(BUILDUPS!L946)</f>
        <v>0</v>
      </c>
      <c r="R30" s="15">
        <f>SUM(BUILDUPS!M946)</f>
        <v>0</v>
      </c>
    </row>
    <row r="31" spans="1:27" s="180" customFormat="1" ht="39.6" x14ac:dyDescent="0.25">
      <c r="A31" s="173" t="s">
        <v>124</v>
      </c>
      <c r="B31" s="173" t="s">
        <v>944</v>
      </c>
      <c r="C31" s="173" t="s">
        <v>913</v>
      </c>
      <c r="D31" s="173" t="s">
        <v>957</v>
      </c>
      <c r="E31" s="173" t="s">
        <v>951</v>
      </c>
      <c r="F31" s="173" t="s">
        <v>958</v>
      </c>
      <c r="G31" s="174">
        <v>1</v>
      </c>
      <c r="H31" s="174" t="s">
        <v>33</v>
      </c>
      <c r="I31" s="174" t="s">
        <v>892</v>
      </c>
      <c r="J31" s="177" t="s">
        <v>926</v>
      </c>
      <c r="K31" s="177" t="s">
        <v>981</v>
      </c>
      <c r="L31" s="177"/>
      <c r="M31" s="178">
        <f>SUM(BUILDUPS!I979)</f>
        <v>7999.0384000000004</v>
      </c>
      <c r="N31" s="178">
        <f t="shared" si="0"/>
        <v>7999.0384000000004</v>
      </c>
      <c r="O31" s="179" t="s">
        <v>1243</v>
      </c>
      <c r="P31" s="306">
        <f>SUM(BUILDUPS!K979)</f>
        <v>0</v>
      </c>
      <c r="Q31" s="306">
        <f>SUM(BUILDUPS!L979)</f>
        <v>1</v>
      </c>
      <c r="R31" s="306">
        <f>SUM(BUILDUPS!M979)</f>
        <v>0</v>
      </c>
      <c r="S31" s="307">
        <v>43748</v>
      </c>
      <c r="U31" s="307">
        <v>43748</v>
      </c>
      <c r="Y31" s="307"/>
    </row>
    <row r="32" spans="1:27" x14ac:dyDescent="0.25">
      <c r="A32" s="182" t="s">
        <v>125</v>
      </c>
      <c r="B32" s="182" t="s">
        <v>945</v>
      </c>
      <c r="C32" s="182" t="s">
        <v>913</v>
      </c>
      <c r="D32" s="182" t="s">
        <v>954</v>
      </c>
      <c r="E32" s="182"/>
      <c r="F32" s="182"/>
      <c r="G32" s="184">
        <v>3</v>
      </c>
      <c r="H32" s="184" t="s">
        <v>33</v>
      </c>
      <c r="I32" s="184"/>
      <c r="J32" s="185"/>
      <c r="K32" s="185"/>
      <c r="L32" s="185"/>
      <c r="M32" s="305">
        <f>SUM(BUILDUPS!I1011)</f>
        <v>0</v>
      </c>
      <c r="N32" s="305">
        <f t="shared" si="0"/>
        <v>0</v>
      </c>
      <c r="O32" s="183" t="s">
        <v>1230</v>
      </c>
      <c r="P32" s="15">
        <f>SUM(BUILDUPS!K1011)</f>
        <v>0</v>
      </c>
      <c r="Q32" s="15">
        <f>SUM(BUILDUPS!L1011)</f>
        <v>0</v>
      </c>
      <c r="R32" s="15">
        <f>SUM(BUILDUPS!M1011)</f>
        <v>0</v>
      </c>
    </row>
    <row r="33" spans="1:30" x14ac:dyDescent="0.25">
      <c r="A33" s="182" t="s">
        <v>126</v>
      </c>
      <c r="B33" s="182" t="s">
        <v>946</v>
      </c>
      <c r="C33" s="182" t="s">
        <v>913</v>
      </c>
      <c r="D33" s="182" t="s">
        <v>955</v>
      </c>
      <c r="E33" s="182"/>
      <c r="F33" s="182"/>
      <c r="G33" s="184">
        <v>4</v>
      </c>
      <c r="H33" s="184" t="s">
        <v>33</v>
      </c>
      <c r="I33" s="184"/>
      <c r="J33" s="185"/>
      <c r="K33" s="185"/>
      <c r="L33" s="185"/>
      <c r="M33" s="305">
        <f>SUM(BUILDUPS!I1043)</f>
        <v>0</v>
      </c>
      <c r="N33" s="305">
        <f t="shared" si="0"/>
        <v>0</v>
      </c>
      <c r="O33" s="183" t="s">
        <v>1230</v>
      </c>
      <c r="P33" s="15">
        <f>SUM(BUILDUPS!K1043)</f>
        <v>0</v>
      </c>
      <c r="Q33" s="15">
        <f>SUM(BUILDUPS!L1043)</f>
        <v>0</v>
      </c>
      <c r="R33" s="15">
        <f>SUM(BUILDUPS!M1043)</f>
        <v>0</v>
      </c>
    </row>
    <row r="34" spans="1:30" x14ac:dyDescent="0.25">
      <c r="A34" s="182" t="s">
        <v>127</v>
      </c>
      <c r="B34" s="182" t="s">
        <v>947</v>
      </c>
      <c r="C34" s="182" t="s">
        <v>913</v>
      </c>
      <c r="D34" s="182" t="s">
        <v>956</v>
      </c>
      <c r="E34" s="182"/>
      <c r="F34" s="182"/>
      <c r="G34" s="184">
        <v>3</v>
      </c>
      <c r="H34" s="184" t="s">
        <v>33</v>
      </c>
      <c r="I34" s="184"/>
      <c r="J34" s="185"/>
      <c r="K34" s="185"/>
      <c r="L34" s="185"/>
      <c r="M34" s="305">
        <f>SUM(BUILDUPS!I1075)</f>
        <v>166.65</v>
      </c>
      <c r="N34" s="305">
        <f t="shared" si="0"/>
        <v>499.95000000000005</v>
      </c>
      <c r="O34" s="183" t="s">
        <v>1244</v>
      </c>
      <c r="P34" s="15">
        <f>SUM(BUILDUPS!K1075)</f>
        <v>0</v>
      </c>
      <c r="Q34" s="15">
        <f>SUM(BUILDUPS!L1075)</f>
        <v>0</v>
      </c>
      <c r="R34" s="15">
        <f>SUM(BUILDUPS!M1075)</f>
        <v>0</v>
      </c>
    </row>
    <row r="35" spans="1:30" s="180" customFormat="1" ht="39.6" x14ac:dyDescent="0.25">
      <c r="A35" s="173" t="s">
        <v>128</v>
      </c>
      <c r="B35" s="173" t="s">
        <v>948</v>
      </c>
      <c r="C35" s="173" t="s">
        <v>914</v>
      </c>
      <c r="D35" s="173" t="s">
        <v>950</v>
      </c>
      <c r="E35" s="173" t="s">
        <v>951</v>
      </c>
      <c r="F35" s="173" t="s">
        <v>959</v>
      </c>
      <c r="G35" s="174">
        <v>5</v>
      </c>
      <c r="H35" s="174" t="s">
        <v>33</v>
      </c>
      <c r="I35" s="174" t="s">
        <v>893</v>
      </c>
      <c r="J35" s="177" t="s">
        <v>890</v>
      </c>
      <c r="K35" s="177" t="s">
        <v>981</v>
      </c>
      <c r="L35" s="177"/>
      <c r="M35" s="178">
        <f>SUM(BUILDUPS!I1108)</f>
        <v>9355.5693999999985</v>
      </c>
      <c r="N35" s="178">
        <f t="shared" si="0"/>
        <v>46777.846999999994</v>
      </c>
      <c r="O35" s="179" t="s">
        <v>1243</v>
      </c>
      <c r="P35" s="306">
        <f>SUM(BUILDUPS!K1108)</f>
        <v>0</v>
      </c>
      <c r="Q35" s="306">
        <f>SUM(BUILDUPS!L1108)</f>
        <v>5</v>
      </c>
      <c r="R35" s="306">
        <f>SUM(BUILDUPS!M1108)</f>
        <v>0</v>
      </c>
      <c r="S35" s="307">
        <v>43748</v>
      </c>
      <c r="U35" s="307">
        <v>43748</v>
      </c>
      <c r="Y35" s="307"/>
    </row>
    <row r="36" spans="1:30" x14ac:dyDescent="0.25">
      <c r="A36" s="182" t="s">
        <v>129</v>
      </c>
      <c r="B36" s="182" t="s">
        <v>949</v>
      </c>
      <c r="C36" s="182" t="s">
        <v>914</v>
      </c>
      <c r="D36" s="182" t="s">
        <v>954</v>
      </c>
      <c r="E36" s="182"/>
      <c r="F36" s="182"/>
      <c r="G36" s="184">
        <v>20</v>
      </c>
      <c r="H36" s="184" t="s">
        <v>33</v>
      </c>
      <c r="I36" s="184"/>
      <c r="J36" s="185"/>
      <c r="K36" s="185"/>
      <c r="L36" s="185"/>
      <c r="M36" s="305">
        <f>SUM(BUILDUPS!I1140)</f>
        <v>0</v>
      </c>
      <c r="N36" s="305">
        <f t="shared" si="0"/>
        <v>0</v>
      </c>
      <c r="O36" s="183" t="s">
        <v>1230</v>
      </c>
      <c r="P36" s="15">
        <f>SUM(BUILDUPS!K1140)</f>
        <v>0</v>
      </c>
      <c r="Q36" s="15">
        <f>SUM(BUILDUPS!L1140)</f>
        <v>0</v>
      </c>
      <c r="R36" s="15">
        <f>SUM(BUILDUPS!M1140)</f>
        <v>0</v>
      </c>
    </row>
    <row r="37" spans="1:30" x14ac:dyDescent="0.25">
      <c r="A37" s="182" t="s">
        <v>130</v>
      </c>
      <c r="B37" s="182" t="s">
        <v>960</v>
      </c>
      <c r="C37" s="182" t="s">
        <v>914</v>
      </c>
      <c r="D37" s="182" t="s">
        <v>955</v>
      </c>
      <c r="E37" s="182"/>
      <c r="F37" s="182"/>
      <c r="G37" s="184">
        <v>30</v>
      </c>
      <c r="H37" s="184" t="s">
        <v>33</v>
      </c>
      <c r="I37" s="184"/>
      <c r="J37" s="185"/>
      <c r="K37" s="185"/>
      <c r="L37" s="185"/>
      <c r="M37" s="305">
        <f>SUM(BUILDUPS!I1172)</f>
        <v>0</v>
      </c>
      <c r="N37" s="305">
        <f t="shared" si="0"/>
        <v>0</v>
      </c>
      <c r="O37" s="183" t="s">
        <v>1230</v>
      </c>
      <c r="P37" s="15">
        <f>SUM(BUILDUPS!K1172)</f>
        <v>0</v>
      </c>
      <c r="Q37" s="15">
        <f>SUM(BUILDUPS!L1172)</f>
        <v>0</v>
      </c>
      <c r="R37" s="15">
        <f>SUM(BUILDUPS!M1172)</f>
        <v>0</v>
      </c>
    </row>
    <row r="38" spans="1:30" x14ac:dyDescent="0.25">
      <c r="A38" s="182" t="s">
        <v>131</v>
      </c>
      <c r="B38" s="182" t="s">
        <v>961</v>
      </c>
      <c r="C38" s="182" t="s">
        <v>914</v>
      </c>
      <c r="D38" s="182" t="s">
        <v>956</v>
      </c>
      <c r="E38" s="182"/>
      <c r="F38" s="182"/>
      <c r="G38" s="184">
        <v>20</v>
      </c>
      <c r="H38" s="184" t="s">
        <v>33</v>
      </c>
      <c r="I38" s="184"/>
      <c r="J38" s="185"/>
      <c r="K38" s="185"/>
      <c r="L38" s="185"/>
      <c r="M38" s="305">
        <f>SUM(BUILDUPS!I1204)</f>
        <v>166.65</v>
      </c>
      <c r="N38" s="305">
        <f t="shared" si="0"/>
        <v>3333</v>
      </c>
      <c r="O38" s="183" t="s">
        <v>1244</v>
      </c>
      <c r="P38" s="15">
        <f>SUM(BUILDUPS!K1204)</f>
        <v>0</v>
      </c>
      <c r="Q38" s="15">
        <f>SUM(BUILDUPS!L1204)</f>
        <v>0</v>
      </c>
      <c r="R38" s="15">
        <f>SUM(BUILDUPS!M1204)</f>
        <v>0</v>
      </c>
    </row>
    <row r="39" spans="1:30" s="180" customFormat="1" ht="39.6" x14ac:dyDescent="0.25">
      <c r="A39" s="173" t="s">
        <v>132</v>
      </c>
      <c r="B39" s="173" t="s">
        <v>962</v>
      </c>
      <c r="C39" s="173" t="s">
        <v>914</v>
      </c>
      <c r="D39" s="173" t="s">
        <v>957</v>
      </c>
      <c r="E39" s="173" t="s">
        <v>951</v>
      </c>
      <c r="F39" s="173" t="s">
        <v>974</v>
      </c>
      <c r="G39" s="174">
        <v>5</v>
      </c>
      <c r="H39" s="174" t="s">
        <v>33</v>
      </c>
      <c r="I39" s="174" t="s">
        <v>933</v>
      </c>
      <c r="J39" s="177" t="s">
        <v>934</v>
      </c>
      <c r="K39" s="177" t="s">
        <v>981</v>
      </c>
      <c r="L39" s="177"/>
      <c r="M39" s="178">
        <f>SUM(BUILDUPS!I1237)</f>
        <v>12860.33</v>
      </c>
      <c r="N39" s="178">
        <f t="shared" si="0"/>
        <v>64301.65</v>
      </c>
      <c r="O39" s="179" t="s">
        <v>1243</v>
      </c>
      <c r="P39" s="306">
        <f>SUM(BUILDUPS!K1237)</f>
        <v>0</v>
      </c>
      <c r="Q39" s="306">
        <f>SUM(BUILDUPS!L1237)</f>
        <v>5</v>
      </c>
      <c r="R39" s="306">
        <f>SUM(BUILDUPS!M1237)</f>
        <v>0</v>
      </c>
      <c r="S39" s="307">
        <v>43748</v>
      </c>
      <c r="U39" s="307">
        <v>43748</v>
      </c>
      <c r="Y39" s="307"/>
    </row>
    <row r="40" spans="1:30" s="180" customFormat="1" ht="39.6" x14ac:dyDescent="0.25">
      <c r="A40" s="173" t="s">
        <v>133</v>
      </c>
      <c r="B40" s="173" t="s">
        <v>963</v>
      </c>
      <c r="C40" s="173" t="s">
        <v>914</v>
      </c>
      <c r="D40" s="173" t="s">
        <v>957</v>
      </c>
      <c r="E40" s="173" t="s">
        <v>951</v>
      </c>
      <c r="F40" s="173" t="s">
        <v>953</v>
      </c>
      <c r="G40" s="174">
        <v>5</v>
      </c>
      <c r="H40" s="174" t="s">
        <v>33</v>
      </c>
      <c r="I40" s="174" t="s">
        <v>933</v>
      </c>
      <c r="J40" s="177" t="s">
        <v>934</v>
      </c>
      <c r="K40" s="177" t="s">
        <v>981</v>
      </c>
      <c r="L40" s="177"/>
      <c r="M40" s="178">
        <f>SUM(BUILDUPS!I1270)</f>
        <v>3900.5594000000006</v>
      </c>
      <c r="N40" s="178">
        <f t="shared" si="0"/>
        <v>19502.797000000002</v>
      </c>
      <c r="O40" s="179" t="s">
        <v>1243</v>
      </c>
      <c r="P40" s="306">
        <f>SUM(BUILDUPS!K1270)</f>
        <v>0</v>
      </c>
      <c r="Q40" s="306">
        <f>SUM(BUILDUPS!L1270)</f>
        <v>5</v>
      </c>
      <c r="R40" s="306">
        <f>SUM(BUILDUPS!M1270)</f>
        <v>0</v>
      </c>
      <c r="Y40" s="307"/>
    </row>
    <row r="41" spans="1:30" x14ac:dyDescent="0.25">
      <c r="A41" s="182" t="s">
        <v>134</v>
      </c>
      <c r="B41" s="182" t="s">
        <v>964</v>
      </c>
      <c r="C41" s="182" t="s">
        <v>914</v>
      </c>
      <c r="D41" s="182" t="s">
        <v>954</v>
      </c>
      <c r="E41" s="182"/>
      <c r="F41" s="182"/>
      <c r="G41" s="184">
        <v>30</v>
      </c>
      <c r="H41" s="184" t="s">
        <v>33</v>
      </c>
      <c r="I41" s="184"/>
      <c r="J41" s="185"/>
      <c r="K41" s="185"/>
      <c r="L41" s="185"/>
      <c r="M41" s="305">
        <f>SUM(BUILDUPS!I1302)</f>
        <v>0</v>
      </c>
      <c r="N41" s="305">
        <f t="shared" si="0"/>
        <v>0</v>
      </c>
      <c r="O41" s="183" t="s">
        <v>1230</v>
      </c>
      <c r="P41" s="15">
        <f>SUM(BUILDUPS!K1302)</f>
        <v>0</v>
      </c>
      <c r="Q41" s="15">
        <f>SUM(BUILDUPS!L1302)</f>
        <v>0</v>
      </c>
      <c r="R41" s="15">
        <f>SUM(BUILDUPS!M1302)</f>
        <v>0</v>
      </c>
    </row>
    <row r="42" spans="1:30" x14ac:dyDescent="0.25">
      <c r="A42" s="182" t="s">
        <v>135</v>
      </c>
      <c r="B42" s="182" t="s">
        <v>965</v>
      </c>
      <c r="C42" s="182" t="s">
        <v>914</v>
      </c>
      <c r="D42" s="182" t="s">
        <v>955</v>
      </c>
      <c r="E42" s="182"/>
      <c r="F42" s="182"/>
      <c r="G42" s="184">
        <v>35</v>
      </c>
      <c r="H42" s="184" t="s">
        <v>33</v>
      </c>
      <c r="I42" s="184"/>
      <c r="J42" s="185"/>
      <c r="K42" s="185"/>
      <c r="L42" s="185"/>
      <c r="M42" s="305">
        <f>SUM(BUILDUPS!I1334)</f>
        <v>0</v>
      </c>
      <c r="N42" s="305">
        <f t="shared" si="0"/>
        <v>0</v>
      </c>
      <c r="O42" s="183" t="s">
        <v>1230</v>
      </c>
      <c r="P42" s="15">
        <f>SUM(BUILDUPS!K1334)</f>
        <v>0</v>
      </c>
      <c r="Q42" s="15">
        <f>SUM(BUILDUPS!L1334)</f>
        <v>0</v>
      </c>
      <c r="R42" s="15">
        <f>SUM(BUILDUPS!M1334)</f>
        <v>0</v>
      </c>
    </row>
    <row r="43" spans="1:30" x14ac:dyDescent="0.25">
      <c r="A43" s="182" t="s">
        <v>136</v>
      </c>
      <c r="B43" s="182" t="s">
        <v>966</v>
      </c>
      <c r="C43" s="182" t="s">
        <v>914</v>
      </c>
      <c r="D43" s="182" t="s">
        <v>956</v>
      </c>
      <c r="E43" s="182"/>
      <c r="F43" s="182"/>
      <c r="G43" s="184">
        <v>30</v>
      </c>
      <c r="H43" s="184" t="s">
        <v>33</v>
      </c>
      <c r="I43" s="184"/>
      <c r="J43" s="185"/>
      <c r="K43" s="185"/>
      <c r="L43" s="185"/>
      <c r="M43" s="305">
        <f>SUM(BUILDUPS!I1366)</f>
        <v>166.65</v>
      </c>
      <c r="N43" s="305">
        <f t="shared" si="0"/>
        <v>4999.5</v>
      </c>
      <c r="O43" s="183" t="s">
        <v>1244</v>
      </c>
      <c r="P43" s="15">
        <f>SUM(BUILDUPS!K1366)</f>
        <v>0</v>
      </c>
      <c r="Q43" s="15">
        <f>SUM(BUILDUPS!L1366)</f>
        <v>0</v>
      </c>
      <c r="R43" s="15">
        <f>SUM(BUILDUPS!M1366)</f>
        <v>0</v>
      </c>
    </row>
    <row r="44" spans="1:30" s="180" customFormat="1" ht="26.4" x14ac:dyDescent="0.25">
      <c r="A44" s="173" t="s">
        <v>137</v>
      </c>
      <c r="B44" s="173" t="s">
        <v>967</v>
      </c>
      <c r="C44" s="173" t="s">
        <v>913</v>
      </c>
      <c r="D44" s="173" t="s">
        <v>975</v>
      </c>
      <c r="E44" s="173" t="s">
        <v>976</v>
      </c>
      <c r="F44" s="173" t="s">
        <v>952</v>
      </c>
      <c r="G44" s="174">
        <v>1</v>
      </c>
      <c r="H44" s="174" t="s">
        <v>33</v>
      </c>
      <c r="I44" s="174" t="s">
        <v>892</v>
      </c>
      <c r="J44" s="177" t="s">
        <v>885</v>
      </c>
      <c r="K44" s="177" t="s">
        <v>981</v>
      </c>
      <c r="L44" s="177"/>
      <c r="M44" s="340">
        <f>SUM(BUILDUPS!BI1398)</f>
        <v>2556.8070411999997</v>
      </c>
      <c r="N44" s="340">
        <f t="shared" si="0"/>
        <v>2556.8070411999997</v>
      </c>
      <c r="O44" s="349" t="s">
        <v>1658</v>
      </c>
      <c r="P44" s="306">
        <f>SUM(BUILDUPS!K1398)</f>
        <v>4.2359999999999998</v>
      </c>
      <c r="Q44" s="306">
        <f>SUM(BUILDUPS!L1398)</f>
        <v>26</v>
      </c>
      <c r="R44" s="306">
        <f>SUM(BUILDUPS!M1398)</f>
        <v>4</v>
      </c>
      <c r="U44" s="307">
        <v>43748</v>
      </c>
      <c r="W44" s="307">
        <v>43749</v>
      </c>
      <c r="Y44" s="307">
        <v>43749</v>
      </c>
      <c r="Z44" s="180" t="s">
        <v>1321</v>
      </c>
      <c r="AA44" s="199" t="s">
        <v>1336</v>
      </c>
      <c r="AC44" s="180" t="s">
        <v>1513</v>
      </c>
      <c r="AD44" s="180" t="s">
        <v>1529</v>
      </c>
    </row>
    <row r="45" spans="1:30" s="180" customFormat="1" ht="26.4" x14ac:dyDescent="0.25">
      <c r="A45" s="173" t="s">
        <v>138</v>
      </c>
      <c r="B45" s="173" t="s">
        <v>968</v>
      </c>
      <c r="C45" s="173" t="s">
        <v>913</v>
      </c>
      <c r="D45" s="173" t="s">
        <v>975</v>
      </c>
      <c r="E45" s="173" t="s">
        <v>976</v>
      </c>
      <c r="F45" s="173" t="s">
        <v>953</v>
      </c>
      <c r="G45" s="174">
        <v>1</v>
      </c>
      <c r="H45" s="174" t="s">
        <v>33</v>
      </c>
      <c r="I45" s="174" t="s">
        <v>892</v>
      </c>
      <c r="J45" s="177" t="s">
        <v>885</v>
      </c>
      <c r="K45" s="177" t="s">
        <v>981</v>
      </c>
      <c r="L45" s="177"/>
      <c r="M45" s="340">
        <f>SUM(BUILDUPS!BI1430)</f>
        <v>1456.226484</v>
      </c>
      <c r="N45" s="340">
        <f t="shared" si="0"/>
        <v>1456.226484</v>
      </c>
      <c r="O45" s="349" t="s">
        <v>1658</v>
      </c>
      <c r="P45" s="306">
        <f>SUM(BUILDUPS!K1430)</f>
        <v>2.7199999999999998</v>
      </c>
      <c r="Q45" s="306">
        <f>SUM(BUILDUPS!L1430)</f>
        <v>17</v>
      </c>
      <c r="R45" s="306">
        <f>SUM(BUILDUPS!M1430)</f>
        <v>2</v>
      </c>
      <c r="U45" s="307">
        <v>43748</v>
      </c>
      <c r="W45" s="307">
        <v>43749</v>
      </c>
      <c r="Y45" s="307">
        <v>43749</v>
      </c>
      <c r="Z45" s="180" t="s">
        <v>1321</v>
      </c>
      <c r="AA45" s="199" t="s">
        <v>1336</v>
      </c>
      <c r="AC45" s="180" t="s">
        <v>1513</v>
      </c>
      <c r="AD45" s="180" t="s">
        <v>1529</v>
      </c>
    </row>
    <row r="46" spans="1:30" s="180" customFormat="1" ht="26.4" x14ac:dyDescent="0.25">
      <c r="A46" s="173" t="s">
        <v>139</v>
      </c>
      <c r="B46" s="173" t="s">
        <v>969</v>
      </c>
      <c r="C46" s="173" t="s">
        <v>913</v>
      </c>
      <c r="D46" s="173" t="s">
        <v>977</v>
      </c>
      <c r="E46" s="173" t="s">
        <v>976</v>
      </c>
      <c r="F46" s="173" t="s">
        <v>958</v>
      </c>
      <c r="G46" s="174">
        <v>1</v>
      </c>
      <c r="H46" s="174" t="s">
        <v>33</v>
      </c>
      <c r="I46" s="174" t="s">
        <v>892</v>
      </c>
      <c r="J46" s="177" t="s">
        <v>926</v>
      </c>
      <c r="K46" s="177" t="s">
        <v>981</v>
      </c>
      <c r="L46" s="177"/>
      <c r="M46" s="340">
        <f>SUM(BUILDUPS!BI1462)</f>
        <v>4196.4086000000007</v>
      </c>
      <c r="N46" s="340">
        <f t="shared" si="0"/>
        <v>4196.4086000000007</v>
      </c>
      <c r="O46" s="349" t="s">
        <v>1658</v>
      </c>
      <c r="P46" s="306">
        <f>SUM(BUILDUPS!K1462)</f>
        <v>8.4</v>
      </c>
      <c r="Q46" s="306">
        <f>SUM(BUILDUPS!L1462)</f>
        <v>42</v>
      </c>
      <c r="R46" s="306">
        <f>SUM(BUILDUPS!M1462)</f>
        <v>6</v>
      </c>
      <c r="U46" s="307">
        <v>43748</v>
      </c>
      <c r="W46" s="307">
        <v>43749</v>
      </c>
      <c r="Y46" s="307">
        <v>43749</v>
      </c>
      <c r="Z46" s="180" t="s">
        <v>1321</v>
      </c>
      <c r="AA46" s="199" t="s">
        <v>1336</v>
      </c>
      <c r="AC46" s="180" t="s">
        <v>1513</v>
      </c>
      <c r="AD46" s="180" t="s">
        <v>1529</v>
      </c>
    </row>
    <row r="47" spans="1:30" s="180" customFormat="1" ht="26.4" x14ac:dyDescent="0.25">
      <c r="A47" s="173" t="s">
        <v>140</v>
      </c>
      <c r="B47" s="173" t="s">
        <v>970</v>
      </c>
      <c r="C47" s="173" t="s">
        <v>914</v>
      </c>
      <c r="D47" s="173" t="s">
        <v>975</v>
      </c>
      <c r="E47" s="173" t="s">
        <v>976</v>
      </c>
      <c r="F47" s="173" t="s">
        <v>959</v>
      </c>
      <c r="G47" s="174">
        <v>5</v>
      </c>
      <c r="H47" s="174" t="s">
        <v>33</v>
      </c>
      <c r="I47" s="174" t="s">
        <v>893</v>
      </c>
      <c r="J47" s="177" t="s">
        <v>890</v>
      </c>
      <c r="K47" s="177" t="s">
        <v>981</v>
      </c>
      <c r="L47" s="177"/>
      <c r="M47" s="340">
        <f>SUM(BUILDUPS!BI1494)</f>
        <v>5904.5139743999998</v>
      </c>
      <c r="N47" s="340">
        <f t="shared" si="0"/>
        <v>29522.569872</v>
      </c>
      <c r="O47" s="349" t="s">
        <v>1658</v>
      </c>
      <c r="P47" s="306">
        <f>SUM(BUILDUPS!K1494)</f>
        <v>62.66</v>
      </c>
      <c r="Q47" s="306">
        <f>SUM(BUILDUPS!L1494)</f>
        <v>295</v>
      </c>
      <c r="R47" s="306">
        <f>SUM(BUILDUPS!M1494)</f>
        <v>40</v>
      </c>
      <c r="U47" s="307">
        <v>43748</v>
      </c>
      <c r="W47" s="307">
        <v>43749</v>
      </c>
      <c r="Y47" s="307">
        <v>43749</v>
      </c>
      <c r="Z47" s="180" t="s">
        <v>1321</v>
      </c>
      <c r="AA47" s="199" t="s">
        <v>1336</v>
      </c>
      <c r="AC47" s="180" t="s">
        <v>1513</v>
      </c>
      <c r="AD47" s="180" t="s">
        <v>1529</v>
      </c>
    </row>
    <row r="48" spans="1:30" s="180" customFormat="1" ht="26.4" x14ac:dyDescent="0.25">
      <c r="A48" s="173" t="s">
        <v>141</v>
      </c>
      <c r="B48" s="173" t="s">
        <v>971</v>
      </c>
      <c r="C48" s="173" t="s">
        <v>914</v>
      </c>
      <c r="D48" s="173" t="s">
        <v>977</v>
      </c>
      <c r="E48" s="173" t="s">
        <v>976</v>
      </c>
      <c r="F48" s="173" t="s">
        <v>974</v>
      </c>
      <c r="G48" s="174">
        <v>5</v>
      </c>
      <c r="H48" s="174" t="s">
        <v>33</v>
      </c>
      <c r="I48" s="174" t="s">
        <v>933</v>
      </c>
      <c r="J48" s="177" t="s">
        <v>934</v>
      </c>
      <c r="K48" s="177" t="s">
        <v>981</v>
      </c>
      <c r="L48" s="177"/>
      <c r="M48" s="340">
        <f>SUM(BUILDUPS!BI1526)</f>
        <v>7585.0268759999999</v>
      </c>
      <c r="N48" s="340">
        <f t="shared" si="0"/>
        <v>37925.134380000003</v>
      </c>
      <c r="O48" s="349" t="s">
        <v>1658</v>
      </c>
      <c r="P48" s="306">
        <f>SUM(BUILDUPS!K1526)</f>
        <v>83.4</v>
      </c>
      <c r="Q48" s="306">
        <f>SUM(BUILDUPS!L1526)</f>
        <v>380</v>
      </c>
      <c r="R48" s="306">
        <f>SUM(BUILDUPS!M1526)</f>
        <v>50</v>
      </c>
      <c r="U48" s="307">
        <v>43748</v>
      </c>
      <c r="W48" s="307">
        <v>43749</v>
      </c>
      <c r="Y48" s="307">
        <v>43749</v>
      </c>
      <c r="Z48" s="180" t="s">
        <v>1321</v>
      </c>
      <c r="AA48" s="199" t="s">
        <v>1336</v>
      </c>
      <c r="AC48" s="180" t="s">
        <v>1513</v>
      </c>
      <c r="AD48" s="180" t="s">
        <v>1529</v>
      </c>
    </row>
    <row r="49" spans="1:30" s="180" customFormat="1" ht="26.4" x14ac:dyDescent="0.25">
      <c r="A49" s="173" t="s">
        <v>142</v>
      </c>
      <c r="B49" s="173" t="s">
        <v>972</v>
      </c>
      <c r="C49" s="173" t="s">
        <v>914</v>
      </c>
      <c r="D49" s="173" t="s">
        <v>977</v>
      </c>
      <c r="E49" s="173" t="s">
        <v>976</v>
      </c>
      <c r="F49" s="173" t="s">
        <v>953</v>
      </c>
      <c r="G49" s="174">
        <v>5</v>
      </c>
      <c r="H49" s="174" t="s">
        <v>33</v>
      </c>
      <c r="I49" s="174" t="s">
        <v>933</v>
      </c>
      <c r="J49" s="177" t="s">
        <v>934</v>
      </c>
      <c r="K49" s="177" t="s">
        <v>981</v>
      </c>
      <c r="L49" s="177"/>
      <c r="M49" s="340">
        <f>SUM(BUILDUPS!BI1558)</f>
        <v>1456.226484</v>
      </c>
      <c r="N49" s="340">
        <f t="shared" si="0"/>
        <v>7281.1324199999999</v>
      </c>
      <c r="O49" s="349" t="s">
        <v>1658</v>
      </c>
      <c r="P49" s="306">
        <f>SUM(BUILDUPS!K1558)</f>
        <v>13.599999999999998</v>
      </c>
      <c r="Q49" s="306">
        <f>SUM(BUILDUPS!L1558)</f>
        <v>85</v>
      </c>
      <c r="R49" s="306">
        <f>SUM(BUILDUPS!M1558)</f>
        <v>10</v>
      </c>
      <c r="U49" s="307">
        <v>43748</v>
      </c>
      <c r="W49" s="307">
        <v>43749</v>
      </c>
      <c r="Y49" s="307">
        <v>43749</v>
      </c>
      <c r="Z49" s="180" t="s">
        <v>1321</v>
      </c>
      <c r="AA49" s="199" t="s">
        <v>1336</v>
      </c>
      <c r="AC49" s="180" t="s">
        <v>1513</v>
      </c>
      <c r="AD49" s="180" t="s">
        <v>1529</v>
      </c>
    </row>
    <row r="50" spans="1:30" x14ac:dyDescent="0.25">
      <c r="A50" s="182" t="s">
        <v>143</v>
      </c>
      <c r="B50" s="182" t="s">
        <v>973</v>
      </c>
      <c r="C50" s="182" t="s">
        <v>914</v>
      </c>
      <c r="D50" s="182" t="s">
        <v>978</v>
      </c>
      <c r="E50" s="182" t="s">
        <v>979</v>
      </c>
      <c r="F50" s="182" t="s">
        <v>980</v>
      </c>
      <c r="G50" s="184">
        <v>20</v>
      </c>
      <c r="H50" s="184" t="s">
        <v>33</v>
      </c>
      <c r="I50" s="184" t="s">
        <v>893</v>
      </c>
      <c r="J50" s="185" t="s">
        <v>890</v>
      </c>
      <c r="K50" s="185"/>
      <c r="L50" s="185"/>
      <c r="M50" s="305">
        <f>SUM(BUILDUPS!I1590)</f>
        <v>818.48077000000001</v>
      </c>
      <c r="N50" s="305">
        <f t="shared" si="0"/>
        <v>16369.615400000001</v>
      </c>
      <c r="O50" s="183" t="s">
        <v>1253</v>
      </c>
      <c r="P50" s="15">
        <f>SUM(BUILDUPS!K1590)</f>
        <v>2</v>
      </c>
      <c r="Q50" s="15">
        <f>SUM(BUILDUPS!L1590)</f>
        <v>125</v>
      </c>
      <c r="R50" s="15">
        <f>SUM(BUILDUPS!M1590)</f>
        <v>0</v>
      </c>
      <c r="U50" s="308">
        <v>43749</v>
      </c>
    </row>
    <row r="51" spans="1:30" x14ac:dyDescent="0.25">
      <c r="A51" s="182" t="s">
        <v>144</v>
      </c>
      <c r="B51" s="182" t="s">
        <v>982</v>
      </c>
      <c r="C51" s="182" t="s">
        <v>916</v>
      </c>
      <c r="D51" s="182" t="s">
        <v>1006</v>
      </c>
      <c r="E51" s="182" t="s">
        <v>995</v>
      </c>
      <c r="F51" s="182" t="s">
        <v>996</v>
      </c>
      <c r="G51" s="184">
        <v>5</v>
      </c>
      <c r="H51" s="184" t="s">
        <v>33</v>
      </c>
      <c r="I51" s="184" t="s">
        <v>998</v>
      </c>
      <c r="J51" s="185" t="s">
        <v>997</v>
      </c>
      <c r="K51" s="185"/>
      <c r="L51" s="185"/>
      <c r="M51" s="305">
        <f>SUM(BUILDUPS!I1622)</f>
        <v>824.30645000000004</v>
      </c>
      <c r="N51" s="305">
        <f t="shared" si="0"/>
        <v>4121.5322500000002</v>
      </c>
      <c r="O51" s="183" t="s">
        <v>1312</v>
      </c>
      <c r="P51" s="15">
        <f>SUM(BUILDUPS!K1622)</f>
        <v>0</v>
      </c>
      <c r="Q51" s="15">
        <f>SUM(BUILDUPS!L1622)</f>
        <v>0</v>
      </c>
      <c r="R51" s="15">
        <f>SUM(BUILDUPS!M1622)</f>
        <v>0</v>
      </c>
      <c r="T51" s="308">
        <v>43748</v>
      </c>
    </row>
    <row r="52" spans="1:30" x14ac:dyDescent="0.25">
      <c r="A52" s="182" t="s">
        <v>145</v>
      </c>
      <c r="B52" s="182" t="s">
        <v>983</v>
      </c>
      <c r="C52" s="182" t="s">
        <v>916</v>
      </c>
      <c r="D52" s="182" t="s">
        <v>1005</v>
      </c>
      <c r="E52" s="182" t="s">
        <v>995</v>
      </c>
      <c r="F52" s="182" t="s">
        <v>999</v>
      </c>
      <c r="G52" s="184">
        <v>2</v>
      </c>
      <c r="H52" s="184" t="s">
        <v>33</v>
      </c>
      <c r="I52" s="184" t="s">
        <v>909</v>
      </c>
      <c r="J52" s="185" t="s">
        <v>1001</v>
      </c>
      <c r="K52" s="185" t="s">
        <v>1002</v>
      </c>
      <c r="L52" s="185"/>
      <c r="M52" s="305">
        <f>SUM(BUILDUPS!I1654)</f>
        <v>212.57873999999998</v>
      </c>
      <c r="N52" s="305">
        <f t="shared" si="0"/>
        <v>425.15747999999996</v>
      </c>
      <c r="O52" s="183" t="s">
        <v>1313</v>
      </c>
      <c r="P52" s="15">
        <f>SUM(BUILDUPS!K1654)</f>
        <v>0</v>
      </c>
      <c r="Q52" s="15">
        <f>SUM(BUILDUPS!L1654)</f>
        <v>0</v>
      </c>
      <c r="R52" s="15">
        <f>SUM(BUILDUPS!M1654)</f>
        <v>0</v>
      </c>
      <c r="T52" s="308">
        <v>43748</v>
      </c>
      <c r="U52" s="308">
        <v>43748</v>
      </c>
    </row>
    <row r="53" spans="1:30" x14ac:dyDescent="0.25">
      <c r="A53" s="182" t="s">
        <v>146</v>
      </c>
      <c r="B53" s="182" t="s">
        <v>983</v>
      </c>
      <c r="C53" s="182" t="s">
        <v>916</v>
      </c>
      <c r="D53" s="182" t="s">
        <v>1005</v>
      </c>
      <c r="E53" s="182" t="s">
        <v>995</v>
      </c>
      <c r="F53" s="182" t="s">
        <v>1000</v>
      </c>
      <c r="G53" s="184">
        <v>1</v>
      </c>
      <c r="H53" s="184" t="s">
        <v>33</v>
      </c>
      <c r="I53" s="184" t="s">
        <v>909</v>
      </c>
      <c r="J53" s="185" t="s">
        <v>1001</v>
      </c>
      <c r="K53" s="185">
        <v>4</v>
      </c>
      <c r="L53" s="185"/>
      <c r="M53" s="305">
        <f>SUM(BUILDUPS!I1686)</f>
        <v>326.43401999999998</v>
      </c>
      <c r="N53" s="305">
        <f t="shared" si="0"/>
        <v>326.43401999999998</v>
      </c>
      <c r="O53" s="183" t="s">
        <v>1313</v>
      </c>
      <c r="P53" s="15">
        <f>SUM(BUILDUPS!K1686)</f>
        <v>0</v>
      </c>
      <c r="Q53" s="15">
        <f>SUM(BUILDUPS!L1686)</f>
        <v>0</v>
      </c>
      <c r="R53" s="15">
        <f>SUM(BUILDUPS!M1686)</f>
        <v>0</v>
      </c>
      <c r="T53" s="308">
        <v>43748</v>
      </c>
      <c r="U53" s="308">
        <v>43748</v>
      </c>
    </row>
    <row r="54" spans="1:30" x14ac:dyDescent="0.25">
      <c r="A54" s="182" t="s">
        <v>147</v>
      </c>
      <c r="B54" s="182" t="s">
        <v>984</v>
      </c>
      <c r="C54" s="182" t="s">
        <v>913</v>
      </c>
      <c r="D54" s="182" t="s">
        <v>1004</v>
      </c>
      <c r="E54" s="182" t="s">
        <v>995</v>
      </c>
      <c r="F54" s="182" t="s">
        <v>1003</v>
      </c>
      <c r="G54" s="184">
        <v>1</v>
      </c>
      <c r="H54" s="184" t="s">
        <v>33</v>
      </c>
      <c r="I54" s="184" t="s">
        <v>892</v>
      </c>
      <c r="J54" s="185" t="s">
        <v>885</v>
      </c>
      <c r="K54" s="185">
        <v>3</v>
      </c>
      <c r="L54" s="185"/>
      <c r="M54" s="305">
        <f>SUM(BUILDUPS!I1718)</f>
        <v>802.99747000000002</v>
      </c>
      <c r="N54" s="305">
        <f t="shared" si="0"/>
        <v>802.99747000000002</v>
      </c>
      <c r="O54" s="183" t="s">
        <v>1312</v>
      </c>
      <c r="P54" s="15">
        <f>SUM(BUILDUPS!K1718)</f>
        <v>0</v>
      </c>
      <c r="Q54" s="15">
        <f>SUM(BUILDUPS!L1718)</f>
        <v>0</v>
      </c>
      <c r="R54" s="15">
        <f>SUM(BUILDUPS!M1718)</f>
        <v>0</v>
      </c>
      <c r="T54" s="308">
        <v>43748</v>
      </c>
    </row>
    <row r="55" spans="1:30" x14ac:dyDescent="0.25">
      <c r="A55" s="182" t="s">
        <v>148</v>
      </c>
      <c r="B55" s="182" t="s">
        <v>985</v>
      </c>
      <c r="C55" s="182" t="s">
        <v>913</v>
      </c>
      <c r="D55" s="182" t="s">
        <v>1007</v>
      </c>
      <c r="E55" s="182" t="s">
        <v>995</v>
      </c>
      <c r="F55" s="182" t="s">
        <v>1008</v>
      </c>
      <c r="G55" s="184">
        <v>1</v>
      </c>
      <c r="H55" s="184" t="s">
        <v>33</v>
      </c>
      <c r="I55" s="184" t="s">
        <v>892</v>
      </c>
      <c r="J55" s="185" t="s">
        <v>885</v>
      </c>
      <c r="K55" s="185">
        <v>5</v>
      </c>
      <c r="L55" s="185"/>
      <c r="M55" s="305">
        <f>SUM(BUILDUPS!I1750)</f>
        <v>216.92275000000001</v>
      </c>
      <c r="N55" s="305">
        <f t="shared" ref="N55:N60" si="1">SUM(G55)*M55</f>
        <v>216.92275000000001</v>
      </c>
      <c r="O55" s="183" t="s">
        <v>1313</v>
      </c>
      <c r="P55" s="15">
        <f>SUM(BUILDUPS!K1750)</f>
        <v>0</v>
      </c>
      <c r="Q55" s="15">
        <f>SUM(BUILDUPS!L1750)</f>
        <v>0</v>
      </c>
      <c r="R55" s="15">
        <f>SUM(BUILDUPS!M1750)</f>
        <v>0</v>
      </c>
      <c r="T55" s="308">
        <v>43748</v>
      </c>
      <c r="U55" s="308">
        <v>43748</v>
      </c>
    </row>
    <row r="56" spans="1:30" x14ac:dyDescent="0.25">
      <c r="A56" s="182" t="s">
        <v>149</v>
      </c>
      <c r="B56" s="182" t="s">
        <v>986</v>
      </c>
      <c r="C56" s="182" t="s">
        <v>913</v>
      </c>
      <c r="D56" s="182" t="s">
        <v>1009</v>
      </c>
      <c r="E56" s="182" t="s">
        <v>995</v>
      </c>
      <c r="F56" s="182" t="s">
        <v>1010</v>
      </c>
      <c r="G56" s="184">
        <v>1</v>
      </c>
      <c r="H56" s="184" t="s">
        <v>33</v>
      </c>
      <c r="I56" s="184" t="s">
        <v>892</v>
      </c>
      <c r="J56" s="185" t="s">
        <v>1011</v>
      </c>
      <c r="K56" s="185">
        <v>3</v>
      </c>
      <c r="L56" s="185"/>
      <c r="M56" s="305">
        <f>SUM(BUILDUPS!I1782)</f>
        <v>873.7126199999999</v>
      </c>
      <c r="N56" s="305">
        <f t="shared" si="1"/>
        <v>873.7126199999999</v>
      </c>
      <c r="O56" s="183" t="s">
        <v>1312</v>
      </c>
      <c r="P56" s="15">
        <f>SUM(BUILDUPS!K1782)</f>
        <v>0</v>
      </c>
      <c r="Q56" s="15">
        <f>SUM(BUILDUPS!L1782)</f>
        <v>0</v>
      </c>
      <c r="R56" s="15">
        <f>SUM(BUILDUPS!M1782)</f>
        <v>0</v>
      </c>
      <c r="T56" s="308">
        <v>43748</v>
      </c>
    </row>
    <row r="57" spans="1:30" x14ac:dyDescent="0.25">
      <c r="A57" s="182" t="s">
        <v>150</v>
      </c>
      <c r="B57" s="182" t="s">
        <v>987</v>
      </c>
      <c r="C57" s="182" t="s">
        <v>913</v>
      </c>
      <c r="D57" s="182" t="s">
        <v>1012</v>
      </c>
      <c r="E57" s="182" t="s">
        <v>995</v>
      </c>
      <c r="F57" s="182" t="s">
        <v>1008</v>
      </c>
      <c r="G57" s="184">
        <v>1</v>
      </c>
      <c r="H57" s="184" t="s">
        <v>33</v>
      </c>
      <c r="I57" s="184" t="s">
        <v>892</v>
      </c>
      <c r="J57" s="185" t="s">
        <v>1011</v>
      </c>
      <c r="K57" s="185">
        <v>6</v>
      </c>
      <c r="L57" s="185"/>
      <c r="M57" s="305">
        <f>SUM(BUILDUPS!I1814)</f>
        <v>216.92275000000001</v>
      </c>
      <c r="N57" s="305">
        <f t="shared" si="1"/>
        <v>216.92275000000001</v>
      </c>
      <c r="O57" s="183" t="s">
        <v>1313</v>
      </c>
      <c r="P57" s="15">
        <f>SUM(BUILDUPS!K1814)</f>
        <v>0</v>
      </c>
      <c r="Q57" s="15">
        <f>SUM(BUILDUPS!L1814)</f>
        <v>0</v>
      </c>
      <c r="R57" s="15">
        <f>SUM(BUILDUPS!M1814)</f>
        <v>0</v>
      </c>
      <c r="T57" s="308">
        <v>43748</v>
      </c>
      <c r="U57" s="308">
        <v>43748</v>
      </c>
    </row>
    <row r="58" spans="1:30" x14ac:dyDescent="0.25">
      <c r="A58" s="182" t="s">
        <v>151</v>
      </c>
      <c r="B58" s="182" t="s">
        <v>988</v>
      </c>
      <c r="C58" s="182" t="s">
        <v>913</v>
      </c>
      <c r="D58" s="182" t="s">
        <v>1014</v>
      </c>
      <c r="E58" s="182" t="s">
        <v>995</v>
      </c>
      <c r="F58" s="182" t="s">
        <v>1016</v>
      </c>
      <c r="G58" s="184">
        <v>1</v>
      </c>
      <c r="H58" s="184" t="s">
        <v>33</v>
      </c>
      <c r="I58" s="184" t="s">
        <v>1017</v>
      </c>
      <c r="J58" s="185" t="s">
        <v>1018</v>
      </c>
      <c r="K58" s="185">
        <v>3</v>
      </c>
      <c r="L58" s="185"/>
      <c r="M58" s="305">
        <f>SUM(BUILDUPS!I1846)</f>
        <v>86.646889999999985</v>
      </c>
      <c r="N58" s="305">
        <f t="shared" si="1"/>
        <v>86.646889999999985</v>
      </c>
      <c r="O58" s="183" t="s">
        <v>1258</v>
      </c>
      <c r="P58" s="15">
        <f>SUM(BUILDUPS!K1846)</f>
        <v>0</v>
      </c>
      <c r="Q58" s="15">
        <f>SUM(BUILDUPS!L1846)</f>
        <v>0</v>
      </c>
      <c r="R58" s="15">
        <f>SUM(BUILDUPS!M1846)</f>
        <v>0</v>
      </c>
      <c r="T58" s="308">
        <v>43748</v>
      </c>
    </row>
    <row r="59" spans="1:30" x14ac:dyDescent="0.25">
      <c r="A59" s="182" t="s">
        <v>152</v>
      </c>
      <c r="B59" s="182" t="s">
        <v>989</v>
      </c>
      <c r="C59" s="182" t="s">
        <v>913</v>
      </c>
      <c r="D59" s="182" t="s">
        <v>1015</v>
      </c>
      <c r="E59" s="182" t="s">
        <v>995</v>
      </c>
      <c r="F59" s="182" t="s">
        <v>1016</v>
      </c>
      <c r="G59" s="184">
        <v>1</v>
      </c>
      <c r="H59" s="184" t="s">
        <v>33</v>
      </c>
      <c r="I59" s="184" t="s">
        <v>1017</v>
      </c>
      <c r="J59" s="185" t="s">
        <v>1018</v>
      </c>
      <c r="K59" s="185">
        <v>9</v>
      </c>
      <c r="L59" s="185"/>
      <c r="M59" s="305">
        <f>SUM(BUILDUPS!I1878)</f>
        <v>86.646889999999985</v>
      </c>
      <c r="N59" s="305">
        <f t="shared" si="1"/>
        <v>86.646889999999985</v>
      </c>
      <c r="O59" s="183" t="s">
        <v>1258</v>
      </c>
      <c r="P59" s="15">
        <f>SUM(BUILDUPS!I1878)</f>
        <v>86.646889999999985</v>
      </c>
      <c r="Q59" s="15">
        <f>SUM(BUILDUPS!J1878)</f>
        <v>86.646889999999985</v>
      </c>
      <c r="R59" s="15">
        <f>SUM(BUILDUPS!K1878)</f>
        <v>0</v>
      </c>
      <c r="T59" s="308">
        <v>43748</v>
      </c>
    </row>
    <row r="60" spans="1:30" x14ac:dyDescent="0.25">
      <c r="A60" s="182" t="s">
        <v>153</v>
      </c>
      <c r="B60" s="182" t="s">
        <v>990</v>
      </c>
      <c r="C60" s="182" t="s">
        <v>914</v>
      </c>
      <c r="D60" s="182" t="s">
        <v>1007</v>
      </c>
      <c r="E60" s="182" t="s">
        <v>995</v>
      </c>
      <c r="F60" s="182" t="s">
        <v>1019</v>
      </c>
      <c r="G60" s="184">
        <v>5</v>
      </c>
      <c r="H60" s="184" t="s">
        <v>33</v>
      </c>
      <c r="I60" s="184" t="s">
        <v>893</v>
      </c>
      <c r="J60" s="185" t="s">
        <v>890</v>
      </c>
      <c r="K60" s="185">
        <v>2</v>
      </c>
      <c r="L60" s="185"/>
      <c r="M60" s="305">
        <f>SUM(BUILDUPS!I1910)</f>
        <v>321.21231999999998</v>
      </c>
      <c r="N60" s="305">
        <f t="shared" si="1"/>
        <v>1606.0616</v>
      </c>
      <c r="O60" s="183" t="s">
        <v>1313</v>
      </c>
      <c r="P60" s="15">
        <f>SUM(BUILDUPS!K1910)</f>
        <v>0</v>
      </c>
      <c r="Q60" s="15">
        <f>SUM(BUILDUPS!L1910)</f>
        <v>0</v>
      </c>
      <c r="R60" s="15">
        <f>SUM(BUILDUPS!M1910)</f>
        <v>0</v>
      </c>
      <c r="T60" s="308">
        <v>43748</v>
      </c>
      <c r="U60" s="308">
        <v>43748</v>
      </c>
    </row>
    <row r="61" spans="1:30" x14ac:dyDescent="0.25">
      <c r="A61" s="182" t="s">
        <v>154</v>
      </c>
      <c r="B61" s="182" t="s">
        <v>991</v>
      </c>
      <c r="C61" s="182" t="s">
        <v>914</v>
      </c>
      <c r="D61" s="182" t="s">
        <v>1020</v>
      </c>
      <c r="E61" s="182" t="s">
        <v>995</v>
      </c>
      <c r="F61" s="182" t="s">
        <v>1021</v>
      </c>
      <c r="G61" s="184">
        <v>5</v>
      </c>
      <c r="H61" s="184" t="s">
        <v>33</v>
      </c>
      <c r="I61" s="184" t="s">
        <v>933</v>
      </c>
      <c r="J61" s="185" t="s">
        <v>934</v>
      </c>
      <c r="K61" s="185">
        <v>3</v>
      </c>
      <c r="L61" s="185"/>
      <c r="M61" s="305">
        <f>SUM(BUILDUPS!I1942)</f>
        <v>206.00162</v>
      </c>
      <c r="N61" s="305">
        <f t="shared" ref="N61:N123" si="2">SUM(G61)*M61</f>
        <v>1030.0081</v>
      </c>
      <c r="O61" s="183" t="s">
        <v>1313</v>
      </c>
      <c r="P61" s="15">
        <f>SUM(BUILDUPS!K1942)</f>
        <v>0</v>
      </c>
      <c r="Q61" s="15">
        <f>SUM(BUILDUPS!L1942)</f>
        <v>0</v>
      </c>
      <c r="R61" s="15">
        <f>SUM(BUILDUPS!M1942)</f>
        <v>0</v>
      </c>
      <c r="T61" s="308">
        <v>43748</v>
      </c>
      <c r="U61" s="308">
        <v>43748</v>
      </c>
    </row>
    <row r="62" spans="1:30" x14ac:dyDescent="0.25">
      <c r="A62" s="182" t="s">
        <v>155</v>
      </c>
      <c r="B62" s="182" t="s">
        <v>992</v>
      </c>
      <c r="C62" s="182" t="s">
        <v>914</v>
      </c>
      <c r="D62" s="182" t="s">
        <v>1020</v>
      </c>
      <c r="E62" s="182" t="s">
        <v>995</v>
      </c>
      <c r="F62" s="182" t="s">
        <v>1021</v>
      </c>
      <c r="G62" s="184">
        <v>5</v>
      </c>
      <c r="H62" s="184" t="s">
        <v>33</v>
      </c>
      <c r="I62" s="184"/>
      <c r="J62" s="185" t="s">
        <v>1022</v>
      </c>
      <c r="K62" s="185">
        <v>3</v>
      </c>
      <c r="L62" s="185"/>
      <c r="M62" s="305">
        <f>SUM(BUILDUPS!I1974)</f>
        <v>206.00162</v>
      </c>
      <c r="N62" s="305">
        <f t="shared" si="2"/>
        <v>1030.0081</v>
      </c>
      <c r="O62" s="183" t="s">
        <v>1313</v>
      </c>
      <c r="P62" s="15">
        <f>SUM(BUILDUPS!K1974)</f>
        <v>0</v>
      </c>
      <c r="Q62" s="15">
        <f>SUM(BUILDUPS!L1974)</f>
        <v>0</v>
      </c>
      <c r="R62" s="15">
        <f>SUM(BUILDUPS!M1974)</f>
        <v>0</v>
      </c>
      <c r="T62" s="308">
        <v>43748</v>
      </c>
      <c r="U62" s="308">
        <v>43748</v>
      </c>
    </row>
    <row r="63" spans="1:30" ht="13.5" customHeight="1" x14ac:dyDescent="0.25">
      <c r="A63" s="182" t="s">
        <v>156</v>
      </c>
      <c r="B63" s="182" t="s">
        <v>993</v>
      </c>
      <c r="C63" s="182" t="s">
        <v>916</v>
      </c>
      <c r="D63" s="182" t="s">
        <v>1023</v>
      </c>
      <c r="E63" s="182" t="s">
        <v>995</v>
      </c>
      <c r="F63" s="182" t="s">
        <v>1024</v>
      </c>
      <c r="G63" s="184">
        <v>1</v>
      </c>
      <c r="H63" s="184" t="s">
        <v>33</v>
      </c>
      <c r="I63" s="184" t="s">
        <v>908</v>
      </c>
      <c r="J63" s="185" t="s">
        <v>1025</v>
      </c>
      <c r="K63" s="185">
        <v>2</v>
      </c>
      <c r="L63" s="185"/>
      <c r="M63" s="305">
        <f>SUM(BUILDUPS!I2006)</f>
        <v>713.11757</v>
      </c>
      <c r="N63" s="305">
        <f t="shared" si="2"/>
        <v>713.11757</v>
      </c>
      <c r="O63" s="183" t="s">
        <v>1259</v>
      </c>
      <c r="P63" s="15">
        <f>SUM(BUILDUPS!K2006)</f>
        <v>0</v>
      </c>
      <c r="Q63" s="15">
        <f>SUM(BUILDUPS!L2006)</f>
        <v>0</v>
      </c>
      <c r="R63" s="15">
        <f>SUM(BUILDUPS!M2006)</f>
        <v>0</v>
      </c>
      <c r="T63" s="308">
        <v>43748</v>
      </c>
      <c r="U63" s="308">
        <v>43748</v>
      </c>
    </row>
    <row r="64" spans="1:30" s="180" customFormat="1" ht="26.4" x14ac:dyDescent="0.25">
      <c r="A64" s="173" t="s">
        <v>157</v>
      </c>
      <c r="B64" s="173" t="s">
        <v>994</v>
      </c>
      <c r="C64" s="173" t="s">
        <v>916</v>
      </c>
      <c r="D64" s="173" t="s">
        <v>1026</v>
      </c>
      <c r="E64" s="173"/>
      <c r="F64" s="173" t="s">
        <v>1027</v>
      </c>
      <c r="G64" s="174">
        <v>1</v>
      </c>
      <c r="H64" s="174" t="s">
        <v>33</v>
      </c>
      <c r="I64" s="174" t="s">
        <v>909</v>
      </c>
      <c r="J64" s="177" t="s">
        <v>1028</v>
      </c>
      <c r="K64" s="177">
        <v>2</v>
      </c>
      <c r="L64" s="177"/>
      <c r="M64" s="340">
        <f>SUM(BUILDUPS!BI2038)</f>
        <v>750.44616000000008</v>
      </c>
      <c r="N64" s="340">
        <f t="shared" si="2"/>
        <v>750.44616000000008</v>
      </c>
      <c r="O64" s="343" t="s">
        <v>1662</v>
      </c>
      <c r="P64" s="306">
        <f>SUM(BUILDUPS!K2038)</f>
        <v>0</v>
      </c>
      <c r="Q64" s="306">
        <f>SUM(BUILDUPS!L2038)</f>
        <v>0.5</v>
      </c>
      <c r="R64" s="306">
        <f>SUM(BUILDUPS!M2038)</f>
        <v>0</v>
      </c>
      <c r="W64" s="307">
        <v>43749</v>
      </c>
      <c r="AA64" s="199" t="s">
        <v>1336</v>
      </c>
      <c r="AC64" s="180" t="s">
        <v>1513</v>
      </c>
      <c r="AD64" s="180" t="s">
        <v>1529</v>
      </c>
    </row>
    <row r="65" spans="1:30" s="180" customFormat="1" ht="39.6" x14ac:dyDescent="0.25">
      <c r="A65" s="173" t="s">
        <v>158</v>
      </c>
      <c r="B65" s="173" t="s">
        <v>1031</v>
      </c>
      <c r="C65" s="173" t="s">
        <v>916</v>
      </c>
      <c r="D65" s="173" t="s">
        <v>1029</v>
      </c>
      <c r="E65" s="173" t="s">
        <v>1030</v>
      </c>
      <c r="F65" s="173"/>
      <c r="G65" s="174">
        <v>1</v>
      </c>
      <c r="H65" s="174" t="s">
        <v>33</v>
      </c>
      <c r="I65" s="174" t="s">
        <v>908</v>
      </c>
      <c r="J65" s="177" t="s">
        <v>1035</v>
      </c>
      <c r="K65" s="177"/>
      <c r="L65" s="177"/>
      <c r="M65" s="340">
        <f>SUM(BUILDUPS!CI2072)</f>
        <v>13573.959892500001</v>
      </c>
      <c r="N65" s="340">
        <f t="shared" si="2"/>
        <v>13573.959892500001</v>
      </c>
      <c r="O65" s="343" t="s">
        <v>1663</v>
      </c>
      <c r="P65" s="306">
        <f>SUM(BUILDUPS!K2072)</f>
        <v>5.4249999999999998</v>
      </c>
      <c r="Q65" s="306">
        <f>SUM(BUILDUPS!L2072)</f>
        <v>91</v>
      </c>
      <c r="R65" s="306">
        <f>SUM(BUILDUPS!M2072)</f>
        <v>4</v>
      </c>
      <c r="W65" s="307">
        <v>43749</v>
      </c>
      <c r="Z65" s="180" t="s">
        <v>1321</v>
      </c>
      <c r="AA65" s="199" t="s">
        <v>1336</v>
      </c>
      <c r="AB65" s="293" t="s">
        <v>1368</v>
      </c>
      <c r="AC65" s="180" t="s">
        <v>1513</v>
      </c>
      <c r="AD65" s="180" t="s">
        <v>1529</v>
      </c>
    </row>
    <row r="66" spans="1:30" s="180" customFormat="1" ht="39.6" x14ac:dyDescent="0.25">
      <c r="A66" s="173" t="s">
        <v>159</v>
      </c>
      <c r="B66" s="173" t="s">
        <v>1032</v>
      </c>
      <c r="C66" s="173" t="s">
        <v>916</v>
      </c>
      <c r="D66" s="173" t="s">
        <v>1036</v>
      </c>
      <c r="E66" s="173" t="s">
        <v>1030</v>
      </c>
      <c r="F66" s="173"/>
      <c r="G66" s="174">
        <v>1</v>
      </c>
      <c r="H66" s="174" t="s">
        <v>33</v>
      </c>
      <c r="I66" s="174" t="s">
        <v>909</v>
      </c>
      <c r="J66" s="177" t="s">
        <v>1035</v>
      </c>
      <c r="K66" s="177"/>
      <c r="L66" s="177"/>
      <c r="M66" s="340">
        <f>SUM(BUILDUPS!CI2106)</f>
        <v>17850.833172499999</v>
      </c>
      <c r="N66" s="340">
        <f t="shared" si="2"/>
        <v>17850.833172499999</v>
      </c>
      <c r="O66" s="343" t="s">
        <v>1664</v>
      </c>
      <c r="P66" s="306">
        <f>SUM(BUILDUPS!K2106)</f>
        <v>7.125</v>
      </c>
      <c r="Q66" s="306">
        <f>SUM(BUILDUPS!L2106)</f>
        <v>122</v>
      </c>
      <c r="R66" s="306">
        <f>SUM(BUILDUPS!M2106)</f>
        <v>5</v>
      </c>
      <c r="W66" s="307">
        <v>43749</v>
      </c>
      <c r="Z66" s="180" t="s">
        <v>1321</v>
      </c>
      <c r="AA66" s="199" t="s">
        <v>1336</v>
      </c>
      <c r="AB66" s="293" t="s">
        <v>1369</v>
      </c>
      <c r="AC66" s="180" t="s">
        <v>1513</v>
      </c>
      <c r="AD66" s="180" t="s">
        <v>1529</v>
      </c>
    </row>
    <row r="67" spans="1:30" s="180" customFormat="1" ht="26.4" x14ac:dyDescent="0.25">
      <c r="A67" s="173" t="s">
        <v>160</v>
      </c>
      <c r="B67" s="173" t="s">
        <v>1033</v>
      </c>
      <c r="C67" s="173" t="s">
        <v>916</v>
      </c>
      <c r="D67" s="173" t="s">
        <v>1269</v>
      </c>
      <c r="E67" s="173" t="s">
        <v>1037</v>
      </c>
      <c r="F67" s="173" t="s">
        <v>1038</v>
      </c>
      <c r="G67" s="174">
        <v>1</v>
      </c>
      <c r="H67" s="174" t="s">
        <v>33</v>
      </c>
      <c r="I67" s="174" t="s">
        <v>908</v>
      </c>
      <c r="J67" s="177" t="s">
        <v>900</v>
      </c>
      <c r="K67" s="177">
        <v>2</v>
      </c>
      <c r="L67" s="177"/>
      <c r="M67" s="178">
        <f>SUM(BUILDUPS!I2141)</f>
        <v>6325.6142339000007</v>
      </c>
      <c r="N67" s="178">
        <f t="shared" si="2"/>
        <v>6325.6142339000007</v>
      </c>
      <c r="O67" s="179" t="s">
        <v>1229</v>
      </c>
      <c r="P67" s="306">
        <f>SUM(BUILDUPS!K2141)</f>
        <v>3.1725000000000003</v>
      </c>
      <c r="Q67" s="306">
        <f>SUM(BUILDUPS!L2141)</f>
        <v>46.5</v>
      </c>
      <c r="R67" s="306">
        <f>SUM(BUILDUPS!M2141)</f>
        <v>11.670000000000002</v>
      </c>
      <c r="S67" s="308">
        <v>43748</v>
      </c>
      <c r="T67" s="292"/>
      <c r="U67" s="308">
        <v>43748</v>
      </c>
      <c r="V67" s="292"/>
      <c r="W67" s="292"/>
      <c r="X67" s="292"/>
      <c r="Y67" s="292"/>
    </row>
    <row r="68" spans="1:30" s="180" customFormat="1" x14ac:dyDescent="0.25">
      <c r="A68" s="173"/>
      <c r="B68" s="173" t="s">
        <v>1033</v>
      </c>
      <c r="C68" s="173" t="s">
        <v>916</v>
      </c>
      <c r="D68" s="173" t="s">
        <v>904</v>
      </c>
      <c r="E68" s="173"/>
      <c r="F68" s="173"/>
      <c r="G68" s="174">
        <v>1</v>
      </c>
      <c r="H68" s="174"/>
      <c r="I68" s="174"/>
      <c r="J68" s="177"/>
      <c r="K68" s="177"/>
      <c r="L68" s="177"/>
      <c r="M68" s="178">
        <v>233.31</v>
      </c>
      <c r="N68" s="178">
        <f t="shared" si="2"/>
        <v>233.31</v>
      </c>
      <c r="O68" s="179"/>
      <c r="P68" s="306"/>
      <c r="Q68" s="306"/>
      <c r="R68" s="306"/>
      <c r="S68" s="308"/>
      <c r="T68" s="292"/>
      <c r="U68" s="308"/>
      <c r="V68" s="292"/>
      <c r="W68" s="292"/>
      <c r="X68" s="292"/>
      <c r="Y68" s="292"/>
    </row>
    <row r="69" spans="1:30" s="180" customFormat="1" ht="26.4" x14ac:dyDescent="0.25">
      <c r="A69" s="173" t="s">
        <v>161</v>
      </c>
      <c r="B69" s="173" t="s">
        <v>1034</v>
      </c>
      <c r="C69" s="173" t="s">
        <v>916</v>
      </c>
      <c r="D69" s="173" t="s">
        <v>1270</v>
      </c>
      <c r="E69" s="173" t="s">
        <v>1037</v>
      </c>
      <c r="F69" s="173" t="s">
        <v>1039</v>
      </c>
      <c r="G69" s="174">
        <v>1</v>
      </c>
      <c r="H69" s="174" t="s">
        <v>33</v>
      </c>
      <c r="I69" s="174" t="s">
        <v>909</v>
      </c>
      <c r="J69" s="177" t="s">
        <v>1028</v>
      </c>
      <c r="K69" s="177">
        <v>1</v>
      </c>
      <c r="L69" s="177"/>
      <c r="M69" s="178">
        <f>SUBTOTAL(9,BUILDUPS!I2176)</f>
        <v>6248.3946535999985</v>
      </c>
      <c r="N69" s="178">
        <f t="shared" si="2"/>
        <v>6248.3946535999985</v>
      </c>
      <c r="O69" s="179" t="s">
        <v>1229</v>
      </c>
      <c r="P69" s="306">
        <f>SUM(BUILDUPS!K2176)</f>
        <v>1.79</v>
      </c>
      <c r="Q69" s="306">
        <f>SUM(BUILDUPS!L2176)</f>
        <v>46</v>
      </c>
      <c r="R69" s="306">
        <f>SUM(BUILDUPS!M2176)</f>
        <v>7.23</v>
      </c>
      <c r="S69" s="308">
        <v>43748</v>
      </c>
      <c r="T69" s="292"/>
      <c r="U69" s="308">
        <v>43748</v>
      </c>
      <c r="V69" s="292"/>
      <c r="W69" s="292"/>
      <c r="X69" s="292"/>
      <c r="Y69" s="292"/>
    </row>
    <row r="70" spans="1:30" x14ac:dyDescent="0.25">
      <c r="A70" s="182"/>
      <c r="B70" s="182" t="s">
        <v>1034</v>
      </c>
      <c r="C70" s="182" t="s">
        <v>916</v>
      </c>
      <c r="D70" s="182" t="s">
        <v>904</v>
      </c>
      <c r="E70" s="182"/>
      <c r="F70" s="182"/>
      <c r="G70" s="184">
        <v>1</v>
      </c>
      <c r="H70" s="184"/>
      <c r="I70" s="184"/>
      <c r="J70" s="185"/>
      <c r="K70" s="185"/>
      <c r="L70" s="185"/>
      <c r="M70" s="305">
        <v>155.54</v>
      </c>
      <c r="N70" s="305">
        <f t="shared" si="2"/>
        <v>155.54</v>
      </c>
      <c r="O70" s="183"/>
      <c r="P70" s="15"/>
      <c r="Q70" s="15"/>
      <c r="R70" s="15"/>
      <c r="S70" s="308"/>
      <c r="U70" s="308"/>
    </row>
    <row r="71" spans="1:30" x14ac:dyDescent="0.25">
      <c r="A71" s="182" t="s">
        <v>162</v>
      </c>
      <c r="B71" s="182" t="s">
        <v>1040</v>
      </c>
      <c r="C71" s="182" t="s">
        <v>916</v>
      </c>
      <c r="D71" s="182" t="s">
        <v>1043</v>
      </c>
      <c r="E71" s="182" t="s">
        <v>1044</v>
      </c>
      <c r="F71" s="182"/>
      <c r="G71" s="184"/>
      <c r="H71" s="184"/>
      <c r="I71" s="184"/>
      <c r="J71" s="185"/>
      <c r="K71" s="185"/>
      <c r="L71" s="185"/>
      <c r="M71" s="305">
        <f>SUM(BUILDUPS!I2208)</f>
        <v>0</v>
      </c>
      <c r="N71" s="305">
        <f t="shared" si="2"/>
        <v>0</v>
      </c>
      <c r="O71" s="183" t="s">
        <v>1045</v>
      </c>
      <c r="P71" s="15">
        <f>SUM(BUILDUPS!K2208)</f>
        <v>0</v>
      </c>
      <c r="Q71" s="15">
        <f>SUM(BUILDUPS!L2208)</f>
        <v>0</v>
      </c>
      <c r="R71" s="15">
        <f>SUM(BUILDUPS!M2208)</f>
        <v>0</v>
      </c>
    </row>
    <row r="72" spans="1:30" s="180" customFormat="1" ht="39.6" x14ac:dyDescent="0.25">
      <c r="A72" s="173" t="s">
        <v>163</v>
      </c>
      <c r="B72" s="173" t="s">
        <v>1041</v>
      </c>
      <c r="C72" s="173" t="s">
        <v>916</v>
      </c>
      <c r="D72" s="173" t="s">
        <v>1046</v>
      </c>
      <c r="E72" s="173" t="s">
        <v>1047</v>
      </c>
      <c r="F72" s="173" t="s">
        <v>1271</v>
      </c>
      <c r="G72" s="174">
        <v>23</v>
      </c>
      <c r="H72" s="174" t="s">
        <v>33</v>
      </c>
      <c r="I72" s="174"/>
      <c r="J72" s="174" t="s">
        <v>1048</v>
      </c>
      <c r="K72" s="177"/>
      <c r="L72" s="177"/>
      <c r="M72" s="340">
        <f>SUM(BUILDUPS!AV2240)</f>
        <v>642.79684520000012</v>
      </c>
      <c r="N72" s="340">
        <f t="shared" si="2"/>
        <v>14784.327439600003</v>
      </c>
      <c r="O72" s="349" t="s">
        <v>1665</v>
      </c>
      <c r="P72" s="306">
        <f>SUM(BUILDUPS!K2240)</f>
        <v>51.98</v>
      </c>
      <c r="Q72" s="306">
        <f>SUM(BUILDUPS!L2240)</f>
        <v>149.5</v>
      </c>
      <c r="R72" s="306">
        <f>SUM(BUILDUPS!M2240)</f>
        <v>34.5</v>
      </c>
    </row>
    <row r="73" spans="1:30" s="180" customFormat="1" ht="39.6" x14ac:dyDescent="0.25">
      <c r="A73" s="173" t="s">
        <v>164</v>
      </c>
      <c r="B73" s="173" t="s">
        <v>1042</v>
      </c>
      <c r="C73" s="173" t="s">
        <v>916</v>
      </c>
      <c r="D73" s="173" t="s">
        <v>1054</v>
      </c>
      <c r="E73" s="173" t="s">
        <v>1055</v>
      </c>
      <c r="F73" s="173" t="s">
        <v>1038</v>
      </c>
      <c r="G73" s="174">
        <v>1</v>
      </c>
      <c r="H73" s="174" t="s">
        <v>33</v>
      </c>
      <c r="I73" s="174" t="s">
        <v>908</v>
      </c>
      <c r="J73" s="177" t="s">
        <v>900</v>
      </c>
      <c r="K73" s="177" t="s">
        <v>981</v>
      </c>
      <c r="L73" s="177"/>
      <c r="M73" s="178">
        <f>SUM(BUILDUPS!I2273)</f>
        <v>7239.2961999999998</v>
      </c>
      <c r="N73" s="178">
        <f t="shared" si="2"/>
        <v>7239.2961999999998</v>
      </c>
      <c r="O73" s="179" t="s">
        <v>1274</v>
      </c>
      <c r="P73" s="306">
        <f>SUM(BUILDUPS!K2273)</f>
        <v>0</v>
      </c>
      <c r="Q73" s="306">
        <f>SUM(BUILDUPS!L2273)</f>
        <v>1</v>
      </c>
      <c r="R73" s="306">
        <f>SUM(BUILDUPS!M2273)</f>
        <v>0</v>
      </c>
      <c r="S73" s="307">
        <v>43748</v>
      </c>
      <c r="U73" s="307">
        <v>43748</v>
      </c>
      <c r="Y73" s="307"/>
    </row>
    <row r="74" spans="1:30" x14ac:dyDescent="0.25">
      <c r="A74" s="182" t="s">
        <v>165</v>
      </c>
      <c r="B74" s="182" t="s">
        <v>1049</v>
      </c>
      <c r="C74" s="182" t="s">
        <v>916</v>
      </c>
      <c r="D74" s="182" t="s">
        <v>954</v>
      </c>
      <c r="E74" s="182"/>
      <c r="F74" s="182"/>
      <c r="G74" s="184">
        <v>3</v>
      </c>
      <c r="H74" s="184" t="s">
        <v>33</v>
      </c>
      <c r="I74" s="184"/>
      <c r="J74" s="185"/>
      <c r="K74" s="185"/>
      <c r="L74" s="185"/>
      <c r="M74" s="305">
        <f>SUM(BUILDUPS!I2305)</f>
        <v>0</v>
      </c>
      <c r="N74" s="305">
        <f t="shared" si="2"/>
        <v>0</v>
      </c>
      <c r="O74" s="183" t="s">
        <v>1230</v>
      </c>
      <c r="P74" s="15">
        <f>SUM(BUILDUPS!K2305)</f>
        <v>0</v>
      </c>
      <c r="Q74" s="15">
        <f>SUM(BUILDUPS!L2305)</f>
        <v>0</v>
      </c>
      <c r="R74" s="15">
        <f>SUM(BUILDUPS!M2305)</f>
        <v>0</v>
      </c>
    </row>
    <row r="75" spans="1:30" x14ac:dyDescent="0.25">
      <c r="A75" s="182" t="s">
        <v>166</v>
      </c>
      <c r="B75" s="182" t="s">
        <v>1050</v>
      </c>
      <c r="C75" s="182" t="s">
        <v>916</v>
      </c>
      <c r="D75" s="182" t="s">
        <v>955</v>
      </c>
      <c r="E75" s="182"/>
      <c r="F75" s="182"/>
      <c r="G75" s="184">
        <v>4</v>
      </c>
      <c r="H75" s="184" t="s">
        <v>33</v>
      </c>
      <c r="I75" s="184"/>
      <c r="J75" s="185"/>
      <c r="K75" s="185"/>
      <c r="L75" s="185"/>
      <c r="M75" s="305">
        <f>SUM(BUILDUPS!I2337)</f>
        <v>0</v>
      </c>
      <c r="N75" s="305">
        <f t="shared" si="2"/>
        <v>0</v>
      </c>
      <c r="O75" s="183" t="s">
        <v>1230</v>
      </c>
      <c r="P75" s="15">
        <f>SUM(BUILDUPS!K2337)</f>
        <v>0</v>
      </c>
      <c r="Q75" s="15">
        <f>SUM(BUILDUPS!L2337)</f>
        <v>0</v>
      </c>
      <c r="R75" s="15">
        <f>SUM(BUILDUPS!M2337)</f>
        <v>0</v>
      </c>
    </row>
    <row r="76" spans="1:30" x14ac:dyDescent="0.25">
      <c r="A76" s="182" t="s">
        <v>167</v>
      </c>
      <c r="B76" s="182" t="s">
        <v>1051</v>
      </c>
      <c r="C76" s="182" t="s">
        <v>916</v>
      </c>
      <c r="D76" s="182" t="s">
        <v>956</v>
      </c>
      <c r="E76" s="182"/>
      <c r="F76" s="182"/>
      <c r="G76" s="184">
        <v>3</v>
      </c>
      <c r="H76" s="184" t="s">
        <v>33</v>
      </c>
      <c r="I76" s="184"/>
      <c r="J76" s="185"/>
      <c r="K76" s="185"/>
      <c r="L76" s="185"/>
      <c r="M76" s="305">
        <v>166.65</v>
      </c>
      <c r="N76" s="305">
        <f t="shared" si="2"/>
        <v>499.95000000000005</v>
      </c>
      <c r="O76" s="183" t="s">
        <v>1244</v>
      </c>
      <c r="P76" s="15">
        <f>SUM(BUILDUPS!K2369)</f>
        <v>0</v>
      </c>
      <c r="Q76" s="15">
        <f>SUM(BUILDUPS!L2369)</f>
        <v>0</v>
      </c>
      <c r="R76" s="15">
        <f>SUM(BUILDUPS!M2369)</f>
        <v>0</v>
      </c>
    </row>
    <row r="77" spans="1:30" s="180" customFormat="1" ht="39.6" x14ac:dyDescent="0.25">
      <c r="A77" s="173" t="s">
        <v>168</v>
      </c>
      <c r="B77" s="173" t="s">
        <v>1052</v>
      </c>
      <c r="C77" s="173" t="s">
        <v>916</v>
      </c>
      <c r="D77" s="173" t="s">
        <v>1056</v>
      </c>
      <c r="E77" s="173" t="s">
        <v>1055</v>
      </c>
      <c r="F77" s="173" t="s">
        <v>1039</v>
      </c>
      <c r="G77" s="174">
        <v>1</v>
      </c>
      <c r="H77" s="174" t="s">
        <v>33</v>
      </c>
      <c r="I77" s="174" t="s">
        <v>909</v>
      </c>
      <c r="J77" s="177" t="s">
        <v>1057</v>
      </c>
      <c r="K77" s="177" t="s">
        <v>981</v>
      </c>
      <c r="L77" s="177"/>
      <c r="M77" s="178">
        <f>SUM(BUILDUPS!I2402)</f>
        <v>6225.3773999999994</v>
      </c>
      <c r="N77" s="178">
        <f t="shared" si="2"/>
        <v>6225.3773999999994</v>
      </c>
      <c r="O77" s="179" t="s">
        <v>1274</v>
      </c>
      <c r="P77" s="306">
        <f>SUM(BUILDUPS!K2402)</f>
        <v>0</v>
      </c>
      <c r="Q77" s="306">
        <f>SUM(BUILDUPS!L2402)</f>
        <v>0</v>
      </c>
      <c r="R77" s="306">
        <f>SUM(BUILDUPS!M2402)</f>
        <v>0</v>
      </c>
      <c r="S77" s="307">
        <v>43748</v>
      </c>
      <c r="U77" s="307">
        <v>43748</v>
      </c>
      <c r="Y77" s="307"/>
    </row>
    <row r="78" spans="1:30" x14ac:dyDescent="0.25">
      <c r="A78" s="182" t="s">
        <v>169</v>
      </c>
      <c r="B78" s="182" t="s">
        <v>1053</v>
      </c>
      <c r="C78" s="182" t="s">
        <v>916</v>
      </c>
      <c r="D78" s="182" t="s">
        <v>954</v>
      </c>
      <c r="E78" s="182"/>
      <c r="F78" s="182"/>
      <c r="G78" s="184">
        <v>2</v>
      </c>
      <c r="H78" s="184" t="s">
        <v>33</v>
      </c>
      <c r="I78" s="184"/>
      <c r="J78" s="185"/>
      <c r="K78" s="185"/>
      <c r="L78" s="185"/>
      <c r="M78" s="305">
        <f>SUM(BUILDUPS!I2434)</f>
        <v>0</v>
      </c>
      <c r="N78" s="305">
        <f t="shared" si="2"/>
        <v>0</v>
      </c>
      <c r="O78" s="183" t="s">
        <v>1230</v>
      </c>
      <c r="P78" s="15">
        <f>SUM(BUILDUPS!K2434)</f>
        <v>0</v>
      </c>
      <c r="Q78" s="15">
        <f>SUM(BUILDUPS!L2434)</f>
        <v>0</v>
      </c>
      <c r="R78" s="15">
        <f>SUM(BUILDUPS!M2434)</f>
        <v>0</v>
      </c>
    </row>
    <row r="79" spans="1:30" x14ac:dyDescent="0.25">
      <c r="A79" s="182" t="s">
        <v>170</v>
      </c>
      <c r="B79" s="182" t="s">
        <v>1058</v>
      </c>
      <c r="C79" s="182" t="s">
        <v>916</v>
      </c>
      <c r="D79" s="182" t="s">
        <v>955</v>
      </c>
      <c r="E79" s="182"/>
      <c r="F79" s="182"/>
      <c r="G79" s="184">
        <v>3</v>
      </c>
      <c r="H79" s="184" t="s">
        <v>33</v>
      </c>
      <c r="I79" s="184"/>
      <c r="J79" s="185"/>
      <c r="K79" s="185"/>
      <c r="L79" s="185"/>
      <c r="M79" s="305">
        <f>SUM(BUILDUPS!I2466)</f>
        <v>0</v>
      </c>
      <c r="N79" s="305">
        <f t="shared" si="2"/>
        <v>0</v>
      </c>
      <c r="O79" s="183" t="s">
        <v>1230</v>
      </c>
      <c r="P79" s="15">
        <f>SUM(BUILDUPS!K2466)</f>
        <v>0</v>
      </c>
      <c r="Q79" s="15">
        <f>SUM(BUILDUPS!L2466)</f>
        <v>0</v>
      </c>
      <c r="R79" s="15">
        <f>SUM(BUILDUPS!M2466)</f>
        <v>0</v>
      </c>
    </row>
    <row r="80" spans="1:30" x14ac:dyDescent="0.25">
      <c r="A80" s="182" t="s">
        <v>171</v>
      </c>
      <c r="B80" s="182" t="s">
        <v>1059</v>
      </c>
      <c r="C80" s="182" t="s">
        <v>916</v>
      </c>
      <c r="D80" s="182" t="s">
        <v>956</v>
      </c>
      <c r="E80" s="182"/>
      <c r="F80" s="182"/>
      <c r="G80" s="184">
        <v>2</v>
      </c>
      <c r="H80" s="184" t="s">
        <v>33</v>
      </c>
      <c r="I80" s="184"/>
      <c r="J80" s="185"/>
      <c r="K80" s="185"/>
      <c r="L80" s="185"/>
      <c r="M80" s="305">
        <v>166.65</v>
      </c>
      <c r="N80" s="305">
        <f t="shared" si="2"/>
        <v>333.3</v>
      </c>
      <c r="O80" s="183" t="s">
        <v>1244</v>
      </c>
      <c r="P80" s="15">
        <f>SUM(BUILDUPS!K2498)</f>
        <v>0</v>
      </c>
      <c r="Q80" s="15">
        <f>SUM(BUILDUPS!L2498)</f>
        <v>0</v>
      </c>
      <c r="R80" s="15">
        <f>SUM(BUILDUPS!M2498)</f>
        <v>0</v>
      </c>
    </row>
    <row r="81" spans="1:30" s="180" customFormat="1" ht="39.6" x14ac:dyDescent="0.25">
      <c r="A81" s="173" t="s">
        <v>172</v>
      </c>
      <c r="B81" s="173" t="s">
        <v>1060</v>
      </c>
      <c r="C81" s="173" t="s">
        <v>916</v>
      </c>
      <c r="D81" s="173" t="s">
        <v>1062</v>
      </c>
      <c r="E81" s="173" t="s">
        <v>976</v>
      </c>
      <c r="F81" s="173" t="s">
        <v>1038</v>
      </c>
      <c r="G81" s="174">
        <v>1</v>
      </c>
      <c r="H81" s="174" t="s">
        <v>33</v>
      </c>
      <c r="I81" s="174" t="s">
        <v>908</v>
      </c>
      <c r="J81" s="177" t="s">
        <v>900</v>
      </c>
      <c r="K81" s="177" t="s">
        <v>981</v>
      </c>
      <c r="L81" s="177"/>
      <c r="M81" s="340">
        <f>SUM(VENEER!AE102)</f>
        <v>1693.6</v>
      </c>
      <c r="N81" s="340">
        <f t="shared" si="2"/>
        <v>1693.6</v>
      </c>
      <c r="O81" s="349" t="s">
        <v>1666</v>
      </c>
      <c r="P81" s="306">
        <f>SUM(BUILDUPS!K2530)</f>
        <v>8.86</v>
      </c>
      <c r="Q81" s="306">
        <f>SUM(BUILDUPS!L2530)</f>
        <v>43.5</v>
      </c>
      <c r="R81" s="306">
        <f>SUM(BUILDUPS!M2530)</f>
        <v>6</v>
      </c>
      <c r="S81" s="292"/>
      <c r="T81" s="292"/>
      <c r="U81" s="292"/>
      <c r="V81" s="292"/>
      <c r="W81" s="308">
        <v>43749</v>
      </c>
      <c r="X81" s="292"/>
      <c r="Y81" s="308">
        <v>43749</v>
      </c>
      <c r="Z81" s="180" t="s">
        <v>1321</v>
      </c>
      <c r="AA81" s="199" t="s">
        <v>1336</v>
      </c>
      <c r="AC81" s="180" t="s">
        <v>1513</v>
      </c>
      <c r="AD81" s="180" t="s">
        <v>1529</v>
      </c>
    </row>
    <row r="82" spans="1:30" s="180" customFormat="1" ht="26.4" x14ac:dyDescent="0.25">
      <c r="A82" s="173" t="s">
        <v>173</v>
      </c>
      <c r="B82" s="173" t="s">
        <v>1061</v>
      </c>
      <c r="C82" s="173" t="s">
        <v>916</v>
      </c>
      <c r="D82" s="173" t="s">
        <v>1063</v>
      </c>
      <c r="E82" s="173" t="s">
        <v>976</v>
      </c>
      <c r="F82" s="173" t="s">
        <v>1039</v>
      </c>
      <c r="G82" s="174">
        <v>1</v>
      </c>
      <c r="H82" s="174" t="s">
        <v>33</v>
      </c>
      <c r="I82" s="174" t="s">
        <v>909</v>
      </c>
      <c r="J82" s="177" t="s">
        <v>1057</v>
      </c>
      <c r="K82" s="177" t="s">
        <v>981</v>
      </c>
      <c r="L82" s="177"/>
      <c r="M82" s="340">
        <f>SUM(BUILDUPS!BI2530)</f>
        <v>4643.5923620000012</v>
      </c>
      <c r="N82" s="340">
        <f t="shared" si="2"/>
        <v>4643.5923620000012</v>
      </c>
      <c r="O82" s="349" t="s">
        <v>1667</v>
      </c>
      <c r="P82" s="306">
        <f>SUM(BUILDUPS!K2562)</f>
        <v>8.24</v>
      </c>
      <c r="Q82" s="306">
        <f>SUM(BUILDUPS!L2562)</f>
        <v>28</v>
      </c>
      <c r="R82" s="306">
        <f>SUM(BUILDUPS!M2562)</f>
        <v>4</v>
      </c>
      <c r="S82" s="292"/>
      <c r="T82" s="292"/>
      <c r="U82" s="292"/>
      <c r="V82" s="292"/>
      <c r="W82" s="308">
        <v>43749</v>
      </c>
      <c r="X82" s="292"/>
      <c r="Y82" s="308">
        <v>43749</v>
      </c>
      <c r="Z82" s="180" t="s">
        <v>1321</v>
      </c>
      <c r="AA82" s="199" t="s">
        <v>1336</v>
      </c>
      <c r="AC82" s="180" t="s">
        <v>1513</v>
      </c>
      <c r="AD82" s="180" t="s">
        <v>1529</v>
      </c>
    </row>
    <row r="83" spans="1:30" s="180" customFormat="1" ht="26.4" x14ac:dyDescent="0.25">
      <c r="A83" s="173" t="s">
        <v>174</v>
      </c>
      <c r="B83" s="173" t="s">
        <v>1064</v>
      </c>
      <c r="C83" s="173" t="s">
        <v>913</v>
      </c>
      <c r="D83" s="173" t="s">
        <v>1072</v>
      </c>
      <c r="E83" s="173" t="s">
        <v>1073</v>
      </c>
      <c r="F83" s="173" t="s">
        <v>1074</v>
      </c>
      <c r="G83" s="174">
        <v>1</v>
      </c>
      <c r="H83" s="174" t="s">
        <v>33</v>
      </c>
      <c r="I83" s="174" t="s">
        <v>1017</v>
      </c>
      <c r="J83" s="177" t="s">
        <v>1075</v>
      </c>
      <c r="K83" s="177" t="s">
        <v>886</v>
      </c>
      <c r="L83" s="177"/>
      <c r="M83" s="178">
        <f>SUM(BUILDUPS!I2594)</f>
        <v>9016.3376700000008</v>
      </c>
      <c r="N83" s="178">
        <f t="shared" si="2"/>
        <v>9016.3376700000008</v>
      </c>
      <c r="O83" s="179" t="s">
        <v>1276</v>
      </c>
      <c r="P83" s="306">
        <f>SUM(BUILDUPS!K2594)</f>
        <v>0.3</v>
      </c>
      <c r="Q83" s="306">
        <f>SUM(BUILDUPS!L2594)</f>
        <v>11</v>
      </c>
      <c r="R83" s="306">
        <f>SUM(BUILDUPS!M2594)</f>
        <v>0</v>
      </c>
      <c r="T83" s="307">
        <v>43748</v>
      </c>
      <c r="U83" s="307">
        <v>43748</v>
      </c>
    </row>
    <row r="84" spans="1:30" s="180" customFormat="1" ht="39.6" x14ac:dyDescent="0.25">
      <c r="A84" s="173" t="s">
        <v>175</v>
      </c>
      <c r="B84" s="173" t="s">
        <v>1065</v>
      </c>
      <c r="C84" s="173" t="s">
        <v>913</v>
      </c>
      <c r="D84" s="173" t="s">
        <v>1076</v>
      </c>
      <c r="E84" s="173" t="s">
        <v>1530</v>
      </c>
      <c r="F84" s="173"/>
      <c r="G84" s="174">
        <v>42</v>
      </c>
      <c r="H84" s="174" t="s">
        <v>1078</v>
      </c>
      <c r="I84" s="174"/>
      <c r="J84" s="174" t="s">
        <v>1096</v>
      </c>
      <c r="K84" s="177"/>
      <c r="L84" s="177"/>
      <c r="M84" s="178">
        <f>SUM(BUILDUPS!AU2626)</f>
        <v>184.65425999999999</v>
      </c>
      <c r="N84" s="178">
        <f t="shared" si="2"/>
        <v>7755.4789199999996</v>
      </c>
      <c r="O84" s="179" t="s">
        <v>1533</v>
      </c>
      <c r="P84" s="306">
        <f>SUM(BUILDUPS!K2626)</f>
        <v>23</v>
      </c>
      <c r="Q84" s="306">
        <f>SUM(BUILDUPS!L2626)</f>
        <v>38</v>
      </c>
      <c r="R84" s="306">
        <f>SUM(BUILDUPS!M2626)</f>
        <v>15</v>
      </c>
      <c r="W84" s="307">
        <v>43749</v>
      </c>
      <c r="Z84" s="180" t="s">
        <v>1321</v>
      </c>
      <c r="AA84" s="199" t="s">
        <v>1336</v>
      </c>
      <c r="AC84" s="180" t="s">
        <v>1513</v>
      </c>
    </row>
    <row r="85" spans="1:30" s="180" customFormat="1" ht="39.6" x14ac:dyDescent="0.25">
      <c r="A85" s="173" t="s">
        <v>176</v>
      </c>
      <c r="B85" s="173" t="s">
        <v>1066</v>
      </c>
      <c r="C85" s="173" t="s">
        <v>913</v>
      </c>
      <c r="D85" s="173" t="s">
        <v>1079</v>
      </c>
      <c r="E85" s="173" t="s">
        <v>1530</v>
      </c>
      <c r="F85" s="173"/>
      <c r="G85" s="174">
        <v>1</v>
      </c>
      <c r="H85" s="174" t="s">
        <v>33</v>
      </c>
      <c r="I85" s="174"/>
      <c r="J85" s="174" t="s">
        <v>1096</v>
      </c>
      <c r="K85" s="177"/>
      <c r="L85" s="177"/>
      <c r="M85" s="178">
        <f>SUM(BUILDUPS!BI2626)</f>
        <v>166.18883399999999</v>
      </c>
      <c r="N85" s="178">
        <f t="shared" si="2"/>
        <v>166.18883399999999</v>
      </c>
      <c r="O85" s="179" t="s">
        <v>1533</v>
      </c>
      <c r="P85" s="306">
        <f>SUM(BUILDUPS!K2658)</f>
        <v>0</v>
      </c>
      <c r="Q85" s="306">
        <f>SUM(BUILDUPS!L2658)</f>
        <v>0</v>
      </c>
      <c r="R85" s="306">
        <f>SUM(BUILDUPS!M2658)</f>
        <v>0</v>
      </c>
    </row>
    <row r="86" spans="1:30" s="180" customFormat="1" ht="26.4" x14ac:dyDescent="0.25">
      <c r="A86" s="173" t="s">
        <v>177</v>
      </c>
      <c r="B86" s="173" t="s">
        <v>1067</v>
      </c>
      <c r="C86" s="173"/>
      <c r="D86" s="173" t="s">
        <v>1087</v>
      </c>
      <c r="E86" s="173" t="s">
        <v>1086</v>
      </c>
      <c r="F86" s="173" t="s">
        <v>1279</v>
      </c>
      <c r="G86" s="174">
        <v>50</v>
      </c>
      <c r="H86" s="174" t="s">
        <v>1093</v>
      </c>
      <c r="I86" s="174"/>
      <c r="J86" s="174" t="s">
        <v>1095</v>
      </c>
      <c r="K86" s="177"/>
      <c r="L86" s="177"/>
      <c r="M86" s="340">
        <f>SUM(BUILDUPS!AU2690)</f>
        <v>22.853006678571433</v>
      </c>
      <c r="N86" s="340">
        <f t="shared" si="2"/>
        <v>1142.6503339285716</v>
      </c>
      <c r="O86" s="343" t="s">
        <v>1659</v>
      </c>
      <c r="P86" s="306">
        <f>SUM(BUILDUPS!K2690)</f>
        <v>5</v>
      </c>
      <c r="Q86" s="306">
        <f>SUM(BUILDUPS!L2690)</f>
        <v>1</v>
      </c>
      <c r="R86" s="306">
        <f>SUM(BUILDUPS!M2690)</f>
        <v>5</v>
      </c>
    </row>
    <row r="87" spans="1:30" s="180" customFormat="1" ht="26.4" x14ac:dyDescent="0.25">
      <c r="A87" s="173" t="s">
        <v>178</v>
      </c>
      <c r="B87" s="173" t="s">
        <v>1068</v>
      </c>
      <c r="C87" s="173"/>
      <c r="D87" s="173" t="s">
        <v>1088</v>
      </c>
      <c r="E87" s="173" t="s">
        <v>1086</v>
      </c>
      <c r="F87" s="173" t="s">
        <v>1279</v>
      </c>
      <c r="G87" s="174">
        <v>50</v>
      </c>
      <c r="H87" s="174" t="s">
        <v>1093</v>
      </c>
      <c r="I87" s="174"/>
      <c r="J87" s="174" t="s">
        <v>1095</v>
      </c>
      <c r="K87" s="177"/>
      <c r="L87" s="177"/>
      <c r="M87" s="340">
        <f>SUM(M86)</f>
        <v>22.853006678571433</v>
      </c>
      <c r="N87" s="340">
        <f t="shared" si="2"/>
        <v>1142.6503339285716</v>
      </c>
      <c r="O87" s="343" t="s">
        <v>1659</v>
      </c>
      <c r="P87" s="306">
        <f>SUM(BUILDUPS!K2722)</f>
        <v>5</v>
      </c>
      <c r="Q87" s="306">
        <f>SUM(BUILDUPS!L2722)</f>
        <v>1</v>
      </c>
      <c r="R87" s="306">
        <f>SUM(BUILDUPS!M2722)</f>
        <v>5</v>
      </c>
    </row>
    <row r="88" spans="1:30" x14ac:dyDescent="0.25">
      <c r="A88" s="182" t="s">
        <v>179</v>
      </c>
      <c r="B88" s="182" t="s">
        <v>1069</v>
      </c>
      <c r="C88" s="182"/>
      <c r="D88" s="182" t="s">
        <v>1089</v>
      </c>
      <c r="E88" s="182" t="s">
        <v>1030</v>
      </c>
      <c r="F88" s="182"/>
      <c r="G88" s="184">
        <v>0</v>
      </c>
      <c r="H88" s="184"/>
      <c r="I88" s="184"/>
      <c r="J88" s="185"/>
      <c r="K88" s="185"/>
      <c r="L88" s="185"/>
      <c r="M88" s="305">
        <f>SUM(BUILDUPS!I2754)</f>
        <v>0</v>
      </c>
      <c r="N88" s="305">
        <f t="shared" si="2"/>
        <v>0</v>
      </c>
      <c r="O88" s="183" t="s">
        <v>1090</v>
      </c>
      <c r="P88" s="15">
        <f>SUM(BUILDUPS!K2754)</f>
        <v>0</v>
      </c>
      <c r="Q88" s="15">
        <f>SUM(BUILDUPS!L2754)</f>
        <v>0</v>
      </c>
      <c r="R88" s="15">
        <f>SUM(BUILDUPS!M2754)</f>
        <v>0</v>
      </c>
    </row>
    <row r="89" spans="1:30" x14ac:dyDescent="0.25">
      <c r="A89" s="182" t="s">
        <v>180</v>
      </c>
      <c r="B89" s="182" t="s">
        <v>1070</v>
      </c>
      <c r="C89" s="182"/>
      <c r="D89" s="182" t="s">
        <v>1091</v>
      </c>
      <c r="E89" s="182" t="s">
        <v>1092</v>
      </c>
      <c r="F89" s="182"/>
      <c r="G89" s="184">
        <v>150</v>
      </c>
      <c r="H89" s="184" t="s">
        <v>1093</v>
      </c>
      <c r="I89" s="184"/>
      <c r="J89" s="184" t="s">
        <v>1094</v>
      </c>
      <c r="K89" s="185"/>
      <c r="L89" s="185"/>
      <c r="M89" s="305">
        <f>SUM(BUILDUPS!H2786)</f>
        <v>4.0335360000000007</v>
      </c>
      <c r="N89" s="305">
        <f t="shared" si="2"/>
        <v>605.0304000000001</v>
      </c>
      <c r="O89" s="183" t="s">
        <v>1282</v>
      </c>
      <c r="P89" s="15">
        <f>SUM(BUILDUPS!K2786)</f>
        <v>5</v>
      </c>
      <c r="Q89" s="15">
        <f>SUM(BUILDUPS!L2786)</f>
        <v>2</v>
      </c>
      <c r="R89" s="15">
        <f>SUM(BUILDUPS!M2786)</f>
        <v>5</v>
      </c>
    </row>
    <row r="90" spans="1:30" s="180" customFormat="1" ht="27" customHeight="1" x14ac:dyDescent="0.25">
      <c r="A90" s="173" t="s">
        <v>181</v>
      </c>
      <c r="B90" s="173" t="s">
        <v>1071</v>
      </c>
      <c r="C90" s="173" t="s">
        <v>913</v>
      </c>
      <c r="D90" s="173" t="s">
        <v>1099</v>
      </c>
      <c r="E90" s="173" t="s">
        <v>1100</v>
      </c>
      <c r="F90" s="173" t="s">
        <v>1286</v>
      </c>
      <c r="G90" s="174">
        <v>3</v>
      </c>
      <c r="H90" s="174" t="s">
        <v>33</v>
      </c>
      <c r="I90" s="174" t="s">
        <v>1017</v>
      </c>
      <c r="J90" s="177" t="s">
        <v>1101</v>
      </c>
      <c r="K90" s="177"/>
      <c r="L90" s="177"/>
      <c r="M90" s="178">
        <f>SUM(BUILDUPS!I2818)</f>
        <v>5233.7896999999994</v>
      </c>
      <c r="N90" s="178">
        <f t="shared" si="2"/>
        <v>15701.369099999998</v>
      </c>
      <c r="O90" s="179" t="s">
        <v>1287</v>
      </c>
      <c r="P90" s="306">
        <f>SUM(BUILDUPS!K2818)</f>
        <v>2.4000000000000004</v>
      </c>
      <c r="Q90" s="306">
        <f>SUM(BUILDUPS!L2818)</f>
        <v>39</v>
      </c>
      <c r="R90" s="306">
        <f>SUM(BUILDUPS!M2818)</f>
        <v>0</v>
      </c>
      <c r="U90" s="307">
        <v>43749</v>
      </c>
      <c r="V90" s="307">
        <v>43749</v>
      </c>
    </row>
    <row r="91" spans="1:30" x14ac:dyDescent="0.25">
      <c r="A91" s="182" t="s">
        <v>182</v>
      </c>
      <c r="B91" s="182" t="s">
        <v>1102</v>
      </c>
      <c r="C91" s="182"/>
      <c r="D91" s="182" t="s">
        <v>1110</v>
      </c>
      <c r="E91" s="182" t="s">
        <v>1111</v>
      </c>
      <c r="F91" s="182" t="s">
        <v>1288</v>
      </c>
      <c r="G91" s="184">
        <v>123</v>
      </c>
      <c r="H91" s="184" t="s">
        <v>1093</v>
      </c>
      <c r="I91" s="184"/>
      <c r="J91" s="185" t="s">
        <v>1112</v>
      </c>
      <c r="K91" s="185"/>
      <c r="L91" s="185"/>
      <c r="M91" s="305">
        <f>SUM(BUILDUPS!H2850)</f>
        <v>5.0784031707317077</v>
      </c>
      <c r="N91" s="305">
        <f t="shared" si="2"/>
        <v>624.64359000000002</v>
      </c>
      <c r="O91" s="183" t="s">
        <v>1282</v>
      </c>
      <c r="P91" s="15">
        <f>SUM(BUILDUPS!K2850)</f>
        <v>4.0999999999999996</v>
      </c>
      <c r="Q91" s="15">
        <f>SUM(BUILDUPS!L2850)</f>
        <v>2</v>
      </c>
      <c r="R91" s="15">
        <f>SUM(BUILDUPS!M2850)</f>
        <v>4.0999999999999996</v>
      </c>
    </row>
    <row r="92" spans="1:30" s="180" customFormat="1" ht="26.4" x14ac:dyDescent="0.25">
      <c r="A92" s="173" t="s">
        <v>183</v>
      </c>
      <c r="B92" s="173" t="s">
        <v>1103</v>
      </c>
      <c r="C92" s="173" t="s">
        <v>913</v>
      </c>
      <c r="D92" s="173" t="s">
        <v>1114</v>
      </c>
      <c r="E92" s="173" t="s">
        <v>1115</v>
      </c>
      <c r="F92" s="173" t="s">
        <v>1290</v>
      </c>
      <c r="G92" s="174">
        <v>3</v>
      </c>
      <c r="H92" s="174" t="s">
        <v>33</v>
      </c>
      <c r="I92" s="174" t="s">
        <v>1017</v>
      </c>
      <c r="J92" s="177" t="s">
        <v>1116</v>
      </c>
      <c r="K92" s="177"/>
      <c r="L92" s="177"/>
      <c r="M92" s="178">
        <f>SUM(BUILDUPS!I2884)</f>
        <v>1948.6334000000002</v>
      </c>
      <c r="N92" s="178">
        <f t="shared" si="2"/>
        <v>5845.9002</v>
      </c>
      <c r="O92" s="179" t="s">
        <v>1293</v>
      </c>
      <c r="P92" s="306">
        <f>SUM(BUILDUPS!K2884)</f>
        <v>1.5</v>
      </c>
      <c r="Q92" s="306">
        <f>SUM(BUILDUPS!L2884)</f>
        <v>27</v>
      </c>
      <c r="R92" s="306">
        <f>SUM(BUILDUPS!M2884)</f>
        <v>0</v>
      </c>
      <c r="U92" s="307">
        <v>43749</v>
      </c>
    </row>
    <row r="93" spans="1:30" s="180" customFormat="1" ht="26.4" x14ac:dyDescent="0.25">
      <c r="A93" s="173" t="s">
        <v>1160</v>
      </c>
      <c r="B93" s="173" t="s">
        <v>1103</v>
      </c>
      <c r="C93" s="173" t="s">
        <v>913</v>
      </c>
      <c r="D93" s="173" t="s">
        <v>1114</v>
      </c>
      <c r="E93" s="173" t="s">
        <v>1115</v>
      </c>
      <c r="F93" s="173" t="s">
        <v>1291</v>
      </c>
      <c r="G93" s="174">
        <v>1</v>
      </c>
      <c r="H93" s="174" t="s">
        <v>33</v>
      </c>
      <c r="I93" s="174" t="s">
        <v>1017</v>
      </c>
      <c r="J93" s="177" t="s">
        <v>1116</v>
      </c>
      <c r="K93" s="177"/>
      <c r="L93" s="177"/>
      <c r="M93" s="178">
        <f>SUM(BUILDUPS!I2918)</f>
        <v>2084.1501500000004</v>
      </c>
      <c r="N93" s="178">
        <f t="shared" si="2"/>
        <v>2084.1501500000004</v>
      </c>
      <c r="O93" s="179" t="s">
        <v>1293</v>
      </c>
      <c r="P93" s="306"/>
      <c r="Q93" s="306"/>
      <c r="R93" s="306"/>
      <c r="U93" s="307">
        <v>43749</v>
      </c>
    </row>
    <row r="94" spans="1:30" s="180" customFormat="1" ht="26.4" x14ac:dyDescent="0.25">
      <c r="A94" s="173" t="s">
        <v>184</v>
      </c>
      <c r="B94" s="173" t="s">
        <v>1104</v>
      </c>
      <c r="C94" s="173" t="s">
        <v>913</v>
      </c>
      <c r="D94" s="173" t="s">
        <v>1114</v>
      </c>
      <c r="E94" s="173" t="s">
        <v>1115</v>
      </c>
      <c r="F94" s="173" t="s">
        <v>1292</v>
      </c>
      <c r="G94" s="174">
        <v>1</v>
      </c>
      <c r="H94" s="174" t="s">
        <v>33</v>
      </c>
      <c r="I94" s="174" t="s">
        <v>1017</v>
      </c>
      <c r="J94" s="177" t="s">
        <v>1116</v>
      </c>
      <c r="K94" s="177"/>
      <c r="L94" s="177"/>
      <c r="M94" s="178">
        <f>SUM(BUILDUPS!I2952)</f>
        <v>2208.5569</v>
      </c>
      <c r="N94" s="178">
        <f t="shared" si="2"/>
        <v>2208.5569</v>
      </c>
      <c r="O94" s="179" t="s">
        <v>1293</v>
      </c>
      <c r="P94" s="306">
        <f>SUM(BUILDUPS!K2952)</f>
        <v>0.5</v>
      </c>
      <c r="Q94" s="306">
        <f>SUM(BUILDUPS!L2952)</f>
        <v>9</v>
      </c>
      <c r="R94" s="306">
        <f>SUM(BUILDUPS!M2952)</f>
        <v>0</v>
      </c>
      <c r="U94" s="307">
        <v>43749</v>
      </c>
    </row>
    <row r="95" spans="1:30" x14ac:dyDescent="0.25">
      <c r="A95" s="182" t="s">
        <v>185</v>
      </c>
      <c r="B95" s="182" t="s">
        <v>1105</v>
      </c>
      <c r="C95" s="173" t="s">
        <v>913</v>
      </c>
      <c r="D95" s="182" t="s">
        <v>1121</v>
      </c>
      <c r="E95" s="182"/>
      <c r="F95" s="182"/>
      <c r="G95" s="184"/>
      <c r="H95" s="184"/>
      <c r="I95" s="184"/>
      <c r="J95" s="185"/>
      <c r="K95" s="185"/>
      <c r="L95" s="185"/>
      <c r="M95" s="305">
        <f>SUM(BUILDUPS!I2984)</f>
        <v>0</v>
      </c>
      <c r="N95" s="305">
        <f t="shared" si="2"/>
        <v>0</v>
      </c>
      <c r="O95" s="183" t="s">
        <v>1309</v>
      </c>
      <c r="P95" s="15">
        <f>SUM(BUILDUPS!K2984)</f>
        <v>0</v>
      </c>
      <c r="Q95" s="15">
        <f>SUM(BUILDUPS!L2984)</f>
        <v>0</v>
      </c>
      <c r="R95" s="15">
        <f>SUM(BUILDUPS!M2984)</f>
        <v>0</v>
      </c>
    </row>
    <row r="96" spans="1:30" s="180" customFormat="1" ht="39.6" x14ac:dyDescent="0.25">
      <c r="A96" s="173" t="s">
        <v>186</v>
      </c>
      <c r="B96" s="173" t="s">
        <v>1106</v>
      </c>
      <c r="C96" s="173" t="s">
        <v>913</v>
      </c>
      <c r="D96" s="173" t="s">
        <v>1122</v>
      </c>
      <c r="E96" s="173" t="s">
        <v>1123</v>
      </c>
      <c r="F96" s="173" t="s">
        <v>1124</v>
      </c>
      <c r="G96" s="174">
        <v>1</v>
      </c>
      <c r="H96" s="174" t="s">
        <v>33</v>
      </c>
      <c r="I96" s="174" t="s">
        <v>1017</v>
      </c>
      <c r="J96" s="177" t="s">
        <v>1125</v>
      </c>
      <c r="K96" s="177"/>
      <c r="L96" s="177"/>
      <c r="M96" s="340">
        <f>SUM(BUILDUPS!BF3021)</f>
        <v>13010.620908800001</v>
      </c>
      <c r="N96" s="340">
        <f t="shared" si="2"/>
        <v>13010.620908800001</v>
      </c>
      <c r="O96" s="343" t="s">
        <v>1660</v>
      </c>
      <c r="P96" s="306">
        <f>SUM(BUILDUPS!K3021)</f>
        <v>14.309999999999999</v>
      </c>
      <c r="Q96" s="306">
        <f>SUM(BUILDUPS!L3021)</f>
        <v>89</v>
      </c>
      <c r="R96" s="306">
        <f>SUM(BUILDUPS!M3021)</f>
        <v>8.120000000000001</v>
      </c>
      <c r="U96" s="307">
        <v>43749</v>
      </c>
    </row>
    <row r="97" spans="1:30" s="180" customFormat="1" ht="39.6" x14ac:dyDescent="0.25">
      <c r="A97" s="173" t="s">
        <v>187</v>
      </c>
      <c r="B97" s="173" t="s">
        <v>1107</v>
      </c>
      <c r="C97" s="173" t="s">
        <v>913</v>
      </c>
      <c r="D97" s="173" t="s">
        <v>1128</v>
      </c>
      <c r="E97" s="173" t="s">
        <v>1129</v>
      </c>
      <c r="F97" s="173" t="s">
        <v>1130</v>
      </c>
      <c r="G97" s="174">
        <v>1</v>
      </c>
      <c r="H97" s="174" t="s">
        <v>33</v>
      </c>
      <c r="I97" s="174" t="s">
        <v>1017</v>
      </c>
      <c r="J97" s="177" t="s">
        <v>1131</v>
      </c>
      <c r="K97" s="177"/>
      <c r="L97" s="177"/>
      <c r="M97" s="340">
        <f>SUM(BUILDUPS!BV3053)</f>
        <v>10585.63931</v>
      </c>
      <c r="N97" s="340">
        <f t="shared" si="2"/>
        <v>10585.63931</v>
      </c>
      <c r="O97" s="343" t="s">
        <v>1661</v>
      </c>
      <c r="P97" s="306">
        <f>SUM(BUILDUPS!K3053)</f>
        <v>3.75</v>
      </c>
      <c r="Q97" s="306">
        <f>SUM(BUILDUPS!L3053)</f>
        <v>76</v>
      </c>
      <c r="R97" s="306">
        <f>SUM(BUILDUPS!M3053)</f>
        <v>8</v>
      </c>
      <c r="U97" s="307">
        <v>43749</v>
      </c>
      <c r="W97" s="307">
        <v>43749</v>
      </c>
      <c r="Z97" s="180" t="s">
        <v>1321</v>
      </c>
      <c r="AA97" s="199" t="s">
        <v>1336</v>
      </c>
      <c r="AC97" s="180" t="s">
        <v>1513</v>
      </c>
      <c r="AD97" s="180" t="s">
        <v>1529</v>
      </c>
    </row>
    <row r="98" spans="1:30" x14ac:dyDescent="0.25">
      <c r="A98" s="182" t="s">
        <v>188</v>
      </c>
      <c r="B98" s="182" t="s">
        <v>1108</v>
      </c>
      <c r="C98" s="182"/>
      <c r="D98" s="182" t="s">
        <v>1132</v>
      </c>
      <c r="E98" s="182"/>
      <c r="F98" s="182" t="s">
        <v>1133</v>
      </c>
      <c r="G98" s="184">
        <v>1</v>
      </c>
      <c r="H98" s="184" t="s">
        <v>33</v>
      </c>
      <c r="I98" s="184"/>
      <c r="J98" s="185" t="s">
        <v>1134</v>
      </c>
      <c r="K98" s="185"/>
      <c r="L98" s="185"/>
      <c r="M98" s="341">
        <f>SUM(BUILDUPS!AI3085)</f>
        <v>262.94726325000005</v>
      </c>
      <c r="N98" s="341">
        <f t="shared" si="2"/>
        <v>262.94726325000005</v>
      </c>
      <c r="O98" s="342" t="s">
        <v>1631</v>
      </c>
      <c r="P98" s="15">
        <f>SUM(BUILDUPS!K3085)</f>
        <v>1.21</v>
      </c>
      <c r="Q98" s="15">
        <f>SUM(BUILDUPS!L3085)</f>
        <v>2.25</v>
      </c>
      <c r="R98" s="15">
        <f>SUM(BUILDUPS!M3085)</f>
        <v>1</v>
      </c>
    </row>
    <row r="99" spans="1:30" x14ac:dyDescent="0.25">
      <c r="A99" s="182" t="s">
        <v>189</v>
      </c>
      <c r="B99" s="182" t="s">
        <v>1109</v>
      </c>
      <c r="C99" s="182"/>
      <c r="D99" s="182" t="s">
        <v>1139</v>
      </c>
      <c r="E99" s="182"/>
      <c r="F99" s="182"/>
      <c r="G99" s="184">
        <v>2</v>
      </c>
      <c r="H99" s="184"/>
      <c r="I99" s="184"/>
      <c r="J99" s="185"/>
      <c r="K99" s="185"/>
      <c r="L99" s="185"/>
      <c r="M99" s="305">
        <f>SUM(BUILDUPS!I3117)</f>
        <v>0</v>
      </c>
      <c r="N99" s="305">
        <f t="shared" si="2"/>
        <v>0</v>
      </c>
      <c r="O99" s="183" t="s">
        <v>1045</v>
      </c>
      <c r="P99" s="15">
        <f>SUM(BUILDUPS!K3117)</f>
        <v>0</v>
      </c>
      <c r="Q99" s="15">
        <f>SUM(BUILDUPS!L3117)</f>
        <v>0</v>
      </c>
      <c r="R99" s="15">
        <f>SUM(BUILDUPS!M3117)</f>
        <v>0</v>
      </c>
    </row>
    <row r="100" spans="1:30" s="180" customFormat="1" ht="26.4" x14ac:dyDescent="0.25">
      <c r="A100" s="173" t="s">
        <v>190</v>
      </c>
      <c r="B100" s="173"/>
      <c r="C100" s="173" t="s">
        <v>913</v>
      </c>
      <c r="D100" s="173" t="s">
        <v>1141</v>
      </c>
      <c r="E100" s="173" t="s">
        <v>1142</v>
      </c>
      <c r="F100" s="173" t="s">
        <v>1162</v>
      </c>
      <c r="G100" s="174">
        <v>1</v>
      </c>
      <c r="H100" s="174" t="s">
        <v>33</v>
      </c>
      <c r="I100" s="174" t="s">
        <v>1017</v>
      </c>
      <c r="J100" s="177" t="s">
        <v>1152</v>
      </c>
      <c r="K100" s="177" t="s">
        <v>1140</v>
      </c>
      <c r="L100" s="177"/>
      <c r="M100" s="340">
        <f>SUM(BUILDUPS!BI3149)</f>
        <v>4347.6675584500008</v>
      </c>
      <c r="N100" s="340">
        <f t="shared" si="2"/>
        <v>4347.6675584500008</v>
      </c>
      <c r="O100" s="343" t="s">
        <v>1668</v>
      </c>
      <c r="P100" s="306">
        <f>SUM(M100:N100)</f>
        <v>8695.3351169000016</v>
      </c>
      <c r="Q100" s="306">
        <f>SUM(BUILDUPS!L3149)</f>
        <v>36</v>
      </c>
      <c r="R100" s="306">
        <f>SUM(BUILDUPS!M3149)</f>
        <v>8</v>
      </c>
      <c r="U100" s="307">
        <v>43749</v>
      </c>
      <c r="Z100" s="180" t="s">
        <v>1321</v>
      </c>
      <c r="AA100" s="199" t="s">
        <v>1336</v>
      </c>
      <c r="AC100" s="180" t="s">
        <v>1513</v>
      </c>
      <c r="AD100" s="180" t="s">
        <v>1529</v>
      </c>
    </row>
    <row r="101" spans="1:30" s="180" customFormat="1" ht="39.6" x14ac:dyDescent="0.25">
      <c r="A101" s="173" t="s">
        <v>191</v>
      </c>
      <c r="B101" s="173"/>
      <c r="C101" s="173" t="s">
        <v>913</v>
      </c>
      <c r="D101" s="173" t="s">
        <v>1149</v>
      </c>
      <c r="E101" s="173" t="s">
        <v>1147</v>
      </c>
      <c r="F101" s="173" t="s">
        <v>1148</v>
      </c>
      <c r="G101" s="174">
        <v>1</v>
      </c>
      <c r="H101" s="174" t="s">
        <v>33</v>
      </c>
      <c r="I101" s="174" t="s">
        <v>1017</v>
      </c>
      <c r="J101" s="177" t="s">
        <v>1150</v>
      </c>
      <c r="K101" s="177"/>
      <c r="L101" s="177"/>
      <c r="M101" s="340">
        <f>SUM(BUILDUPS!AI3185)</f>
        <v>21687.903194799997</v>
      </c>
      <c r="N101" s="340">
        <f t="shared" si="2"/>
        <v>21687.903194799997</v>
      </c>
      <c r="O101" s="343" t="s">
        <v>1669</v>
      </c>
      <c r="P101" s="306">
        <f>SUM(BUILDUPS!K3185)</f>
        <v>13.41</v>
      </c>
      <c r="Q101" s="306">
        <f>SUM(BUILDUPS!L3185)</f>
        <v>95.5</v>
      </c>
      <c r="R101" s="306">
        <f>SUM(BUILDUPS!M3185)</f>
        <v>7.0200000000000005</v>
      </c>
      <c r="U101" s="307">
        <v>43749</v>
      </c>
      <c r="W101" s="307">
        <v>43749</v>
      </c>
      <c r="Z101" s="180" t="s">
        <v>1321</v>
      </c>
      <c r="AA101" s="199" t="s">
        <v>1336</v>
      </c>
    </row>
    <row r="102" spans="1:30" s="180" customFormat="1" ht="39.6" x14ac:dyDescent="0.25">
      <c r="A102" s="173" t="s">
        <v>192</v>
      </c>
      <c r="B102" s="173"/>
      <c r="C102" s="173" t="s">
        <v>913</v>
      </c>
      <c r="D102" s="173" t="s">
        <v>1151</v>
      </c>
      <c r="E102" s="173" t="s">
        <v>1147</v>
      </c>
      <c r="F102" s="173" t="s">
        <v>1148</v>
      </c>
      <c r="G102" s="174">
        <v>1</v>
      </c>
      <c r="H102" s="174" t="s">
        <v>33</v>
      </c>
      <c r="I102" s="174" t="s">
        <v>1017</v>
      </c>
      <c r="J102" s="177" t="s">
        <v>1150</v>
      </c>
      <c r="K102" s="177"/>
      <c r="L102" s="177"/>
      <c r="M102" s="340">
        <f>SUM(BUILDUPS!V3217)</f>
        <v>17131.580892800001</v>
      </c>
      <c r="N102" s="340">
        <f t="shared" si="2"/>
        <v>17131.580892800001</v>
      </c>
      <c r="O102" s="343" t="s">
        <v>1673</v>
      </c>
      <c r="P102" s="306">
        <f>SUM(BUILDUPS!K3217)</f>
        <v>2.91</v>
      </c>
      <c r="Q102" s="306">
        <f>SUM(BUILDUPS!L3217)</f>
        <v>44</v>
      </c>
      <c r="R102" s="306">
        <f>SUM(BUILDUPS!M3217)</f>
        <v>0.72</v>
      </c>
      <c r="U102" s="307">
        <v>43749</v>
      </c>
      <c r="W102" s="307">
        <v>43749</v>
      </c>
    </row>
    <row r="103" spans="1:30" s="180" customFormat="1" ht="26.4" x14ac:dyDescent="0.25">
      <c r="A103" s="173" t="s">
        <v>193</v>
      </c>
      <c r="B103" s="173"/>
      <c r="C103" s="173" t="s">
        <v>913</v>
      </c>
      <c r="D103" s="173" t="s">
        <v>1141</v>
      </c>
      <c r="E103" s="173" t="s">
        <v>1142</v>
      </c>
      <c r="F103" s="173" t="s">
        <v>1162</v>
      </c>
      <c r="G103" s="174">
        <v>1</v>
      </c>
      <c r="H103" s="174" t="s">
        <v>33</v>
      </c>
      <c r="I103" s="174" t="s">
        <v>1017</v>
      </c>
      <c r="J103" s="177" t="s">
        <v>1153</v>
      </c>
      <c r="K103" s="177" t="s">
        <v>1140</v>
      </c>
      <c r="L103" s="177"/>
      <c r="M103" s="340">
        <f>SUM(M100)</f>
        <v>4347.6675584500008</v>
      </c>
      <c r="N103" s="340">
        <f t="shared" si="2"/>
        <v>4347.6675584500008</v>
      </c>
      <c r="O103" s="343" t="s">
        <v>1668</v>
      </c>
      <c r="P103" s="306">
        <f>SUM(BUILDUPS!K3249)</f>
        <v>0</v>
      </c>
      <c r="Q103" s="306">
        <f>SUM(BUILDUPS!L3249)</f>
        <v>0</v>
      </c>
      <c r="R103" s="306">
        <f>SUM(BUILDUPS!M3249)</f>
        <v>0</v>
      </c>
      <c r="U103" s="307">
        <v>43749</v>
      </c>
      <c r="Z103" s="180" t="s">
        <v>1321</v>
      </c>
      <c r="AA103" s="199" t="s">
        <v>1336</v>
      </c>
      <c r="AC103" s="180" t="s">
        <v>1513</v>
      </c>
      <c r="AD103" s="180" t="s">
        <v>1529</v>
      </c>
    </row>
    <row r="104" spans="1:30" s="180" customFormat="1" ht="26.4" x14ac:dyDescent="0.25">
      <c r="A104" s="173" t="s">
        <v>194</v>
      </c>
      <c r="B104" s="173"/>
      <c r="C104" s="173" t="s">
        <v>913</v>
      </c>
      <c r="D104" s="173" t="s">
        <v>1154</v>
      </c>
      <c r="E104" s="173" t="s">
        <v>1100</v>
      </c>
      <c r="F104" s="173" t="s">
        <v>1162</v>
      </c>
      <c r="G104" s="174">
        <v>1</v>
      </c>
      <c r="H104" s="174" t="s">
        <v>33</v>
      </c>
      <c r="I104" s="174" t="s">
        <v>1017</v>
      </c>
      <c r="J104" s="177"/>
      <c r="K104" s="177"/>
      <c r="L104" s="177"/>
      <c r="M104" s="178">
        <f>SUM(BUILDUPS!I3281)</f>
        <v>3981.3998000000001</v>
      </c>
      <c r="N104" s="178">
        <f t="shared" si="2"/>
        <v>3981.3998000000001</v>
      </c>
      <c r="O104" s="179" t="s">
        <v>1308</v>
      </c>
      <c r="P104" s="306">
        <f>SUM(BUILDUPS!K3281)</f>
        <v>0</v>
      </c>
      <c r="Q104" s="306">
        <f>SUM(BUILDUPS!L3281)</f>
        <v>9</v>
      </c>
      <c r="R104" s="306">
        <f>SUM(BUILDUPS!M3281)</f>
        <v>0</v>
      </c>
      <c r="U104" s="307">
        <v>43749</v>
      </c>
      <c r="W104" s="307">
        <v>43749</v>
      </c>
    </row>
    <row r="105" spans="1:30" x14ac:dyDescent="0.25">
      <c r="A105" s="182" t="s">
        <v>1161</v>
      </c>
      <c r="B105" s="182"/>
      <c r="C105" s="173"/>
      <c r="D105" s="182" t="s">
        <v>1328</v>
      </c>
      <c r="E105" s="182"/>
      <c r="F105" s="182"/>
      <c r="G105" s="184"/>
      <c r="H105" s="184" t="s">
        <v>33</v>
      </c>
      <c r="I105" s="184"/>
      <c r="J105" s="185"/>
      <c r="K105" s="185"/>
      <c r="L105" s="185"/>
      <c r="M105" s="305">
        <f>SUM(BUILDUPS!I3310)</f>
        <v>29.345549999999999</v>
      </c>
      <c r="N105" s="305">
        <f t="shared" si="2"/>
        <v>0</v>
      </c>
      <c r="O105" s="183" t="s">
        <v>1317</v>
      </c>
      <c r="U105" s="308">
        <v>43749</v>
      </c>
    </row>
    <row r="106" spans="1:30" x14ac:dyDescent="0.25">
      <c r="A106" s="182" t="s">
        <v>1322</v>
      </c>
      <c r="B106" s="182"/>
      <c r="C106" s="182"/>
      <c r="D106" s="182" t="s">
        <v>1327</v>
      </c>
      <c r="E106" s="182"/>
      <c r="F106" s="182"/>
      <c r="G106" s="184"/>
      <c r="H106" s="184" t="s">
        <v>33</v>
      </c>
      <c r="I106" s="184"/>
      <c r="J106" s="185"/>
      <c r="K106" s="185"/>
      <c r="L106" s="185"/>
      <c r="M106" s="305">
        <v>31.24</v>
      </c>
      <c r="N106" s="305">
        <f t="shared" si="2"/>
        <v>0</v>
      </c>
      <c r="O106" s="183" t="s">
        <v>1317</v>
      </c>
    </row>
    <row r="107" spans="1:30" s="180" customFormat="1" ht="26.4" x14ac:dyDescent="0.25">
      <c r="A107" s="173" t="s">
        <v>1323</v>
      </c>
      <c r="B107" s="173"/>
      <c r="C107" s="173"/>
      <c r="D107" s="173" t="s">
        <v>1329</v>
      </c>
      <c r="E107" s="173" t="s">
        <v>1331</v>
      </c>
      <c r="F107" s="173"/>
      <c r="G107" s="174">
        <v>2</v>
      </c>
      <c r="H107" s="174" t="s">
        <v>33</v>
      </c>
      <c r="I107" s="174"/>
      <c r="J107" s="174" t="s">
        <v>1333</v>
      </c>
      <c r="K107" s="177"/>
      <c r="L107" s="177"/>
      <c r="M107" s="178">
        <f>SUM(BUILDUPS!I3368)</f>
        <v>3771.0572000000002</v>
      </c>
      <c r="N107" s="178">
        <f t="shared" si="2"/>
        <v>7542.1144000000004</v>
      </c>
      <c r="O107" s="179" t="s">
        <v>1343</v>
      </c>
    </row>
    <row r="108" spans="1:30" s="180" customFormat="1" ht="52.8" x14ac:dyDescent="0.25">
      <c r="A108" s="173" t="s">
        <v>1324</v>
      </c>
      <c r="B108" s="173"/>
      <c r="C108" s="173"/>
      <c r="D108" s="173" t="s">
        <v>1330</v>
      </c>
      <c r="E108" s="173" t="s">
        <v>1332</v>
      </c>
      <c r="F108" s="173"/>
      <c r="G108" s="174">
        <v>1</v>
      </c>
      <c r="H108" s="174" t="s">
        <v>33</v>
      </c>
      <c r="I108" s="174"/>
      <c r="J108" s="174" t="s">
        <v>1334</v>
      </c>
      <c r="K108" s="177"/>
      <c r="L108" s="177"/>
      <c r="M108" s="178">
        <f>SUM(BUILDUPS!I3397)</f>
        <v>4993.1571999999996</v>
      </c>
      <c r="N108" s="178">
        <f t="shared" si="2"/>
        <v>4993.1571999999996</v>
      </c>
      <c r="O108" s="179" t="s">
        <v>1344</v>
      </c>
    </row>
    <row r="109" spans="1:30" x14ac:dyDescent="0.25">
      <c r="A109" s="182" t="s">
        <v>1325</v>
      </c>
      <c r="B109" s="182"/>
      <c r="C109" s="182"/>
      <c r="D109" s="182" t="s">
        <v>1346</v>
      </c>
      <c r="E109" s="182" t="s">
        <v>1347</v>
      </c>
      <c r="F109" s="182"/>
      <c r="G109" s="184">
        <v>1</v>
      </c>
      <c r="H109" s="184" t="s">
        <v>33</v>
      </c>
      <c r="I109" s="184"/>
      <c r="J109" s="185"/>
      <c r="K109" s="185"/>
      <c r="L109" s="185"/>
      <c r="M109" s="305">
        <f>SUM(BUILDUPS!I3426)</f>
        <v>67317.712</v>
      </c>
      <c r="N109" s="178">
        <f t="shared" si="2"/>
        <v>67317.712</v>
      </c>
      <c r="O109" s="183"/>
    </row>
    <row r="110" spans="1:30" x14ac:dyDescent="0.25">
      <c r="A110" s="182" t="s">
        <v>1326</v>
      </c>
      <c r="B110" s="182"/>
      <c r="C110" s="182"/>
      <c r="D110" s="182" t="s">
        <v>1495</v>
      </c>
      <c r="E110" s="182"/>
      <c r="F110" s="182"/>
      <c r="G110" s="184">
        <v>1</v>
      </c>
      <c r="H110" s="184" t="s">
        <v>1496</v>
      </c>
      <c r="I110" s="184"/>
      <c r="J110" s="185"/>
      <c r="K110" s="185"/>
      <c r="L110" s="185"/>
      <c r="M110" s="305"/>
      <c r="N110" s="178">
        <f t="shared" si="2"/>
        <v>0</v>
      </c>
      <c r="O110" s="183" t="s">
        <v>213</v>
      </c>
    </row>
    <row r="111" spans="1:30" s="180" customFormat="1" ht="39.6" x14ac:dyDescent="0.25">
      <c r="A111" s="173" t="s">
        <v>1543</v>
      </c>
      <c r="B111" s="173"/>
      <c r="C111" s="173"/>
      <c r="D111" s="173" t="s">
        <v>1552</v>
      </c>
      <c r="E111" s="173"/>
      <c r="F111" s="173" t="s">
        <v>1589</v>
      </c>
      <c r="G111" s="174">
        <v>1</v>
      </c>
      <c r="H111" s="174" t="s">
        <v>33</v>
      </c>
      <c r="I111" s="174"/>
      <c r="J111" s="177" t="s">
        <v>1553</v>
      </c>
      <c r="K111" s="177"/>
      <c r="L111" s="177"/>
      <c r="M111" s="340">
        <f>SUM(BUILDUPS!V3457)</f>
        <v>2538.1105575000001</v>
      </c>
      <c r="N111" s="340">
        <f t="shared" si="2"/>
        <v>2538.1105575000001</v>
      </c>
      <c r="O111" s="343" t="s">
        <v>1672</v>
      </c>
    </row>
    <row r="112" spans="1:30" s="180" customFormat="1" ht="26.4" x14ac:dyDescent="0.25">
      <c r="A112" s="173" t="s">
        <v>1544</v>
      </c>
      <c r="B112" s="173"/>
      <c r="C112" s="173"/>
      <c r="D112" s="173" t="s">
        <v>1558</v>
      </c>
      <c r="E112" s="173"/>
      <c r="F112" s="173" t="s">
        <v>1590</v>
      </c>
      <c r="G112" s="174">
        <v>1</v>
      </c>
      <c r="H112" s="174" t="s">
        <v>33</v>
      </c>
      <c r="I112" s="174"/>
      <c r="J112" s="177" t="s">
        <v>1559</v>
      </c>
      <c r="K112" s="177"/>
      <c r="L112" s="177"/>
      <c r="M112" s="340">
        <f>SUM(BUILDUPS!V3497)</f>
        <v>4206.9699680000003</v>
      </c>
      <c r="N112" s="340">
        <f t="shared" si="2"/>
        <v>4206.9699680000003</v>
      </c>
      <c r="O112" s="343" t="s">
        <v>1586</v>
      </c>
    </row>
    <row r="113" spans="1:15" s="180" customFormat="1" ht="26.4" x14ac:dyDescent="0.25">
      <c r="A113" s="173" t="s">
        <v>1545</v>
      </c>
      <c r="B113" s="173"/>
      <c r="C113" s="173"/>
      <c r="D113" s="173" t="s">
        <v>1579</v>
      </c>
      <c r="E113" s="173"/>
      <c r="F113" s="173" t="s">
        <v>1591</v>
      </c>
      <c r="G113" s="174">
        <v>1</v>
      </c>
      <c r="H113" s="174" t="s">
        <v>33</v>
      </c>
      <c r="I113" s="174"/>
      <c r="J113" s="177" t="s">
        <v>1580</v>
      </c>
      <c r="K113" s="177"/>
      <c r="L113" s="177"/>
      <c r="M113" s="178">
        <f>SUM(BUILDUPS!I3536)</f>
        <v>4490.1772000000001</v>
      </c>
      <c r="N113" s="178">
        <f t="shared" si="2"/>
        <v>4490.1772000000001</v>
      </c>
      <c r="O113" s="179" t="s">
        <v>1587</v>
      </c>
    </row>
    <row r="114" spans="1:15" s="180" customFormat="1" x14ac:dyDescent="0.25">
      <c r="A114" s="173" t="s">
        <v>1546</v>
      </c>
      <c r="B114" s="173"/>
      <c r="C114" s="173"/>
      <c r="D114" s="173" t="s">
        <v>1565</v>
      </c>
      <c r="E114" s="173" t="s">
        <v>1566</v>
      </c>
      <c r="F114" s="173"/>
      <c r="G114" s="174">
        <v>1</v>
      </c>
      <c r="H114" s="174" t="s">
        <v>33</v>
      </c>
      <c r="I114" s="174"/>
      <c r="J114" s="177" t="s">
        <v>1567</v>
      </c>
      <c r="K114" s="177"/>
      <c r="L114" s="177"/>
      <c r="M114" s="178">
        <f>SUM(BUILDUPS!I3565)</f>
        <v>1459.52676</v>
      </c>
      <c r="N114" s="178">
        <f t="shared" si="2"/>
        <v>1459.52676</v>
      </c>
      <c r="O114" s="186"/>
    </row>
    <row r="115" spans="1:15" s="180" customFormat="1" x14ac:dyDescent="0.25">
      <c r="A115" s="173" t="s">
        <v>1547</v>
      </c>
      <c r="B115" s="173"/>
      <c r="C115" s="173"/>
      <c r="D115" s="173" t="s">
        <v>1573</v>
      </c>
      <c r="E115" s="173" t="s">
        <v>1572</v>
      </c>
      <c r="F115" s="173"/>
      <c r="G115" s="174">
        <v>1</v>
      </c>
      <c r="H115" s="174" t="s">
        <v>33</v>
      </c>
      <c r="I115" s="174"/>
      <c r="J115" s="177" t="s">
        <v>1574</v>
      </c>
      <c r="K115" s="177"/>
      <c r="L115" s="177"/>
      <c r="M115" s="178">
        <f>SUM(BUILDUPS!I3594)</f>
        <v>1503.96676</v>
      </c>
      <c r="N115" s="178">
        <f t="shared" si="2"/>
        <v>1503.96676</v>
      </c>
      <c r="O115" s="186"/>
    </row>
    <row r="116" spans="1:15" s="180" customFormat="1" x14ac:dyDescent="0.25">
      <c r="A116" s="173" t="s">
        <v>1548</v>
      </c>
      <c r="B116" s="173"/>
      <c r="C116" s="173"/>
      <c r="D116" s="173" t="s">
        <v>1575</v>
      </c>
      <c r="E116" s="173"/>
      <c r="F116" s="173"/>
      <c r="G116" s="174">
        <v>1</v>
      </c>
      <c r="H116" s="174" t="s">
        <v>33</v>
      </c>
      <c r="I116" s="174"/>
      <c r="J116" s="177"/>
      <c r="K116" s="177"/>
      <c r="L116" s="177"/>
      <c r="M116" s="178">
        <v>6894.4</v>
      </c>
      <c r="N116" s="178">
        <f t="shared" si="2"/>
        <v>6894.4</v>
      </c>
      <c r="O116" s="186" t="s">
        <v>1576</v>
      </c>
    </row>
    <row r="117" spans="1:15" s="180" customFormat="1" x14ac:dyDescent="0.25">
      <c r="A117" s="173" t="s">
        <v>1549</v>
      </c>
      <c r="B117" s="173"/>
      <c r="C117" s="173"/>
      <c r="D117" s="173" t="s">
        <v>1585</v>
      </c>
      <c r="E117" s="173"/>
      <c r="F117" s="173"/>
      <c r="G117" s="174">
        <v>1</v>
      </c>
      <c r="H117" s="174" t="s">
        <v>33</v>
      </c>
      <c r="I117" s="174"/>
      <c r="J117" s="177"/>
      <c r="K117" s="177"/>
      <c r="L117" s="177"/>
      <c r="M117" s="178">
        <v>1920</v>
      </c>
      <c r="N117" s="178">
        <f t="shared" si="2"/>
        <v>1920</v>
      </c>
      <c r="O117" s="186" t="s">
        <v>1588</v>
      </c>
    </row>
    <row r="118" spans="1:15" x14ac:dyDescent="0.25">
      <c r="A118" s="182" t="s">
        <v>1550</v>
      </c>
      <c r="B118" s="182"/>
      <c r="C118" s="182"/>
      <c r="D118" s="182" t="s">
        <v>1596</v>
      </c>
      <c r="E118" s="182"/>
      <c r="F118" s="182"/>
      <c r="G118" s="184">
        <v>2</v>
      </c>
      <c r="H118" s="184" t="s">
        <v>33</v>
      </c>
      <c r="I118" s="184"/>
      <c r="J118" s="185"/>
      <c r="K118" s="185"/>
      <c r="L118" s="185"/>
      <c r="M118" s="305"/>
      <c r="N118" s="178">
        <f t="shared" si="2"/>
        <v>0</v>
      </c>
      <c r="O118" s="183" t="s">
        <v>1600</v>
      </c>
    </row>
    <row r="119" spans="1:15" x14ac:dyDescent="0.25">
      <c r="A119" s="182" t="s">
        <v>1551</v>
      </c>
      <c r="B119" s="182"/>
      <c r="C119" s="182"/>
      <c r="D119" s="182" t="s">
        <v>1597</v>
      </c>
      <c r="E119" s="182"/>
      <c r="F119" s="182"/>
      <c r="G119" s="184">
        <v>2</v>
      </c>
      <c r="H119" s="184" t="s">
        <v>33</v>
      </c>
      <c r="I119" s="184"/>
      <c r="J119" s="185"/>
      <c r="K119" s="185"/>
      <c r="L119" s="185"/>
      <c r="M119" s="305"/>
      <c r="N119" s="178">
        <f t="shared" si="2"/>
        <v>0</v>
      </c>
      <c r="O119" s="183" t="s">
        <v>1601</v>
      </c>
    </row>
    <row r="120" spans="1:15" x14ac:dyDescent="0.25">
      <c r="A120" s="182" t="s">
        <v>1593</v>
      </c>
      <c r="B120" s="182"/>
      <c r="C120" s="182"/>
      <c r="D120" s="182" t="s">
        <v>1598</v>
      </c>
      <c r="E120" s="182"/>
      <c r="F120" s="182"/>
      <c r="G120" s="184">
        <v>5</v>
      </c>
      <c r="H120" s="184" t="s">
        <v>33</v>
      </c>
      <c r="I120" s="184"/>
      <c r="J120" s="185"/>
      <c r="K120" s="185"/>
      <c r="L120" s="185"/>
      <c r="M120" s="305"/>
      <c r="N120" s="178">
        <f t="shared" si="2"/>
        <v>0</v>
      </c>
      <c r="O120" s="183" t="s">
        <v>1600</v>
      </c>
    </row>
    <row r="121" spans="1:15" x14ac:dyDescent="0.25">
      <c r="A121" s="182" t="s">
        <v>1594</v>
      </c>
      <c r="B121" s="182"/>
      <c r="C121" s="182"/>
      <c r="D121" s="182" t="s">
        <v>1599</v>
      </c>
      <c r="E121" s="182"/>
      <c r="F121" s="182"/>
      <c r="G121" s="184">
        <v>5</v>
      </c>
      <c r="H121" s="184" t="s">
        <v>33</v>
      </c>
      <c r="I121" s="184"/>
      <c r="J121" s="185"/>
      <c r="K121" s="185"/>
      <c r="L121" s="185"/>
      <c r="M121" s="305"/>
      <c r="N121" s="178">
        <f t="shared" si="2"/>
        <v>0</v>
      </c>
      <c r="O121" s="183" t="s">
        <v>1602</v>
      </c>
    </row>
    <row r="122" spans="1:15" s="180" customFormat="1" x14ac:dyDescent="0.25">
      <c r="A122" s="173" t="s">
        <v>1595</v>
      </c>
      <c r="B122" s="173"/>
      <c r="C122" s="173"/>
      <c r="D122" s="173" t="s">
        <v>1618</v>
      </c>
      <c r="E122" s="173"/>
      <c r="F122" s="173"/>
      <c r="G122" s="174">
        <v>5</v>
      </c>
      <c r="H122" s="174" t="s">
        <v>33</v>
      </c>
      <c r="I122" s="174"/>
      <c r="J122" s="177" t="s">
        <v>1635</v>
      </c>
      <c r="K122" s="177"/>
      <c r="L122" s="177"/>
      <c r="M122" s="340">
        <f>SUM(BUILDUPS!V3797)</f>
        <v>1324.2933150000003</v>
      </c>
      <c r="N122" s="340">
        <f t="shared" si="2"/>
        <v>6621.4665750000022</v>
      </c>
      <c r="O122" s="343" t="s">
        <v>1670</v>
      </c>
    </row>
    <row r="123" spans="1:15" x14ac:dyDescent="0.25">
      <c r="A123" s="182" t="s">
        <v>1625</v>
      </c>
      <c r="B123" s="182"/>
      <c r="C123" s="182"/>
      <c r="D123" s="182" t="s">
        <v>1626</v>
      </c>
      <c r="E123" s="182"/>
      <c r="F123" s="182"/>
      <c r="G123" s="184">
        <v>1</v>
      </c>
      <c r="H123" s="184" t="s">
        <v>33</v>
      </c>
      <c r="I123" s="184"/>
      <c r="J123" s="185"/>
      <c r="K123" s="185"/>
      <c r="L123" s="185"/>
      <c r="M123" s="305">
        <v>1413.15</v>
      </c>
      <c r="N123" s="305">
        <f t="shared" si="2"/>
        <v>1413.15</v>
      </c>
      <c r="O123" s="183"/>
    </row>
    <row r="124" spans="1:15" x14ac:dyDescent="0.25">
      <c r="A124" s="182" t="s">
        <v>1636</v>
      </c>
      <c r="B124" s="182"/>
      <c r="C124" s="182"/>
      <c r="D124" s="182" t="s">
        <v>1640</v>
      </c>
      <c r="E124" s="182"/>
      <c r="F124" s="182"/>
      <c r="G124" s="184">
        <v>1</v>
      </c>
      <c r="H124" s="184" t="s">
        <v>33</v>
      </c>
      <c r="I124" s="184"/>
      <c r="J124" s="185"/>
      <c r="K124" s="185"/>
      <c r="L124" s="185"/>
      <c r="M124" s="305"/>
      <c r="N124" s="305"/>
      <c r="O124" s="183" t="s">
        <v>1671</v>
      </c>
    </row>
    <row r="125" spans="1:15" x14ac:dyDescent="0.25">
      <c r="A125" s="182" t="s">
        <v>1637</v>
      </c>
      <c r="B125" s="182"/>
      <c r="C125" s="182"/>
      <c r="D125" s="182"/>
      <c r="E125" s="182"/>
      <c r="F125" s="182"/>
      <c r="G125" s="184"/>
      <c r="H125" s="184"/>
      <c r="I125" s="184"/>
      <c r="J125" s="185"/>
      <c r="K125" s="185"/>
      <c r="L125" s="185"/>
      <c r="M125" s="305"/>
      <c r="N125" s="305"/>
      <c r="O125" s="183"/>
    </row>
    <row r="126" spans="1:15" x14ac:dyDescent="0.25">
      <c r="A126" s="182" t="s">
        <v>1638</v>
      </c>
      <c r="B126" s="182"/>
      <c r="C126" s="182"/>
      <c r="D126" s="182"/>
      <c r="E126" s="182"/>
      <c r="F126" s="182"/>
      <c r="G126" s="184"/>
      <c r="H126" s="184"/>
      <c r="I126" s="184"/>
      <c r="J126" s="185"/>
      <c r="K126" s="185"/>
      <c r="L126" s="185"/>
      <c r="M126" s="305"/>
      <c r="N126" s="305"/>
      <c r="O126" s="183"/>
    </row>
    <row r="127" spans="1:15" x14ac:dyDescent="0.25">
      <c r="A127" s="182" t="s">
        <v>1639</v>
      </c>
      <c r="B127" s="182"/>
      <c r="C127" s="182"/>
      <c r="D127" s="182"/>
      <c r="E127" s="182"/>
      <c r="F127" s="182"/>
      <c r="G127" s="184"/>
      <c r="H127" s="184"/>
      <c r="I127" s="184"/>
      <c r="J127" s="185"/>
      <c r="K127" s="185"/>
      <c r="L127" s="185"/>
      <c r="M127" s="305"/>
      <c r="N127" s="305"/>
      <c r="O127" s="183"/>
    </row>
    <row r="128" spans="1:15" x14ac:dyDescent="0.25">
      <c r="A128" s="182"/>
      <c r="B128" s="182"/>
      <c r="C128" s="182"/>
      <c r="D128" s="182"/>
      <c r="E128" s="182"/>
      <c r="F128" s="182"/>
      <c r="G128" s="184"/>
      <c r="H128" s="184"/>
      <c r="I128" s="184"/>
      <c r="J128" s="185"/>
      <c r="K128" s="185"/>
      <c r="L128" s="185"/>
      <c r="M128" s="305"/>
      <c r="N128" s="305"/>
      <c r="O128" s="183"/>
    </row>
    <row r="129" spans="1:18" s="191" customFormat="1" x14ac:dyDescent="0.25">
      <c r="A129" s="187" t="s">
        <v>62</v>
      </c>
      <c r="B129" s="187"/>
      <c r="C129" s="187"/>
      <c r="D129" s="187"/>
      <c r="E129" s="187"/>
      <c r="F129" s="187"/>
      <c r="G129" s="188"/>
      <c r="H129" s="188"/>
      <c r="I129" s="188"/>
      <c r="J129" s="189"/>
      <c r="K129" s="189"/>
      <c r="L129" s="189"/>
      <c r="M129" s="170"/>
      <c r="N129" s="170">
        <f>SUM(N3:N128)</f>
        <v>868697.13797275745</v>
      </c>
      <c r="O129" s="190"/>
      <c r="P129" s="14">
        <f t="shared" ref="P129:R129" si="3">SUM(P3:P106)</f>
        <v>9365.4905069000015</v>
      </c>
      <c r="Q129" s="14">
        <f t="shared" si="3"/>
        <v>3710.89689</v>
      </c>
      <c r="R129" s="14">
        <f t="shared" si="3"/>
        <v>512.37500000000011</v>
      </c>
    </row>
  </sheetData>
  <autoFilter ref="A2:Y110" xr:uid="{3A55B1D9-CA4C-460B-B3A1-80A997FC5A09}"/>
  <phoneticPr fontId="9" type="noConversion"/>
  <pageMargins left="0.7" right="0.7" top="0.75" bottom="0.75" header="0.3" footer="0.3"/>
  <pageSetup paperSize="9" scale="54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E22A3-C31F-4178-900A-76383F27AE8B}">
  <dimension ref="A1:FD134"/>
  <sheetViews>
    <sheetView topLeftCell="A97" workbookViewId="0">
      <selection activeCell="AE130" sqref="AE130"/>
    </sheetView>
  </sheetViews>
  <sheetFormatPr defaultColWidth="9.109375" defaultRowHeight="13.2" x14ac:dyDescent="0.25"/>
  <cols>
    <col min="1" max="1" width="9.44140625" style="10" customWidth="1"/>
    <col min="2" max="2" width="34.33203125" style="12" bestFit="1" customWidth="1"/>
    <col min="3" max="3" width="7.5546875" style="12" customWidth="1"/>
    <col min="4" max="4" width="9" style="28" customWidth="1"/>
    <col min="5" max="5" width="8.44140625" style="28" customWidth="1"/>
    <col min="6" max="6" width="5.6640625" style="12" customWidth="1"/>
    <col min="7" max="7" width="7.44140625" style="12" customWidth="1"/>
    <col min="8" max="9" width="12.44140625" style="12" bestFit="1" customWidth="1"/>
    <col min="10" max="10" width="8.6640625" style="12" customWidth="1"/>
    <col min="11" max="11" width="8.5546875" style="12" customWidth="1"/>
    <col min="12" max="12" width="8.109375" style="12" customWidth="1"/>
    <col min="13" max="13" width="8.88671875" style="12" customWidth="1"/>
    <col min="14" max="14" width="12.44140625" style="12" customWidth="1"/>
    <col min="15" max="15" width="13.33203125" style="12" customWidth="1"/>
    <col min="16" max="16" width="17.5546875" style="12" bestFit="1" customWidth="1"/>
    <col min="17" max="17" width="26.88671875" style="12" bestFit="1" customWidth="1"/>
    <col min="18" max="18" width="31.109375" style="12" hidden="1" customWidth="1"/>
    <col min="19" max="19" width="13.33203125" style="10" hidden="1" customWidth="1"/>
    <col min="20" max="20" width="12.33203125" style="10" hidden="1" customWidth="1"/>
    <col min="21" max="21" width="12.33203125" style="6" hidden="1" customWidth="1"/>
    <col min="22" max="25" width="0" style="10" hidden="1" customWidth="1"/>
    <col min="26" max="26" width="0" style="12" hidden="1" customWidth="1"/>
    <col min="27" max="27" width="0" style="10" hidden="1" customWidth="1"/>
    <col min="28" max="28" width="0" style="12" hidden="1" customWidth="1"/>
    <col min="29" max="16384" width="9.109375" style="12"/>
  </cols>
  <sheetData>
    <row r="1" spans="1:160" x14ac:dyDescent="0.25">
      <c r="A1" s="436" t="s">
        <v>76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8"/>
      <c r="S1" s="344"/>
      <c r="T1" s="344"/>
      <c r="U1" s="344"/>
    </row>
    <row r="2" spans="1:160" x14ac:dyDescent="0.25">
      <c r="A2" s="439"/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1"/>
      <c r="S2" s="344"/>
      <c r="T2" s="344"/>
      <c r="U2" s="344"/>
    </row>
    <row r="3" spans="1:160" s="2" customFormat="1" x14ac:dyDescent="0.25">
      <c r="A3" s="439" t="s">
        <v>0</v>
      </c>
      <c r="B3" s="440"/>
      <c r="C3" s="442"/>
      <c r="D3" s="442"/>
      <c r="E3" s="147"/>
      <c r="F3" s="148"/>
      <c r="G3" s="148" t="s">
        <v>1</v>
      </c>
      <c r="H3" s="442"/>
      <c r="I3" s="442"/>
      <c r="J3" s="442"/>
      <c r="K3" s="442"/>
      <c r="L3" s="442"/>
      <c r="M3" s="148"/>
      <c r="N3" s="148"/>
      <c r="O3" s="148"/>
      <c r="P3" s="148"/>
      <c r="Q3" s="148"/>
      <c r="R3" s="149"/>
      <c r="S3" s="345"/>
      <c r="T3" s="345"/>
      <c r="U3" s="345"/>
      <c r="V3" s="6"/>
      <c r="W3" s="6"/>
      <c r="X3" s="6"/>
      <c r="Y3" s="6"/>
      <c r="AA3" s="6"/>
    </row>
    <row r="4" spans="1:160" x14ac:dyDescent="0.25">
      <c r="A4" s="150"/>
      <c r="B4" s="151"/>
      <c r="C4" s="151"/>
      <c r="D4" s="152"/>
      <c r="E4" s="152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3"/>
      <c r="S4" s="346"/>
      <c r="T4" s="346"/>
      <c r="U4" s="345"/>
    </row>
    <row r="5" spans="1:160" x14ac:dyDescent="0.25">
      <c r="A5" s="150"/>
      <c r="B5" s="151"/>
      <c r="C5" s="443" t="s">
        <v>77</v>
      </c>
      <c r="D5" s="444"/>
      <c r="E5" s="444"/>
      <c r="F5" s="444"/>
      <c r="G5" s="445"/>
      <c r="H5" s="446" t="s">
        <v>78</v>
      </c>
      <c r="I5" s="446"/>
      <c r="J5" s="446"/>
      <c r="K5" s="446"/>
      <c r="L5" s="446"/>
      <c r="M5" s="446"/>
      <c r="N5" s="446" t="s">
        <v>79</v>
      </c>
      <c r="O5" s="446"/>
      <c r="P5" s="151"/>
      <c r="Q5" s="151"/>
      <c r="R5" s="153"/>
      <c r="S5" s="171" t="s">
        <v>1630</v>
      </c>
      <c r="T5" s="346"/>
      <c r="U5" s="345"/>
      <c r="V5" s="171" t="s">
        <v>1337</v>
      </c>
      <c r="W5" s="171"/>
      <c r="X5" s="171"/>
      <c r="Y5" s="10" t="s">
        <v>1320</v>
      </c>
      <c r="AA5" s="171" t="s">
        <v>1335</v>
      </c>
      <c r="AC5" s="12" t="s">
        <v>1674</v>
      </c>
    </row>
    <row r="6" spans="1:160" ht="26.4" x14ac:dyDescent="0.25">
      <c r="A6" s="154" t="s">
        <v>67</v>
      </c>
      <c r="B6" s="155" t="s">
        <v>93</v>
      </c>
      <c r="C6" s="155" t="s">
        <v>80</v>
      </c>
      <c r="D6" s="156" t="s">
        <v>81</v>
      </c>
      <c r="E6" s="156" t="s">
        <v>65</v>
      </c>
      <c r="F6" s="155" t="s">
        <v>82</v>
      </c>
      <c r="G6" s="155" t="s">
        <v>83</v>
      </c>
      <c r="H6" s="155" t="s">
        <v>84</v>
      </c>
      <c r="I6" s="155" t="s">
        <v>85</v>
      </c>
      <c r="J6" s="155" t="s">
        <v>86</v>
      </c>
      <c r="K6" s="155" t="s">
        <v>87</v>
      </c>
      <c r="L6" s="155" t="s">
        <v>88</v>
      </c>
      <c r="M6" s="155" t="s">
        <v>89</v>
      </c>
      <c r="N6" s="155" t="s">
        <v>90</v>
      </c>
      <c r="O6" s="155" t="s">
        <v>91</v>
      </c>
      <c r="P6" s="155" t="s">
        <v>92</v>
      </c>
      <c r="Q6" s="157" t="s">
        <v>27</v>
      </c>
      <c r="R6" s="157" t="s">
        <v>64</v>
      </c>
      <c r="S6" s="158" t="s">
        <v>94</v>
      </c>
      <c r="T6" s="158" t="s">
        <v>95</v>
      </c>
      <c r="U6" s="348"/>
      <c r="V6" s="158" t="s">
        <v>94</v>
      </c>
      <c r="W6" s="158" t="s">
        <v>95</v>
      </c>
      <c r="X6" s="158"/>
      <c r="Y6" s="158" t="s">
        <v>94</v>
      </c>
      <c r="Z6" s="159"/>
      <c r="AA6" s="158" t="s">
        <v>94</v>
      </c>
      <c r="AB6" s="159"/>
      <c r="AC6" s="159">
        <v>429577</v>
      </c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  <c r="EP6" s="159"/>
      <c r="EQ6" s="159"/>
      <c r="ER6" s="159"/>
      <c r="ES6" s="159"/>
      <c r="ET6" s="159"/>
      <c r="EU6" s="159"/>
      <c r="EV6" s="159"/>
      <c r="EW6" s="159"/>
      <c r="EX6" s="159"/>
      <c r="EY6" s="159"/>
      <c r="EZ6" s="159"/>
      <c r="FA6" s="159"/>
      <c r="FB6" s="159"/>
      <c r="FC6" s="159"/>
      <c r="FD6" s="159"/>
    </row>
    <row r="7" spans="1:160" s="2" customFormat="1" x14ac:dyDescent="0.25">
      <c r="A7" s="75" t="s">
        <v>137</v>
      </c>
      <c r="B7" s="75" t="s">
        <v>975</v>
      </c>
      <c r="C7" s="76"/>
      <c r="D7" s="160"/>
      <c r="E7" s="160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161"/>
      <c r="R7" s="162"/>
      <c r="S7" s="347"/>
      <c r="T7" s="347"/>
      <c r="U7" s="347"/>
      <c r="V7" s="6"/>
      <c r="W7" s="6">
        <f>SUM(A7)*V7</f>
        <v>0</v>
      </c>
      <c r="X7" s="6"/>
      <c r="Y7" s="6"/>
      <c r="AA7" s="6"/>
    </row>
    <row r="8" spans="1:160" x14ac:dyDescent="0.25">
      <c r="A8" s="163">
        <v>2</v>
      </c>
      <c r="B8" s="139" t="s">
        <v>1163</v>
      </c>
      <c r="C8" s="139" t="s">
        <v>399</v>
      </c>
      <c r="D8" s="164">
        <v>0.22</v>
      </c>
      <c r="E8" s="164">
        <v>0.39500000000000002</v>
      </c>
      <c r="F8" s="139">
        <v>19</v>
      </c>
      <c r="G8" s="139" t="s">
        <v>1164</v>
      </c>
      <c r="H8" s="139" t="s">
        <v>1165</v>
      </c>
      <c r="I8" s="139" t="s">
        <v>1166</v>
      </c>
      <c r="J8" s="139">
        <v>7</v>
      </c>
      <c r="K8" s="139">
        <v>7</v>
      </c>
      <c r="L8" s="139">
        <v>7</v>
      </c>
      <c r="M8" s="139">
        <v>7</v>
      </c>
      <c r="N8" s="139" t="s">
        <v>1077</v>
      </c>
      <c r="O8" s="139" t="s">
        <v>1077</v>
      </c>
      <c r="P8" s="139" t="s">
        <v>1169</v>
      </c>
      <c r="Q8" s="165" t="s">
        <v>1177</v>
      </c>
      <c r="R8" s="166"/>
      <c r="S8" s="229">
        <v>45.59</v>
      </c>
      <c r="T8" s="229">
        <f>SUM(A8)*S8</f>
        <v>91.18</v>
      </c>
      <c r="U8" s="347"/>
      <c r="V8" s="10">
        <v>44.29</v>
      </c>
      <c r="W8" s="10">
        <f t="shared" ref="W8:W134" si="0">SUM(A8)*V8</f>
        <v>88.58</v>
      </c>
      <c r="Y8" s="10">
        <v>44.29</v>
      </c>
      <c r="AA8" s="10">
        <v>45.65</v>
      </c>
      <c r="AC8" s="12">
        <v>44.29</v>
      </c>
      <c r="AD8" s="12">
        <f>SUM(A8)*AC8</f>
        <v>88.58</v>
      </c>
    </row>
    <row r="9" spans="1:160" x14ac:dyDescent="0.25">
      <c r="A9" s="163">
        <v>1</v>
      </c>
      <c r="B9" s="139" t="s">
        <v>1167</v>
      </c>
      <c r="C9" s="139" t="s">
        <v>399</v>
      </c>
      <c r="D9" s="164">
        <v>1.1499999999999999</v>
      </c>
      <c r="E9" s="164">
        <v>0.39500000000000002</v>
      </c>
      <c r="F9" s="139">
        <v>19</v>
      </c>
      <c r="G9" s="139" t="s">
        <v>1164</v>
      </c>
      <c r="H9" s="139" t="s">
        <v>1165</v>
      </c>
      <c r="I9" s="139" t="s">
        <v>1166</v>
      </c>
      <c r="J9" s="139">
        <v>7</v>
      </c>
      <c r="K9" s="139">
        <v>7</v>
      </c>
      <c r="L9" s="139">
        <v>7</v>
      </c>
      <c r="M9" s="139">
        <v>7</v>
      </c>
      <c r="N9" s="139" t="s">
        <v>1077</v>
      </c>
      <c r="O9" s="139" t="s">
        <v>1077</v>
      </c>
      <c r="P9" s="139" t="s">
        <v>1169</v>
      </c>
      <c r="Q9" s="165" t="s">
        <v>1177</v>
      </c>
      <c r="R9" s="166"/>
      <c r="S9" s="229">
        <v>148.41</v>
      </c>
      <c r="T9" s="229">
        <f t="shared" ref="T9:T73" si="1">SUM(A9)*S9</f>
        <v>148.41</v>
      </c>
      <c r="U9" s="347"/>
      <c r="V9" s="10">
        <v>114.76</v>
      </c>
      <c r="W9" s="10">
        <f t="shared" si="0"/>
        <v>114.76</v>
      </c>
      <c r="Y9" s="10">
        <v>160.13999999999999</v>
      </c>
      <c r="AA9" s="10">
        <v>160.99</v>
      </c>
      <c r="AC9" s="12">
        <v>144.37</v>
      </c>
      <c r="AD9" s="12">
        <f t="shared" ref="AD9:AD73" si="2">SUM(A9)*AC9</f>
        <v>144.37</v>
      </c>
    </row>
    <row r="10" spans="1:160" x14ac:dyDescent="0.25">
      <c r="A10" s="163">
        <v>1</v>
      </c>
      <c r="B10" s="139" t="s">
        <v>1168</v>
      </c>
      <c r="C10" s="139" t="s">
        <v>399</v>
      </c>
      <c r="D10" s="164">
        <v>1.65</v>
      </c>
      <c r="E10" s="164">
        <v>0.5</v>
      </c>
      <c r="F10" s="139">
        <v>19</v>
      </c>
      <c r="G10" s="139" t="s">
        <v>1164</v>
      </c>
      <c r="H10" s="139" t="s">
        <v>1165</v>
      </c>
      <c r="I10" s="139" t="s">
        <v>1166</v>
      </c>
      <c r="J10" s="139">
        <v>7</v>
      </c>
      <c r="K10" s="139">
        <v>7</v>
      </c>
      <c r="L10" s="139">
        <v>7</v>
      </c>
      <c r="M10" s="139">
        <v>7</v>
      </c>
      <c r="N10" s="139" t="s">
        <v>1077</v>
      </c>
      <c r="O10" s="139" t="s">
        <v>1077</v>
      </c>
      <c r="P10" s="139" t="s">
        <v>1169</v>
      </c>
      <c r="Q10" s="165" t="s">
        <v>1177</v>
      </c>
      <c r="R10" s="166"/>
      <c r="S10" s="229">
        <v>258.3</v>
      </c>
      <c r="T10" s="229">
        <f t="shared" si="1"/>
        <v>258.3</v>
      </c>
      <c r="U10" s="347"/>
      <c r="V10" s="10">
        <v>188.44</v>
      </c>
      <c r="W10" s="10">
        <f t="shared" si="0"/>
        <v>188.44</v>
      </c>
      <c r="Y10" s="10">
        <v>279.60000000000002</v>
      </c>
      <c r="AA10" s="10">
        <v>272.39999999999998</v>
      </c>
      <c r="AC10" s="12">
        <v>254.11</v>
      </c>
      <c r="AD10" s="12">
        <f t="shared" si="2"/>
        <v>254.11</v>
      </c>
    </row>
    <row r="11" spans="1:160" x14ac:dyDescent="0.25">
      <c r="A11" s="163">
        <v>4</v>
      </c>
      <c r="B11" s="139" t="s">
        <v>1171</v>
      </c>
      <c r="C11" s="139" t="s">
        <v>399</v>
      </c>
      <c r="D11" s="164">
        <v>0.4</v>
      </c>
      <c r="E11" s="164">
        <v>0.5</v>
      </c>
      <c r="F11" s="139">
        <v>19</v>
      </c>
      <c r="G11" s="139" t="s">
        <v>1164</v>
      </c>
      <c r="H11" s="139" t="s">
        <v>1165</v>
      </c>
      <c r="I11" s="139" t="s">
        <v>1166</v>
      </c>
      <c r="J11" s="139">
        <v>7</v>
      </c>
      <c r="K11" s="139">
        <v>7</v>
      </c>
      <c r="L11" s="139">
        <v>7</v>
      </c>
      <c r="M11" s="139">
        <v>7</v>
      </c>
      <c r="N11" s="139" t="s">
        <v>1077</v>
      </c>
      <c r="O11" s="139" t="s">
        <v>1077</v>
      </c>
      <c r="P11" s="139" t="s">
        <v>1169</v>
      </c>
      <c r="Q11" s="165" t="s">
        <v>1177</v>
      </c>
      <c r="R11" s="166"/>
      <c r="S11" s="229">
        <v>69.61</v>
      </c>
      <c r="T11" s="229">
        <f t="shared" si="1"/>
        <v>278.44</v>
      </c>
      <c r="U11" s="347"/>
      <c r="V11" s="10">
        <v>60.78</v>
      </c>
      <c r="W11" s="10">
        <f t="shared" si="0"/>
        <v>243.12</v>
      </c>
      <c r="Y11" s="10">
        <v>74.77</v>
      </c>
      <c r="AA11" s="10">
        <v>81.13</v>
      </c>
      <c r="AC11" s="12">
        <v>66.760000000000005</v>
      </c>
      <c r="AD11" s="12">
        <f t="shared" si="2"/>
        <v>267.04000000000002</v>
      </c>
    </row>
    <row r="12" spans="1:160" x14ac:dyDescent="0.25">
      <c r="A12" s="163">
        <v>2</v>
      </c>
      <c r="B12" s="139" t="s">
        <v>1172</v>
      </c>
      <c r="C12" s="139" t="s">
        <v>508</v>
      </c>
      <c r="D12" s="164">
        <v>0.4</v>
      </c>
      <c r="E12" s="164">
        <v>0.2</v>
      </c>
      <c r="F12" s="139">
        <v>19</v>
      </c>
      <c r="G12" s="139" t="s">
        <v>1164</v>
      </c>
      <c r="H12" s="139" t="s">
        <v>508</v>
      </c>
      <c r="I12" s="139" t="s">
        <v>508</v>
      </c>
      <c r="J12" s="139" t="s">
        <v>508</v>
      </c>
      <c r="K12" s="139" t="s">
        <v>508</v>
      </c>
      <c r="L12" s="139" t="s">
        <v>508</v>
      </c>
      <c r="M12" s="139" t="s">
        <v>508</v>
      </c>
      <c r="N12" s="139" t="s">
        <v>1077</v>
      </c>
      <c r="O12" s="139" t="s">
        <v>1173</v>
      </c>
      <c r="P12" s="139" t="s">
        <v>1169</v>
      </c>
      <c r="Q12" s="165" t="s">
        <v>1177</v>
      </c>
      <c r="R12" s="166"/>
      <c r="S12" s="229">
        <v>28.89</v>
      </c>
      <c r="T12" s="229">
        <f t="shared" si="1"/>
        <v>57.78</v>
      </c>
      <c r="U12" s="347">
        <f>SUM(T8:T12)</f>
        <v>834.1099999999999</v>
      </c>
      <c r="V12" s="10">
        <v>28.29</v>
      </c>
      <c r="W12" s="10">
        <f t="shared" si="0"/>
        <v>56.58</v>
      </c>
      <c r="X12" s="6">
        <f>SUM(W8:W12)</f>
        <v>691.48</v>
      </c>
      <c r="Y12" s="10">
        <v>28.29</v>
      </c>
      <c r="AA12" s="10">
        <v>28.65</v>
      </c>
      <c r="AC12" s="12">
        <v>28.58</v>
      </c>
      <c r="AD12" s="12">
        <f t="shared" si="2"/>
        <v>57.16</v>
      </c>
      <c r="AE12" s="12">
        <f>SUM(AD8:AD12)</f>
        <v>811.26</v>
      </c>
    </row>
    <row r="13" spans="1:160" x14ac:dyDescent="0.25">
      <c r="A13" s="75" t="s">
        <v>138</v>
      </c>
      <c r="B13" s="74" t="s">
        <v>975</v>
      </c>
      <c r="C13" s="139"/>
      <c r="D13" s="164"/>
      <c r="E13" s="164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65"/>
      <c r="R13" s="166"/>
      <c r="S13" s="229"/>
      <c r="T13" s="229"/>
      <c r="U13" s="347"/>
      <c r="W13" s="10">
        <f t="shared" si="0"/>
        <v>0</v>
      </c>
    </row>
    <row r="14" spans="1:160" x14ac:dyDescent="0.25">
      <c r="A14" s="163">
        <v>1</v>
      </c>
      <c r="B14" s="139" t="s">
        <v>1163</v>
      </c>
      <c r="C14" s="139" t="s">
        <v>399</v>
      </c>
      <c r="D14" s="164">
        <v>0.22</v>
      </c>
      <c r="E14" s="164">
        <v>0.39500000000000002</v>
      </c>
      <c r="F14" s="139">
        <v>19</v>
      </c>
      <c r="G14" s="139" t="s">
        <v>1164</v>
      </c>
      <c r="H14" s="139" t="s">
        <v>1165</v>
      </c>
      <c r="I14" s="139" t="s">
        <v>1166</v>
      </c>
      <c r="J14" s="139">
        <v>7</v>
      </c>
      <c r="K14" s="139">
        <v>7</v>
      </c>
      <c r="L14" s="139">
        <v>7</v>
      </c>
      <c r="M14" s="139">
        <v>7</v>
      </c>
      <c r="N14" s="139" t="s">
        <v>1077</v>
      </c>
      <c r="O14" s="139" t="s">
        <v>1077</v>
      </c>
      <c r="P14" s="139" t="s">
        <v>1169</v>
      </c>
      <c r="Q14" s="165" t="s">
        <v>1177</v>
      </c>
      <c r="R14" s="166"/>
      <c r="S14" s="229">
        <v>45.59</v>
      </c>
      <c r="T14" s="229">
        <f t="shared" si="1"/>
        <v>45.59</v>
      </c>
      <c r="U14" s="347"/>
      <c r="V14" s="10">
        <v>44.29</v>
      </c>
      <c r="W14" s="10">
        <f t="shared" ref="W14:W28" si="3">SUM(A14)*V14</f>
        <v>44.29</v>
      </c>
      <c r="Y14" s="10">
        <v>44.29</v>
      </c>
      <c r="AA14" s="10">
        <v>45.65</v>
      </c>
      <c r="AC14" s="12">
        <v>44.29</v>
      </c>
      <c r="AD14" s="12">
        <f t="shared" si="2"/>
        <v>44.29</v>
      </c>
    </row>
    <row r="15" spans="1:160" x14ac:dyDescent="0.25">
      <c r="A15" s="163">
        <v>1</v>
      </c>
      <c r="B15" s="139" t="s">
        <v>1167</v>
      </c>
      <c r="C15" s="139" t="s">
        <v>399</v>
      </c>
      <c r="D15" s="164">
        <v>0.57499999999999996</v>
      </c>
      <c r="E15" s="164">
        <v>0.39500000000000002</v>
      </c>
      <c r="F15" s="139">
        <v>19</v>
      </c>
      <c r="G15" s="139" t="s">
        <v>1164</v>
      </c>
      <c r="H15" s="139" t="s">
        <v>1165</v>
      </c>
      <c r="I15" s="139" t="s">
        <v>1166</v>
      </c>
      <c r="J15" s="139">
        <v>7</v>
      </c>
      <c r="K15" s="139">
        <v>7</v>
      </c>
      <c r="L15" s="139">
        <v>7</v>
      </c>
      <c r="M15" s="139">
        <v>7</v>
      </c>
      <c r="N15" s="139" t="s">
        <v>1077</v>
      </c>
      <c r="O15" s="139" t="s">
        <v>1077</v>
      </c>
      <c r="P15" s="139" t="s">
        <v>1169</v>
      </c>
      <c r="Q15" s="165" t="s">
        <v>1177</v>
      </c>
      <c r="R15" s="166"/>
      <c r="S15" s="229">
        <v>78.03</v>
      </c>
      <c r="T15" s="229">
        <f t="shared" si="1"/>
        <v>78.03</v>
      </c>
      <c r="U15" s="347"/>
      <c r="V15" s="10">
        <v>66.569999999999993</v>
      </c>
      <c r="W15" s="10">
        <f t="shared" si="3"/>
        <v>66.569999999999993</v>
      </c>
      <c r="Y15" s="10">
        <v>83.9</v>
      </c>
      <c r="AA15" s="10">
        <v>89.68</v>
      </c>
      <c r="AC15" s="12">
        <v>75.040000000000006</v>
      </c>
      <c r="AD15" s="12">
        <f t="shared" si="2"/>
        <v>75.040000000000006</v>
      </c>
    </row>
    <row r="16" spans="1:160" x14ac:dyDescent="0.25">
      <c r="A16" s="163">
        <v>1</v>
      </c>
      <c r="B16" s="139" t="s">
        <v>1168</v>
      </c>
      <c r="C16" s="139" t="s">
        <v>399</v>
      </c>
      <c r="D16" s="164">
        <v>0.8</v>
      </c>
      <c r="E16" s="164">
        <v>0.5</v>
      </c>
      <c r="F16" s="139">
        <v>19</v>
      </c>
      <c r="G16" s="139" t="s">
        <v>1164</v>
      </c>
      <c r="H16" s="139" t="s">
        <v>1165</v>
      </c>
      <c r="I16" s="139" t="s">
        <v>1166</v>
      </c>
      <c r="J16" s="139">
        <v>7</v>
      </c>
      <c r="K16" s="139">
        <v>7</v>
      </c>
      <c r="L16" s="139">
        <v>7</v>
      </c>
      <c r="M16" s="139">
        <v>7</v>
      </c>
      <c r="N16" s="139" t="s">
        <v>1077</v>
      </c>
      <c r="O16" s="139" t="s">
        <v>1077</v>
      </c>
      <c r="P16" s="139" t="s">
        <v>1169</v>
      </c>
      <c r="Q16" s="165" t="s">
        <v>1177</v>
      </c>
      <c r="R16" s="166"/>
      <c r="S16" s="229">
        <v>130</v>
      </c>
      <c r="T16" s="229">
        <f t="shared" si="1"/>
        <v>130</v>
      </c>
      <c r="U16" s="347"/>
      <c r="V16" s="10">
        <v>101.65</v>
      </c>
      <c r="W16" s="10">
        <f t="shared" si="3"/>
        <v>101.65</v>
      </c>
      <c r="Y16" s="10">
        <v>140.33000000000001</v>
      </c>
      <c r="AA16" s="10">
        <v>142.35</v>
      </c>
      <c r="AC16" s="12">
        <v>126.72</v>
      </c>
      <c r="AD16" s="12">
        <f t="shared" si="2"/>
        <v>126.72</v>
      </c>
    </row>
    <row r="17" spans="1:31" x14ac:dyDescent="0.25">
      <c r="A17" s="163">
        <v>2</v>
      </c>
      <c r="B17" s="139" t="s">
        <v>1171</v>
      </c>
      <c r="C17" s="139" t="s">
        <v>399</v>
      </c>
      <c r="D17" s="164">
        <v>0.4</v>
      </c>
      <c r="E17" s="164">
        <v>0.5</v>
      </c>
      <c r="F17" s="139">
        <v>19</v>
      </c>
      <c r="G17" s="139" t="s">
        <v>1164</v>
      </c>
      <c r="H17" s="139" t="s">
        <v>1165</v>
      </c>
      <c r="I17" s="139" t="s">
        <v>1166</v>
      </c>
      <c r="J17" s="139">
        <v>7</v>
      </c>
      <c r="K17" s="139">
        <v>7</v>
      </c>
      <c r="L17" s="139">
        <v>7</v>
      </c>
      <c r="M17" s="139">
        <v>7</v>
      </c>
      <c r="N17" s="139" t="s">
        <v>1077</v>
      </c>
      <c r="O17" s="139" t="s">
        <v>1077</v>
      </c>
      <c r="P17" s="139" t="s">
        <v>1169</v>
      </c>
      <c r="Q17" s="165" t="s">
        <v>1177</v>
      </c>
      <c r="R17" s="166"/>
      <c r="S17" s="229">
        <v>69.61</v>
      </c>
      <c r="T17" s="229">
        <f t="shared" si="1"/>
        <v>139.22</v>
      </c>
      <c r="U17" s="347"/>
      <c r="V17" s="10">
        <v>60.78</v>
      </c>
      <c r="W17" s="10">
        <f t="shared" si="3"/>
        <v>121.56</v>
      </c>
      <c r="Y17" s="10">
        <v>74.77</v>
      </c>
      <c r="AA17" s="10">
        <v>81.13</v>
      </c>
      <c r="AC17" s="12">
        <v>66.760000000000005</v>
      </c>
      <c r="AD17" s="12">
        <f t="shared" si="2"/>
        <v>133.52000000000001</v>
      </c>
    </row>
    <row r="18" spans="1:31" x14ac:dyDescent="0.25">
      <c r="A18" s="163">
        <v>1</v>
      </c>
      <c r="B18" s="139" t="s">
        <v>1172</v>
      </c>
      <c r="C18" s="139" t="s">
        <v>508</v>
      </c>
      <c r="D18" s="164">
        <v>0.4</v>
      </c>
      <c r="E18" s="164">
        <v>0.2</v>
      </c>
      <c r="F18" s="139">
        <v>19</v>
      </c>
      <c r="G18" s="139" t="s">
        <v>1164</v>
      </c>
      <c r="H18" s="139" t="s">
        <v>508</v>
      </c>
      <c r="I18" s="139" t="s">
        <v>508</v>
      </c>
      <c r="J18" s="139" t="s">
        <v>508</v>
      </c>
      <c r="K18" s="139" t="s">
        <v>508</v>
      </c>
      <c r="L18" s="139" t="s">
        <v>508</v>
      </c>
      <c r="M18" s="139" t="s">
        <v>508</v>
      </c>
      <c r="N18" s="139" t="s">
        <v>1077</v>
      </c>
      <c r="O18" s="139" t="s">
        <v>1173</v>
      </c>
      <c r="P18" s="139" t="s">
        <v>1169</v>
      </c>
      <c r="Q18" s="165" t="s">
        <v>1177</v>
      </c>
      <c r="R18" s="166"/>
      <c r="S18" s="229">
        <v>28.89</v>
      </c>
      <c r="T18" s="229">
        <f t="shared" si="1"/>
        <v>28.89</v>
      </c>
      <c r="U18" s="347">
        <f>SUM(T14:T18)</f>
        <v>421.73</v>
      </c>
      <c r="V18" s="10">
        <v>28.29</v>
      </c>
      <c r="W18" s="10">
        <f t="shared" si="3"/>
        <v>28.29</v>
      </c>
      <c r="X18" s="6">
        <f>SUM(W14:W18)</f>
        <v>362.36</v>
      </c>
      <c r="Y18" s="10">
        <v>28.29</v>
      </c>
      <c r="AA18" s="10">
        <v>28.65</v>
      </c>
      <c r="AC18" s="12">
        <v>28.29</v>
      </c>
      <c r="AD18" s="12">
        <f t="shared" si="2"/>
        <v>28.29</v>
      </c>
      <c r="AE18" s="12">
        <f>SUM(AD14:AD18)</f>
        <v>407.86000000000007</v>
      </c>
    </row>
    <row r="19" spans="1:31" x14ac:dyDescent="0.25">
      <c r="A19" s="75" t="s">
        <v>139</v>
      </c>
      <c r="B19" s="75" t="s">
        <v>977</v>
      </c>
      <c r="C19" s="139"/>
      <c r="D19" s="164"/>
      <c r="E19" s="164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65"/>
      <c r="R19" s="166"/>
      <c r="S19" s="229"/>
      <c r="T19" s="229"/>
      <c r="U19" s="347"/>
      <c r="W19" s="10">
        <f t="shared" si="3"/>
        <v>0</v>
      </c>
    </row>
    <row r="20" spans="1:31" x14ac:dyDescent="0.25">
      <c r="A20" s="163">
        <v>3</v>
      </c>
      <c r="B20" s="139" t="s">
        <v>1163</v>
      </c>
      <c r="C20" s="139" t="s">
        <v>399</v>
      </c>
      <c r="D20" s="164">
        <v>0.22</v>
      </c>
      <c r="E20" s="164">
        <v>0.39500000000000002</v>
      </c>
      <c r="F20" s="139">
        <v>19</v>
      </c>
      <c r="G20" s="139" t="s">
        <v>1164</v>
      </c>
      <c r="H20" s="139" t="s">
        <v>1165</v>
      </c>
      <c r="I20" s="139" t="s">
        <v>1166</v>
      </c>
      <c r="J20" s="139">
        <v>7</v>
      </c>
      <c r="K20" s="139">
        <v>7</v>
      </c>
      <c r="L20" s="139">
        <v>7</v>
      </c>
      <c r="M20" s="139">
        <v>7</v>
      </c>
      <c r="N20" s="139" t="s">
        <v>1077</v>
      </c>
      <c r="O20" s="139" t="s">
        <v>1077</v>
      </c>
      <c r="P20" s="139" t="s">
        <v>1169</v>
      </c>
      <c r="Q20" s="165" t="s">
        <v>1177</v>
      </c>
      <c r="R20" s="166"/>
      <c r="S20" s="229">
        <v>45.59</v>
      </c>
      <c r="T20" s="229">
        <f t="shared" si="1"/>
        <v>136.77000000000001</v>
      </c>
      <c r="U20" s="347"/>
      <c r="V20" s="10">
        <v>44.29</v>
      </c>
      <c r="W20" s="10">
        <f t="shared" si="3"/>
        <v>132.87</v>
      </c>
      <c r="Y20" s="10">
        <v>44.29</v>
      </c>
      <c r="AA20" s="10">
        <v>45.65</v>
      </c>
      <c r="AC20" s="12">
        <v>44.29</v>
      </c>
      <c r="AD20" s="12">
        <f t="shared" si="2"/>
        <v>132.87</v>
      </c>
    </row>
    <row r="21" spans="1:31" x14ac:dyDescent="0.25">
      <c r="A21" s="163">
        <v>2</v>
      </c>
      <c r="B21" s="139" t="s">
        <v>1167</v>
      </c>
      <c r="C21" s="139" t="s">
        <v>399</v>
      </c>
      <c r="D21" s="164">
        <v>1.1499999999999999</v>
      </c>
      <c r="E21" s="164">
        <v>0.39500000000000002</v>
      </c>
      <c r="F21" s="139">
        <v>19</v>
      </c>
      <c r="G21" s="139" t="s">
        <v>1164</v>
      </c>
      <c r="H21" s="139" t="s">
        <v>1165</v>
      </c>
      <c r="I21" s="139" t="s">
        <v>1166</v>
      </c>
      <c r="J21" s="139">
        <v>7</v>
      </c>
      <c r="K21" s="139">
        <v>7</v>
      </c>
      <c r="L21" s="139">
        <v>7</v>
      </c>
      <c r="M21" s="139">
        <v>7</v>
      </c>
      <c r="N21" s="139" t="s">
        <v>1077</v>
      </c>
      <c r="O21" s="139" t="s">
        <v>1077</v>
      </c>
      <c r="P21" s="139" t="s">
        <v>1169</v>
      </c>
      <c r="Q21" s="165" t="s">
        <v>1177</v>
      </c>
      <c r="R21" s="166"/>
      <c r="S21" s="229">
        <v>148.41</v>
      </c>
      <c r="T21" s="229">
        <f t="shared" si="1"/>
        <v>296.82</v>
      </c>
      <c r="U21" s="347"/>
      <c r="V21" s="10">
        <v>114.76</v>
      </c>
      <c r="W21" s="10">
        <f t="shared" si="3"/>
        <v>229.52</v>
      </c>
      <c r="Y21" s="10">
        <v>160.13999999999999</v>
      </c>
      <c r="AA21" s="10">
        <v>160.99</v>
      </c>
      <c r="AC21" s="12">
        <v>144.37</v>
      </c>
      <c r="AD21" s="12">
        <f t="shared" si="2"/>
        <v>288.74</v>
      </c>
    </row>
    <row r="22" spans="1:31" x14ac:dyDescent="0.25">
      <c r="A22" s="163">
        <v>1</v>
      </c>
      <c r="B22" s="139" t="s">
        <v>1168</v>
      </c>
      <c r="C22" s="139" t="s">
        <v>399</v>
      </c>
      <c r="D22" s="164">
        <v>3</v>
      </c>
      <c r="E22" s="164">
        <v>0.5</v>
      </c>
      <c r="F22" s="139">
        <v>19</v>
      </c>
      <c r="G22" s="139" t="s">
        <v>1164</v>
      </c>
      <c r="H22" s="139" t="s">
        <v>1165</v>
      </c>
      <c r="I22" s="139" t="s">
        <v>1166</v>
      </c>
      <c r="J22" s="139">
        <v>7</v>
      </c>
      <c r="K22" s="139">
        <v>7</v>
      </c>
      <c r="L22" s="139">
        <v>7</v>
      </c>
      <c r="M22" s="139">
        <v>7</v>
      </c>
      <c r="N22" s="139" t="s">
        <v>1077</v>
      </c>
      <c r="O22" s="139" t="s">
        <v>1077</v>
      </c>
      <c r="P22" s="139" t="s">
        <v>1169</v>
      </c>
      <c r="Q22" s="165" t="s">
        <v>1177</v>
      </c>
      <c r="R22" s="166"/>
      <c r="S22" s="229">
        <v>462.11</v>
      </c>
      <c r="T22" s="229">
        <f t="shared" si="1"/>
        <v>462.11</v>
      </c>
      <c r="U22" s="347"/>
      <c r="V22" s="10">
        <v>326.32</v>
      </c>
      <c r="W22" s="10">
        <f t="shared" si="3"/>
        <v>326.32</v>
      </c>
      <c r="Y22" s="10">
        <v>500.83</v>
      </c>
      <c r="AA22" s="10">
        <v>478.98</v>
      </c>
      <c r="AC22" s="12">
        <v>456.48</v>
      </c>
      <c r="AD22" s="12">
        <f t="shared" si="2"/>
        <v>456.48</v>
      </c>
    </row>
    <row r="23" spans="1:31" x14ac:dyDescent="0.25">
      <c r="A23" s="163">
        <v>6</v>
      </c>
      <c r="B23" s="139" t="s">
        <v>1171</v>
      </c>
      <c r="C23" s="139" t="s">
        <v>399</v>
      </c>
      <c r="D23" s="164">
        <v>0.4</v>
      </c>
      <c r="E23" s="164">
        <v>0.5</v>
      </c>
      <c r="F23" s="139">
        <v>19</v>
      </c>
      <c r="G23" s="139" t="s">
        <v>1164</v>
      </c>
      <c r="H23" s="139" t="s">
        <v>1165</v>
      </c>
      <c r="I23" s="139" t="s">
        <v>1166</v>
      </c>
      <c r="J23" s="139">
        <v>7</v>
      </c>
      <c r="K23" s="139">
        <v>7</v>
      </c>
      <c r="L23" s="139">
        <v>7</v>
      </c>
      <c r="M23" s="139">
        <v>7</v>
      </c>
      <c r="N23" s="139" t="s">
        <v>1077</v>
      </c>
      <c r="O23" s="139" t="s">
        <v>1077</v>
      </c>
      <c r="P23" s="139" t="s">
        <v>1169</v>
      </c>
      <c r="Q23" s="165" t="s">
        <v>1177</v>
      </c>
      <c r="R23" s="166"/>
      <c r="S23" s="229">
        <v>69.61</v>
      </c>
      <c r="T23" s="229">
        <f t="shared" si="1"/>
        <v>417.65999999999997</v>
      </c>
      <c r="U23" s="347"/>
      <c r="V23" s="10">
        <v>80.78</v>
      </c>
      <c r="W23" s="10">
        <f t="shared" si="3"/>
        <v>484.68</v>
      </c>
      <c r="Y23" s="10">
        <v>74.77</v>
      </c>
      <c r="AA23" s="10">
        <v>81.13</v>
      </c>
      <c r="AC23" s="12">
        <v>66.760000000000005</v>
      </c>
      <c r="AD23" s="12">
        <f t="shared" si="2"/>
        <v>400.56000000000006</v>
      </c>
    </row>
    <row r="24" spans="1:31" x14ac:dyDescent="0.25">
      <c r="A24" s="163">
        <v>3</v>
      </c>
      <c r="B24" s="139" t="s">
        <v>1172</v>
      </c>
      <c r="C24" s="139" t="s">
        <v>508</v>
      </c>
      <c r="D24" s="164">
        <v>0.4</v>
      </c>
      <c r="E24" s="164">
        <v>0.2</v>
      </c>
      <c r="F24" s="139">
        <v>19</v>
      </c>
      <c r="G24" s="139" t="s">
        <v>1164</v>
      </c>
      <c r="H24" s="139" t="s">
        <v>508</v>
      </c>
      <c r="I24" s="139" t="s">
        <v>508</v>
      </c>
      <c r="J24" s="139" t="s">
        <v>508</v>
      </c>
      <c r="K24" s="139" t="s">
        <v>508</v>
      </c>
      <c r="L24" s="139" t="s">
        <v>508</v>
      </c>
      <c r="M24" s="139" t="s">
        <v>508</v>
      </c>
      <c r="N24" s="139" t="s">
        <v>1077</v>
      </c>
      <c r="O24" s="139" t="s">
        <v>1173</v>
      </c>
      <c r="P24" s="139" t="s">
        <v>1169</v>
      </c>
      <c r="Q24" s="165" t="s">
        <v>1177</v>
      </c>
      <c r="R24" s="166"/>
      <c r="S24" s="229">
        <v>28.89</v>
      </c>
      <c r="T24" s="229">
        <f t="shared" si="1"/>
        <v>86.67</v>
      </c>
      <c r="U24" s="347">
        <f>SUM(T20:T24)</f>
        <v>1400.0300000000002</v>
      </c>
      <c r="V24" s="10">
        <v>28.29</v>
      </c>
      <c r="W24" s="10">
        <f t="shared" si="3"/>
        <v>84.87</v>
      </c>
      <c r="X24" s="6">
        <f>SUM(W20:W24)</f>
        <v>1258.2600000000002</v>
      </c>
      <c r="Y24" s="10">
        <v>28.29</v>
      </c>
      <c r="AA24" s="10">
        <v>28.65</v>
      </c>
      <c r="AC24" s="12">
        <v>28.29</v>
      </c>
      <c r="AD24" s="12">
        <f t="shared" si="2"/>
        <v>84.87</v>
      </c>
      <c r="AE24" s="12">
        <f>SUM(AD20:AD24)</f>
        <v>1363.52</v>
      </c>
    </row>
    <row r="25" spans="1:31" x14ac:dyDescent="0.25">
      <c r="A25" s="75" t="s">
        <v>140</v>
      </c>
      <c r="B25" s="75" t="s">
        <v>975</v>
      </c>
      <c r="C25" s="139"/>
      <c r="D25" s="164"/>
      <c r="E25" s="164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65"/>
      <c r="R25" s="166"/>
      <c r="S25" s="229"/>
      <c r="T25" s="229"/>
      <c r="U25" s="347"/>
      <c r="W25" s="10">
        <f t="shared" si="3"/>
        <v>0</v>
      </c>
    </row>
    <row r="26" spans="1:31" x14ac:dyDescent="0.25">
      <c r="A26" s="163">
        <v>20</v>
      </c>
      <c r="B26" s="139" t="s">
        <v>1163</v>
      </c>
      <c r="C26" s="139" t="s">
        <v>399</v>
      </c>
      <c r="D26" s="164">
        <v>0.22</v>
      </c>
      <c r="E26" s="164">
        <v>0.39500000000000002</v>
      </c>
      <c r="F26" s="139">
        <v>19</v>
      </c>
      <c r="G26" s="139" t="s">
        <v>1164</v>
      </c>
      <c r="H26" s="139" t="s">
        <v>1165</v>
      </c>
      <c r="I26" s="139" t="s">
        <v>1166</v>
      </c>
      <c r="J26" s="139">
        <v>7</v>
      </c>
      <c r="K26" s="139">
        <v>7</v>
      </c>
      <c r="L26" s="139">
        <v>7</v>
      </c>
      <c r="M26" s="139">
        <v>7</v>
      </c>
      <c r="N26" s="139" t="s">
        <v>1077</v>
      </c>
      <c r="O26" s="139" t="s">
        <v>1077</v>
      </c>
      <c r="P26" s="139" t="s">
        <v>1169</v>
      </c>
      <c r="Q26" s="165" t="s">
        <v>1177</v>
      </c>
      <c r="R26" s="166"/>
      <c r="S26" s="229">
        <v>45.59</v>
      </c>
      <c r="T26" s="229">
        <f t="shared" si="1"/>
        <v>911.80000000000007</v>
      </c>
      <c r="U26" s="347"/>
      <c r="V26" s="10">
        <v>44.29</v>
      </c>
      <c r="W26" s="10">
        <f t="shared" si="3"/>
        <v>885.8</v>
      </c>
      <c r="Y26" s="10">
        <v>44.29</v>
      </c>
      <c r="AA26" s="10">
        <v>45.65</v>
      </c>
      <c r="AC26" s="12">
        <v>44.29</v>
      </c>
      <c r="AD26" s="12">
        <f t="shared" si="2"/>
        <v>885.8</v>
      </c>
    </row>
    <row r="27" spans="1:31" x14ac:dyDescent="0.25">
      <c r="A27" s="163">
        <v>15</v>
      </c>
      <c r="B27" s="139" t="s">
        <v>1167</v>
      </c>
      <c r="C27" s="139" t="s">
        <v>399</v>
      </c>
      <c r="D27" s="164">
        <v>1.1499999999999999</v>
      </c>
      <c r="E27" s="164">
        <v>0.39500000000000002</v>
      </c>
      <c r="F27" s="139">
        <v>19</v>
      </c>
      <c r="G27" s="139" t="s">
        <v>1164</v>
      </c>
      <c r="H27" s="139" t="s">
        <v>1165</v>
      </c>
      <c r="I27" s="139" t="s">
        <v>1166</v>
      </c>
      <c r="J27" s="139">
        <v>7</v>
      </c>
      <c r="K27" s="139">
        <v>7</v>
      </c>
      <c r="L27" s="139">
        <v>7</v>
      </c>
      <c r="M27" s="139">
        <v>7</v>
      </c>
      <c r="N27" s="139" t="s">
        <v>1077</v>
      </c>
      <c r="O27" s="139" t="s">
        <v>1077</v>
      </c>
      <c r="P27" s="139" t="s">
        <v>1169</v>
      </c>
      <c r="Q27" s="165" t="s">
        <v>1177</v>
      </c>
      <c r="R27" s="166"/>
      <c r="S27" s="229">
        <v>148.41</v>
      </c>
      <c r="T27" s="229">
        <f t="shared" si="1"/>
        <v>2226.15</v>
      </c>
      <c r="U27" s="347"/>
      <c r="V27" s="10">
        <v>114.76</v>
      </c>
      <c r="W27" s="10">
        <f t="shared" si="3"/>
        <v>1721.4</v>
      </c>
      <c r="Y27" s="10">
        <v>160.13999999999999</v>
      </c>
      <c r="AA27" s="10">
        <v>160.99</v>
      </c>
      <c r="AC27" s="12">
        <v>144.37</v>
      </c>
      <c r="AD27" s="12">
        <f t="shared" si="2"/>
        <v>2165.5500000000002</v>
      </c>
    </row>
    <row r="28" spans="1:31" x14ac:dyDescent="0.25">
      <c r="A28" s="163">
        <v>10</v>
      </c>
      <c r="B28" s="139" t="s">
        <v>1168</v>
      </c>
      <c r="C28" s="139" t="s">
        <v>399</v>
      </c>
      <c r="D28" s="164">
        <v>1.65</v>
      </c>
      <c r="E28" s="164">
        <v>0.5</v>
      </c>
      <c r="F28" s="139">
        <v>19</v>
      </c>
      <c r="G28" s="139" t="s">
        <v>1164</v>
      </c>
      <c r="H28" s="139" t="s">
        <v>1165</v>
      </c>
      <c r="I28" s="139" t="s">
        <v>1166</v>
      </c>
      <c r="J28" s="139">
        <v>7</v>
      </c>
      <c r="K28" s="139">
        <v>7</v>
      </c>
      <c r="L28" s="139">
        <v>7</v>
      </c>
      <c r="M28" s="139">
        <v>7</v>
      </c>
      <c r="N28" s="139" t="s">
        <v>1077</v>
      </c>
      <c r="O28" s="139" t="s">
        <v>1077</v>
      </c>
      <c r="P28" s="139" t="s">
        <v>1169</v>
      </c>
      <c r="Q28" s="165" t="s">
        <v>1177</v>
      </c>
      <c r="R28" s="166"/>
      <c r="S28" s="229">
        <v>258.3</v>
      </c>
      <c r="T28" s="229">
        <f t="shared" si="1"/>
        <v>2583</v>
      </c>
      <c r="U28" s="347"/>
      <c r="V28" s="10">
        <v>188.44</v>
      </c>
      <c r="W28" s="10">
        <f t="shared" si="3"/>
        <v>1884.4</v>
      </c>
      <c r="Y28" s="10">
        <v>279.60000000000002</v>
      </c>
      <c r="AA28" s="10">
        <v>272.39999999999998</v>
      </c>
      <c r="AC28" s="12">
        <v>254.11</v>
      </c>
      <c r="AD28" s="12">
        <f t="shared" si="2"/>
        <v>2541.1000000000004</v>
      </c>
    </row>
    <row r="29" spans="1:31" x14ac:dyDescent="0.25">
      <c r="A29" s="163">
        <v>5</v>
      </c>
      <c r="B29" s="139" t="s">
        <v>1168</v>
      </c>
      <c r="C29" s="139" t="s">
        <v>399</v>
      </c>
      <c r="D29" s="164">
        <v>1.1499999999999999</v>
      </c>
      <c r="E29" s="164">
        <v>0.5</v>
      </c>
      <c r="F29" s="139">
        <v>19</v>
      </c>
      <c r="G29" s="139" t="s">
        <v>1164</v>
      </c>
      <c r="H29" s="139" t="s">
        <v>1165</v>
      </c>
      <c r="I29" s="139" t="s">
        <v>1166</v>
      </c>
      <c r="J29" s="139">
        <v>7</v>
      </c>
      <c r="K29" s="139">
        <v>7</v>
      </c>
      <c r="L29" s="139">
        <v>7</v>
      </c>
      <c r="M29" s="139">
        <v>7</v>
      </c>
      <c r="N29" s="139" t="s">
        <v>1077</v>
      </c>
      <c r="O29" s="139" t="s">
        <v>1077</v>
      </c>
      <c r="P29" s="139" t="s">
        <v>1169</v>
      </c>
      <c r="Q29" s="165" t="s">
        <v>1177</v>
      </c>
      <c r="R29" s="166"/>
      <c r="S29" s="229">
        <v>182.82</v>
      </c>
      <c r="T29" s="229">
        <f t="shared" si="1"/>
        <v>914.09999999999991</v>
      </c>
      <c r="U29" s="347"/>
      <c r="V29" s="10">
        <v>137.38</v>
      </c>
      <c r="W29" s="10">
        <f t="shared" ref="W29" si="4">SUM(A29)*V29</f>
        <v>686.9</v>
      </c>
      <c r="Y29" s="10">
        <v>197.67</v>
      </c>
      <c r="AA29" s="10">
        <v>195.9</v>
      </c>
      <c r="AC29" s="12">
        <v>179.18</v>
      </c>
      <c r="AD29" s="12">
        <f t="shared" si="2"/>
        <v>895.90000000000009</v>
      </c>
    </row>
    <row r="30" spans="1:31" x14ac:dyDescent="0.25">
      <c r="A30" s="163">
        <v>40</v>
      </c>
      <c r="B30" s="139" t="s">
        <v>1171</v>
      </c>
      <c r="C30" s="139" t="s">
        <v>399</v>
      </c>
      <c r="D30" s="164">
        <v>0.4</v>
      </c>
      <c r="E30" s="164">
        <v>0.5</v>
      </c>
      <c r="F30" s="139">
        <v>19</v>
      </c>
      <c r="G30" s="139" t="s">
        <v>1164</v>
      </c>
      <c r="H30" s="139" t="s">
        <v>1165</v>
      </c>
      <c r="I30" s="139" t="s">
        <v>1166</v>
      </c>
      <c r="J30" s="139">
        <v>7</v>
      </c>
      <c r="K30" s="139">
        <v>7</v>
      </c>
      <c r="L30" s="139">
        <v>7</v>
      </c>
      <c r="M30" s="139">
        <v>7</v>
      </c>
      <c r="N30" s="139" t="s">
        <v>1077</v>
      </c>
      <c r="O30" s="139" t="s">
        <v>1077</v>
      </c>
      <c r="P30" s="139" t="s">
        <v>1169</v>
      </c>
      <c r="Q30" s="165" t="s">
        <v>1177</v>
      </c>
      <c r="R30" s="166"/>
      <c r="S30" s="229">
        <v>69.61</v>
      </c>
      <c r="T30" s="229">
        <f t="shared" si="1"/>
        <v>2784.4</v>
      </c>
      <c r="U30" s="347"/>
      <c r="V30" s="10">
        <v>60.78</v>
      </c>
      <c r="W30" s="10">
        <f t="shared" ref="W30:W31" si="5">SUM(A30)*V30</f>
        <v>2431.1999999999998</v>
      </c>
      <c r="Y30" s="10">
        <v>74.77</v>
      </c>
      <c r="AA30" s="10">
        <v>81.13</v>
      </c>
      <c r="AC30" s="12">
        <v>66.760000000000005</v>
      </c>
      <c r="AD30" s="12">
        <f t="shared" si="2"/>
        <v>2670.4</v>
      </c>
    </row>
    <row r="31" spans="1:31" x14ac:dyDescent="0.25">
      <c r="A31" s="163">
        <v>20</v>
      </c>
      <c r="B31" s="139" t="s">
        <v>1172</v>
      </c>
      <c r="C31" s="139" t="s">
        <v>508</v>
      </c>
      <c r="D31" s="164">
        <v>0.4</v>
      </c>
      <c r="E31" s="164">
        <v>0.2</v>
      </c>
      <c r="F31" s="139">
        <v>19</v>
      </c>
      <c r="G31" s="139" t="s">
        <v>1164</v>
      </c>
      <c r="H31" s="139" t="s">
        <v>508</v>
      </c>
      <c r="I31" s="139" t="s">
        <v>508</v>
      </c>
      <c r="J31" s="139" t="s">
        <v>508</v>
      </c>
      <c r="K31" s="139" t="s">
        <v>508</v>
      </c>
      <c r="L31" s="139" t="s">
        <v>508</v>
      </c>
      <c r="M31" s="139" t="s">
        <v>508</v>
      </c>
      <c r="N31" s="139" t="s">
        <v>1077</v>
      </c>
      <c r="O31" s="139" t="s">
        <v>1173</v>
      </c>
      <c r="P31" s="139" t="s">
        <v>1169</v>
      </c>
      <c r="Q31" s="165" t="s">
        <v>1177</v>
      </c>
      <c r="R31" s="166"/>
      <c r="S31" s="229">
        <v>28.89</v>
      </c>
      <c r="T31" s="229">
        <f t="shared" si="1"/>
        <v>577.79999999999995</v>
      </c>
      <c r="U31" s="347">
        <f>SUM(T26:T31)/5</f>
        <v>1999.45</v>
      </c>
      <c r="V31" s="10">
        <v>28.29</v>
      </c>
      <c r="W31" s="10">
        <f t="shared" si="5"/>
        <v>565.79999999999995</v>
      </c>
      <c r="X31" s="6">
        <f>SUM(W26:W31)/5</f>
        <v>1635.1</v>
      </c>
      <c r="Y31" s="10">
        <v>28.29</v>
      </c>
      <c r="AA31" s="10">
        <v>28.65</v>
      </c>
      <c r="AC31" s="12">
        <v>28.29</v>
      </c>
      <c r="AD31" s="12">
        <f t="shared" si="2"/>
        <v>565.79999999999995</v>
      </c>
      <c r="AE31" s="12">
        <f>SUM(AD26:AD31)/5</f>
        <v>1944.9099999999999</v>
      </c>
    </row>
    <row r="32" spans="1:31" x14ac:dyDescent="0.25">
      <c r="A32" s="75" t="s">
        <v>141</v>
      </c>
      <c r="B32" s="75" t="s">
        <v>977</v>
      </c>
      <c r="C32" s="139"/>
      <c r="D32" s="164"/>
      <c r="E32" s="164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65"/>
      <c r="R32" s="166"/>
      <c r="S32" s="229"/>
      <c r="T32" s="229"/>
      <c r="U32" s="347"/>
      <c r="W32" s="10">
        <f t="shared" si="0"/>
        <v>0</v>
      </c>
    </row>
    <row r="33" spans="1:31" x14ac:dyDescent="0.25">
      <c r="A33" s="163">
        <v>25</v>
      </c>
      <c r="B33" s="139" t="s">
        <v>1163</v>
      </c>
      <c r="C33" s="139" t="s">
        <v>399</v>
      </c>
      <c r="D33" s="164">
        <v>0.22</v>
      </c>
      <c r="E33" s="164">
        <v>0.39500000000000002</v>
      </c>
      <c r="F33" s="139">
        <v>19</v>
      </c>
      <c r="G33" s="139" t="s">
        <v>1164</v>
      </c>
      <c r="H33" s="139" t="s">
        <v>1165</v>
      </c>
      <c r="I33" s="139" t="s">
        <v>1166</v>
      </c>
      <c r="J33" s="139">
        <v>7</v>
      </c>
      <c r="K33" s="139">
        <v>7</v>
      </c>
      <c r="L33" s="139">
        <v>7</v>
      </c>
      <c r="M33" s="139">
        <v>7</v>
      </c>
      <c r="N33" s="139" t="s">
        <v>1077</v>
      </c>
      <c r="O33" s="139" t="s">
        <v>1077</v>
      </c>
      <c r="P33" s="139" t="s">
        <v>1169</v>
      </c>
      <c r="Q33" s="165" t="s">
        <v>1177</v>
      </c>
      <c r="R33" s="166"/>
      <c r="S33" s="229">
        <v>45.59</v>
      </c>
      <c r="T33" s="229">
        <f t="shared" si="1"/>
        <v>1139.75</v>
      </c>
      <c r="U33" s="347"/>
      <c r="V33" s="10">
        <v>44.29</v>
      </c>
      <c r="W33" s="10">
        <f t="shared" si="0"/>
        <v>1107.25</v>
      </c>
      <c r="Y33" s="10">
        <v>44.29</v>
      </c>
      <c r="AA33" s="10">
        <v>45.65</v>
      </c>
      <c r="AC33" s="12">
        <v>44.29</v>
      </c>
      <c r="AD33" s="12">
        <f t="shared" si="2"/>
        <v>1107.25</v>
      </c>
    </row>
    <row r="34" spans="1:31" x14ac:dyDescent="0.25">
      <c r="A34" s="163">
        <v>20</v>
      </c>
      <c r="B34" s="139" t="s">
        <v>1167</v>
      </c>
      <c r="C34" s="139" t="s">
        <v>399</v>
      </c>
      <c r="D34" s="164">
        <v>1.1499999999999999</v>
      </c>
      <c r="E34" s="164">
        <v>0.39500000000000002</v>
      </c>
      <c r="F34" s="139">
        <v>19</v>
      </c>
      <c r="G34" s="139" t="s">
        <v>1164</v>
      </c>
      <c r="H34" s="139" t="s">
        <v>1165</v>
      </c>
      <c r="I34" s="139" t="s">
        <v>1166</v>
      </c>
      <c r="J34" s="139">
        <v>7</v>
      </c>
      <c r="K34" s="139">
        <v>7</v>
      </c>
      <c r="L34" s="139">
        <v>7</v>
      </c>
      <c r="M34" s="139">
        <v>7</v>
      </c>
      <c r="N34" s="139" t="s">
        <v>1077</v>
      </c>
      <c r="O34" s="139" t="s">
        <v>1077</v>
      </c>
      <c r="P34" s="139" t="s">
        <v>1169</v>
      </c>
      <c r="Q34" s="165" t="s">
        <v>1177</v>
      </c>
      <c r="R34" s="166"/>
      <c r="S34" s="229">
        <v>148.41</v>
      </c>
      <c r="T34" s="229">
        <f t="shared" si="1"/>
        <v>2968.2</v>
      </c>
      <c r="U34" s="347"/>
      <c r="V34" s="10">
        <v>114.76</v>
      </c>
      <c r="W34" s="10">
        <f t="shared" si="0"/>
        <v>2295.2000000000003</v>
      </c>
      <c r="Y34" s="10">
        <v>160.13999999999999</v>
      </c>
      <c r="AA34" s="10">
        <v>160.99</v>
      </c>
      <c r="AC34" s="12">
        <v>144.37</v>
      </c>
      <c r="AD34" s="12">
        <f t="shared" si="2"/>
        <v>2887.4</v>
      </c>
    </row>
    <row r="35" spans="1:31" x14ac:dyDescent="0.25">
      <c r="A35" s="163">
        <v>10</v>
      </c>
      <c r="B35" s="139" t="s">
        <v>1168</v>
      </c>
      <c r="C35" s="139" t="s">
        <v>399</v>
      </c>
      <c r="D35" s="164">
        <v>1.65</v>
      </c>
      <c r="E35" s="164">
        <v>0.5</v>
      </c>
      <c r="F35" s="139">
        <v>19</v>
      </c>
      <c r="G35" s="139" t="s">
        <v>1164</v>
      </c>
      <c r="H35" s="139" t="s">
        <v>1165</v>
      </c>
      <c r="I35" s="139" t="s">
        <v>1166</v>
      </c>
      <c r="J35" s="139">
        <v>7</v>
      </c>
      <c r="K35" s="139">
        <v>7</v>
      </c>
      <c r="L35" s="139">
        <v>7</v>
      </c>
      <c r="M35" s="139">
        <v>7</v>
      </c>
      <c r="N35" s="139" t="s">
        <v>1077</v>
      </c>
      <c r="O35" s="139" t="s">
        <v>1077</v>
      </c>
      <c r="P35" s="139" t="s">
        <v>1169</v>
      </c>
      <c r="Q35" s="165" t="s">
        <v>1177</v>
      </c>
      <c r="R35" s="166"/>
      <c r="S35" s="229">
        <v>258.3</v>
      </c>
      <c r="T35" s="229">
        <f t="shared" si="1"/>
        <v>2583</v>
      </c>
      <c r="U35" s="347"/>
      <c r="V35" s="10">
        <v>188.44</v>
      </c>
      <c r="W35" s="10">
        <f t="shared" si="0"/>
        <v>1884.4</v>
      </c>
      <c r="Y35" s="10">
        <v>279.60000000000002</v>
      </c>
      <c r="AA35" s="10">
        <v>272.39999999999998</v>
      </c>
      <c r="AC35" s="12">
        <v>254.11</v>
      </c>
      <c r="AD35" s="12">
        <f t="shared" si="2"/>
        <v>2541.1000000000004</v>
      </c>
    </row>
    <row r="36" spans="1:31" x14ac:dyDescent="0.25">
      <c r="A36" s="163">
        <v>5</v>
      </c>
      <c r="B36" s="139" t="s">
        <v>1168</v>
      </c>
      <c r="C36" s="139" t="s">
        <v>399</v>
      </c>
      <c r="D36" s="164">
        <v>2.52</v>
      </c>
      <c r="E36" s="164">
        <v>0.5</v>
      </c>
      <c r="F36" s="139">
        <v>19</v>
      </c>
      <c r="G36" s="139" t="s">
        <v>1164</v>
      </c>
      <c r="H36" s="139" t="s">
        <v>1165</v>
      </c>
      <c r="I36" s="139" t="s">
        <v>1166</v>
      </c>
      <c r="J36" s="139">
        <v>7</v>
      </c>
      <c r="K36" s="139">
        <v>7</v>
      </c>
      <c r="L36" s="139">
        <v>7</v>
      </c>
      <c r="M36" s="139">
        <v>7</v>
      </c>
      <c r="N36" s="139" t="s">
        <v>1077</v>
      </c>
      <c r="O36" s="139" t="s">
        <v>1077</v>
      </c>
      <c r="P36" s="139" t="s">
        <v>1169</v>
      </c>
      <c r="Q36" s="165" t="s">
        <v>1177</v>
      </c>
      <c r="R36" s="166"/>
      <c r="S36" s="229">
        <v>389.64</v>
      </c>
      <c r="T36" s="229">
        <f t="shared" si="1"/>
        <v>1948.1999999999998</v>
      </c>
      <c r="U36" s="347"/>
      <c r="V36" s="10">
        <v>277.29000000000002</v>
      </c>
      <c r="W36" s="10">
        <f t="shared" si="0"/>
        <v>1386.45</v>
      </c>
      <c r="Y36" s="10">
        <v>422.16</v>
      </c>
      <c r="AA36" s="10">
        <v>405.52</v>
      </c>
      <c r="AC36" s="12">
        <v>384.52</v>
      </c>
      <c r="AD36" s="12">
        <f t="shared" si="2"/>
        <v>1922.6</v>
      </c>
    </row>
    <row r="37" spans="1:31" x14ac:dyDescent="0.25">
      <c r="A37" s="163">
        <v>50</v>
      </c>
      <c r="B37" s="139" t="s">
        <v>1171</v>
      </c>
      <c r="C37" s="139" t="s">
        <v>399</v>
      </c>
      <c r="D37" s="164">
        <v>0.4</v>
      </c>
      <c r="E37" s="164">
        <v>0.5</v>
      </c>
      <c r="F37" s="139">
        <v>19</v>
      </c>
      <c r="G37" s="139" t="s">
        <v>1164</v>
      </c>
      <c r="H37" s="139" t="s">
        <v>1165</v>
      </c>
      <c r="I37" s="139" t="s">
        <v>1166</v>
      </c>
      <c r="J37" s="139">
        <v>7</v>
      </c>
      <c r="K37" s="139">
        <v>7</v>
      </c>
      <c r="L37" s="139">
        <v>7</v>
      </c>
      <c r="M37" s="139">
        <v>7</v>
      </c>
      <c r="N37" s="139" t="s">
        <v>1077</v>
      </c>
      <c r="O37" s="139" t="s">
        <v>1077</v>
      </c>
      <c r="P37" s="139" t="s">
        <v>1169</v>
      </c>
      <c r="Q37" s="165" t="s">
        <v>1177</v>
      </c>
      <c r="R37" s="166"/>
      <c r="S37" s="229">
        <v>69.61</v>
      </c>
      <c r="T37" s="229">
        <f t="shared" si="1"/>
        <v>3480.5</v>
      </c>
      <c r="U37" s="347"/>
      <c r="V37" s="10">
        <v>60.78</v>
      </c>
      <c r="W37" s="10">
        <f t="shared" si="0"/>
        <v>3039</v>
      </c>
      <c r="Y37" s="10">
        <v>74.77</v>
      </c>
      <c r="AA37" s="10">
        <v>81.13</v>
      </c>
      <c r="AC37" s="12">
        <v>66.760000000000005</v>
      </c>
      <c r="AD37" s="12">
        <f t="shared" si="2"/>
        <v>3338.0000000000005</v>
      </c>
    </row>
    <row r="38" spans="1:31" x14ac:dyDescent="0.25">
      <c r="A38" s="163">
        <v>25</v>
      </c>
      <c r="B38" s="139" t="s">
        <v>1172</v>
      </c>
      <c r="C38" s="139" t="s">
        <v>508</v>
      </c>
      <c r="D38" s="164">
        <v>0.4</v>
      </c>
      <c r="E38" s="164">
        <v>0.2</v>
      </c>
      <c r="F38" s="139">
        <v>19</v>
      </c>
      <c r="G38" s="139" t="s">
        <v>1164</v>
      </c>
      <c r="H38" s="139" t="s">
        <v>508</v>
      </c>
      <c r="I38" s="139" t="s">
        <v>508</v>
      </c>
      <c r="J38" s="139" t="s">
        <v>508</v>
      </c>
      <c r="K38" s="139" t="s">
        <v>508</v>
      </c>
      <c r="L38" s="139" t="s">
        <v>508</v>
      </c>
      <c r="M38" s="139" t="s">
        <v>508</v>
      </c>
      <c r="N38" s="139" t="s">
        <v>1077</v>
      </c>
      <c r="O38" s="139" t="s">
        <v>1173</v>
      </c>
      <c r="P38" s="139" t="s">
        <v>1169</v>
      </c>
      <c r="Q38" s="165" t="s">
        <v>1177</v>
      </c>
      <c r="R38" s="166"/>
      <c r="S38" s="229">
        <v>28.89</v>
      </c>
      <c r="T38" s="229">
        <f t="shared" si="1"/>
        <v>722.25</v>
      </c>
      <c r="U38" s="347">
        <f>SUM(T33:T38)/5</f>
        <v>2568.38</v>
      </c>
      <c r="V38" s="10">
        <v>28.29</v>
      </c>
      <c r="W38" s="10">
        <f t="shared" si="0"/>
        <v>707.25</v>
      </c>
      <c r="X38" s="6">
        <f>SUM(W33:W38)/5</f>
        <v>2083.91</v>
      </c>
      <c r="Y38" s="10">
        <v>28.29</v>
      </c>
      <c r="AA38" s="10">
        <v>28.65</v>
      </c>
      <c r="AC38" s="12">
        <v>28.29</v>
      </c>
      <c r="AD38" s="12">
        <f t="shared" si="2"/>
        <v>707.25</v>
      </c>
      <c r="AE38" s="12">
        <f>SUM(AD33:AD38)/5</f>
        <v>2500.7200000000003</v>
      </c>
    </row>
    <row r="39" spans="1:31" x14ac:dyDescent="0.25">
      <c r="A39" s="75" t="s">
        <v>142</v>
      </c>
      <c r="B39" s="75" t="s">
        <v>977</v>
      </c>
      <c r="C39" s="139"/>
      <c r="D39" s="164"/>
      <c r="E39" s="164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65"/>
      <c r="R39" s="166"/>
      <c r="S39" s="229"/>
      <c r="T39" s="229"/>
      <c r="U39" s="347"/>
      <c r="W39" s="10">
        <f t="shared" si="0"/>
        <v>0</v>
      </c>
    </row>
    <row r="40" spans="1:31" x14ac:dyDescent="0.25">
      <c r="A40" s="163">
        <v>1</v>
      </c>
      <c r="B40" s="139" t="s">
        <v>1163</v>
      </c>
      <c r="C40" s="139" t="s">
        <v>399</v>
      </c>
      <c r="D40" s="164">
        <v>0.22</v>
      </c>
      <c r="E40" s="164">
        <v>0.39500000000000002</v>
      </c>
      <c r="F40" s="139">
        <v>19</v>
      </c>
      <c r="G40" s="139" t="s">
        <v>1164</v>
      </c>
      <c r="H40" s="139" t="s">
        <v>1165</v>
      </c>
      <c r="I40" s="139" t="s">
        <v>1166</v>
      </c>
      <c r="J40" s="139">
        <v>7</v>
      </c>
      <c r="K40" s="139">
        <v>7</v>
      </c>
      <c r="L40" s="139">
        <v>7</v>
      </c>
      <c r="M40" s="139">
        <v>7</v>
      </c>
      <c r="N40" s="139" t="s">
        <v>1077</v>
      </c>
      <c r="O40" s="139" t="s">
        <v>1077</v>
      </c>
      <c r="P40" s="139" t="s">
        <v>1169</v>
      </c>
      <c r="Q40" s="165" t="s">
        <v>1177</v>
      </c>
      <c r="R40" s="166"/>
      <c r="S40" s="229">
        <v>45.59</v>
      </c>
      <c r="T40" s="229">
        <f t="shared" si="1"/>
        <v>45.59</v>
      </c>
      <c r="U40" s="347"/>
      <c r="V40" s="10">
        <v>44.29</v>
      </c>
      <c r="W40" s="10">
        <f t="shared" si="0"/>
        <v>44.29</v>
      </c>
      <c r="Y40" s="10">
        <v>44.29</v>
      </c>
      <c r="AA40" s="10">
        <v>45.65</v>
      </c>
      <c r="AC40" s="12">
        <v>44.29</v>
      </c>
      <c r="AD40" s="12">
        <f t="shared" si="2"/>
        <v>44.29</v>
      </c>
    </row>
    <row r="41" spans="1:31" x14ac:dyDescent="0.25">
      <c r="A41" s="163">
        <v>1</v>
      </c>
      <c r="B41" s="139" t="s">
        <v>1167</v>
      </c>
      <c r="C41" s="139" t="s">
        <v>399</v>
      </c>
      <c r="D41" s="164">
        <v>0.57499999999999996</v>
      </c>
      <c r="E41" s="164">
        <v>0.39500000000000002</v>
      </c>
      <c r="F41" s="139">
        <v>19</v>
      </c>
      <c r="G41" s="139" t="s">
        <v>1164</v>
      </c>
      <c r="H41" s="139" t="s">
        <v>1165</v>
      </c>
      <c r="I41" s="139" t="s">
        <v>1166</v>
      </c>
      <c r="J41" s="139">
        <v>7</v>
      </c>
      <c r="K41" s="139">
        <v>7</v>
      </c>
      <c r="L41" s="139">
        <v>7</v>
      </c>
      <c r="M41" s="139">
        <v>7</v>
      </c>
      <c r="N41" s="139" t="s">
        <v>1077</v>
      </c>
      <c r="O41" s="139" t="s">
        <v>1077</v>
      </c>
      <c r="P41" s="139" t="s">
        <v>1169</v>
      </c>
      <c r="Q41" s="165" t="s">
        <v>1177</v>
      </c>
      <c r="R41" s="166"/>
      <c r="S41" s="229">
        <v>78.03</v>
      </c>
      <c r="T41" s="229">
        <f t="shared" si="1"/>
        <v>78.03</v>
      </c>
      <c r="U41" s="347"/>
      <c r="V41" s="10">
        <v>66.569999999999993</v>
      </c>
      <c r="W41" s="10">
        <f t="shared" si="0"/>
        <v>66.569999999999993</v>
      </c>
      <c r="Y41" s="10">
        <v>83.9</v>
      </c>
      <c r="AA41" s="10">
        <v>89.68</v>
      </c>
      <c r="AC41" s="12">
        <v>75.040000000000006</v>
      </c>
      <c r="AD41" s="12">
        <f t="shared" si="2"/>
        <v>75.040000000000006</v>
      </c>
    </row>
    <row r="42" spans="1:31" x14ac:dyDescent="0.25">
      <c r="A42" s="163">
        <v>1</v>
      </c>
      <c r="B42" s="139" t="s">
        <v>1168</v>
      </c>
      <c r="C42" s="139" t="s">
        <v>399</v>
      </c>
      <c r="D42" s="164">
        <v>0.8</v>
      </c>
      <c r="E42" s="164">
        <v>0.5</v>
      </c>
      <c r="F42" s="139">
        <v>19</v>
      </c>
      <c r="G42" s="139" t="s">
        <v>1164</v>
      </c>
      <c r="H42" s="139" t="s">
        <v>1165</v>
      </c>
      <c r="I42" s="139" t="s">
        <v>1166</v>
      </c>
      <c r="J42" s="139">
        <v>7</v>
      </c>
      <c r="K42" s="139">
        <v>7</v>
      </c>
      <c r="L42" s="139">
        <v>7</v>
      </c>
      <c r="M42" s="139">
        <v>7</v>
      </c>
      <c r="N42" s="139" t="s">
        <v>1077</v>
      </c>
      <c r="O42" s="139" t="s">
        <v>1077</v>
      </c>
      <c r="P42" s="139" t="s">
        <v>1169</v>
      </c>
      <c r="Q42" s="165" t="s">
        <v>1177</v>
      </c>
      <c r="R42" s="166"/>
      <c r="S42" s="229">
        <v>130</v>
      </c>
      <c r="T42" s="229">
        <f t="shared" si="1"/>
        <v>130</v>
      </c>
      <c r="U42" s="347"/>
      <c r="V42" s="10">
        <v>101.65</v>
      </c>
      <c r="W42" s="10">
        <f t="shared" si="0"/>
        <v>101.65</v>
      </c>
      <c r="Y42" s="10">
        <v>140.33000000000001</v>
      </c>
      <c r="AA42" s="10">
        <v>142.35</v>
      </c>
      <c r="AC42" s="12">
        <v>126.72</v>
      </c>
      <c r="AD42" s="12">
        <f t="shared" si="2"/>
        <v>126.72</v>
      </c>
    </row>
    <row r="43" spans="1:31" x14ac:dyDescent="0.25">
      <c r="A43" s="163">
        <v>2</v>
      </c>
      <c r="B43" s="139" t="s">
        <v>1171</v>
      </c>
      <c r="C43" s="139" t="s">
        <v>399</v>
      </c>
      <c r="D43" s="164">
        <v>0.4</v>
      </c>
      <c r="E43" s="164">
        <v>0.5</v>
      </c>
      <c r="F43" s="139">
        <v>19</v>
      </c>
      <c r="G43" s="139" t="s">
        <v>1164</v>
      </c>
      <c r="H43" s="139" t="s">
        <v>1165</v>
      </c>
      <c r="I43" s="139" t="s">
        <v>1166</v>
      </c>
      <c r="J43" s="139">
        <v>7</v>
      </c>
      <c r="K43" s="139">
        <v>7</v>
      </c>
      <c r="L43" s="139">
        <v>7</v>
      </c>
      <c r="M43" s="139">
        <v>7</v>
      </c>
      <c r="N43" s="139" t="s">
        <v>1077</v>
      </c>
      <c r="O43" s="139" t="s">
        <v>1077</v>
      </c>
      <c r="P43" s="139" t="s">
        <v>1169</v>
      </c>
      <c r="Q43" s="165" t="s">
        <v>1177</v>
      </c>
      <c r="R43" s="166"/>
      <c r="S43" s="229">
        <v>69.61</v>
      </c>
      <c r="T43" s="229">
        <f t="shared" si="1"/>
        <v>139.22</v>
      </c>
      <c r="U43" s="347"/>
      <c r="V43" s="10">
        <v>60.78</v>
      </c>
      <c r="W43" s="10">
        <f t="shared" si="0"/>
        <v>121.56</v>
      </c>
      <c r="Y43" s="10">
        <v>74.77</v>
      </c>
      <c r="AA43" s="10">
        <v>81.13</v>
      </c>
      <c r="AC43" s="12">
        <v>66.760000000000005</v>
      </c>
      <c r="AD43" s="12">
        <f t="shared" si="2"/>
        <v>133.52000000000001</v>
      </c>
    </row>
    <row r="44" spans="1:31" x14ac:dyDescent="0.25">
      <c r="A44" s="163">
        <v>1</v>
      </c>
      <c r="B44" s="139" t="s">
        <v>1172</v>
      </c>
      <c r="C44" s="139" t="s">
        <v>508</v>
      </c>
      <c r="D44" s="164">
        <v>0.4</v>
      </c>
      <c r="E44" s="164">
        <v>0.2</v>
      </c>
      <c r="F44" s="139">
        <v>19</v>
      </c>
      <c r="G44" s="139" t="s">
        <v>1164</v>
      </c>
      <c r="H44" s="139" t="s">
        <v>508</v>
      </c>
      <c r="I44" s="139" t="s">
        <v>508</v>
      </c>
      <c r="J44" s="139" t="s">
        <v>508</v>
      </c>
      <c r="K44" s="139" t="s">
        <v>508</v>
      </c>
      <c r="L44" s="139" t="s">
        <v>508</v>
      </c>
      <c r="M44" s="139" t="s">
        <v>508</v>
      </c>
      <c r="N44" s="139" t="s">
        <v>1077</v>
      </c>
      <c r="O44" s="139" t="s">
        <v>1173</v>
      </c>
      <c r="P44" s="139" t="s">
        <v>1169</v>
      </c>
      <c r="Q44" s="165" t="s">
        <v>1177</v>
      </c>
      <c r="R44" s="166"/>
      <c r="S44" s="229">
        <v>28.89</v>
      </c>
      <c r="T44" s="229">
        <f t="shared" si="1"/>
        <v>28.89</v>
      </c>
      <c r="U44" s="347">
        <f>SUM(T40:T44)</f>
        <v>421.73</v>
      </c>
      <c r="V44" s="10">
        <v>28.29</v>
      </c>
      <c r="W44" s="10">
        <f t="shared" si="0"/>
        <v>28.29</v>
      </c>
      <c r="X44" s="6">
        <f>SUM(W40:W44)</f>
        <v>362.36</v>
      </c>
      <c r="Y44" s="10">
        <v>28.29</v>
      </c>
      <c r="AA44" s="10">
        <v>28.65</v>
      </c>
      <c r="AC44" s="12">
        <v>28.29</v>
      </c>
      <c r="AD44" s="12">
        <f t="shared" si="2"/>
        <v>28.29</v>
      </c>
      <c r="AE44" s="12">
        <f>SUM(AD40:AD44)</f>
        <v>407.86000000000007</v>
      </c>
    </row>
    <row r="45" spans="1:31" x14ac:dyDescent="0.25">
      <c r="A45" s="75" t="s">
        <v>157</v>
      </c>
      <c r="B45" s="75" t="s">
        <v>1026</v>
      </c>
      <c r="C45" s="139"/>
      <c r="D45" s="164"/>
      <c r="E45" s="164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65"/>
      <c r="R45" s="166"/>
      <c r="S45" s="229"/>
      <c r="T45" s="229"/>
      <c r="U45" s="347"/>
      <c r="W45" s="10">
        <f t="shared" si="0"/>
        <v>0</v>
      </c>
    </row>
    <row r="46" spans="1:31" x14ac:dyDescent="0.25">
      <c r="A46" s="163">
        <v>1</v>
      </c>
      <c r="B46" s="139" t="s">
        <v>1174</v>
      </c>
      <c r="C46" s="139" t="s">
        <v>399</v>
      </c>
      <c r="D46" s="164">
        <v>0.9</v>
      </c>
      <c r="E46" s="164">
        <v>2.4</v>
      </c>
      <c r="F46" s="139">
        <v>19</v>
      </c>
      <c r="G46" s="139" t="s">
        <v>1164</v>
      </c>
      <c r="H46" s="139" t="s">
        <v>1165</v>
      </c>
      <c r="I46" s="139" t="s">
        <v>1166</v>
      </c>
      <c r="J46" s="139">
        <v>7</v>
      </c>
      <c r="K46" s="139">
        <v>7</v>
      </c>
      <c r="L46" s="139">
        <v>7</v>
      </c>
      <c r="M46" s="139">
        <v>7</v>
      </c>
      <c r="N46" s="139" t="s">
        <v>1077</v>
      </c>
      <c r="O46" s="139" t="s">
        <v>1077</v>
      </c>
      <c r="P46" s="139" t="s">
        <v>1169</v>
      </c>
      <c r="Q46" s="165" t="s">
        <v>1177</v>
      </c>
      <c r="R46" s="166"/>
      <c r="S46" s="229">
        <v>646.36</v>
      </c>
      <c r="T46" s="229">
        <f t="shared" si="1"/>
        <v>646.36</v>
      </c>
      <c r="U46" s="347">
        <f>SUM(T46)</f>
        <v>646.36</v>
      </c>
      <c r="V46" s="10">
        <v>438.46</v>
      </c>
      <c r="W46" s="10">
        <f t="shared" si="0"/>
        <v>438.46</v>
      </c>
      <c r="X46" s="6">
        <f>SUM(W46)</f>
        <v>438.46</v>
      </c>
      <c r="Y46" s="10">
        <v>694.46</v>
      </c>
      <c r="AA46" s="10">
        <v>658.29</v>
      </c>
      <c r="AC46" s="12">
        <v>658.46</v>
      </c>
      <c r="AD46" s="12">
        <f t="shared" si="2"/>
        <v>658.46</v>
      </c>
      <c r="AE46" s="12">
        <f>SUM(AD46)</f>
        <v>658.46</v>
      </c>
    </row>
    <row r="47" spans="1:31" x14ac:dyDescent="0.25">
      <c r="A47" s="75" t="s">
        <v>159</v>
      </c>
      <c r="B47" s="75" t="s">
        <v>1029</v>
      </c>
      <c r="C47" s="139"/>
      <c r="D47" s="164"/>
      <c r="E47" s="164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65"/>
      <c r="R47" s="166"/>
      <c r="S47" s="229"/>
      <c r="T47" s="229"/>
      <c r="U47" s="347"/>
      <c r="W47" s="10">
        <f t="shared" si="0"/>
        <v>0</v>
      </c>
    </row>
    <row r="48" spans="1:31" x14ac:dyDescent="0.25">
      <c r="A48" s="163">
        <v>6</v>
      </c>
      <c r="B48" s="139" t="s">
        <v>1171</v>
      </c>
      <c r="C48" s="139" t="s">
        <v>399</v>
      </c>
      <c r="D48" s="164">
        <v>0.75</v>
      </c>
      <c r="E48" s="164">
        <v>0.45</v>
      </c>
      <c r="F48" s="139">
        <v>19</v>
      </c>
      <c r="G48" s="139" t="s">
        <v>1164</v>
      </c>
      <c r="H48" s="139" t="s">
        <v>1165</v>
      </c>
      <c r="I48" s="139" t="s">
        <v>1166</v>
      </c>
      <c r="J48" s="139">
        <v>7</v>
      </c>
      <c r="K48" s="139">
        <v>7</v>
      </c>
      <c r="L48" s="139">
        <v>7</v>
      </c>
      <c r="M48" s="139">
        <v>7</v>
      </c>
      <c r="N48" s="139" t="s">
        <v>1077</v>
      </c>
      <c r="O48" s="139" t="s">
        <v>1173</v>
      </c>
      <c r="P48" s="139" t="s">
        <v>1169</v>
      </c>
      <c r="Q48" s="165" t="s">
        <v>1177</v>
      </c>
      <c r="R48" s="166"/>
      <c r="S48" s="229">
        <v>74.989999999999995</v>
      </c>
      <c r="T48" s="229">
        <f t="shared" si="1"/>
        <v>449.93999999999994</v>
      </c>
      <c r="U48" s="347"/>
      <c r="V48" s="10">
        <v>86.95</v>
      </c>
      <c r="W48" s="10">
        <f t="shared" ref="W48:W63" si="6">SUM(A48)*V48</f>
        <v>521.70000000000005</v>
      </c>
      <c r="Y48" s="10">
        <v>76.62</v>
      </c>
      <c r="AA48" s="10">
        <v>98.57</v>
      </c>
      <c r="AC48" s="12">
        <v>67.739999999999995</v>
      </c>
      <c r="AD48" s="12">
        <f t="shared" si="2"/>
        <v>406.43999999999994</v>
      </c>
    </row>
    <row r="49" spans="1:30" x14ac:dyDescent="0.25">
      <c r="A49" s="163">
        <v>6</v>
      </c>
      <c r="B49" s="139" t="s">
        <v>1175</v>
      </c>
      <c r="C49" s="139" t="s">
        <v>346</v>
      </c>
      <c r="D49" s="164">
        <v>0.95</v>
      </c>
      <c r="E49" s="164">
        <v>0.45</v>
      </c>
      <c r="F49" s="139">
        <v>19</v>
      </c>
      <c r="G49" s="139" t="s">
        <v>1164</v>
      </c>
      <c r="H49" s="139" t="s">
        <v>1165</v>
      </c>
      <c r="I49" s="139" t="s">
        <v>1166</v>
      </c>
      <c r="J49" s="139" t="s">
        <v>508</v>
      </c>
      <c r="K49" s="139" t="s">
        <v>508</v>
      </c>
      <c r="L49" s="139">
        <v>7</v>
      </c>
      <c r="M49" s="139">
        <v>7</v>
      </c>
      <c r="N49" s="139" t="s">
        <v>1077</v>
      </c>
      <c r="O49" s="139" t="s">
        <v>1173</v>
      </c>
      <c r="P49" s="139" t="s">
        <v>1169</v>
      </c>
      <c r="Q49" s="165" t="s">
        <v>1177</v>
      </c>
      <c r="R49" s="166"/>
      <c r="S49" s="229">
        <v>85.99</v>
      </c>
      <c r="T49" s="229">
        <f t="shared" si="1"/>
        <v>515.93999999999994</v>
      </c>
      <c r="U49" s="347"/>
      <c r="V49" s="10">
        <v>90.87</v>
      </c>
      <c r="W49" s="10">
        <f t="shared" si="6"/>
        <v>545.22</v>
      </c>
      <c r="Y49" s="10">
        <v>80.62</v>
      </c>
      <c r="AA49" s="10">
        <v>105.58</v>
      </c>
      <c r="AC49" s="12">
        <v>79.58</v>
      </c>
      <c r="AD49" s="12">
        <f t="shared" si="2"/>
        <v>477.48</v>
      </c>
    </row>
    <row r="50" spans="1:30" x14ac:dyDescent="0.25">
      <c r="A50" s="163">
        <v>3</v>
      </c>
      <c r="B50" s="139" t="s">
        <v>1178</v>
      </c>
      <c r="C50" s="139" t="s">
        <v>1170</v>
      </c>
      <c r="D50" s="164">
        <v>0.75</v>
      </c>
      <c r="E50" s="164">
        <v>0.45</v>
      </c>
      <c r="F50" s="139">
        <v>19</v>
      </c>
      <c r="G50" s="139" t="s">
        <v>1164</v>
      </c>
      <c r="H50" s="139" t="s">
        <v>1165</v>
      </c>
      <c r="I50" s="139" t="s">
        <v>1166</v>
      </c>
      <c r="J50" s="139" t="s">
        <v>508</v>
      </c>
      <c r="K50" s="139" t="s">
        <v>508</v>
      </c>
      <c r="L50" s="139">
        <v>7</v>
      </c>
      <c r="M50" s="139" t="s">
        <v>508</v>
      </c>
      <c r="N50" s="139" t="s">
        <v>1077</v>
      </c>
      <c r="O50" s="139" t="s">
        <v>1077</v>
      </c>
      <c r="P50" s="139" t="s">
        <v>1169</v>
      </c>
      <c r="Q50" s="165" t="s">
        <v>1177</v>
      </c>
      <c r="R50" s="166"/>
      <c r="S50" s="229">
        <v>99.21</v>
      </c>
      <c r="T50" s="229">
        <f t="shared" si="1"/>
        <v>297.63</v>
      </c>
      <c r="U50" s="347"/>
      <c r="V50" s="10">
        <v>76.95</v>
      </c>
      <c r="W50" s="10">
        <f t="shared" si="6"/>
        <v>230.85000000000002</v>
      </c>
      <c r="Y50" s="10">
        <v>107.92</v>
      </c>
      <c r="AA50" s="10">
        <v>111.3</v>
      </c>
      <c r="AC50" s="12">
        <v>99.94</v>
      </c>
      <c r="AD50" s="12">
        <f t="shared" si="2"/>
        <v>299.82</v>
      </c>
    </row>
    <row r="51" spans="1:30" x14ac:dyDescent="0.25">
      <c r="A51" s="163">
        <v>3</v>
      </c>
      <c r="B51" s="139" t="s">
        <v>1172</v>
      </c>
      <c r="C51" s="139" t="s">
        <v>508</v>
      </c>
      <c r="D51" s="164">
        <v>0.75</v>
      </c>
      <c r="E51" s="164">
        <v>0.95</v>
      </c>
      <c r="F51" s="139">
        <v>19</v>
      </c>
      <c r="G51" s="139" t="s">
        <v>1164</v>
      </c>
      <c r="H51" s="139" t="s">
        <v>508</v>
      </c>
      <c r="I51" s="139" t="s">
        <v>1166</v>
      </c>
      <c r="J51" s="139" t="s">
        <v>508</v>
      </c>
      <c r="K51" s="139" t="s">
        <v>508</v>
      </c>
      <c r="L51" s="139" t="s">
        <v>508</v>
      </c>
      <c r="M51" s="139" t="s">
        <v>508</v>
      </c>
      <c r="N51" s="139" t="s">
        <v>1077</v>
      </c>
      <c r="O51" s="139" t="s">
        <v>1173</v>
      </c>
      <c r="P51" s="139" t="s">
        <v>1169</v>
      </c>
      <c r="Q51" s="165" t="s">
        <v>1177</v>
      </c>
      <c r="R51" s="166"/>
      <c r="S51" s="229">
        <v>118.55</v>
      </c>
      <c r="T51" s="229">
        <f t="shared" si="1"/>
        <v>355.65</v>
      </c>
      <c r="U51" s="347"/>
      <c r="V51" s="10">
        <v>131.94</v>
      </c>
      <c r="W51" s="10">
        <f t="shared" si="6"/>
        <v>395.82</v>
      </c>
      <c r="Y51" s="10">
        <v>122.01</v>
      </c>
      <c r="AA51" s="10">
        <v>156.44999999999999</v>
      </c>
      <c r="AC51" s="12">
        <v>115.49</v>
      </c>
      <c r="AD51" s="12">
        <f t="shared" si="2"/>
        <v>346.46999999999997</v>
      </c>
    </row>
    <row r="52" spans="1:30" x14ac:dyDescent="0.25">
      <c r="A52" s="163">
        <v>6</v>
      </c>
      <c r="B52" s="139" t="s">
        <v>1176</v>
      </c>
      <c r="C52" s="139" t="s">
        <v>399</v>
      </c>
      <c r="D52" s="164">
        <v>0.75</v>
      </c>
      <c r="E52" s="164">
        <v>0.47499999999999998</v>
      </c>
      <c r="F52" s="139">
        <v>19</v>
      </c>
      <c r="G52" s="139" t="s">
        <v>1164</v>
      </c>
      <c r="H52" s="139" t="s">
        <v>1165</v>
      </c>
      <c r="I52" s="139" t="s">
        <v>1166</v>
      </c>
      <c r="J52" s="139">
        <v>7</v>
      </c>
      <c r="K52" s="139">
        <v>7</v>
      </c>
      <c r="L52" s="139">
        <v>7</v>
      </c>
      <c r="M52" s="139">
        <v>7</v>
      </c>
      <c r="N52" s="139" t="s">
        <v>1077</v>
      </c>
      <c r="O52" s="139" t="s">
        <v>1077</v>
      </c>
      <c r="P52" s="139" t="s">
        <v>1169</v>
      </c>
      <c r="Q52" s="165" t="s">
        <v>1177</v>
      </c>
      <c r="R52" s="166"/>
      <c r="S52" s="229">
        <v>116.98</v>
      </c>
      <c r="T52" s="229">
        <f t="shared" si="1"/>
        <v>701.88</v>
      </c>
      <c r="U52" s="347"/>
      <c r="V52" s="10">
        <v>92.88</v>
      </c>
      <c r="W52" s="10">
        <f t="shared" si="6"/>
        <v>557.28</v>
      </c>
      <c r="Y52" s="10">
        <v>126.17</v>
      </c>
      <c r="AA52" s="10">
        <v>129.13999999999999</v>
      </c>
      <c r="AC52" s="12">
        <v>113.72</v>
      </c>
      <c r="AD52" s="12">
        <f t="shared" si="2"/>
        <v>682.31999999999994</v>
      </c>
    </row>
    <row r="53" spans="1:30" x14ac:dyDescent="0.25">
      <c r="A53" s="163">
        <v>4</v>
      </c>
      <c r="B53" s="139" t="s">
        <v>1171</v>
      </c>
      <c r="C53" s="139" t="s">
        <v>399</v>
      </c>
      <c r="D53" s="164">
        <v>0.75</v>
      </c>
      <c r="E53" s="164">
        <v>0.45</v>
      </c>
      <c r="F53" s="139">
        <v>19</v>
      </c>
      <c r="G53" s="139" t="s">
        <v>1164</v>
      </c>
      <c r="H53" s="139" t="s">
        <v>1165</v>
      </c>
      <c r="I53" s="139" t="s">
        <v>1166</v>
      </c>
      <c r="J53" s="139">
        <v>7</v>
      </c>
      <c r="K53" s="139">
        <v>7</v>
      </c>
      <c r="L53" s="139">
        <v>7</v>
      </c>
      <c r="M53" s="139">
        <v>7</v>
      </c>
      <c r="N53" s="139" t="s">
        <v>1077</v>
      </c>
      <c r="O53" s="139" t="s">
        <v>1173</v>
      </c>
      <c r="P53" s="139" t="s">
        <v>1169</v>
      </c>
      <c r="Q53" s="165" t="s">
        <v>1177</v>
      </c>
      <c r="R53" s="166"/>
      <c r="S53" s="229">
        <v>74.989999999999995</v>
      </c>
      <c r="T53" s="229">
        <f t="shared" si="1"/>
        <v>299.95999999999998</v>
      </c>
      <c r="U53" s="347"/>
      <c r="V53" s="10">
        <v>86.95</v>
      </c>
      <c r="W53" s="10">
        <f t="shared" si="6"/>
        <v>347.8</v>
      </c>
      <c r="Y53" s="10">
        <v>76.62</v>
      </c>
      <c r="AA53" s="10">
        <v>98.57</v>
      </c>
      <c r="AC53" s="12">
        <v>67.739999999999995</v>
      </c>
      <c r="AD53" s="12">
        <f t="shared" si="2"/>
        <v>270.95999999999998</v>
      </c>
    </row>
    <row r="54" spans="1:30" x14ac:dyDescent="0.25">
      <c r="A54" s="163">
        <v>2</v>
      </c>
      <c r="B54" s="139" t="s">
        <v>1175</v>
      </c>
      <c r="C54" s="139" t="s">
        <v>346</v>
      </c>
      <c r="D54" s="164">
        <v>1</v>
      </c>
      <c r="E54" s="164">
        <v>0.45</v>
      </c>
      <c r="F54" s="139">
        <v>19</v>
      </c>
      <c r="G54" s="139" t="s">
        <v>1164</v>
      </c>
      <c r="H54" s="139" t="s">
        <v>1165</v>
      </c>
      <c r="I54" s="139" t="s">
        <v>1166</v>
      </c>
      <c r="J54" s="139" t="s">
        <v>508</v>
      </c>
      <c r="K54" s="139" t="s">
        <v>508</v>
      </c>
      <c r="L54" s="139">
        <v>7</v>
      </c>
      <c r="M54" s="139">
        <v>7</v>
      </c>
      <c r="N54" s="139" t="s">
        <v>1077</v>
      </c>
      <c r="O54" s="139" t="s">
        <v>1173</v>
      </c>
      <c r="P54" s="139" t="s">
        <v>1169</v>
      </c>
      <c r="Q54" s="165" t="s">
        <v>1177</v>
      </c>
      <c r="R54" s="166"/>
      <c r="S54" s="229">
        <v>90.45</v>
      </c>
      <c r="T54" s="229">
        <f t="shared" si="1"/>
        <v>180.9</v>
      </c>
      <c r="U54" s="347"/>
      <c r="V54" s="10">
        <v>102.85</v>
      </c>
      <c r="W54" s="10">
        <f t="shared" ref="W54" si="7">SUM(A54)*V54</f>
        <v>205.7</v>
      </c>
      <c r="Y54" s="10">
        <v>92.63</v>
      </c>
      <c r="AA54" s="10">
        <v>118.33</v>
      </c>
      <c r="AC54" s="12">
        <v>83.68</v>
      </c>
      <c r="AD54" s="12">
        <f t="shared" si="2"/>
        <v>167.36</v>
      </c>
    </row>
    <row r="55" spans="1:30" x14ac:dyDescent="0.25">
      <c r="A55" s="163">
        <v>2</v>
      </c>
      <c r="B55" s="139" t="s">
        <v>1175</v>
      </c>
      <c r="C55" s="139" t="s">
        <v>346</v>
      </c>
      <c r="D55" s="164">
        <v>0.5</v>
      </c>
      <c r="E55" s="164">
        <v>0.45</v>
      </c>
      <c r="F55" s="139">
        <v>19</v>
      </c>
      <c r="G55" s="139" t="s">
        <v>1164</v>
      </c>
      <c r="H55" s="139" t="s">
        <v>1165</v>
      </c>
      <c r="I55" s="139" t="s">
        <v>1166</v>
      </c>
      <c r="J55" s="139" t="s">
        <v>508</v>
      </c>
      <c r="K55" s="139" t="s">
        <v>508</v>
      </c>
      <c r="L55" s="139">
        <v>7</v>
      </c>
      <c r="M55" s="139">
        <v>7</v>
      </c>
      <c r="N55" s="139" t="s">
        <v>1077</v>
      </c>
      <c r="O55" s="139" t="s">
        <v>1173</v>
      </c>
      <c r="P55" s="139" t="s">
        <v>1169</v>
      </c>
      <c r="Q55" s="165" t="s">
        <v>1177</v>
      </c>
      <c r="R55" s="166"/>
      <c r="S55" s="229">
        <v>46.1</v>
      </c>
      <c r="T55" s="229">
        <f t="shared" si="1"/>
        <v>92.2</v>
      </c>
      <c r="U55" s="347"/>
      <c r="V55" s="10">
        <v>57.65</v>
      </c>
      <c r="W55" s="10">
        <f t="shared" ref="W55:W58" si="8">SUM(A55)*V55</f>
        <v>115.3</v>
      </c>
      <c r="Y55" s="10">
        <v>47.2</v>
      </c>
      <c r="AA55" s="10">
        <v>65.39</v>
      </c>
      <c r="AC55" s="12">
        <v>44.29</v>
      </c>
      <c r="AD55" s="12">
        <f t="shared" si="2"/>
        <v>88.58</v>
      </c>
    </row>
    <row r="56" spans="1:30" x14ac:dyDescent="0.25">
      <c r="A56" s="163">
        <v>1</v>
      </c>
      <c r="B56" s="139" t="s">
        <v>1172</v>
      </c>
      <c r="C56" s="139" t="s">
        <v>508</v>
      </c>
      <c r="D56" s="164">
        <v>0.75</v>
      </c>
      <c r="E56" s="164">
        <v>1</v>
      </c>
      <c r="F56" s="139">
        <v>19</v>
      </c>
      <c r="G56" s="139" t="s">
        <v>1164</v>
      </c>
      <c r="H56" s="139" t="s">
        <v>508</v>
      </c>
      <c r="I56" s="139" t="s">
        <v>1166</v>
      </c>
      <c r="J56" s="139" t="s">
        <v>508</v>
      </c>
      <c r="K56" s="139" t="s">
        <v>508</v>
      </c>
      <c r="L56" s="139" t="s">
        <v>508</v>
      </c>
      <c r="M56" s="139" t="s">
        <v>508</v>
      </c>
      <c r="N56" s="139" t="s">
        <v>1077</v>
      </c>
      <c r="O56" s="139" t="s">
        <v>1173</v>
      </c>
      <c r="P56" s="139" t="s">
        <v>1169</v>
      </c>
      <c r="Q56" s="165" t="s">
        <v>1177</v>
      </c>
      <c r="R56" s="166"/>
      <c r="S56" s="229">
        <v>124.69</v>
      </c>
      <c r="T56" s="229">
        <f t="shared" si="1"/>
        <v>124.69</v>
      </c>
      <c r="U56" s="347"/>
      <c r="V56" s="10">
        <v>138.22999999999999</v>
      </c>
      <c r="W56" s="10">
        <f t="shared" si="8"/>
        <v>138.22999999999999</v>
      </c>
      <c r="Y56" s="10">
        <v>128.33000000000001</v>
      </c>
      <c r="AA56" s="10">
        <v>164.04</v>
      </c>
      <c r="AC56" s="12">
        <v>121.48</v>
      </c>
      <c r="AD56" s="12">
        <f t="shared" si="2"/>
        <v>121.48</v>
      </c>
    </row>
    <row r="57" spans="1:30" x14ac:dyDescent="0.25">
      <c r="A57" s="163">
        <v>1</v>
      </c>
      <c r="B57" s="139" t="s">
        <v>1172</v>
      </c>
      <c r="C57" s="139" t="s">
        <v>508</v>
      </c>
      <c r="D57" s="164">
        <v>0.75</v>
      </c>
      <c r="E57" s="164">
        <v>0.5</v>
      </c>
      <c r="F57" s="139">
        <v>19</v>
      </c>
      <c r="G57" s="139" t="s">
        <v>1164</v>
      </c>
      <c r="H57" s="139" t="s">
        <v>508</v>
      </c>
      <c r="I57" s="139" t="s">
        <v>1166</v>
      </c>
      <c r="J57" s="139" t="s">
        <v>508</v>
      </c>
      <c r="K57" s="139" t="s">
        <v>508</v>
      </c>
      <c r="L57" s="139" t="s">
        <v>508</v>
      </c>
      <c r="M57" s="139" t="s">
        <v>508</v>
      </c>
      <c r="N57" s="139" t="s">
        <v>1077</v>
      </c>
      <c r="O57" s="139" t="s">
        <v>1173</v>
      </c>
      <c r="P57" s="139" t="s">
        <v>1169</v>
      </c>
      <c r="Q57" s="165" t="s">
        <v>1177</v>
      </c>
      <c r="R57" s="166"/>
      <c r="S57" s="229">
        <v>63.25</v>
      </c>
      <c r="T57" s="229">
        <f t="shared" si="1"/>
        <v>63.25</v>
      </c>
      <c r="U57" s="347"/>
      <c r="V57" s="10">
        <v>75.36</v>
      </c>
      <c r="W57" s="10">
        <f t="shared" si="8"/>
        <v>75.36</v>
      </c>
      <c r="Y57" s="10">
        <v>65.069999999999993</v>
      </c>
      <c r="AA57" s="10">
        <v>88.26</v>
      </c>
      <c r="AC57" s="12">
        <v>61.64</v>
      </c>
      <c r="AD57" s="12">
        <f t="shared" si="2"/>
        <v>61.64</v>
      </c>
    </row>
    <row r="58" spans="1:30" x14ac:dyDescent="0.25">
      <c r="A58" s="163">
        <v>3</v>
      </c>
      <c r="B58" s="139" t="s">
        <v>1176</v>
      </c>
      <c r="C58" s="139" t="s">
        <v>399</v>
      </c>
      <c r="D58" s="164">
        <v>0.75</v>
      </c>
      <c r="E58" s="164">
        <v>0.5</v>
      </c>
      <c r="F58" s="139">
        <v>19</v>
      </c>
      <c r="G58" s="139" t="s">
        <v>1164</v>
      </c>
      <c r="H58" s="139" t="s">
        <v>1165</v>
      </c>
      <c r="I58" s="139" t="s">
        <v>1166</v>
      </c>
      <c r="J58" s="139">
        <v>7</v>
      </c>
      <c r="K58" s="139">
        <v>7</v>
      </c>
      <c r="L58" s="139">
        <v>7</v>
      </c>
      <c r="M58" s="139">
        <v>7</v>
      </c>
      <c r="N58" s="139" t="s">
        <v>1077</v>
      </c>
      <c r="O58" s="139" t="s">
        <v>1077</v>
      </c>
      <c r="P58" s="139" t="s">
        <v>1169</v>
      </c>
      <c r="Q58" s="165" t="s">
        <v>1177</v>
      </c>
      <c r="R58" s="166"/>
      <c r="S58" s="229">
        <v>122.46</v>
      </c>
      <c r="T58" s="229">
        <f t="shared" si="1"/>
        <v>367.38</v>
      </c>
      <c r="U58" s="347"/>
      <c r="V58" s="10">
        <v>96.54</v>
      </c>
      <c r="W58" s="10">
        <f t="shared" si="8"/>
        <v>289.62</v>
      </c>
      <c r="Y58" s="10">
        <v>132.15</v>
      </c>
      <c r="AA58" s="10">
        <v>134.71</v>
      </c>
      <c r="AC58" s="12">
        <v>119.25</v>
      </c>
      <c r="AD58" s="12">
        <f t="shared" si="2"/>
        <v>357.75</v>
      </c>
    </row>
    <row r="59" spans="1:30" x14ac:dyDescent="0.25">
      <c r="A59" s="163">
        <v>2</v>
      </c>
      <c r="B59" s="139" t="s">
        <v>1179</v>
      </c>
      <c r="C59" s="139" t="s">
        <v>399</v>
      </c>
      <c r="D59" s="164">
        <v>0.5</v>
      </c>
      <c r="E59" s="164">
        <v>0.4</v>
      </c>
      <c r="F59" s="139">
        <v>19</v>
      </c>
      <c r="G59" s="139" t="s">
        <v>1164</v>
      </c>
      <c r="H59" s="139" t="s">
        <v>1165</v>
      </c>
      <c r="I59" s="139" t="s">
        <v>1166</v>
      </c>
      <c r="J59" s="139">
        <v>7</v>
      </c>
      <c r="K59" s="139">
        <v>7</v>
      </c>
      <c r="L59" s="139">
        <v>7</v>
      </c>
      <c r="M59" s="139">
        <v>7</v>
      </c>
      <c r="N59" s="139" t="s">
        <v>1077</v>
      </c>
      <c r="O59" s="139" t="s">
        <v>1077</v>
      </c>
      <c r="P59" s="139" t="s">
        <v>1169</v>
      </c>
      <c r="Q59" s="165" t="s">
        <v>1177</v>
      </c>
      <c r="R59" s="166"/>
      <c r="S59" s="229">
        <v>69.61</v>
      </c>
      <c r="T59" s="229">
        <f t="shared" si="1"/>
        <v>139.22</v>
      </c>
      <c r="U59" s="347"/>
      <c r="V59" s="10">
        <v>60.78</v>
      </c>
      <c r="W59" s="10">
        <f t="shared" si="6"/>
        <v>121.56</v>
      </c>
      <c r="Y59" s="10">
        <v>74.77</v>
      </c>
      <c r="AA59" s="10">
        <v>81.13</v>
      </c>
      <c r="AC59" s="12">
        <v>66.760000000000005</v>
      </c>
      <c r="AD59" s="12">
        <f t="shared" si="2"/>
        <v>133.52000000000001</v>
      </c>
    </row>
    <row r="60" spans="1:30" x14ac:dyDescent="0.25">
      <c r="A60" s="163">
        <v>1</v>
      </c>
      <c r="B60" s="139" t="s">
        <v>1179</v>
      </c>
      <c r="C60" s="139" t="s">
        <v>399</v>
      </c>
      <c r="D60" s="164">
        <v>1</v>
      </c>
      <c r="E60" s="164">
        <v>0.4</v>
      </c>
      <c r="F60" s="139">
        <v>19</v>
      </c>
      <c r="G60" s="139" t="s">
        <v>1164</v>
      </c>
      <c r="H60" s="139" t="s">
        <v>1165</v>
      </c>
      <c r="I60" s="139" t="s">
        <v>1166</v>
      </c>
      <c r="J60" s="139">
        <v>7</v>
      </c>
      <c r="K60" s="139">
        <v>7</v>
      </c>
      <c r="L60" s="139">
        <v>7</v>
      </c>
      <c r="M60" s="139">
        <v>7</v>
      </c>
      <c r="N60" s="139" t="s">
        <v>1077</v>
      </c>
      <c r="O60" s="139" t="s">
        <v>1077</v>
      </c>
      <c r="P60" s="139" t="s">
        <v>1169</v>
      </c>
      <c r="Q60" s="165" t="s">
        <v>1177</v>
      </c>
      <c r="R60" s="166"/>
      <c r="S60" s="229">
        <v>131.49</v>
      </c>
      <c r="T60" s="229">
        <f t="shared" si="1"/>
        <v>131.49</v>
      </c>
      <c r="U60" s="347"/>
      <c r="V60" s="10">
        <v>103.14</v>
      </c>
      <c r="W60" s="10">
        <f t="shared" si="6"/>
        <v>103.14</v>
      </c>
      <c r="Y60" s="10">
        <v>141.82</v>
      </c>
      <c r="AA60" s="10">
        <v>143.84</v>
      </c>
      <c r="AC60" s="12">
        <v>127.73</v>
      </c>
      <c r="AD60" s="12">
        <f t="shared" si="2"/>
        <v>127.73</v>
      </c>
    </row>
    <row r="61" spans="1:30" x14ac:dyDescent="0.25">
      <c r="A61" s="163">
        <v>1</v>
      </c>
      <c r="B61" s="139" t="s">
        <v>1180</v>
      </c>
      <c r="C61" s="139" t="s">
        <v>399</v>
      </c>
      <c r="D61" s="164">
        <v>3</v>
      </c>
      <c r="E61" s="164">
        <v>0.15</v>
      </c>
      <c r="F61" s="139">
        <v>19</v>
      </c>
      <c r="G61" s="139" t="s">
        <v>1164</v>
      </c>
      <c r="H61" s="139" t="s">
        <v>1165</v>
      </c>
      <c r="I61" s="139" t="s">
        <v>1166</v>
      </c>
      <c r="J61" s="139">
        <v>7</v>
      </c>
      <c r="K61" s="139">
        <v>7</v>
      </c>
      <c r="L61" s="139">
        <v>7</v>
      </c>
      <c r="M61" s="139">
        <v>7</v>
      </c>
      <c r="N61" s="139" t="s">
        <v>1077</v>
      </c>
      <c r="O61" s="139" t="s">
        <v>1173</v>
      </c>
      <c r="P61" s="139" t="s">
        <v>1169</v>
      </c>
      <c r="Q61" s="165" t="s">
        <v>1177</v>
      </c>
      <c r="R61" s="166"/>
      <c r="S61" s="229">
        <v>122.49</v>
      </c>
      <c r="T61" s="229">
        <f t="shared" si="1"/>
        <v>122.49</v>
      </c>
      <c r="U61" s="347"/>
      <c r="V61" s="10">
        <v>134.88999999999999</v>
      </c>
      <c r="W61" s="10">
        <f t="shared" si="6"/>
        <v>134.88999999999999</v>
      </c>
      <c r="Y61" s="10">
        <v>124.67</v>
      </c>
      <c r="AA61" s="10">
        <v>150.37</v>
      </c>
      <c r="AC61" s="12">
        <v>105.32</v>
      </c>
      <c r="AD61" s="12">
        <f t="shared" si="2"/>
        <v>105.32</v>
      </c>
    </row>
    <row r="62" spans="1:30" x14ac:dyDescent="0.25">
      <c r="A62" s="163">
        <v>1</v>
      </c>
      <c r="B62" s="139" t="s">
        <v>1180</v>
      </c>
      <c r="C62" s="139" t="s">
        <v>399</v>
      </c>
      <c r="D62" s="164">
        <v>2</v>
      </c>
      <c r="E62" s="164">
        <v>0.15</v>
      </c>
      <c r="F62" s="139">
        <v>19</v>
      </c>
      <c r="G62" s="139" t="s">
        <v>1164</v>
      </c>
      <c r="H62" s="139" t="s">
        <v>1165</v>
      </c>
      <c r="I62" s="139" t="s">
        <v>1166</v>
      </c>
      <c r="J62" s="139">
        <v>7</v>
      </c>
      <c r="K62" s="139">
        <v>7</v>
      </c>
      <c r="L62" s="139">
        <v>7</v>
      </c>
      <c r="M62" s="139">
        <v>7</v>
      </c>
      <c r="N62" s="139" t="s">
        <v>1077</v>
      </c>
      <c r="O62" s="139" t="s">
        <v>1173</v>
      </c>
      <c r="P62" s="139" t="s">
        <v>1169</v>
      </c>
      <c r="Q62" s="165" t="s">
        <v>1177</v>
      </c>
      <c r="R62" s="166"/>
      <c r="S62" s="229">
        <v>83.01</v>
      </c>
      <c r="T62" s="229">
        <f t="shared" si="1"/>
        <v>83.01</v>
      </c>
      <c r="U62" s="347"/>
      <c r="V62" s="10">
        <v>94.84</v>
      </c>
      <c r="W62" s="10">
        <f t="shared" si="6"/>
        <v>94.84</v>
      </c>
      <c r="Y62" s="10">
        <v>84.46</v>
      </c>
      <c r="AA62" s="10">
        <v>105.16</v>
      </c>
      <c r="AC62" s="12">
        <v>71.31</v>
      </c>
      <c r="AD62" s="12">
        <f t="shared" si="2"/>
        <v>71.31</v>
      </c>
    </row>
    <row r="63" spans="1:30" x14ac:dyDescent="0.25">
      <c r="A63" s="163">
        <v>8</v>
      </c>
      <c r="B63" s="139" t="s">
        <v>1171</v>
      </c>
      <c r="C63" s="139" t="s">
        <v>399</v>
      </c>
      <c r="D63" s="164">
        <v>1.5</v>
      </c>
      <c r="E63" s="164">
        <v>0.45</v>
      </c>
      <c r="F63" s="139">
        <v>19</v>
      </c>
      <c r="G63" s="139" t="s">
        <v>1164</v>
      </c>
      <c r="H63" s="139" t="s">
        <v>1165</v>
      </c>
      <c r="I63" s="139" t="s">
        <v>1166</v>
      </c>
      <c r="J63" s="139">
        <v>7</v>
      </c>
      <c r="K63" s="139">
        <v>7</v>
      </c>
      <c r="L63" s="139">
        <v>7</v>
      </c>
      <c r="M63" s="139">
        <v>7</v>
      </c>
      <c r="N63" s="139" t="s">
        <v>1077</v>
      </c>
      <c r="O63" s="139" t="s">
        <v>1173</v>
      </c>
      <c r="P63" s="139" t="s">
        <v>1169</v>
      </c>
      <c r="Q63" s="165" t="s">
        <v>1177</v>
      </c>
      <c r="R63" s="166"/>
      <c r="S63" s="229">
        <v>141.47</v>
      </c>
      <c r="T63" s="229">
        <f t="shared" si="1"/>
        <v>1131.76</v>
      </c>
      <c r="U63" s="347"/>
      <c r="V63" s="10">
        <v>154.72</v>
      </c>
      <c r="W63" s="10">
        <f t="shared" si="6"/>
        <v>1237.76</v>
      </c>
      <c r="Y63" s="10">
        <v>144.74</v>
      </c>
      <c r="AA63" s="10">
        <v>177.94</v>
      </c>
      <c r="AC63" s="12">
        <v>129.13999999999999</v>
      </c>
      <c r="AD63" s="12">
        <f t="shared" si="2"/>
        <v>1033.1199999999999</v>
      </c>
    </row>
    <row r="64" spans="1:30" x14ac:dyDescent="0.25">
      <c r="A64" s="163">
        <v>6</v>
      </c>
      <c r="B64" s="139" t="s">
        <v>1175</v>
      </c>
      <c r="C64" s="139" t="s">
        <v>346</v>
      </c>
      <c r="D64" s="164">
        <v>0.95</v>
      </c>
      <c r="E64" s="164">
        <v>0.45</v>
      </c>
      <c r="F64" s="139">
        <v>19</v>
      </c>
      <c r="G64" s="139" t="s">
        <v>1164</v>
      </c>
      <c r="H64" s="139" t="s">
        <v>1165</v>
      </c>
      <c r="I64" s="139" t="s">
        <v>1166</v>
      </c>
      <c r="J64" s="139" t="s">
        <v>508</v>
      </c>
      <c r="K64" s="139" t="s">
        <v>508</v>
      </c>
      <c r="L64" s="139">
        <v>7</v>
      </c>
      <c r="M64" s="139">
        <v>7</v>
      </c>
      <c r="N64" s="139" t="s">
        <v>1077</v>
      </c>
      <c r="O64" s="139" t="s">
        <v>1173</v>
      </c>
      <c r="P64" s="139" t="s">
        <v>1169</v>
      </c>
      <c r="Q64" s="165" t="s">
        <v>1177</v>
      </c>
      <c r="R64" s="166"/>
      <c r="S64" s="229">
        <v>85.99</v>
      </c>
      <c r="T64" s="229">
        <f t="shared" si="1"/>
        <v>515.93999999999994</v>
      </c>
      <c r="U64" s="347"/>
      <c r="V64" s="10">
        <v>90.87</v>
      </c>
      <c r="W64" s="10">
        <f t="shared" ref="W64:W117" si="9">SUM(A64)*V64</f>
        <v>545.22</v>
      </c>
      <c r="Y64" s="10">
        <v>80.62</v>
      </c>
      <c r="AA64" s="10">
        <v>105.58</v>
      </c>
      <c r="AC64" s="12">
        <v>79.58</v>
      </c>
      <c r="AD64" s="12">
        <f t="shared" si="2"/>
        <v>477.48</v>
      </c>
    </row>
    <row r="65" spans="1:31" x14ac:dyDescent="0.25">
      <c r="A65" s="163">
        <v>2</v>
      </c>
      <c r="B65" s="139" t="s">
        <v>1175</v>
      </c>
      <c r="C65" s="139" t="s">
        <v>346</v>
      </c>
      <c r="D65" s="164">
        <v>0.47499999999999998</v>
      </c>
      <c r="E65" s="164">
        <v>0.45</v>
      </c>
      <c r="F65" s="139">
        <v>19</v>
      </c>
      <c r="G65" s="139" t="s">
        <v>1164</v>
      </c>
      <c r="H65" s="139" t="s">
        <v>1165</v>
      </c>
      <c r="I65" s="139" t="s">
        <v>1166</v>
      </c>
      <c r="J65" s="139" t="s">
        <v>508</v>
      </c>
      <c r="K65" s="139" t="s">
        <v>508</v>
      </c>
      <c r="L65" s="139">
        <v>7</v>
      </c>
      <c r="M65" s="139">
        <v>7</v>
      </c>
      <c r="N65" s="139" t="s">
        <v>1077</v>
      </c>
      <c r="O65" s="139" t="s">
        <v>1173</v>
      </c>
      <c r="P65" s="139" t="s">
        <v>1169</v>
      </c>
      <c r="Q65" s="165" t="s">
        <v>1177</v>
      </c>
      <c r="R65" s="166"/>
      <c r="S65" s="229">
        <v>45.89</v>
      </c>
      <c r="T65" s="229">
        <f t="shared" si="1"/>
        <v>91.78</v>
      </c>
      <c r="U65" s="347"/>
      <c r="V65" s="10">
        <v>55.03</v>
      </c>
      <c r="W65" s="10">
        <f t="shared" ref="W65" si="10">SUM(A65)*V65</f>
        <v>110.06</v>
      </c>
      <c r="Y65" s="10">
        <v>44.57</v>
      </c>
      <c r="AA65" s="10">
        <v>62.39</v>
      </c>
      <c r="AC65" s="12">
        <v>44.29</v>
      </c>
      <c r="AD65" s="12">
        <f t="shared" si="2"/>
        <v>88.58</v>
      </c>
    </row>
    <row r="66" spans="1:31" x14ac:dyDescent="0.25">
      <c r="A66" s="163">
        <v>3</v>
      </c>
      <c r="B66" s="139" t="s">
        <v>1178</v>
      </c>
      <c r="C66" s="139" t="s">
        <v>1170</v>
      </c>
      <c r="D66" s="164">
        <v>1.5</v>
      </c>
      <c r="E66" s="164">
        <v>0.45</v>
      </c>
      <c r="F66" s="139">
        <v>19</v>
      </c>
      <c r="G66" s="139" t="s">
        <v>1164</v>
      </c>
      <c r="H66" s="139" t="s">
        <v>1165</v>
      </c>
      <c r="I66" s="139" t="s">
        <v>1166</v>
      </c>
      <c r="J66" s="139" t="s">
        <v>508</v>
      </c>
      <c r="K66" s="139" t="s">
        <v>508</v>
      </c>
      <c r="L66" s="139">
        <v>7</v>
      </c>
      <c r="M66" s="139" t="s">
        <v>508</v>
      </c>
      <c r="N66" s="139" t="s">
        <v>1077</v>
      </c>
      <c r="O66" s="139" t="s">
        <v>1077</v>
      </c>
      <c r="P66" s="139" t="s">
        <v>1169</v>
      </c>
      <c r="Q66" s="165" t="s">
        <v>1177</v>
      </c>
      <c r="R66" s="166"/>
      <c r="S66" s="229">
        <v>196.61</v>
      </c>
      <c r="T66" s="229">
        <f t="shared" si="1"/>
        <v>589.83000000000004</v>
      </c>
      <c r="U66" s="347"/>
      <c r="V66" s="10">
        <v>141.4</v>
      </c>
      <c r="W66" s="10">
        <f t="shared" si="9"/>
        <v>424.20000000000005</v>
      </c>
      <c r="Y66" s="10">
        <v>214.04</v>
      </c>
      <c r="AA66" s="10">
        <v>210.1</v>
      </c>
      <c r="AC66" s="12">
        <v>198.08</v>
      </c>
      <c r="AD66" s="12">
        <f t="shared" si="2"/>
        <v>594.24</v>
      </c>
    </row>
    <row r="67" spans="1:31" x14ac:dyDescent="0.25">
      <c r="A67" s="163">
        <v>3</v>
      </c>
      <c r="B67" s="139" t="s">
        <v>1172</v>
      </c>
      <c r="C67" s="139" t="s">
        <v>508</v>
      </c>
      <c r="D67" s="164">
        <v>1.5</v>
      </c>
      <c r="E67" s="164">
        <v>1</v>
      </c>
      <c r="F67" s="139">
        <v>19</v>
      </c>
      <c r="G67" s="139" t="s">
        <v>1164</v>
      </c>
      <c r="H67" s="139" t="s">
        <v>508</v>
      </c>
      <c r="I67" s="139" t="s">
        <v>1166</v>
      </c>
      <c r="J67" s="139" t="s">
        <v>508</v>
      </c>
      <c r="K67" s="139" t="s">
        <v>508</v>
      </c>
      <c r="L67" s="139" t="s">
        <v>508</v>
      </c>
      <c r="M67" s="139" t="s">
        <v>508</v>
      </c>
      <c r="N67" s="139" t="s">
        <v>1077</v>
      </c>
      <c r="O67" s="139" t="s">
        <v>1173</v>
      </c>
      <c r="P67" s="139" t="s">
        <v>1169</v>
      </c>
      <c r="Q67" s="165" t="s">
        <v>1177</v>
      </c>
      <c r="R67" s="166"/>
      <c r="S67" s="229">
        <v>247.63</v>
      </c>
      <c r="T67" s="229">
        <f t="shared" si="1"/>
        <v>742.89</v>
      </c>
      <c r="U67" s="347"/>
      <c r="V67" s="10">
        <v>264</v>
      </c>
      <c r="W67" s="10">
        <f t="shared" si="9"/>
        <v>792</v>
      </c>
      <c r="Y67" s="10">
        <v>254.89</v>
      </c>
      <c r="AA67" s="10">
        <v>315.61</v>
      </c>
      <c r="AC67" s="12">
        <v>241.18</v>
      </c>
      <c r="AD67" s="12">
        <f t="shared" si="2"/>
        <v>723.54</v>
      </c>
    </row>
    <row r="68" spans="1:31" x14ac:dyDescent="0.25">
      <c r="A68" s="163">
        <v>1</v>
      </c>
      <c r="B68" s="139" t="s">
        <v>1172</v>
      </c>
      <c r="C68" s="139" t="s">
        <v>508</v>
      </c>
      <c r="D68" s="164">
        <v>1.5</v>
      </c>
      <c r="E68" s="164">
        <v>0.47499999999999998</v>
      </c>
      <c r="F68" s="139">
        <v>19</v>
      </c>
      <c r="G68" s="139" t="s">
        <v>1164</v>
      </c>
      <c r="H68" s="139" t="s">
        <v>508</v>
      </c>
      <c r="I68" s="139" t="s">
        <v>1166</v>
      </c>
      <c r="J68" s="139" t="s">
        <v>508</v>
      </c>
      <c r="K68" s="139" t="s">
        <v>508</v>
      </c>
      <c r="L68" s="139" t="s">
        <v>508</v>
      </c>
      <c r="M68" s="139" t="s">
        <v>508</v>
      </c>
      <c r="N68" s="139" t="s">
        <v>1077</v>
      </c>
      <c r="O68" s="139" t="s">
        <v>1173</v>
      </c>
      <c r="P68" s="139" t="s">
        <v>1169</v>
      </c>
      <c r="Q68" s="165" t="s">
        <v>1177</v>
      </c>
      <c r="R68" s="166"/>
      <c r="S68" s="229">
        <v>118.55</v>
      </c>
      <c r="T68" s="229">
        <f t="shared" si="1"/>
        <v>118.55</v>
      </c>
      <c r="U68" s="347"/>
      <c r="V68" s="10">
        <v>131.94</v>
      </c>
      <c r="W68" s="10">
        <f t="shared" ref="W68:W69" si="11">SUM(A68)*V68</f>
        <v>131.94</v>
      </c>
      <c r="Y68" s="10">
        <v>122.01</v>
      </c>
      <c r="AA68" s="10">
        <v>156.44999999999999</v>
      </c>
      <c r="AC68" s="12">
        <v>115.49</v>
      </c>
      <c r="AD68" s="12">
        <f t="shared" si="2"/>
        <v>115.49</v>
      </c>
    </row>
    <row r="69" spans="1:31" x14ac:dyDescent="0.25">
      <c r="A69" s="163">
        <v>21</v>
      </c>
      <c r="B69" s="139" t="s">
        <v>1179</v>
      </c>
      <c r="C69" s="139" t="s">
        <v>399</v>
      </c>
      <c r="D69" s="164">
        <v>0.47499999999999998</v>
      </c>
      <c r="E69" s="164">
        <v>0.45</v>
      </c>
      <c r="F69" s="139">
        <v>19</v>
      </c>
      <c r="G69" s="139" t="s">
        <v>1164</v>
      </c>
      <c r="H69" s="139" t="s">
        <v>1165</v>
      </c>
      <c r="I69" s="139" t="s">
        <v>1166</v>
      </c>
      <c r="J69" s="139">
        <v>7</v>
      </c>
      <c r="K69" s="139">
        <v>7</v>
      </c>
      <c r="L69" s="139">
        <v>7</v>
      </c>
      <c r="M69" s="139">
        <v>7</v>
      </c>
      <c r="N69" s="139" t="s">
        <v>1077</v>
      </c>
      <c r="O69" s="139" t="s">
        <v>1077</v>
      </c>
      <c r="P69" s="139" t="s">
        <v>1169</v>
      </c>
      <c r="Q69" s="165" t="s">
        <v>1177</v>
      </c>
      <c r="R69" s="166"/>
      <c r="S69" s="229">
        <v>73.73</v>
      </c>
      <c r="T69" s="229">
        <f t="shared" si="1"/>
        <v>1548.3300000000002</v>
      </c>
      <c r="U69" s="347"/>
      <c r="V69" s="10">
        <v>63.57</v>
      </c>
      <c r="W69" s="10">
        <f t="shared" si="11"/>
        <v>1334.97</v>
      </c>
      <c r="Y69" s="10">
        <v>79.260000000000005</v>
      </c>
      <c r="AA69" s="10">
        <v>85.32</v>
      </c>
      <c r="AC69" s="12">
        <v>70.88</v>
      </c>
      <c r="AD69" s="12">
        <f t="shared" si="2"/>
        <v>1488.48</v>
      </c>
    </row>
    <row r="70" spans="1:31" x14ac:dyDescent="0.25">
      <c r="A70" s="163">
        <v>1</v>
      </c>
      <c r="B70" s="139" t="s">
        <v>1181</v>
      </c>
      <c r="C70" s="139" t="s">
        <v>399</v>
      </c>
      <c r="D70" s="164">
        <v>2.2999999999999998</v>
      </c>
      <c r="E70" s="164">
        <v>0.1</v>
      </c>
      <c r="F70" s="139">
        <v>19</v>
      </c>
      <c r="G70" s="139" t="s">
        <v>1164</v>
      </c>
      <c r="H70" s="139" t="s">
        <v>1165</v>
      </c>
      <c r="I70" s="139" t="s">
        <v>1166</v>
      </c>
      <c r="J70" s="139">
        <v>7</v>
      </c>
      <c r="K70" s="139">
        <v>7</v>
      </c>
      <c r="L70" s="139">
        <v>7</v>
      </c>
      <c r="M70" s="139">
        <v>7</v>
      </c>
      <c r="N70" s="139" t="s">
        <v>1077</v>
      </c>
      <c r="O70" s="139" t="s">
        <v>1173</v>
      </c>
      <c r="P70" s="139" t="s">
        <v>1169</v>
      </c>
      <c r="Q70" s="165" t="s">
        <v>1177</v>
      </c>
      <c r="R70" s="166"/>
      <c r="S70" s="229">
        <v>75.27</v>
      </c>
      <c r="T70" s="229">
        <f t="shared" si="1"/>
        <v>75.27</v>
      </c>
      <c r="U70" s="347"/>
      <c r="V70" s="10">
        <v>86.83</v>
      </c>
      <c r="W70" s="10">
        <f t="shared" si="9"/>
        <v>86.83</v>
      </c>
      <c r="Y70" s="10">
        <v>76.39</v>
      </c>
      <c r="AA70" s="10">
        <v>94.74</v>
      </c>
      <c r="AC70" s="12">
        <v>62.66</v>
      </c>
      <c r="AD70" s="12">
        <f t="shared" si="2"/>
        <v>62.66</v>
      </c>
    </row>
    <row r="71" spans="1:31" x14ac:dyDescent="0.25">
      <c r="A71" s="163">
        <v>1</v>
      </c>
      <c r="B71" s="139" t="s">
        <v>1181</v>
      </c>
      <c r="C71" s="139" t="s">
        <v>399</v>
      </c>
      <c r="D71" s="164">
        <v>1.5</v>
      </c>
      <c r="E71" s="164">
        <v>0.1</v>
      </c>
      <c r="F71" s="139">
        <v>19</v>
      </c>
      <c r="G71" s="139" t="s">
        <v>1164</v>
      </c>
      <c r="H71" s="139" t="s">
        <v>1165</v>
      </c>
      <c r="I71" s="139" t="s">
        <v>1166</v>
      </c>
      <c r="J71" s="139">
        <v>7</v>
      </c>
      <c r="K71" s="139">
        <v>7</v>
      </c>
      <c r="L71" s="139">
        <v>7</v>
      </c>
      <c r="M71" s="139">
        <v>7</v>
      </c>
      <c r="N71" s="139" t="s">
        <v>1077</v>
      </c>
      <c r="O71" s="139" t="s">
        <v>1173</v>
      </c>
      <c r="P71" s="139" t="s">
        <v>1169</v>
      </c>
      <c r="Q71" s="165" t="s">
        <v>1177</v>
      </c>
      <c r="R71" s="166"/>
      <c r="S71" s="229">
        <v>50.22</v>
      </c>
      <c r="T71" s="229">
        <f t="shared" si="1"/>
        <v>50.22</v>
      </c>
      <c r="U71" s="347">
        <f>SUM(T48:T71)</f>
        <v>8790.2000000000007</v>
      </c>
      <c r="V71" s="10">
        <v>61.49</v>
      </c>
      <c r="W71" s="10">
        <f t="shared" ref="W71" si="12">SUM(A71)*V71</f>
        <v>61.49</v>
      </c>
      <c r="X71" s="6">
        <f>SUM(W48:W71)</f>
        <v>8601.7799999999988</v>
      </c>
      <c r="Y71" s="10">
        <v>50.95</v>
      </c>
      <c r="AA71" s="10">
        <v>66.650000000000006</v>
      </c>
      <c r="AC71" s="12">
        <v>44.29</v>
      </c>
      <c r="AD71" s="12">
        <f t="shared" si="2"/>
        <v>44.29</v>
      </c>
      <c r="AE71" s="12">
        <f>SUM(AD48:AD71)</f>
        <v>8346.06</v>
      </c>
    </row>
    <row r="72" spans="1:31" s="2" customFormat="1" x14ac:dyDescent="0.25">
      <c r="A72" s="75" t="s">
        <v>158</v>
      </c>
      <c r="B72" s="75" t="s">
        <v>1036</v>
      </c>
      <c r="C72" s="76"/>
      <c r="D72" s="160"/>
      <c r="E72" s="160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161"/>
      <c r="R72" s="162"/>
      <c r="S72" s="347"/>
      <c r="T72" s="347"/>
      <c r="U72" s="347"/>
      <c r="V72" s="6"/>
      <c r="W72" s="6"/>
      <c r="X72" s="6"/>
      <c r="Y72" s="6"/>
      <c r="AA72" s="6"/>
    </row>
    <row r="73" spans="1:31" x14ac:dyDescent="0.25">
      <c r="A73" s="163">
        <v>4</v>
      </c>
      <c r="B73" s="139" t="s">
        <v>1171</v>
      </c>
      <c r="C73" s="139" t="s">
        <v>399</v>
      </c>
      <c r="D73" s="164">
        <v>0.75</v>
      </c>
      <c r="E73" s="164">
        <v>0.45</v>
      </c>
      <c r="F73" s="139">
        <v>19</v>
      </c>
      <c r="G73" s="139" t="s">
        <v>1164</v>
      </c>
      <c r="H73" s="139" t="s">
        <v>1165</v>
      </c>
      <c r="I73" s="139" t="s">
        <v>1166</v>
      </c>
      <c r="J73" s="139">
        <v>7</v>
      </c>
      <c r="K73" s="139">
        <v>7</v>
      </c>
      <c r="L73" s="139">
        <v>7</v>
      </c>
      <c r="M73" s="139">
        <v>7</v>
      </c>
      <c r="N73" s="139" t="s">
        <v>1077</v>
      </c>
      <c r="O73" s="139" t="s">
        <v>1173</v>
      </c>
      <c r="P73" s="139" t="s">
        <v>1169</v>
      </c>
      <c r="Q73" s="165" t="s">
        <v>1177</v>
      </c>
      <c r="R73" s="166"/>
      <c r="S73" s="229">
        <v>74.989999999999995</v>
      </c>
      <c r="T73" s="229">
        <f t="shared" si="1"/>
        <v>299.95999999999998</v>
      </c>
      <c r="U73" s="347"/>
      <c r="V73" s="10">
        <v>86.95</v>
      </c>
      <c r="W73" s="10">
        <f t="shared" si="9"/>
        <v>347.8</v>
      </c>
      <c r="Y73" s="10">
        <v>76.62</v>
      </c>
      <c r="AA73" s="10">
        <v>98.57</v>
      </c>
      <c r="AC73" s="12">
        <v>67.739999999999995</v>
      </c>
      <c r="AD73" s="12">
        <f t="shared" si="2"/>
        <v>270.95999999999998</v>
      </c>
    </row>
    <row r="74" spans="1:31" x14ac:dyDescent="0.25">
      <c r="A74" s="163">
        <v>4</v>
      </c>
      <c r="B74" s="139" t="s">
        <v>1175</v>
      </c>
      <c r="C74" s="139" t="s">
        <v>346</v>
      </c>
      <c r="D74" s="164">
        <v>0.95</v>
      </c>
      <c r="E74" s="164">
        <v>0.45</v>
      </c>
      <c r="F74" s="139">
        <v>19</v>
      </c>
      <c r="G74" s="139" t="s">
        <v>1164</v>
      </c>
      <c r="H74" s="139" t="s">
        <v>1165</v>
      </c>
      <c r="I74" s="139" t="s">
        <v>1166</v>
      </c>
      <c r="J74" s="139" t="s">
        <v>508</v>
      </c>
      <c r="K74" s="139" t="s">
        <v>508</v>
      </c>
      <c r="L74" s="139">
        <v>7</v>
      </c>
      <c r="M74" s="139">
        <v>7</v>
      </c>
      <c r="N74" s="139" t="s">
        <v>1077</v>
      </c>
      <c r="O74" s="139" t="s">
        <v>1173</v>
      </c>
      <c r="P74" s="139" t="s">
        <v>1169</v>
      </c>
      <c r="Q74" s="165" t="s">
        <v>1177</v>
      </c>
      <c r="R74" s="166"/>
      <c r="S74" s="229">
        <v>85.99</v>
      </c>
      <c r="T74" s="229">
        <f t="shared" ref="T74:T117" si="13">SUM(A74)*S74</f>
        <v>343.96</v>
      </c>
      <c r="U74" s="347"/>
      <c r="V74" s="10">
        <v>90.87</v>
      </c>
      <c r="W74" s="10">
        <f t="shared" si="9"/>
        <v>363.48</v>
      </c>
      <c r="Y74" s="10">
        <v>80.62</v>
      </c>
      <c r="AA74" s="10">
        <v>105.58</v>
      </c>
      <c r="AC74" s="12">
        <v>79.58</v>
      </c>
      <c r="AD74" s="12">
        <f t="shared" ref="AD74:AD110" si="14">SUM(A74)*AC74</f>
        <v>318.32</v>
      </c>
    </row>
    <row r="75" spans="1:31" x14ac:dyDescent="0.25">
      <c r="A75" s="163">
        <v>2</v>
      </c>
      <c r="B75" s="139" t="s">
        <v>1178</v>
      </c>
      <c r="C75" s="139" t="s">
        <v>1170</v>
      </c>
      <c r="D75" s="164">
        <v>0.75</v>
      </c>
      <c r="E75" s="164">
        <v>0.45</v>
      </c>
      <c r="F75" s="139">
        <v>19</v>
      </c>
      <c r="G75" s="139" t="s">
        <v>1164</v>
      </c>
      <c r="H75" s="139" t="s">
        <v>1165</v>
      </c>
      <c r="I75" s="139" t="s">
        <v>1166</v>
      </c>
      <c r="J75" s="139" t="s">
        <v>508</v>
      </c>
      <c r="K75" s="139" t="s">
        <v>508</v>
      </c>
      <c r="L75" s="139">
        <v>7</v>
      </c>
      <c r="M75" s="139" t="s">
        <v>508</v>
      </c>
      <c r="N75" s="139" t="s">
        <v>1077</v>
      </c>
      <c r="O75" s="139" t="s">
        <v>1077</v>
      </c>
      <c r="P75" s="139" t="s">
        <v>1169</v>
      </c>
      <c r="Q75" s="165" t="s">
        <v>1177</v>
      </c>
      <c r="R75" s="166"/>
      <c r="S75" s="229">
        <v>99.21</v>
      </c>
      <c r="T75" s="229">
        <f t="shared" si="13"/>
        <v>198.42</v>
      </c>
      <c r="U75" s="347"/>
      <c r="V75" s="10">
        <v>76.95</v>
      </c>
      <c r="W75" s="10">
        <f t="shared" si="9"/>
        <v>153.9</v>
      </c>
      <c r="Y75" s="10">
        <v>107.92</v>
      </c>
      <c r="AA75" s="10">
        <v>111.3</v>
      </c>
      <c r="AC75" s="12">
        <v>99.94</v>
      </c>
      <c r="AD75" s="12">
        <f t="shared" si="14"/>
        <v>199.88</v>
      </c>
    </row>
    <row r="76" spans="1:31" x14ac:dyDescent="0.25">
      <c r="A76" s="163">
        <v>2</v>
      </c>
      <c r="B76" s="139" t="s">
        <v>1172</v>
      </c>
      <c r="C76" s="139" t="s">
        <v>508</v>
      </c>
      <c r="D76" s="164">
        <v>0.75</v>
      </c>
      <c r="E76" s="164">
        <v>0.95</v>
      </c>
      <c r="F76" s="139">
        <v>19</v>
      </c>
      <c r="G76" s="139" t="s">
        <v>1164</v>
      </c>
      <c r="H76" s="139" t="s">
        <v>508</v>
      </c>
      <c r="I76" s="139" t="s">
        <v>1166</v>
      </c>
      <c r="J76" s="139" t="s">
        <v>508</v>
      </c>
      <c r="K76" s="139" t="s">
        <v>508</v>
      </c>
      <c r="L76" s="139" t="s">
        <v>508</v>
      </c>
      <c r="M76" s="139" t="s">
        <v>508</v>
      </c>
      <c r="N76" s="139" t="s">
        <v>1077</v>
      </c>
      <c r="O76" s="139" t="s">
        <v>1173</v>
      </c>
      <c r="P76" s="139" t="s">
        <v>1169</v>
      </c>
      <c r="Q76" s="165" t="s">
        <v>1177</v>
      </c>
      <c r="R76" s="166"/>
      <c r="S76" s="229">
        <v>118.55</v>
      </c>
      <c r="T76" s="229">
        <f t="shared" si="13"/>
        <v>237.1</v>
      </c>
      <c r="U76" s="347"/>
      <c r="V76" s="10">
        <v>131.94</v>
      </c>
      <c r="W76" s="10">
        <f t="shared" si="9"/>
        <v>263.88</v>
      </c>
      <c r="Y76" s="10">
        <v>122.01</v>
      </c>
      <c r="AA76" s="10">
        <v>156.44999999999999</v>
      </c>
      <c r="AC76" s="12">
        <v>115.49</v>
      </c>
      <c r="AD76" s="12">
        <f t="shared" si="14"/>
        <v>230.98</v>
      </c>
    </row>
    <row r="77" spans="1:31" x14ac:dyDescent="0.25">
      <c r="A77" s="163">
        <v>4</v>
      </c>
      <c r="B77" s="139" t="s">
        <v>1176</v>
      </c>
      <c r="C77" s="139" t="s">
        <v>399</v>
      </c>
      <c r="D77" s="164">
        <v>0.75</v>
      </c>
      <c r="E77" s="164">
        <v>0.47499999999999998</v>
      </c>
      <c r="F77" s="139">
        <v>19</v>
      </c>
      <c r="G77" s="139" t="s">
        <v>1164</v>
      </c>
      <c r="H77" s="139" t="s">
        <v>1165</v>
      </c>
      <c r="I77" s="139" t="s">
        <v>1166</v>
      </c>
      <c r="J77" s="139">
        <v>7</v>
      </c>
      <c r="K77" s="139">
        <v>7</v>
      </c>
      <c r="L77" s="139">
        <v>7</v>
      </c>
      <c r="M77" s="139">
        <v>7</v>
      </c>
      <c r="N77" s="139" t="s">
        <v>1077</v>
      </c>
      <c r="O77" s="139" t="s">
        <v>1077</v>
      </c>
      <c r="P77" s="139" t="s">
        <v>1169</v>
      </c>
      <c r="Q77" s="165" t="s">
        <v>1177</v>
      </c>
      <c r="R77" s="166"/>
      <c r="S77" s="229">
        <v>116.98</v>
      </c>
      <c r="T77" s="229">
        <f t="shared" si="13"/>
        <v>467.92</v>
      </c>
      <c r="U77" s="347"/>
      <c r="V77" s="10">
        <v>92.88</v>
      </c>
      <c r="W77" s="10">
        <f t="shared" si="9"/>
        <v>371.52</v>
      </c>
      <c r="Y77" s="10">
        <v>126.17</v>
      </c>
      <c r="AA77" s="10">
        <v>129.13999999999999</v>
      </c>
      <c r="AC77" s="12">
        <v>113.72</v>
      </c>
      <c r="AD77" s="12">
        <f t="shared" si="14"/>
        <v>454.88</v>
      </c>
    </row>
    <row r="78" spans="1:31" x14ac:dyDescent="0.25">
      <c r="A78" s="163">
        <v>4</v>
      </c>
      <c r="B78" s="139" t="s">
        <v>1171</v>
      </c>
      <c r="C78" s="139" t="s">
        <v>399</v>
      </c>
      <c r="D78" s="164">
        <v>0.75</v>
      </c>
      <c r="E78" s="164">
        <v>0.45</v>
      </c>
      <c r="F78" s="139">
        <v>19</v>
      </c>
      <c r="G78" s="139" t="s">
        <v>1164</v>
      </c>
      <c r="H78" s="139" t="s">
        <v>1165</v>
      </c>
      <c r="I78" s="139" t="s">
        <v>1166</v>
      </c>
      <c r="J78" s="139">
        <v>7</v>
      </c>
      <c r="K78" s="139">
        <v>7</v>
      </c>
      <c r="L78" s="139">
        <v>7</v>
      </c>
      <c r="M78" s="139">
        <v>7</v>
      </c>
      <c r="N78" s="139" t="s">
        <v>1077</v>
      </c>
      <c r="O78" s="139" t="s">
        <v>1173</v>
      </c>
      <c r="P78" s="139" t="s">
        <v>1169</v>
      </c>
      <c r="Q78" s="165" t="s">
        <v>1177</v>
      </c>
      <c r="R78" s="166"/>
      <c r="S78" s="229">
        <v>74.989999999999995</v>
      </c>
      <c r="T78" s="229">
        <f t="shared" si="13"/>
        <v>299.95999999999998</v>
      </c>
      <c r="U78" s="347"/>
      <c r="V78" s="10">
        <v>86.95</v>
      </c>
      <c r="W78" s="10">
        <f t="shared" si="9"/>
        <v>347.8</v>
      </c>
      <c r="Y78" s="10">
        <v>76.62</v>
      </c>
      <c r="AA78" s="10">
        <v>98.57</v>
      </c>
      <c r="AC78" s="12">
        <v>67.739999999999995</v>
      </c>
      <c r="AD78" s="12">
        <f t="shared" si="14"/>
        <v>270.95999999999998</v>
      </c>
    </row>
    <row r="79" spans="1:31" x14ac:dyDescent="0.25">
      <c r="A79" s="163">
        <v>2</v>
      </c>
      <c r="B79" s="139" t="s">
        <v>1175</v>
      </c>
      <c r="C79" s="139" t="s">
        <v>346</v>
      </c>
      <c r="D79" s="164">
        <v>1</v>
      </c>
      <c r="E79" s="164">
        <v>0.45</v>
      </c>
      <c r="F79" s="139">
        <v>19</v>
      </c>
      <c r="G79" s="139" t="s">
        <v>1164</v>
      </c>
      <c r="H79" s="139" t="s">
        <v>1165</v>
      </c>
      <c r="I79" s="139" t="s">
        <v>1166</v>
      </c>
      <c r="J79" s="139" t="s">
        <v>508</v>
      </c>
      <c r="K79" s="139" t="s">
        <v>508</v>
      </c>
      <c r="L79" s="139">
        <v>7</v>
      </c>
      <c r="M79" s="139">
        <v>7</v>
      </c>
      <c r="N79" s="139" t="s">
        <v>1077</v>
      </c>
      <c r="O79" s="139" t="s">
        <v>1173</v>
      </c>
      <c r="P79" s="139" t="s">
        <v>1169</v>
      </c>
      <c r="Q79" s="165" t="s">
        <v>1177</v>
      </c>
      <c r="R79" s="166"/>
      <c r="S79" s="229">
        <v>90.45</v>
      </c>
      <c r="T79" s="229">
        <f t="shared" si="13"/>
        <v>180.9</v>
      </c>
      <c r="U79" s="347"/>
      <c r="V79" s="10">
        <v>109.56</v>
      </c>
      <c r="W79" s="10">
        <f t="shared" si="9"/>
        <v>219.12</v>
      </c>
      <c r="Y79" s="10">
        <v>99.34</v>
      </c>
      <c r="AA79" s="10">
        <v>125.04</v>
      </c>
      <c r="AC79" s="12">
        <v>83.68</v>
      </c>
      <c r="AD79" s="12">
        <f t="shared" si="14"/>
        <v>167.36</v>
      </c>
    </row>
    <row r="80" spans="1:31" x14ac:dyDescent="0.25">
      <c r="A80" s="163">
        <v>2</v>
      </c>
      <c r="B80" s="139" t="s">
        <v>1175</v>
      </c>
      <c r="C80" s="139" t="s">
        <v>346</v>
      </c>
      <c r="D80" s="164">
        <v>0.5</v>
      </c>
      <c r="E80" s="164">
        <v>0.45</v>
      </c>
      <c r="F80" s="139">
        <v>19</v>
      </c>
      <c r="G80" s="139" t="s">
        <v>1164</v>
      </c>
      <c r="H80" s="139" t="s">
        <v>1165</v>
      </c>
      <c r="I80" s="139" t="s">
        <v>1166</v>
      </c>
      <c r="J80" s="139" t="s">
        <v>508</v>
      </c>
      <c r="K80" s="139" t="s">
        <v>508</v>
      </c>
      <c r="L80" s="139">
        <v>7</v>
      </c>
      <c r="M80" s="139">
        <v>7</v>
      </c>
      <c r="N80" s="139" t="s">
        <v>1077</v>
      </c>
      <c r="O80" s="139" t="s">
        <v>1173</v>
      </c>
      <c r="P80" s="139" t="s">
        <v>1169</v>
      </c>
      <c r="Q80" s="165" t="s">
        <v>1177</v>
      </c>
      <c r="R80" s="166"/>
      <c r="S80" s="229">
        <v>46.1</v>
      </c>
      <c r="T80" s="229">
        <f t="shared" si="13"/>
        <v>92.2</v>
      </c>
      <c r="U80" s="347"/>
      <c r="V80" s="10">
        <v>56.91</v>
      </c>
      <c r="W80" s="10">
        <f t="shared" si="9"/>
        <v>113.82</v>
      </c>
      <c r="Y80" s="10">
        <v>46.46</v>
      </c>
      <c r="AA80" s="10">
        <v>64.650000000000006</v>
      </c>
      <c r="AC80" s="12">
        <v>44.29</v>
      </c>
      <c r="AD80" s="12">
        <f t="shared" si="14"/>
        <v>88.58</v>
      </c>
    </row>
    <row r="81" spans="1:31" x14ac:dyDescent="0.25">
      <c r="A81" s="163">
        <v>1</v>
      </c>
      <c r="B81" s="139" t="s">
        <v>1172</v>
      </c>
      <c r="C81" s="139" t="s">
        <v>508</v>
      </c>
      <c r="D81" s="164">
        <v>0.75</v>
      </c>
      <c r="E81" s="164">
        <v>1</v>
      </c>
      <c r="F81" s="139">
        <v>19</v>
      </c>
      <c r="G81" s="139" t="s">
        <v>1164</v>
      </c>
      <c r="H81" s="139" t="s">
        <v>508</v>
      </c>
      <c r="I81" s="139" t="s">
        <v>1166</v>
      </c>
      <c r="J81" s="139" t="s">
        <v>508</v>
      </c>
      <c r="K81" s="139" t="s">
        <v>508</v>
      </c>
      <c r="L81" s="139" t="s">
        <v>508</v>
      </c>
      <c r="M81" s="139" t="s">
        <v>508</v>
      </c>
      <c r="N81" s="139" t="s">
        <v>1077</v>
      </c>
      <c r="O81" s="139" t="s">
        <v>1173</v>
      </c>
      <c r="P81" s="139" t="s">
        <v>1169</v>
      </c>
      <c r="Q81" s="165" t="s">
        <v>1177</v>
      </c>
      <c r="R81" s="166"/>
      <c r="S81" s="229">
        <v>124.69</v>
      </c>
      <c r="T81" s="229">
        <f t="shared" si="13"/>
        <v>124.69</v>
      </c>
      <c r="U81" s="347"/>
      <c r="V81" s="10">
        <v>138.22999999999999</v>
      </c>
      <c r="W81" s="10">
        <f t="shared" si="9"/>
        <v>138.22999999999999</v>
      </c>
      <c r="Y81" s="10">
        <v>128.33000000000001</v>
      </c>
      <c r="AA81" s="10">
        <v>164.04</v>
      </c>
      <c r="AC81" s="12">
        <v>121.48</v>
      </c>
      <c r="AD81" s="12">
        <f t="shared" si="14"/>
        <v>121.48</v>
      </c>
    </row>
    <row r="82" spans="1:31" x14ac:dyDescent="0.25">
      <c r="A82" s="163">
        <v>1</v>
      </c>
      <c r="B82" s="139" t="s">
        <v>1172</v>
      </c>
      <c r="C82" s="139" t="s">
        <v>508</v>
      </c>
      <c r="D82" s="164">
        <v>0.75</v>
      </c>
      <c r="E82" s="164">
        <v>0.5</v>
      </c>
      <c r="F82" s="139">
        <v>19</v>
      </c>
      <c r="G82" s="139" t="s">
        <v>1164</v>
      </c>
      <c r="H82" s="139" t="s">
        <v>508</v>
      </c>
      <c r="I82" s="139" t="s">
        <v>1166</v>
      </c>
      <c r="J82" s="139" t="s">
        <v>508</v>
      </c>
      <c r="K82" s="139" t="s">
        <v>508</v>
      </c>
      <c r="L82" s="139" t="s">
        <v>508</v>
      </c>
      <c r="M82" s="139" t="s">
        <v>508</v>
      </c>
      <c r="N82" s="139" t="s">
        <v>1077</v>
      </c>
      <c r="O82" s="139" t="s">
        <v>1173</v>
      </c>
      <c r="P82" s="139" t="s">
        <v>1169</v>
      </c>
      <c r="Q82" s="165" t="s">
        <v>1177</v>
      </c>
      <c r="R82" s="166"/>
      <c r="S82" s="229">
        <v>63.25</v>
      </c>
      <c r="T82" s="229">
        <f t="shared" si="13"/>
        <v>63.25</v>
      </c>
      <c r="U82" s="347"/>
      <c r="V82" s="10">
        <v>75.36</v>
      </c>
      <c r="W82" s="10">
        <f t="shared" si="9"/>
        <v>75.36</v>
      </c>
      <c r="Y82" s="10">
        <v>65.069999999999993</v>
      </c>
      <c r="AA82" s="10">
        <v>88.26</v>
      </c>
      <c r="AC82" s="12">
        <v>61.64</v>
      </c>
      <c r="AD82" s="12">
        <f t="shared" si="14"/>
        <v>61.64</v>
      </c>
    </row>
    <row r="83" spans="1:31" x14ac:dyDescent="0.25">
      <c r="A83" s="163">
        <v>3</v>
      </c>
      <c r="B83" s="139" t="s">
        <v>1176</v>
      </c>
      <c r="C83" s="139" t="s">
        <v>399</v>
      </c>
      <c r="D83" s="164">
        <v>0.75</v>
      </c>
      <c r="E83" s="164">
        <v>0.5</v>
      </c>
      <c r="F83" s="139">
        <v>19</v>
      </c>
      <c r="G83" s="139" t="s">
        <v>1164</v>
      </c>
      <c r="H83" s="139" t="s">
        <v>1165</v>
      </c>
      <c r="I83" s="139" t="s">
        <v>1166</v>
      </c>
      <c r="J83" s="139">
        <v>7</v>
      </c>
      <c r="K83" s="139">
        <v>7</v>
      </c>
      <c r="L83" s="139">
        <v>7</v>
      </c>
      <c r="M83" s="139">
        <v>7</v>
      </c>
      <c r="N83" s="139" t="s">
        <v>1077</v>
      </c>
      <c r="O83" s="139" t="s">
        <v>1077</v>
      </c>
      <c r="P83" s="139" t="s">
        <v>1169</v>
      </c>
      <c r="Q83" s="165" t="s">
        <v>1177</v>
      </c>
      <c r="R83" s="166"/>
      <c r="S83" s="229">
        <v>122.46</v>
      </c>
      <c r="T83" s="229">
        <f t="shared" si="13"/>
        <v>367.38</v>
      </c>
      <c r="U83" s="347"/>
      <c r="V83" s="10">
        <v>96.54</v>
      </c>
      <c r="W83" s="10">
        <f t="shared" si="9"/>
        <v>289.62</v>
      </c>
      <c r="Y83" s="10">
        <v>132.15</v>
      </c>
      <c r="AA83" s="10">
        <v>134.71</v>
      </c>
      <c r="AC83" s="12">
        <v>119.25</v>
      </c>
      <c r="AD83" s="12">
        <f t="shared" si="14"/>
        <v>357.75</v>
      </c>
    </row>
    <row r="84" spans="1:31" x14ac:dyDescent="0.25">
      <c r="A84" s="163">
        <v>2</v>
      </c>
      <c r="B84" s="139" t="s">
        <v>1179</v>
      </c>
      <c r="C84" s="139" t="s">
        <v>399</v>
      </c>
      <c r="D84" s="164">
        <v>0.5</v>
      </c>
      <c r="E84" s="164">
        <v>0.4</v>
      </c>
      <c r="F84" s="139">
        <v>19</v>
      </c>
      <c r="G84" s="139" t="s">
        <v>1164</v>
      </c>
      <c r="H84" s="139" t="s">
        <v>1165</v>
      </c>
      <c r="I84" s="139" t="s">
        <v>1166</v>
      </c>
      <c r="J84" s="139">
        <v>7</v>
      </c>
      <c r="K84" s="139">
        <v>7</v>
      </c>
      <c r="L84" s="139">
        <v>7</v>
      </c>
      <c r="M84" s="139">
        <v>7</v>
      </c>
      <c r="N84" s="139" t="s">
        <v>1077</v>
      </c>
      <c r="O84" s="139" t="s">
        <v>1077</v>
      </c>
      <c r="P84" s="139" t="s">
        <v>1169</v>
      </c>
      <c r="Q84" s="165" t="s">
        <v>1177</v>
      </c>
      <c r="R84" s="166"/>
      <c r="S84" s="229">
        <v>69.61</v>
      </c>
      <c r="T84" s="229">
        <f t="shared" si="13"/>
        <v>139.22</v>
      </c>
      <c r="U84" s="347"/>
      <c r="V84" s="10">
        <v>60.78</v>
      </c>
      <c r="W84" s="10">
        <f t="shared" si="9"/>
        <v>121.56</v>
      </c>
      <c r="Y84" s="10">
        <v>74.77</v>
      </c>
      <c r="AA84" s="10">
        <v>81.13</v>
      </c>
      <c r="AC84" s="12">
        <v>66.760000000000005</v>
      </c>
      <c r="AD84" s="12">
        <f t="shared" si="14"/>
        <v>133.52000000000001</v>
      </c>
    </row>
    <row r="85" spans="1:31" x14ac:dyDescent="0.25">
      <c r="A85" s="163">
        <v>1</v>
      </c>
      <c r="B85" s="139" t="s">
        <v>1179</v>
      </c>
      <c r="C85" s="139" t="s">
        <v>399</v>
      </c>
      <c r="D85" s="164">
        <v>1</v>
      </c>
      <c r="E85" s="164">
        <v>0.4</v>
      </c>
      <c r="F85" s="139">
        <v>19</v>
      </c>
      <c r="G85" s="139" t="s">
        <v>1164</v>
      </c>
      <c r="H85" s="139" t="s">
        <v>1165</v>
      </c>
      <c r="I85" s="139" t="s">
        <v>1166</v>
      </c>
      <c r="J85" s="139">
        <v>7</v>
      </c>
      <c r="K85" s="139">
        <v>7</v>
      </c>
      <c r="L85" s="139">
        <v>7</v>
      </c>
      <c r="M85" s="139">
        <v>7</v>
      </c>
      <c r="N85" s="139" t="s">
        <v>1077</v>
      </c>
      <c r="O85" s="139" t="s">
        <v>1077</v>
      </c>
      <c r="P85" s="139" t="s">
        <v>1169</v>
      </c>
      <c r="Q85" s="165" t="s">
        <v>1177</v>
      </c>
      <c r="R85" s="166"/>
      <c r="S85" s="229">
        <v>131.49</v>
      </c>
      <c r="T85" s="229">
        <f t="shared" si="13"/>
        <v>131.49</v>
      </c>
      <c r="U85" s="347"/>
      <c r="V85" s="10">
        <v>103.14</v>
      </c>
      <c r="W85" s="10">
        <f t="shared" si="9"/>
        <v>103.14</v>
      </c>
      <c r="Y85" s="10">
        <v>141.82</v>
      </c>
      <c r="AA85" s="10">
        <v>143.84</v>
      </c>
      <c r="AC85" s="12">
        <v>127.73</v>
      </c>
      <c r="AD85" s="12">
        <f t="shared" si="14"/>
        <v>127.73</v>
      </c>
    </row>
    <row r="86" spans="1:31" x14ac:dyDescent="0.25">
      <c r="A86" s="163">
        <v>1</v>
      </c>
      <c r="B86" s="139" t="s">
        <v>1180</v>
      </c>
      <c r="C86" s="139" t="s">
        <v>399</v>
      </c>
      <c r="D86" s="164">
        <v>3</v>
      </c>
      <c r="E86" s="164">
        <v>0.15</v>
      </c>
      <c r="F86" s="139">
        <v>19</v>
      </c>
      <c r="G86" s="139" t="s">
        <v>1164</v>
      </c>
      <c r="H86" s="139" t="s">
        <v>1165</v>
      </c>
      <c r="I86" s="139" t="s">
        <v>1166</v>
      </c>
      <c r="J86" s="139">
        <v>7</v>
      </c>
      <c r="K86" s="139">
        <v>7</v>
      </c>
      <c r="L86" s="139">
        <v>7</v>
      </c>
      <c r="M86" s="139">
        <v>7</v>
      </c>
      <c r="N86" s="139" t="s">
        <v>1077</v>
      </c>
      <c r="O86" s="139" t="s">
        <v>1173</v>
      </c>
      <c r="P86" s="139" t="s">
        <v>1169</v>
      </c>
      <c r="Q86" s="165" t="s">
        <v>1177</v>
      </c>
      <c r="R86" s="166"/>
      <c r="S86" s="229">
        <v>122.49</v>
      </c>
      <c r="T86" s="229">
        <f t="shared" si="13"/>
        <v>122.49</v>
      </c>
      <c r="U86" s="347"/>
      <c r="V86" s="10">
        <v>134.88999999999999</v>
      </c>
      <c r="W86" s="10">
        <f t="shared" si="9"/>
        <v>134.88999999999999</v>
      </c>
      <c r="Y86" s="10">
        <v>124.67</v>
      </c>
      <c r="AA86" s="10">
        <v>150.37</v>
      </c>
      <c r="AC86" s="12">
        <v>105.32</v>
      </c>
      <c r="AD86" s="12">
        <f t="shared" si="14"/>
        <v>105.32</v>
      </c>
    </row>
    <row r="87" spans="1:31" x14ac:dyDescent="0.25">
      <c r="A87" s="163">
        <v>1</v>
      </c>
      <c r="B87" s="139" t="s">
        <v>1180</v>
      </c>
      <c r="C87" s="139" t="s">
        <v>399</v>
      </c>
      <c r="D87" s="164">
        <v>2</v>
      </c>
      <c r="E87" s="164">
        <v>0.15</v>
      </c>
      <c r="F87" s="139">
        <v>19</v>
      </c>
      <c r="G87" s="139" t="s">
        <v>1164</v>
      </c>
      <c r="H87" s="139" t="s">
        <v>1165</v>
      </c>
      <c r="I87" s="139" t="s">
        <v>1166</v>
      </c>
      <c r="J87" s="139">
        <v>7</v>
      </c>
      <c r="K87" s="139">
        <v>7</v>
      </c>
      <c r="L87" s="139">
        <v>7</v>
      </c>
      <c r="M87" s="139">
        <v>7</v>
      </c>
      <c r="N87" s="139" t="s">
        <v>1077</v>
      </c>
      <c r="O87" s="139" t="s">
        <v>1173</v>
      </c>
      <c r="P87" s="139" t="s">
        <v>1169</v>
      </c>
      <c r="Q87" s="165" t="s">
        <v>1177</v>
      </c>
      <c r="R87" s="166"/>
      <c r="S87" s="229">
        <v>83.01</v>
      </c>
      <c r="T87" s="229">
        <f t="shared" si="13"/>
        <v>83.01</v>
      </c>
      <c r="U87" s="347"/>
      <c r="V87" s="10">
        <v>94.84</v>
      </c>
      <c r="W87" s="10">
        <f t="shared" si="9"/>
        <v>94.84</v>
      </c>
      <c r="Y87" s="10">
        <v>84.46</v>
      </c>
      <c r="AA87" s="10">
        <v>105.16</v>
      </c>
      <c r="AC87" s="12">
        <v>71.31</v>
      </c>
      <c r="AD87" s="12">
        <f t="shared" si="14"/>
        <v>71.31</v>
      </c>
    </row>
    <row r="88" spans="1:31" x14ac:dyDescent="0.25">
      <c r="A88" s="163">
        <v>6</v>
      </c>
      <c r="B88" s="139" t="s">
        <v>1171</v>
      </c>
      <c r="C88" s="139" t="s">
        <v>399</v>
      </c>
      <c r="D88" s="164">
        <v>1.5</v>
      </c>
      <c r="E88" s="164">
        <v>0.45</v>
      </c>
      <c r="F88" s="139">
        <v>19</v>
      </c>
      <c r="G88" s="139" t="s">
        <v>1164</v>
      </c>
      <c r="H88" s="139" t="s">
        <v>1165</v>
      </c>
      <c r="I88" s="139" t="s">
        <v>1166</v>
      </c>
      <c r="J88" s="139">
        <v>7</v>
      </c>
      <c r="K88" s="139">
        <v>7</v>
      </c>
      <c r="L88" s="139">
        <v>7</v>
      </c>
      <c r="M88" s="139">
        <v>7</v>
      </c>
      <c r="N88" s="139" t="s">
        <v>1077</v>
      </c>
      <c r="O88" s="139" t="s">
        <v>1173</v>
      </c>
      <c r="P88" s="139" t="s">
        <v>1169</v>
      </c>
      <c r="Q88" s="165" t="s">
        <v>1177</v>
      </c>
      <c r="R88" s="166"/>
      <c r="S88" s="229">
        <v>141.47</v>
      </c>
      <c r="T88" s="229">
        <f t="shared" si="13"/>
        <v>848.81999999999994</v>
      </c>
      <c r="U88" s="347"/>
      <c r="V88" s="10">
        <v>154.72</v>
      </c>
      <c r="W88" s="10">
        <f t="shared" si="9"/>
        <v>928.31999999999994</v>
      </c>
      <c r="Y88" s="10">
        <v>144.74</v>
      </c>
      <c r="AA88" s="10">
        <v>177.94</v>
      </c>
      <c r="AC88" s="12">
        <v>129.13999999999999</v>
      </c>
      <c r="AD88" s="12">
        <f t="shared" si="14"/>
        <v>774.83999999999992</v>
      </c>
    </row>
    <row r="89" spans="1:31" x14ac:dyDescent="0.25">
      <c r="A89" s="163">
        <v>4</v>
      </c>
      <c r="B89" s="139" t="s">
        <v>1175</v>
      </c>
      <c r="C89" s="139" t="s">
        <v>346</v>
      </c>
      <c r="D89" s="164">
        <v>0.95</v>
      </c>
      <c r="E89" s="164">
        <v>0.45</v>
      </c>
      <c r="F89" s="139">
        <v>19</v>
      </c>
      <c r="G89" s="139" t="s">
        <v>1164</v>
      </c>
      <c r="H89" s="139" t="s">
        <v>1165</v>
      </c>
      <c r="I89" s="139" t="s">
        <v>1166</v>
      </c>
      <c r="J89" s="139" t="s">
        <v>508</v>
      </c>
      <c r="K89" s="139" t="s">
        <v>508</v>
      </c>
      <c r="L89" s="139">
        <v>7</v>
      </c>
      <c r="M89" s="139">
        <v>7</v>
      </c>
      <c r="N89" s="139" t="s">
        <v>1077</v>
      </c>
      <c r="O89" s="139" t="s">
        <v>1173</v>
      </c>
      <c r="P89" s="139" t="s">
        <v>1169</v>
      </c>
      <c r="Q89" s="165" t="s">
        <v>1177</v>
      </c>
      <c r="R89" s="166"/>
      <c r="S89" s="229">
        <v>85.99</v>
      </c>
      <c r="T89" s="229">
        <f t="shared" si="13"/>
        <v>343.96</v>
      </c>
      <c r="U89" s="347"/>
      <c r="V89" s="10">
        <v>90.87</v>
      </c>
      <c r="W89" s="10">
        <f t="shared" ref="W89:W96" si="15">SUM(A89)*V89</f>
        <v>363.48</v>
      </c>
      <c r="Y89" s="10">
        <v>80.62</v>
      </c>
      <c r="AA89" s="10">
        <v>105.58</v>
      </c>
      <c r="AC89" s="12">
        <v>79.58</v>
      </c>
      <c r="AD89" s="12">
        <f t="shared" si="14"/>
        <v>318.32</v>
      </c>
    </row>
    <row r="90" spans="1:31" x14ac:dyDescent="0.25">
      <c r="A90" s="163">
        <v>2</v>
      </c>
      <c r="B90" s="139" t="s">
        <v>1175</v>
      </c>
      <c r="C90" s="139" t="s">
        <v>346</v>
      </c>
      <c r="D90" s="164">
        <v>0.47499999999999998</v>
      </c>
      <c r="E90" s="164">
        <v>0.45</v>
      </c>
      <c r="F90" s="139">
        <v>19</v>
      </c>
      <c r="G90" s="139" t="s">
        <v>1164</v>
      </c>
      <c r="H90" s="139" t="s">
        <v>1165</v>
      </c>
      <c r="I90" s="139" t="s">
        <v>1166</v>
      </c>
      <c r="J90" s="139" t="s">
        <v>508</v>
      </c>
      <c r="K90" s="139" t="s">
        <v>508</v>
      </c>
      <c r="L90" s="139">
        <v>7</v>
      </c>
      <c r="M90" s="139">
        <v>7</v>
      </c>
      <c r="N90" s="139" t="s">
        <v>1077</v>
      </c>
      <c r="O90" s="139" t="s">
        <v>1173</v>
      </c>
      <c r="P90" s="139" t="s">
        <v>1169</v>
      </c>
      <c r="Q90" s="165" t="s">
        <v>1177</v>
      </c>
      <c r="R90" s="166"/>
      <c r="S90" s="229">
        <v>45.89</v>
      </c>
      <c r="T90" s="229">
        <f t="shared" si="13"/>
        <v>91.78</v>
      </c>
      <c r="U90" s="347"/>
      <c r="V90" s="10">
        <v>55.03</v>
      </c>
      <c r="W90" s="10">
        <f t="shared" si="15"/>
        <v>110.06</v>
      </c>
      <c r="Y90" s="10">
        <v>44.57</v>
      </c>
      <c r="AA90" s="10">
        <v>62.39</v>
      </c>
      <c r="AC90" s="12">
        <v>44.29</v>
      </c>
      <c r="AD90" s="12">
        <f t="shared" si="14"/>
        <v>88.58</v>
      </c>
    </row>
    <row r="91" spans="1:31" x14ac:dyDescent="0.25">
      <c r="A91" s="163">
        <v>2</v>
      </c>
      <c r="B91" s="139" t="s">
        <v>1178</v>
      </c>
      <c r="C91" s="139" t="s">
        <v>1170</v>
      </c>
      <c r="D91" s="164">
        <v>1.5</v>
      </c>
      <c r="E91" s="164">
        <v>0.45</v>
      </c>
      <c r="F91" s="139">
        <v>19</v>
      </c>
      <c r="G91" s="139" t="s">
        <v>1164</v>
      </c>
      <c r="H91" s="139" t="s">
        <v>1165</v>
      </c>
      <c r="I91" s="139" t="s">
        <v>1166</v>
      </c>
      <c r="J91" s="139" t="s">
        <v>508</v>
      </c>
      <c r="K91" s="139" t="s">
        <v>508</v>
      </c>
      <c r="L91" s="139">
        <v>7</v>
      </c>
      <c r="M91" s="139" t="s">
        <v>508</v>
      </c>
      <c r="N91" s="139" t="s">
        <v>1077</v>
      </c>
      <c r="O91" s="139" t="s">
        <v>1077</v>
      </c>
      <c r="P91" s="139" t="s">
        <v>1169</v>
      </c>
      <c r="Q91" s="165" t="s">
        <v>1177</v>
      </c>
      <c r="R91" s="166"/>
      <c r="S91" s="229">
        <v>196.61</v>
      </c>
      <c r="T91" s="229">
        <f t="shared" si="13"/>
        <v>393.22</v>
      </c>
      <c r="U91" s="347"/>
      <c r="V91" s="10">
        <v>141.4</v>
      </c>
      <c r="W91" s="10">
        <f t="shared" si="15"/>
        <v>282.8</v>
      </c>
      <c r="Y91" s="10">
        <v>214.04</v>
      </c>
      <c r="AA91" s="10">
        <v>210.1</v>
      </c>
      <c r="AC91" s="12">
        <v>198.08</v>
      </c>
      <c r="AD91" s="12">
        <f t="shared" si="14"/>
        <v>396.16</v>
      </c>
    </row>
    <row r="92" spans="1:31" x14ac:dyDescent="0.25">
      <c r="A92" s="163">
        <v>2</v>
      </c>
      <c r="B92" s="139" t="s">
        <v>1172</v>
      </c>
      <c r="C92" s="139" t="s">
        <v>508</v>
      </c>
      <c r="D92" s="164">
        <v>1.5</v>
      </c>
      <c r="E92" s="164">
        <v>1</v>
      </c>
      <c r="F92" s="139">
        <v>19</v>
      </c>
      <c r="G92" s="139" t="s">
        <v>1164</v>
      </c>
      <c r="H92" s="139" t="s">
        <v>508</v>
      </c>
      <c r="I92" s="139" t="s">
        <v>1166</v>
      </c>
      <c r="J92" s="139" t="s">
        <v>508</v>
      </c>
      <c r="K92" s="139" t="s">
        <v>508</v>
      </c>
      <c r="L92" s="139" t="s">
        <v>508</v>
      </c>
      <c r="M92" s="139" t="s">
        <v>508</v>
      </c>
      <c r="N92" s="139" t="s">
        <v>1077</v>
      </c>
      <c r="O92" s="139" t="s">
        <v>1173</v>
      </c>
      <c r="P92" s="139" t="s">
        <v>1169</v>
      </c>
      <c r="Q92" s="165" t="s">
        <v>1177</v>
      </c>
      <c r="R92" s="166"/>
      <c r="S92" s="229">
        <v>247.63</v>
      </c>
      <c r="T92" s="229">
        <f t="shared" si="13"/>
        <v>495.26</v>
      </c>
      <c r="U92" s="347"/>
      <c r="V92" s="10">
        <v>264</v>
      </c>
      <c r="W92" s="10">
        <f t="shared" si="15"/>
        <v>528</v>
      </c>
      <c r="Y92" s="10">
        <v>254.89</v>
      </c>
      <c r="AA92" s="10">
        <v>315.61</v>
      </c>
      <c r="AC92" s="12">
        <v>241.18</v>
      </c>
      <c r="AD92" s="12">
        <f t="shared" si="14"/>
        <v>482.36</v>
      </c>
    </row>
    <row r="93" spans="1:31" x14ac:dyDescent="0.25">
      <c r="A93" s="163">
        <v>1</v>
      </c>
      <c r="B93" s="139" t="s">
        <v>1172</v>
      </c>
      <c r="C93" s="139" t="s">
        <v>508</v>
      </c>
      <c r="D93" s="164">
        <v>1.5</v>
      </c>
      <c r="E93" s="164">
        <v>0.47499999999999998</v>
      </c>
      <c r="F93" s="139">
        <v>19</v>
      </c>
      <c r="G93" s="139" t="s">
        <v>1164</v>
      </c>
      <c r="H93" s="139" t="s">
        <v>508</v>
      </c>
      <c r="I93" s="139" t="s">
        <v>1166</v>
      </c>
      <c r="J93" s="139" t="s">
        <v>508</v>
      </c>
      <c r="K93" s="139" t="s">
        <v>508</v>
      </c>
      <c r="L93" s="139" t="s">
        <v>508</v>
      </c>
      <c r="M93" s="139" t="s">
        <v>508</v>
      </c>
      <c r="N93" s="139" t="s">
        <v>1077</v>
      </c>
      <c r="O93" s="139" t="s">
        <v>1173</v>
      </c>
      <c r="P93" s="139" t="s">
        <v>1169</v>
      </c>
      <c r="Q93" s="165" t="s">
        <v>1177</v>
      </c>
      <c r="R93" s="166"/>
      <c r="S93" s="229">
        <v>118.55</v>
      </c>
      <c r="T93" s="229">
        <f t="shared" si="13"/>
        <v>118.55</v>
      </c>
      <c r="U93" s="347"/>
      <c r="V93" s="10">
        <v>131.94</v>
      </c>
      <c r="W93" s="10">
        <f t="shared" si="15"/>
        <v>131.94</v>
      </c>
      <c r="Y93" s="10">
        <v>122.01</v>
      </c>
      <c r="AA93" s="10">
        <v>156.44999999999999</v>
      </c>
      <c r="AC93" s="12">
        <v>115.49</v>
      </c>
      <c r="AD93" s="12">
        <f t="shared" si="14"/>
        <v>115.49</v>
      </c>
    </row>
    <row r="94" spans="1:31" x14ac:dyDescent="0.25">
      <c r="A94" s="163">
        <v>15</v>
      </c>
      <c r="B94" s="139" t="s">
        <v>1179</v>
      </c>
      <c r="C94" s="139" t="s">
        <v>399</v>
      </c>
      <c r="D94" s="164">
        <v>0.47499999999999998</v>
      </c>
      <c r="E94" s="164">
        <v>0.45</v>
      </c>
      <c r="F94" s="139">
        <v>19</v>
      </c>
      <c r="G94" s="139" t="s">
        <v>1164</v>
      </c>
      <c r="H94" s="139" t="s">
        <v>1165</v>
      </c>
      <c r="I94" s="139" t="s">
        <v>1166</v>
      </c>
      <c r="J94" s="139">
        <v>7</v>
      </c>
      <c r="K94" s="139">
        <v>7</v>
      </c>
      <c r="L94" s="139">
        <v>7</v>
      </c>
      <c r="M94" s="139">
        <v>7</v>
      </c>
      <c r="N94" s="139" t="s">
        <v>1077</v>
      </c>
      <c r="O94" s="139" t="s">
        <v>1077</v>
      </c>
      <c r="P94" s="139" t="s">
        <v>1169</v>
      </c>
      <c r="Q94" s="165" t="s">
        <v>1177</v>
      </c>
      <c r="R94" s="166"/>
      <c r="S94" s="229">
        <v>73.73</v>
      </c>
      <c r="T94" s="229">
        <f t="shared" si="13"/>
        <v>1105.95</v>
      </c>
      <c r="U94" s="347"/>
      <c r="V94" s="10">
        <v>63.57</v>
      </c>
      <c r="W94" s="10">
        <f t="shared" si="15"/>
        <v>953.55</v>
      </c>
      <c r="Y94" s="10">
        <v>79.260000000000005</v>
      </c>
      <c r="AA94" s="10">
        <v>85.32</v>
      </c>
      <c r="AC94" s="12">
        <v>70.88</v>
      </c>
      <c r="AD94" s="12">
        <f t="shared" si="14"/>
        <v>1063.1999999999998</v>
      </c>
    </row>
    <row r="95" spans="1:31" x14ac:dyDescent="0.25">
      <c r="A95" s="163">
        <v>1</v>
      </c>
      <c r="B95" s="139" t="s">
        <v>1181</v>
      </c>
      <c r="C95" s="139" t="s">
        <v>399</v>
      </c>
      <c r="D95" s="164">
        <v>2.2999999999999998</v>
      </c>
      <c r="E95" s="164">
        <v>0.1</v>
      </c>
      <c r="F95" s="139">
        <v>19</v>
      </c>
      <c r="G95" s="139" t="s">
        <v>1164</v>
      </c>
      <c r="H95" s="139" t="s">
        <v>1165</v>
      </c>
      <c r="I95" s="139" t="s">
        <v>1166</v>
      </c>
      <c r="J95" s="139">
        <v>7</v>
      </c>
      <c r="K95" s="139">
        <v>7</v>
      </c>
      <c r="L95" s="139">
        <v>7</v>
      </c>
      <c r="M95" s="139">
        <v>7</v>
      </c>
      <c r="N95" s="139" t="s">
        <v>1077</v>
      </c>
      <c r="O95" s="139" t="s">
        <v>1173</v>
      </c>
      <c r="P95" s="139" t="s">
        <v>1169</v>
      </c>
      <c r="Q95" s="165" t="s">
        <v>1177</v>
      </c>
      <c r="R95" s="166"/>
      <c r="S95" s="229">
        <v>75.27</v>
      </c>
      <c r="T95" s="229">
        <f t="shared" si="13"/>
        <v>75.27</v>
      </c>
      <c r="U95" s="347"/>
      <c r="V95" s="10">
        <v>86.83</v>
      </c>
      <c r="W95" s="10">
        <f t="shared" si="15"/>
        <v>86.83</v>
      </c>
      <c r="Y95" s="10">
        <v>76.39</v>
      </c>
      <c r="AA95" s="10">
        <v>94.74</v>
      </c>
      <c r="AC95" s="12">
        <v>62.66</v>
      </c>
      <c r="AD95" s="12">
        <f t="shared" si="14"/>
        <v>62.66</v>
      </c>
    </row>
    <row r="96" spans="1:31" x14ac:dyDescent="0.25">
      <c r="A96" s="163">
        <v>1</v>
      </c>
      <c r="B96" s="139" t="s">
        <v>1181</v>
      </c>
      <c r="C96" s="139" t="s">
        <v>399</v>
      </c>
      <c r="D96" s="164">
        <v>1.5</v>
      </c>
      <c r="E96" s="164">
        <v>0.1</v>
      </c>
      <c r="F96" s="139">
        <v>19</v>
      </c>
      <c r="G96" s="139" t="s">
        <v>1164</v>
      </c>
      <c r="H96" s="139" t="s">
        <v>1165</v>
      </c>
      <c r="I96" s="139" t="s">
        <v>1166</v>
      </c>
      <c r="J96" s="139">
        <v>7</v>
      </c>
      <c r="K96" s="139">
        <v>7</v>
      </c>
      <c r="L96" s="139">
        <v>7</v>
      </c>
      <c r="M96" s="139">
        <v>7</v>
      </c>
      <c r="N96" s="139" t="s">
        <v>1077</v>
      </c>
      <c r="O96" s="139" t="s">
        <v>1173</v>
      </c>
      <c r="P96" s="139" t="s">
        <v>1169</v>
      </c>
      <c r="Q96" s="165" t="s">
        <v>1177</v>
      </c>
      <c r="R96" s="166"/>
      <c r="S96" s="229">
        <v>50.22</v>
      </c>
      <c r="T96" s="229">
        <f t="shared" si="13"/>
        <v>50.22</v>
      </c>
      <c r="U96" s="347">
        <f>SUM(T73:T96)</f>
        <v>6674.9800000000005</v>
      </c>
      <c r="V96" s="10">
        <v>61.49</v>
      </c>
      <c r="W96" s="10">
        <f t="shared" si="15"/>
        <v>61.49</v>
      </c>
      <c r="X96" s="6">
        <f>SUM(W73:W96)</f>
        <v>6585.43</v>
      </c>
      <c r="Y96" s="10">
        <v>50.95</v>
      </c>
      <c r="AA96" s="10">
        <v>66.650000000000006</v>
      </c>
      <c r="AC96" s="12">
        <v>44.29</v>
      </c>
      <c r="AD96" s="12">
        <f t="shared" si="14"/>
        <v>44.29</v>
      </c>
      <c r="AE96" s="12">
        <f>SUM(AD73:AD96)</f>
        <v>6326.57</v>
      </c>
    </row>
    <row r="97" spans="1:31" x14ac:dyDescent="0.25">
      <c r="A97" s="75" t="s">
        <v>172</v>
      </c>
      <c r="B97" s="75" t="s">
        <v>1062</v>
      </c>
      <c r="C97" s="139"/>
      <c r="D97" s="164"/>
      <c r="E97" s="164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65"/>
      <c r="R97" s="166"/>
      <c r="S97" s="229"/>
      <c r="T97" s="229"/>
      <c r="U97" s="347"/>
      <c r="W97" s="10">
        <f t="shared" si="9"/>
        <v>0</v>
      </c>
    </row>
    <row r="98" spans="1:31" x14ac:dyDescent="0.25">
      <c r="A98" s="163">
        <v>3</v>
      </c>
      <c r="B98" s="139" t="s">
        <v>1163</v>
      </c>
      <c r="C98" s="139" t="s">
        <v>399</v>
      </c>
      <c r="D98" s="164">
        <v>0.22</v>
      </c>
      <c r="E98" s="164">
        <v>0.39500000000000002</v>
      </c>
      <c r="F98" s="139">
        <v>19</v>
      </c>
      <c r="G98" s="139" t="s">
        <v>1164</v>
      </c>
      <c r="H98" s="139" t="s">
        <v>1165</v>
      </c>
      <c r="I98" s="139" t="s">
        <v>1166</v>
      </c>
      <c r="J98" s="139">
        <v>7</v>
      </c>
      <c r="K98" s="139">
        <v>7</v>
      </c>
      <c r="L98" s="139">
        <v>7</v>
      </c>
      <c r="M98" s="139">
        <v>7</v>
      </c>
      <c r="N98" s="139" t="s">
        <v>1077</v>
      </c>
      <c r="O98" s="139" t="s">
        <v>1077</v>
      </c>
      <c r="P98" s="139" t="s">
        <v>1169</v>
      </c>
      <c r="Q98" s="165" t="s">
        <v>1177</v>
      </c>
      <c r="R98" s="166"/>
      <c r="S98" s="229">
        <v>45.59</v>
      </c>
      <c r="T98" s="229">
        <f t="shared" si="13"/>
        <v>136.77000000000001</v>
      </c>
      <c r="U98" s="347"/>
      <c r="V98" s="10">
        <v>44.29</v>
      </c>
      <c r="W98" s="10">
        <f t="shared" si="9"/>
        <v>132.87</v>
      </c>
      <c r="Y98" s="10">
        <v>44.29</v>
      </c>
      <c r="AA98" s="10">
        <v>44.35</v>
      </c>
      <c r="AC98" s="12">
        <v>44.29</v>
      </c>
      <c r="AD98" s="12">
        <f t="shared" si="14"/>
        <v>132.87</v>
      </c>
    </row>
    <row r="99" spans="1:31" x14ac:dyDescent="0.25">
      <c r="A99" s="163">
        <v>2</v>
      </c>
      <c r="B99" s="139" t="s">
        <v>1167</v>
      </c>
      <c r="C99" s="139" t="s">
        <v>399</v>
      </c>
      <c r="D99" s="164">
        <v>1.7450000000000001</v>
      </c>
      <c r="E99" s="164">
        <v>0.39500000000000002</v>
      </c>
      <c r="F99" s="139">
        <v>19</v>
      </c>
      <c r="G99" s="139" t="s">
        <v>1164</v>
      </c>
      <c r="H99" s="139" t="s">
        <v>1165</v>
      </c>
      <c r="I99" s="139" t="s">
        <v>1166</v>
      </c>
      <c r="J99" s="139">
        <v>7</v>
      </c>
      <c r="K99" s="139">
        <v>7</v>
      </c>
      <c r="L99" s="139">
        <v>7</v>
      </c>
      <c r="M99" s="139">
        <v>7</v>
      </c>
      <c r="N99" s="139" t="s">
        <v>1077</v>
      </c>
      <c r="O99" s="139" t="s">
        <v>1077</v>
      </c>
      <c r="P99" s="139" t="s">
        <v>1169</v>
      </c>
      <c r="Q99" s="165" t="s">
        <v>1177</v>
      </c>
      <c r="R99" s="166"/>
      <c r="S99" s="229">
        <v>221.22</v>
      </c>
      <c r="T99" s="229">
        <f t="shared" si="13"/>
        <v>442.44</v>
      </c>
      <c r="U99" s="347"/>
      <c r="V99" s="10">
        <v>164.63</v>
      </c>
      <c r="W99" s="10">
        <f t="shared" si="9"/>
        <v>329.26</v>
      </c>
      <c r="Y99" s="10">
        <v>239.02</v>
      </c>
      <c r="AA99" s="10">
        <v>234.77</v>
      </c>
      <c r="AC99" s="12">
        <v>216.07</v>
      </c>
      <c r="AD99" s="12">
        <f t="shared" si="14"/>
        <v>432.14</v>
      </c>
    </row>
    <row r="100" spans="1:31" x14ac:dyDescent="0.25">
      <c r="A100" s="163">
        <v>2</v>
      </c>
      <c r="B100" s="139" t="s">
        <v>1168</v>
      </c>
      <c r="C100" s="139" t="s">
        <v>399</v>
      </c>
      <c r="D100" s="164">
        <v>2.1</v>
      </c>
      <c r="E100" s="164">
        <v>0.5</v>
      </c>
      <c r="F100" s="139">
        <v>19</v>
      </c>
      <c r="G100" s="139" t="s">
        <v>1164</v>
      </c>
      <c r="H100" s="139" t="s">
        <v>1165</v>
      </c>
      <c r="I100" s="139" t="s">
        <v>1166</v>
      </c>
      <c r="J100" s="139">
        <v>7</v>
      </c>
      <c r="K100" s="139">
        <v>7</v>
      </c>
      <c r="L100" s="139">
        <v>7</v>
      </c>
      <c r="M100" s="139">
        <v>7</v>
      </c>
      <c r="N100" s="139" t="s">
        <v>1077</v>
      </c>
      <c r="O100" s="139" t="s">
        <v>1077</v>
      </c>
      <c r="P100" s="139" t="s">
        <v>1169</v>
      </c>
      <c r="Q100" s="165" t="s">
        <v>1177</v>
      </c>
      <c r="R100" s="166"/>
      <c r="S100" s="229">
        <v>326.24</v>
      </c>
      <c r="T100" s="229">
        <f t="shared" si="13"/>
        <v>652.48</v>
      </c>
      <c r="U100" s="347"/>
      <c r="V100" s="10">
        <v>234.4</v>
      </c>
      <c r="W100" s="10">
        <f t="shared" si="9"/>
        <v>468.8</v>
      </c>
      <c r="Y100" s="10">
        <v>353.34</v>
      </c>
      <c r="AA100" s="10">
        <v>341.26</v>
      </c>
      <c r="AC100" s="12">
        <v>321.58</v>
      </c>
      <c r="AD100" s="12">
        <f t="shared" si="14"/>
        <v>643.16</v>
      </c>
    </row>
    <row r="101" spans="1:31" x14ac:dyDescent="0.25">
      <c r="A101" s="163">
        <v>6</v>
      </c>
      <c r="B101" s="139" t="s">
        <v>1171</v>
      </c>
      <c r="C101" s="139" t="s">
        <v>399</v>
      </c>
      <c r="D101" s="164">
        <v>0.4</v>
      </c>
      <c r="E101" s="164">
        <v>0.5</v>
      </c>
      <c r="F101" s="139">
        <v>19</v>
      </c>
      <c r="G101" s="139" t="s">
        <v>1164</v>
      </c>
      <c r="H101" s="139" t="s">
        <v>1165</v>
      </c>
      <c r="I101" s="139" t="s">
        <v>1166</v>
      </c>
      <c r="J101" s="139">
        <v>7</v>
      </c>
      <c r="K101" s="139">
        <v>7</v>
      </c>
      <c r="L101" s="139">
        <v>7</v>
      </c>
      <c r="M101" s="139">
        <v>7</v>
      </c>
      <c r="N101" s="139" t="s">
        <v>1077</v>
      </c>
      <c r="O101" s="139" t="s">
        <v>1077</v>
      </c>
      <c r="P101" s="139" t="s">
        <v>1169</v>
      </c>
      <c r="Q101" s="165" t="s">
        <v>1177</v>
      </c>
      <c r="R101" s="166"/>
      <c r="S101" s="229">
        <v>69.61</v>
      </c>
      <c r="T101" s="229">
        <f t="shared" si="13"/>
        <v>417.65999999999997</v>
      </c>
      <c r="U101" s="347"/>
      <c r="V101" s="10">
        <v>60.78</v>
      </c>
      <c r="W101" s="10">
        <f t="shared" si="9"/>
        <v>364.68</v>
      </c>
      <c r="Y101" s="10">
        <v>74.77</v>
      </c>
      <c r="AA101" s="10">
        <v>81.13</v>
      </c>
      <c r="AC101" s="12">
        <v>66.760000000000005</v>
      </c>
      <c r="AD101" s="12">
        <f t="shared" si="14"/>
        <v>400.56000000000006</v>
      </c>
    </row>
    <row r="102" spans="1:31" x14ac:dyDescent="0.25">
      <c r="A102" s="163">
        <v>3</v>
      </c>
      <c r="B102" s="139" t="s">
        <v>1172</v>
      </c>
      <c r="C102" s="139" t="s">
        <v>508</v>
      </c>
      <c r="D102" s="164">
        <v>0.4</v>
      </c>
      <c r="E102" s="164">
        <v>0.2</v>
      </c>
      <c r="F102" s="139">
        <v>19</v>
      </c>
      <c r="G102" s="139" t="s">
        <v>1164</v>
      </c>
      <c r="H102" s="139" t="s">
        <v>508</v>
      </c>
      <c r="I102" s="139" t="s">
        <v>508</v>
      </c>
      <c r="J102" s="139" t="s">
        <v>508</v>
      </c>
      <c r="K102" s="139" t="s">
        <v>508</v>
      </c>
      <c r="L102" s="139" t="s">
        <v>508</v>
      </c>
      <c r="M102" s="139" t="s">
        <v>508</v>
      </c>
      <c r="N102" s="139" t="s">
        <v>1077</v>
      </c>
      <c r="O102" s="139" t="s">
        <v>1173</v>
      </c>
      <c r="P102" s="139" t="s">
        <v>1169</v>
      </c>
      <c r="Q102" s="165" t="s">
        <v>1177</v>
      </c>
      <c r="R102" s="166"/>
      <c r="S102" s="229">
        <v>28.89</v>
      </c>
      <c r="T102" s="229">
        <f t="shared" si="13"/>
        <v>86.67</v>
      </c>
      <c r="U102" s="347">
        <f>SUM(T98:T102)</f>
        <v>1736.02</v>
      </c>
      <c r="V102" s="10">
        <v>28.29</v>
      </c>
      <c r="W102" s="10">
        <f t="shared" si="9"/>
        <v>84.87</v>
      </c>
      <c r="X102" s="6">
        <f>SUM(W98:W102)</f>
        <v>1380.48</v>
      </c>
      <c r="Y102" s="10">
        <v>28.29</v>
      </c>
      <c r="AA102" s="10">
        <v>28.65</v>
      </c>
      <c r="AC102" s="12">
        <v>28.29</v>
      </c>
      <c r="AD102" s="12">
        <f t="shared" si="14"/>
        <v>84.87</v>
      </c>
      <c r="AE102" s="12">
        <f>SUM(AD98:AD102)</f>
        <v>1693.6</v>
      </c>
    </row>
    <row r="103" spans="1:31" x14ac:dyDescent="0.25">
      <c r="A103" s="75" t="s">
        <v>173</v>
      </c>
      <c r="B103" s="75" t="s">
        <v>1063</v>
      </c>
      <c r="C103" s="139"/>
      <c r="D103" s="164"/>
      <c r="E103" s="164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65"/>
      <c r="R103" s="166"/>
      <c r="S103" s="229"/>
      <c r="T103" s="229"/>
      <c r="U103" s="347"/>
      <c r="W103" s="10">
        <f t="shared" si="9"/>
        <v>0</v>
      </c>
    </row>
    <row r="104" spans="1:31" x14ac:dyDescent="0.25">
      <c r="A104" s="163">
        <v>2</v>
      </c>
      <c r="B104" s="139" t="s">
        <v>1163</v>
      </c>
      <c r="C104" s="139" t="s">
        <v>399</v>
      </c>
      <c r="D104" s="164">
        <v>0.22</v>
      </c>
      <c r="E104" s="164">
        <v>0.39500000000000002</v>
      </c>
      <c r="F104" s="139">
        <v>19</v>
      </c>
      <c r="G104" s="139" t="s">
        <v>1164</v>
      </c>
      <c r="H104" s="139" t="s">
        <v>1165</v>
      </c>
      <c r="I104" s="139" t="s">
        <v>1166</v>
      </c>
      <c r="J104" s="139">
        <v>7</v>
      </c>
      <c r="K104" s="139">
        <v>7</v>
      </c>
      <c r="L104" s="139">
        <v>7</v>
      </c>
      <c r="M104" s="139">
        <v>7</v>
      </c>
      <c r="N104" s="139" t="s">
        <v>1077</v>
      </c>
      <c r="O104" s="139" t="s">
        <v>1077</v>
      </c>
      <c r="P104" s="139" t="s">
        <v>1169</v>
      </c>
      <c r="Q104" s="165" t="s">
        <v>1177</v>
      </c>
      <c r="R104" s="166"/>
      <c r="S104" s="229">
        <v>45.59</v>
      </c>
      <c r="T104" s="229">
        <f t="shared" si="13"/>
        <v>91.18</v>
      </c>
      <c r="U104" s="347"/>
      <c r="V104" s="10">
        <v>44.29</v>
      </c>
      <c r="W104" s="10">
        <f t="shared" ref="W104:W108" si="16">SUM(A104)*V104</f>
        <v>88.58</v>
      </c>
      <c r="Y104" s="10">
        <v>44.29</v>
      </c>
      <c r="AA104" s="10">
        <v>45.65</v>
      </c>
      <c r="AC104" s="12">
        <v>44.29</v>
      </c>
      <c r="AD104" s="12">
        <f t="shared" si="14"/>
        <v>88.58</v>
      </c>
    </row>
    <row r="105" spans="1:31" x14ac:dyDescent="0.25">
      <c r="A105" s="163">
        <v>1</v>
      </c>
      <c r="B105" s="139" t="s">
        <v>1167</v>
      </c>
      <c r="C105" s="139" t="s">
        <v>399</v>
      </c>
      <c r="D105" s="164">
        <v>2.16</v>
      </c>
      <c r="E105" s="164">
        <v>0.39500000000000002</v>
      </c>
      <c r="F105" s="139">
        <v>19</v>
      </c>
      <c r="G105" s="139" t="s">
        <v>1164</v>
      </c>
      <c r="H105" s="139" t="s">
        <v>1165</v>
      </c>
      <c r="I105" s="139" t="s">
        <v>1166</v>
      </c>
      <c r="J105" s="139">
        <v>7</v>
      </c>
      <c r="K105" s="139">
        <v>7</v>
      </c>
      <c r="L105" s="139">
        <v>7</v>
      </c>
      <c r="M105" s="139">
        <v>7</v>
      </c>
      <c r="N105" s="139" t="s">
        <v>1077</v>
      </c>
      <c r="O105" s="139" t="s">
        <v>1077</v>
      </c>
      <c r="P105" s="139" t="s">
        <v>1169</v>
      </c>
      <c r="Q105" s="165" t="s">
        <v>1177</v>
      </c>
      <c r="R105" s="166"/>
      <c r="S105" s="229">
        <v>272.01</v>
      </c>
      <c r="T105" s="229">
        <f t="shared" si="13"/>
        <v>272.01</v>
      </c>
      <c r="U105" s="347"/>
      <c r="V105" s="10">
        <v>199.4</v>
      </c>
      <c r="W105" s="10">
        <f t="shared" si="16"/>
        <v>199.4</v>
      </c>
      <c r="Y105" s="10">
        <v>294.04000000000002</v>
      </c>
      <c r="AA105" s="10">
        <v>286.23</v>
      </c>
      <c r="AC105" s="12">
        <v>266.08999999999997</v>
      </c>
      <c r="AD105" s="12">
        <f t="shared" si="14"/>
        <v>266.08999999999997</v>
      </c>
    </row>
    <row r="106" spans="1:31" x14ac:dyDescent="0.25">
      <c r="A106" s="163">
        <v>1</v>
      </c>
      <c r="B106" s="139" t="s">
        <v>1168</v>
      </c>
      <c r="C106" s="139" t="s">
        <v>399</v>
      </c>
      <c r="D106" s="164">
        <v>2.7</v>
      </c>
      <c r="E106" s="164">
        <v>0.5</v>
      </c>
      <c r="F106" s="139">
        <v>19</v>
      </c>
      <c r="G106" s="139" t="s">
        <v>1164</v>
      </c>
      <c r="H106" s="139" t="s">
        <v>1165</v>
      </c>
      <c r="I106" s="139" t="s">
        <v>1166</v>
      </c>
      <c r="J106" s="139">
        <v>7</v>
      </c>
      <c r="K106" s="139">
        <v>7</v>
      </c>
      <c r="L106" s="139">
        <v>7</v>
      </c>
      <c r="M106" s="139">
        <v>7</v>
      </c>
      <c r="N106" s="139" t="s">
        <v>1077</v>
      </c>
      <c r="O106" s="139" t="s">
        <v>1077</v>
      </c>
      <c r="P106" s="139" t="s">
        <v>1169</v>
      </c>
      <c r="Q106" s="165" t="s">
        <v>1177</v>
      </c>
      <c r="R106" s="166"/>
      <c r="S106" s="229">
        <v>416.81</v>
      </c>
      <c r="T106" s="229">
        <f t="shared" si="13"/>
        <v>416.81</v>
      </c>
      <c r="U106" s="347"/>
      <c r="V106" s="10">
        <v>295.68</v>
      </c>
      <c r="W106" s="10">
        <f t="shared" si="16"/>
        <v>295.68</v>
      </c>
      <c r="Y106" s="10">
        <v>451.65</v>
      </c>
      <c r="AA106" s="10">
        <v>433.07</v>
      </c>
      <c r="AC106" s="12">
        <v>411.49</v>
      </c>
      <c r="AD106" s="12">
        <f t="shared" si="14"/>
        <v>411.49</v>
      </c>
    </row>
    <row r="107" spans="1:31" x14ac:dyDescent="0.25">
      <c r="A107" s="163">
        <v>4</v>
      </c>
      <c r="B107" s="139" t="s">
        <v>1171</v>
      </c>
      <c r="C107" s="139" t="s">
        <v>399</v>
      </c>
      <c r="D107" s="164">
        <v>0.4</v>
      </c>
      <c r="E107" s="164">
        <v>0.5</v>
      </c>
      <c r="F107" s="139">
        <v>19</v>
      </c>
      <c r="G107" s="139" t="s">
        <v>1164</v>
      </c>
      <c r="H107" s="139" t="s">
        <v>1165</v>
      </c>
      <c r="I107" s="139" t="s">
        <v>1166</v>
      </c>
      <c r="J107" s="139">
        <v>7</v>
      </c>
      <c r="K107" s="139">
        <v>7</v>
      </c>
      <c r="L107" s="139">
        <v>7</v>
      </c>
      <c r="M107" s="139">
        <v>7</v>
      </c>
      <c r="N107" s="139" t="s">
        <v>1077</v>
      </c>
      <c r="O107" s="139" t="s">
        <v>1077</v>
      </c>
      <c r="P107" s="139" t="s">
        <v>1169</v>
      </c>
      <c r="Q107" s="165" t="s">
        <v>1177</v>
      </c>
      <c r="R107" s="166"/>
      <c r="S107" s="229">
        <v>69.61</v>
      </c>
      <c r="T107" s="229">
        <f t="shared" si="13"/>
        <v>278.44</v>
      </c>
      <c r="U107" s="347"/>
      <c r="V107" s="10">
        <v>60.78</v>
      </c>
      <c r="W107" s="10">
        <f t="shared" si="16"/>
        <v>243.12</v>
      </c>
      <c r="Y107" s="10">
        <v>74.77</v>
      </c>
      <c r="AA107" s="10">
        <v>81.13</v>
      </c>
      <c r="AC107" s="12">
        <v>66.760000000000005</v>
      </c>
      <c r="AD107" s="12">
        <f t="shared" si="14"/>
        <v>267.04000000000002</v>
      </c>
    </row>
    <row r="108" spans="1:31" x14ac:dyDescent="0.25">
      <c r="A108" s="163">
        <v>2</v>
      </c>
      <c r="B108" s="139" t="s">
        <v>1172</v>
      </c>
      <c r="C108" s="139" t="s">
        <v>508</v>
      </c>
      <c r="D108" s="164">
        <v>0.4</v>
      </c>
      <c r="E108" s="164">
        <v>0.2</v>
      </c>
      <c r="F108" s="139">
        <v>19</v>
      </c>
      <c r="G108" s="139" t="s">
        <v>1164</v>
      </c>
      <c r="H108" s="139" t="s">
        <v>508</v>
      </c>
      <c r="I108" s="139" t="s">
        <v>508</v>
      </c>
      <c r="J108" s="139" t="s">
        <v>508</v>
      </c>
      <c r="K108" s="139" t="s">
        <v>508</v>
      </c>
      <c r="L108" s="139" t="s">
        <v>508</v>
      </c>
      <c r="M108" s="139" t="s">
        <v>508</v>
      </c>
      <c r="N108" s="139" t="s">
        <v>1077</v>
      </c>
      <c r="O108" s="139" t="s">
        <v>1173</v>
      </c>
      <c r="P108" s="139" t="s">
        <v>1169</v>
      </c>
      <c r="Q108" s="165" t="s">
        <v>1177</v>
      </c>
      <c r="R108" s="166"/>
      <c r="S108" s="229">
        <v>28.89</v>
      </c>
      <c r="T108" s="229">
        <f t="shared" si="13"/>
        <v>57.78</v>
      </c>
      <c r="U108" s="347">
        <f>SUM(T104:T108)</f>
        <v>1116.22</v>
      </c>
      <c r="V108" s="10">
        <v>28.29</v>
      </c>
      <c r="W108" s="10">
        <f t="shared" si="16"/>
        <v>56.58</v>
      </c>
      <c r="X108" s="6">
        <f>SUM(W104:W108)</f>
        <v>883.36000000000013</v>
      </c>
      <c r="Y108" s="10">
        <v>28.29</v>
      </c>
      <c r="AA108" s="10">
        <v>28.65</v>
      </c>
      <c r="AC108" s="12">
        <v>28.29</v>
      </c>
      <c r="AD108" s="12">
        <f t="shared" si="14"/>
        <v>56.58</v>
      </c>
      <c r="AE108" s="12">
        <f>SUM(AD104:AD108)</f>
        <v>1089.78</v>
      </c>
    </row>
    <row r="109" spans="1:31" x14ac:dyDescent="0.25">
      <c r="A109" s="75" t="s">
        <v>187</v>
      </c>
      <c r="B109" s="75" t="s">
        <v>1128</v>
      </c>
      <c r="C109" s="139"/>
      <c r="D109" s="164"/>
      <c r="E109" s="164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65"/>
      <c r="R109" s="166"/>
      <c r="S109" s="229"/>
      <c r="T109" s="229"/>
      <c r="U109" s="347"/>
      <c r="W109" s="10">
        <f t="shared" si="9"/>
        <v>0</v>
      </c>
    </row>
    <row r="110" spans="1:31" x14ac:dyDescent="0.25">
      <c r="A110" s="169">
        <v>8</v>
      </c>
      <c r="B110" s="139" t="s">
        <v>1175</v>
      </c>
      <c r="C110" s="139" t="s">
        <v>508</v>
      </c>
      <c r="D110" s="168">
        <v>1.75</v>
      </c>
      <c r="E110" s="168">
        <v>0.9</v>
      </c>
      <c r="F110" s="139">
        <v>19</v>
      </c>
      <c r="G110" s="139" t="s">
        <v>1164</v>
      </c>
      <c r="H110" s="139" t="s">
        <v>508</v>
      </c>
      <c r="I110" s="139" t="s">
        <v>508</v>
      </c>
      <c r="J110" s="139" t="s">
        <v>508</v>
      </c>
      <c r="K110" s="139" t="s">
        <v>508</v>
      </c>
      <c r="L110" s="139" t="s">
        <v>508</v>
      </c>
      <c r="M110" s="139" t="s">
        <v>508</v>
      </c>
      <c r="N110" s="139" t="s">
        <v>1077</v>
      </c>
      <c r="O110" s="139" t="s">
        <v>1173</v>
      </c>
      <c r="P110" s="139" t="s">
        <v>1169</v>
      </c>
      <c r="Q110" s="165" t="s">
        <v>1177</v>
      </c>
      <c r="R110" s="166"/>
      <c r="S110" s="229">
        <v>259.89</v>
      </c>
      <c r="T110" s="229">
        <f t="shared" si="13"/>
        <v>2079.12</v>
      </c>
      <c r="U110" s="347">
        <f>SUM(T110)</f>
        <v>2079.12</v>
      </c>
      <c r="V110" s="10">
        <v>276.55</v>
      </c>
      <c r="W110" s="10">
        <f t="shared" si="9"/>
        <v>2212.4</v>
      </c>
      <c r="X110" s="6">
        <f>SUM(W110)/2</f>
        <v>1106.2</v>
      </c>
      <c r="Y110" s="10">
        <v>267.52</v>
      </c>
      <c r="AA110" s="10">
        <v>330.74</v>
      </c>
      <c r="AC110" s="12">
        <v>253.12</v>
      </c>
      <c r="AD110" s="12">
        <f t="shared" si="14"/>
        <v>2024.96</v>
      </c>
      <c r="AE110" s="12">
        <f>SUM(AD110)</f>
        <v>2024.96</v>
      </c>
    </row>
    <row r="111" spans="1:31" x14ac:dyDescent="0.25">
      <c r="A111" s="75" t="s">
        <v>191</v>
      </c>
      <c r="B111" s="75" t="s">
        <v>1141</v>
      </c>
      <c r="C111" s="139"/>
      <c r="D111" s="164"/>
      <c r="E111" s="164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65"/>
      <c r="R111" s="166"/>
      <c r="S111" s="229"/>
      <c r="T111" s="229"/>
      <c r="U111" s="347"/>
      <c r="W111" s="10">
        <f t="shared" si="9"/>
        <v>0</v>
      </c>
    </row>
    <row r="112" spans="1:31" x14ac:dyDescent="0.25">
      <c r="A112" s="169">
        <v>8</v>
      </c>
      <c r="B112" s="139" t="s">
        <v>1175</v>
      </c>
      <c r="C112" s="139" t="s">
        <v>508</v>
      </c>
      <c r="D112" s="168">
        <v>2</v>
      </c>
      <c r="E112" s="168">
        <v>0.24299999999999999</v>
      </c>
      <c r="F112" s="139">
        <v>19</v>
      </c>
      <c r="G112" s="139" t="s">
        <v>1164</v>
      </c>
      <c r="H112" s="139" t="s">
        <v>508</v>
      </c>
      <c r="I112" s="139" t="s">
        <v>508</v>
      </c>
      <c r="J112" s="139" t="s">
        <v>508</v>
      </c>
      <c r="K112" s="139" t="s">
        <v>508</v>
      </c>
      <c r="L112" s="139" t="s">
        <v>508</v>
      </c>
      <c r="M112" s="139" t="s">
        <v>508</v>
      </c>
      <c r="N112" s="139" t="s">
        <v>1077</v>
      </c>
      <c r="O112" s="139" t="s">
        <v>1173</v>
      </c>
      <c r="P112" s="139" t="s">
        <v>1169</v>
      </c>
      <c r="Q112" s="165" t="s">
        <v>1177</v>
      </c>
      <c r="R112" s="166"/>
      <c r="S112" s="229">
        <v>81.44</v>
      </c>
      <c r="T112" s="229">
        <f t="shared" si="13"/>
        <v>651.52</v>
      </c>
      <c r="U112" s="347">
        <f>SUM(T112)</f>
        <v>651.52</v>
      </c>
      <c r="V112" s="10">
        <v>93.99</v>
      </c>
      <c r="W112" s="10">
        <f t="shared" si="9"/>
        <v>751.92</v>
      </c>
      <c r="X112" s="6">
        <f>SUM(W112)/2</f>
        <v>375.96</v>
      </c>
      <c r="Y112" s="10">
        <v>81.31</v>
      </c>
      <c r="AA112" s="10">
        <v>110.71</v>
      </c>
      <c r="AC112" s="12">
        <v>79.349999999999994</v>
      </c>
      <c r="AD112" s="12">
        <f t="shared" ref="AD112:AD117" si="17">SUM(A112)*AC112</f>
        <v>634.79999999999995</v>
      </c>
      <c r="AE112" s="12">
        <f>SUM(AD112)</f>
        <v>634.79999999999995</v>
      </c>
    </row>
    <row r="113" spans="1:31" x14ac:dyDescent="0.25">
      <c r="A113" s="75" t="s">
        <v>192</v>
      </c>
      <c r="B113" s="75" t="s">
        <v>1149</v>
      </c>
      <c r="C113" s="139"/>
      <c r="D113" s="164"/>
      <c r="E113" s="164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65"/>
      <c r="R113" s="166"/>
      <c r="S113" s="229"/>
      <c r="T113" s="229"/>
      <c r="U113" s="347"/>
      <c r="W113" s="10">
        <f t="shared" si="9"/>
        <v>0</v>
      </c>
    </row>
    <row r="114" spans="1:31" x14ac:dyDescent="0.25">
      <c r="A114" s="163">
        <v>2</v>
      </c>
      <c r="B114" s="139" t="s">
        <v>1171</v>
      </c>
      <c r="C114" s="139" t="s">
        <v>399</v>
      </c>
      <c r="D114" s="164">
        <v>0.85</v>
      </c>
      <c r="E114" s="164">
        <v>0.3</v>
      </c>
      <c r="F114" s="139">
        <v>19</v>
      </c>
      <c r="G114" s="139" t="s">
        <v>1164</v>
      </c>
      <c r="H114" s="139" t="s">
        <v>1165</v>
      </c>
      <c r="I114" s="139" t="s">
        <v>1166</v>
      </c>
      <c r="J114" s="139">
        <v>7</v>
      </c>
      <c r="K114" s="139">
        <v>7</v>
      </c>
      <c r="L114" s="139">
        <v>7</v>
      </c>
      <c r="M114" s="139">
        <v>7</v>
      </c>
      <c r="N114" s="139" t="s">
        <v>1077</v>
      </c>
      <c r="O114" s="139" t="s">
        <v>1173</v>
      </c>
      <c r="P114" s="139" t="s">
        <v>1169</v>
      </c>
      <c r="Q114" s="165" t="s">
        <v>1177</v>
      </c>
      <c r="R114" s="166"/>
      <c r="S114" s="229">
        <v>60.72</v>
      </c>
      <c r="T114" s="229">
        <f t="shared" si="13"/>
        <v>121.44</v>
      </c>
      <c r="U114" s="347"/>
      <c r="V114" s="10">
        <v>72.38</v>
      </c>
      <c r="W114" s="10">
        <f t="shared" si="9"/>
        <v>144.76</v>
      </c>
      <c r="Y114" s="10">
        <v>61.95</v>
      </c>
      <c r="AA114" s="10">
        <v>81.16</v>
      </c>
      <c r="AC114" s="12">
        <v>54.06</v>
      </c>
      <c r="AD114" s="12">
        <f t="shared" si="17"/>
        <v>108.12</v>
      </c>
    </row>
    <row r="115" spans="1:31" x14ac:dyDescent="0.25">
      <c r="A115" s="163">
        <v>2</v>
      </c>
      <c r="B115" s="139" t="s">
        <v>1175</v>
      </c>
      <c r="C115" s="139" t="s">
        <v>346</v>
      </c>
      <c r="D115" s="164">
        <v>1.2</v>
      </c>
      <c r="E115" s="164">
        <v>0.3</v>
      </c>
      <c r="F115" s="139">
        <v>19</v>
      </c>
      <c r="G115" s="139" t="s">
        <v>1164</v>
      </c>
      <c r="H115" s="139" t="s">
        <v>1165</v>
      </c>
      <c r="I115" s="139" t="s">
        <v>1166</v>
      </c>
      <c r="J115" s="139" t="s">
        <v>508</v>
      </c>
      <c r="K115" s="139" t="s">
        <v>508</v>
      </c>
      <c r="L115" s="139">
        <v>7</v>
      </c>
      <c r="M115" s="139">
        <v>7</v>
      </c>
      <c r="N115" s="139" t="s">
        <v>1077</v>
      </c>
      <c r="O115" s="139" t="s">
        <v>1173</v>
      </c>
      <c r="P115" s="139" t="s">
        <v>1169</v>
      </c>
      <c r="Q115" s="165" t="s">
        <v>1177</v>
      </c>
      <c r="R115" s="166"/>
      <c r="S115" s="229">
        <v>78.66</v>
      </c>
      <c r="T115" s="229">
        <f t="shared" si="13"/>
        <v>157.32</v>
      </c>
      <c r="U115" s="347"/>
      <c r="V115" s="10">
        <v>77.31</v>
      </c>
      <c r="W115" s="10">
        <f t="shared" si="9"/>
        <v>154.62</v>
      </c>
      <c r="Y115" s="10">
        <v>67.010000000000005</v>
      </c>
      <c r="AA115" s="10">
        <v>89.7</v>
      </c>
      <c r="AC115" s="12">
        <v>71.319999999999993</v>
      </c>
      <c r="AD115" s="12">
        <f t="shared" si="17"/>
        <v>142.63999999999999</v>
      </c>
    </row>
    <row r="116" spans="1:31" x14ac:dyDescent="0.25">
      <c r="A116" s="163">
        <v>1</v>
      </c>
      <c r="B116" s="139" t="s">
        <v>1172</v>
      </c>
      <c r="C116" s="139" t="s">
        <v>508</v>
      </c>
      <c r="D116" s="164">
        <v>0.85</v>
      </c>
      <c r="E116" s="164">
        <v>1.2</v>
      </c>
      <c r="F116" s="139">
        <v>19</v>
      </c>
      <c r="G116" s="139" t="s">
        <v>1164</v>
      </c>
      <c r="H116" s="139" t="s">
        <v>508</v>
      </c>
      <c r="I116" s="139" t="s">
        <v>508</v>
      </c>
      <c r="J116" s="139" t="s">
        <v>508</v>
      </c>
      <c r="K116" s="139" t="s">
        <v>508</v>
      </c>
      <c r="L116" s="139" t="s">
        <v>508</v>
      </c>
      <c r="M116" s="139" t="s">
        <v>508</v>
      </c>
      <c r="N116" s="139" t="s">
        <v>1077</v>
      </c>
      <c r="O116" s="139" t="s">
        <v>1173</v>
      </c>
      <c r="P116" s="139" t="s">
        <v>1169</v>
      </c>
      <c r="Q116" s="165" t="s">
        <v>1177</v>
      </c>
      <c r="R116" s="166"/>
      <c r="S116" s="229">
        <v>168.95</v>
      </c>
      <c r="T116" s="229">
        <f t="shared" si="13"/>
        <v>168.95</v>
      </c>
      <c r="U116" s="347"/>
      <c r="V116" s="10">
        <v>183.51</v>
      </c>
      <c r="W116" s="10">
        <f t="shared" si="9"/>
        <v>183.51</v>
      </c>
      <c r="Y116" s="10">
        <v>173.89</v>
      </c>
      <c r="AA116" s="10">
        <v>218.6</v>
      </c>
      <c r="AC116" s="12">
        <v>164.56</v>
      </c>
      <c r="AD116" s="12">
        <f t="shared" si="17"/>
        <v>164.56</v>
      </c>
    </row>
    <row r="117" spans="1:31" x14ac:dyDescent="0.25">
      <c r="A117" s="163">
        <v>2</v>
      </c>
      <c r="B117" s="139" t="s">
        <v>1179</v>
      </c>
      <c r="C117" s="139" t="s">
        <v>399</v>
      </c>
      <c r="D117" s="164">
        <v>1.2</v>
      </c>
      <c r="E117" s="164">
        <v>0.3</v>
      </c>
      <c r="F117" s="139">
        <v>39</v>
      </c>
      <c r="G117" s="139" t="s">
        <v>1164</v>
      </c>
      <c r="H117" s="139" t="s">
        <v>1165</v>
      </c>
      <c r="I117" s="139" t="s">
        <v>1166</v>
      </c>
      <c r="J117" s="139">
        <v>7</v>
      </c>
      <c r="K117" s="139">
        <v>7</v>
      </c>
      <c r="L117" s="139">
        <v>7</v>
      </c>
      <c r="M117" s="139">
        <v>7</v>
      </c>
      <c r="N117" s="139" t="s">
        <v>1077</v>
      </c>
      <c r="O117" s="139" t="s">
        <v>1077</v>
      </c>
      <c r="P117" s="139" t="s">
        <v>1182</v>
      </c>
      <c r="Q117" s="165" t="s">
        <v>1177</v>
      </c>
      <c r="R117" s="166"/>
      <c r="S117" s="229">
        <v>122.1</v>
      </c>
      <c r="T117" s="229">
        <f t="shared" si="13"/>
        <v>244.2</v>
      </c>
      <c r="U117" s="347">
        <f>SUM(T114:T117)</f>
        <v>691.91</v>
      </c>
      <c r="V117" s="10">
        <v>97.64</v>
      </c>
      <c r="W117" s="10">
        <f t="shared" si="9"/>
        <v>195.28</v>
      </c>
      <c r="X117" s="6">
        <f>SUM(W114:W117)</f>
        <v>678.17</v>
      </c>
      <c r="Y117" s="10">
        <v>131.38999999999999</v>
      </c>
      <c r="AA117" s="10">
        <v>134.28</v>
      </c>
      <c r="AC117" s="12">
        <v>117.55</v>
      </c>
      <c r="AD117" s="12">
        <f t="shared" si="17"/>
        <v>235.1</v>
      </c>
      <c r="AE117" s="12">
        <f>SUM(AD114:AD117)</f>
        <v>650.41999999999996</v>
      </c>
    </row>
    <row r="118" spans="1:31" x14ac:dyDescent="0.25">
      <c r="A118" s="75" t="s">
        <v>194</v>
      </c>
      <c r="B118" s="75" t="s">
        <v>1141</v>
      </c>
      <c r="C118" s="139"/>
      <c r="D118" s="164"/>
      <c r="E118" s="164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65"/>
      <c r="R118" s="166"/>
      <c r="S118" s="229"/>
      <c r="T118" s="229"/>
      <c r="U118" s="347"/>
      <c r="W118" s="10">
        <f t="shared" ref="W118:W133" si="18">SUM(A118)*V118</f>
        <v>0</v>
      </c>
    </row>
    <row r="119" spans="1:31" x14ac:dyDescent="0.25">
      <c r="A119" s="169">
        <v>4</v>
      </c>
      <c r="B119" s="139" t="s">
        <v>1175</v>
      </c>
      <c r="C119" s="139" t="s">
        <v>508</v>
      </c>
      <c r="D119" s="168">
        <v>2</v>
      </c>
      <c r="E119" s="168">
        <v>0.48499999999999999</v>
      </c>
      <c r="F119" s="139">
        <v>19</v>
      </c>
      <c r="G119" s="139" t="s">
        <v>1164</v>
      </c>
      <c r="H119" s="139" t="s">
        <v>508</v>
      </c>
      <c r="I119" s="139" t="s">
        <v>508</v>
      </c>
      <c r="J119" s="139" t="s">
        <v>508</v>
      </c>
      <c r="K119" s="139" t="s">
        <v>508</v>
      </c>
      <c r="L119" s="139" t="s">
        <v>508</v>
      </c>
      <c r="M119" s="139" t="s">
        <v>508</v>
      </c>
      <c r="N119" s="139" t="s">
        <v>1077</v>
      </c>
      <c r="O119" s="139" t="s">
        <v>1173</v>
      </c>
      <c r="P119" s="139" t="s">
        <v>1169</v>
      </c>
      <c r="Q119" s="165" t="s">
        <v>1177</v>
      </c>
      <c r="R119" s="166"/>
      <c r="S119" s="229">
        <v>160.74</v>
      </c>
      <c r="T119" s="229">
        <f t="shared" ref="T119:T129" si="19">SUM(A119)*S119</f>
        <v>642.96</v>
      </c>
      <c r="U119" s="347">
        <f>SUM(T119)</f>
        <v>642.96</v>
      </c>
      <c r="V119" s="10">
        <v>93.99</v>
      </c>
      <c r="W119" s="10">
        <f t="shared" si="18"/>
        <v>375.96</v>
      </c>
      <c r="X119" s="6">
        <f>SUM(W119)/2</f>
        <v>187.98</v>
      </c>
      <c r="Y119" s="10">
        <v>81.31</v>
      </c>
      <c r="AA119" s="10">
        <v>110.71</v>
      </c>
    </row>
    <row r="120" spans="1:31" x14ac:dyDescent="0.25">
      <c r="A120" s="75" t="s">
        <v>175</v>
      </c>
      <c r="B120" s="75" t="s">
        <v>1076</v>
      </c>
      <c r="C120" s="139"/>
      <c r="D120" s="164"/>
      <c r="E120" s="164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65"/>
      <c r="R120" s="166"/>
      <c r="S120" s="229"/>
      <c r="T120" s="229"/>
      <c r="U120" s="347"/>
      <c r="W120" s="10">
        <f t="shared" si="18"/>
        <v>0</v>
      </c>
    </row>
    <row r="121" spans="1:31" x14ac:dyDescent="0.25">
      <c r="A121" s="163">
        <v>8</v>
      </c>
      <c r="B121" s="139" t="s">
        <v>1174</v>
      </c>
      <c r="C121" s="139" t="s">
        <v>399</v>
      </c>
      <c r="D121" s="164">
        <v>0.6</v>
      </c>
      <c r="E121" s="164">
        <v>1</v>
      </c>
      <c r="F121" s="139">
        <v>19</v>
      </c>
      <c r="G121" s="139" t="s">
        <v>1164</v>
      </c>
      <c r="H121" s="139" t="s">
        <v>1165</v>
      </c>
      <c r="I121" s="139" t="s">
        <v>1166</v>
      </c>
      <c r="J121" s="139">
        <v>7</v>
      </c>
      <c r="K121" s="139">
        <v>7</v>
      </c>
      <c r="L121" s="139">
        <v>7</v>
      </c>
      <c r="M121" s="139">
        <v>7</v>
      </c>
      <c r="N121" s="139" t="s">
        <v>1077</v>
      </c>
      <c r="O121" s="139" t="s">
        <v>1173</v>
      </c>
      <c r="P121" s="139" t="s">
        <v>1183</v>
      </c>
      <c r="Q121" s="165" t="s">
        <v>1177</v>
      </c>
      <c r="R121" s="166" t="s">
        <v>1184</v>
      </c>
      <c r="S121" s="229">
        <v>123.98</v>
      </c>
      <c r="T121" s="229">
        <f t="shared" si="19"/>
        <v>991.84</v>
      </c>
      <c r="U121" s="347"/>
      <c r="V121" s="10">
        <v>136.93</v>
      </c>
      <c r="W121" s="10">
        <f t="shared" si="18"/>
        <v>1095.44</v>
      </c>
      <c r="Y121" s="10">
        <v>126.88</v>
      </c>
      <c r="Z121" s="12">
        <f>SUM(D121*E121*A121)</f>
        <v>4.8</v>
      </c>
      <c r="AA121" s="10">
        <v>157.58000000000001</v>
      </c>
    </row>
    <row r="122" spans="1:31" x14ac:dyDescent="0.25">
      <c r="A122" s="163">
        <v>20</v>
      </c>
      <c r="B122" s="139" t="s">
        <v>1174</v>
      </c>
      <c r="C122" s="139" t="s">
        <v>399</v>
      </c>
      <c r="D122" s="164">
        <v>0.6</v>
      </c>
      <c r="E122" s="164">
        <v>2.2000000000000002</v>
      </c>
      <c r="F122" s="139">
        <v>19</v>
      </c>
      <c r="G122" s="139" t="s">
        <v>1164</v>
      </c>
      <c r="H122" s="139" t="s">
        <v>1165</v>
      </c>
      <c r="I122" s="139" t="s">
        <v>1166</v>
      </c>
      <c r="J122" s="139">
        <v>7</v>
      </c>
      <c r="K122" s="139">
        <v>7</v>
      </c>
      <c r="L122" s="139">
        <v>7</v>
      </c>
      <c r="M122" s="139">
        <v>7</v>
      </c>
      <c r="N122" s="139" t="s">
        <v>1077</v>
      </c>
      <c r="O122" s="139" t="s">
        <v>1173</v>
      </c>
      <c r="P122" s="139" t="s">
        <v>1183</v>
      </c>
      <c r="Q122" s="165" t="s">
        <v>1177</v>
      </c>
      <c r="R122" s="166" t="s">
        <v>1184</v>
      </c>
      <c r="S122" s="229">
        <v>281.82</v>
      </c>
      <c r="T122" s="229">
        <f t="shared" si="19"/>
        <v>5636.4</v>
      </c>
      <c r="U122" s="347">
        <f>SUM(T121:T122)</f>
        <v>6628.24</v>
      </c>
      <c r="V122" s="10">
        <v>275.54000000000002</v>
      </c>
      <c r="W122" s="10">
        <f t="shared" si="18"/>
        <v>5510.8</v>
      </c>
      <c r="X122" s="6">
        <f>SUM(W121:W122)</f>
        <v>6606.24</v>
      </c>
      <c r="Y122" s="10">
        <v>266.25</v>
      </c>
      <c r="Z122" s="12">
        <f>SUM(D122*E122*A122)</f>
        <v>26.400000000000002</v>
      </c>
      <c r="AA122" s="10">
        <v>320.95</v>
      </c>
    </row>
    <row r="123" spans="1:31" x14ac:dyDescent="0.25">
      <c r="A123" s="75" t="s">
        <v>1595</v>
      </c>
      <c r="B123" s="75" t="s">
        <v>1619</v>
      </c>
      <c r="C123" s="139"/>
      <c r="D123" s="164"/>
      <c r="E123" s="164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65"/>
      <c r="R123" s="166"/>
      <c r="S123" s="229"/>
      <c r="T123" s="229"/>
      <c r="U123" s="347"/>
      <c r="W123" s="10">
        <f t="shared" ref="W123" si="20">SUM(A123)*V123</f>
        <v>0</v>
      </c>
    </row>
    <row r="124" spans="1:31" x14ac:dyDescent="0.25">
      <c r="A124" s="163">
        <v>5</v>
      </c>
      <c r="B124" s="139" t="s">
        <v>1174</v>
      </c>
      <c r="C124" s="139" t="s">
        <v>399</v>
      </c>
      <c r="D124" s="164">
        <v>0.3</v>
      </c>
      <c r="E124" s="164">
        <v>2.7</v>
      </c>
      <c r="F124" s="139">
        <v>19</v>
      </c>
      <c r="G124" s="139" t="s">
        <v>1164</v>
      </c>
      <c r="H124" s="139" t="s">
        <v>1165</v>
      </c>
      <c r="I124" s="139" t="s">
        <v>1166</v>
      </c>
      <c r="J124" s="139">
        <v>7</v>
      </c>
      <c r="K124" s="139">
        <v>7</v>
      </c>
      <c r="L124" s="139">
        <v>7</v>
      </c>
      <c r="M124" s="139">
        <v>7</v>
      </c>
      <c r="N124" s="139" t="s">
        <v>1165</v>
      </c>
      <c r="O124" s="139" t="s">
        <v>1173</v>
      </c>
      <c r="P124" s="139" t="s">
        <v>1183</v>
      </c>
      <c r="Q124" s="165" t="s">
        <v>1620</v>
      </c>
      <c r="R124" s="166"/>
      <c r="S124" s="229">
        <v>192.72</v>
      </c>
      <c r="T124" s="229">
        <f t="shared" si="19"/>
        <v>963.6</v>
      </c>
      <c r="U124" s="347"/>
      <c r="W124" s="10">
        <f t="shared" si="18"/>
        <v>0</v>
      </c>
      <c r="Z124" s="12" t="e">
        <f>SUM(X122)/Z123</f>
        <v>#DIV/0!</v>
      </c>
      <c r="AC124" s="12">
        <v>176.94</v>
      </c>
      <c r="AD124" s="12">
        <f t="shared" ref="AD124:AD129" si="21">SUM(A124)*AC124</f>
        <v>884.7</v>
      </c>
    </row>
    <row r="125" spans="1:31" x14ac:dyDescent="0.25">
      <c r="A125" s="163">
        <v>5</v>
      </c>
      <c r="B125" s="139" t="s">
        <v>1174</v>
      </c>
      <c r="C125" s="139" t="s">
        <v>399</v>
      </c>
      <c r="D125" s="164">
        <v>0.55000000000000004</v>
      </c>
      <c r="E125" s="164">
        <v>2.7</v>
      </c>
      <c r="F125" s="139">
        <v>19</v>
      </c>
      <c r="G125" s="139" t="s">
        <v>1164</v>
      </c>
      <c r="H125" s="139" t="s">
        <v>1165</v>
      </c>
      <c r="I125" s="139" t="s">
        <v>1166</v>
      </c>
      <c r="J125" s="139">
        <v>7</v>
      </c>
      <c r="K125" s="139">
        <v>7</v>
      </c>
      <c r="L125" s="139">
        <v>7</v>
      </c>
      <c r="M125" s="139">
        <v>7</v>
      </c>
      <c r="N125" s="139" t="s">
        <v>1165</v>
      </c>
      <c r="O125" s="139" t="s">
        <v>1173</v>
      </c>
      <c r="P125" s="139" t="s">
        <v>1183</v>
      </c>
      <c r="Q125" s="165" t="s">
        <v>1620</v>
      </c>
      <c r="R125" s="166"/>
      <c r="S125" s="229">
        <v>318.27999999999997</v>
      </c>
      <c r="T125" s="229">
        <f t="shared" si="19"/>
        <v>1591.3999999999999</v>
      </c>
      <c r="U125" s="347"/>
      <c r="W125" s="10">
        <f t="shared" si="18"/>
        <v>0</v>
      </c>
      <c r="AC125" s="12">
        <v>300.23</v>
      </c>
      <c r="AD125" s="12">
        <f t="shared" si="21"/>
        <v>1501.15</v>
      </c>
    </row>
    <row r="126" spans="1:31" x14ac:dyDescent="0.25">
      <c r="A126" s="163">
        <v>5</v>
      </c>
      <c r="B126" s="139" t="s">
        <v>1174</v>
      </c>
      <c r="C126" s="139" t="s">
        <v>399</v>
      </c>
      <c r="D126" s="164">
        <v>0.55000000000000004</v>
      </c>
      <c r="E126" s="164">
        <v>1.3</v>
      </c>
      <c r="F126" s="139">
        <v>19</v>
      </c>
      <c r="G126" s="139" t="s">
        <v>1164</v>
      </c>
      <c r="H126" s="139" t="s">
        <v>1165</v>
      </c>
      <c r="I126" s="139" t="s">
        <v>1166</v>
      </c>
      <c r="J126" s="139">
        <v>7</v>
      </c>
      <c r="K126" s="139">
        <v>7</v>
      </c>
      <c r="L126" s="139">
        <v>7</v>
      </c>
      <c r="M126" s="139">
        <v>7</v>
      </c>
      <c r="N126" s="139" t="s">
        <v>1165</v>
      </c>
      <c r="O126" s="139" t="s">
        <v>1165</v>
      </c>
      <c r="P126" s="139" t="s">
        <v>1183</v>
      </c>
      <c r="Q126" s="165" t="s">
        <v>1620</v>
      </c>
      <c r="R126" s="166"/>
      <c r="S126" s="229">
        <v>223.91</v>
      </c>
      <c r="T126" s="229">
        <f t="shared" si="19"/>
        <v>1119.55</v>
      </c>
      <c r="U126" s="347"/>
      <c r="W126" s="10">
        <f t="shared" si="18"/>
        <v>0</v>
      </c>
      <c r="AC126" s="12">
        <v>220.35</v>
      </c>
      <c r="AD126" s="12">
        <f t="shared" si="21"/>
        <v>1101.75</v>
      </c>
    </row>
    <row r="127" spans="1:31" x14ac:dyDescent="0.25">
      <c r="A127" s="163">
        <v>5</v>
      </c>
      <c r="B127" s="139" t="s">
        <v>1174</v>
      </c>
      <c r="C127" s="139" t="s">
        <v>399</v>
      </c>
      <c r="D127" s="164">
        <v>0.55000000000000004</v>
      </c>
      <c r="E127" s="164">
        <v>1.4</v>
      </c>
      <c r="F127" s="139">
        <v>19</v>
      </c>
      <c r="G127" s="139" t="s">
        <v>1164</v>
      </c>
      <c r="H127" s="139" t="s">
        <v>1165</v>
      </c>
      <c r="I127" s="139" t="s">
        <v>1166</v>
      </c>
      <c r="J127" s="139">
        <v>7</v>
      </c>
      <c r="K127" s="139">
        <v>7</v>
      </c>
      <c r="L127" s="139">
        <v>7</v>
      </c>
      <c r="M127" s="139">
        <v>7</v>
      </c>
      <c r="N127" s="139" t="s">
        <v>1165</v>
      </c>
      <c r="O127" s="139" t="s">
        <v>1173</v>
      </c>
      <c r="P127" s="139" t="s">
        <v>1183</v>
      </c>
      <c r="Q127" s="165" t="s">
        <v>1620</v>
      </c>
      <c r="R127" s="166"/>
      <c r="S127" s="229">
        <v>169.84</v>
      </c>
      <c r="T127" s="229">
        <f t="shared" si="19"/>
        <v>849.2</v>
      </c>
      <c r="U127" s="347"/>
      <c r="W127" s="10">
        <f t="shared" si="18"/>
        <v>0</v>
      </c>
      <c r="AC127" s="12">
        <v>159.19999999999999</v>
      </c>
      <c r="AD127" s="12">
        <f t="shared" si="21"/>
        <v>796</v>
      </c>
    </row>
    <row r="128" spans="1:31" x14ac:dyDescent="0.25">
      <c r="A128" s="163">
        <v>5</v>
      </c>
      <c r="B128" s="139" t="s">
        <v>1174</v>
      </c>
      <c r="C128" s="139" t="s">
        <v>399</v>
      </c>
      <c r="D128" s="164">
        <v>0.15</v>
      </c>
      <c r="E128" s="164">
        <v>2.7</v>
      </c>
      <c r="F128" s="139">
        <v>19</v>
      </c>
      <c r="G128" s="139" t="s">
        <v>1164</v>
      </c>
      <c r="H128" s="139" t="s">
        <v>1165</v>
      </c>
      <c r="I128" s="139" t="s">
        <v>1166</v>
      </c>
      <c r="J128" s="139">
        <v>7</v>
      </c>
      <c r="K128" s="139">
        <v>7</v>
      </c>
      <c r="L128" s="139">
        <v>7</v>
      </c>
      <c r="M128" s="139">
        <v>7</v>
      </c>
      <c r="N128" s="139" t="s">
        <v>1165</v>
      </c>
      <c r="O128" s="139" t="s">
        <v>1173</v>
      </c>
      <c r="P128" s="139" t="s">
        <v>1183</v>
      </c>
      <c r="Q128" s="165" t="s">
        <v>1620</v>
      </c>
      <c r="R128" s="166"/>
      <c r="S128" s="229">
        <v>117.37</v>
      </c>
      <c r="T128" s="229">
        <f t="shared" si="19"/>
        <v>586.85</v>
      </c>
      <c r="U128" s="347"/>
      <c r="W128" s="10">
        <f t="shared" si="18"/>
        <v>0</v>
      </c>
      <c r="AC128" s="12">
        <v>102.95</v>
      </c>
      <c r="AD128" s="12">
        <f t="shared" si="21"/>
        <v>514.75</v>
      </c>
    </row>
    <row r="129" spans="1:31" x14ac:dyDescent="0.25">
      <c r="A129" s="163">
        <v>5</v>
      </c>
      <c r="B129" s="139" t="s">
        <v>1174</v>
      </c>
      <c r="C129" s="139" t="s">
        <v>399</v>
      </c>
      <c r="D129" s="164">
        <v>1.25</v>
      </c>
      <c r="E129" s="164">
        <v>0.15</v>
      </c>
      <c r="F129" s="139">
        <v>19</v>
      </c>
      <c r="G129" s="139" t="s">
        <v>1164</v>
      </c>
      <c r="H129" s="139" t="s">
        <v>1165</v>
      </c>
      <c r="I129" s="139" t="s">
        <v>1166</v>
      </c>
      <c r="J129" s="139">
        <v>7</v>
      </c>
      <c r="K129" s="139">
        <v>7</v>
      </c>
      <c r="L129" s="139">
        <v>7</v>
      </c>
      <c r="M129" s="139">
        <v>7</v>
      </c>
      <c r="N129" s="139" t="s">
        <v>1165</v>
      </c>
      <c r="O129" s="139" t="s">
        <v>1173</v>
      </c>
      <c r="P129" s="139" t="s">
        <v>1183</v>
      </c>
      <c r="Q129" s="165" t="s">
        <v>1620</v>
      </c>
      <c r="R129" s="166"/>
      <c r="S129" s="229">
        <v>56.5</v>
      </c>
      <c r="T129" s="229">
        <f t="shared" si="19"/>
        <v>282.5</v>
      </c>
      <c r="U129" s="347">
        <f>SUM(T124:T129)/5</f>
        <v>1078.6200000000001</v>
      </c>
      <c r="W129" s="10">
        <f t="shared" si="18"/>
        <v>0</v>
      </c>
      <c r="AC129" s="12">
        <v>49.42</v>
      </c>
      <c r="AD129" s="12">
        <f t="shared" si="21"/>
        <v>247.10000000000002</v>
      </c>
      <c r="AE129" s="12">
        <f>SUM(AD124:AD129)/5</f>
        <v>1009.0900000000001</v>
      </c>
    </row>
    <row r="130" spans="1:31" x14ac:dyDescent="0.25">
      <c r="A130" s="163"/>
      <c r="B130" s="139"/>
      <c r="C130" s="139"/>
      <c r="D130" s="164"/>
      <c r="E130" s="164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65"/>
      <c r="R130" s="166"/>
      <c r="S130" s="229"/>
      <c r="T130" s="229"/>
      <c r="U130" s="347"/>
      <c r="W130" s="10">
        <f t="shared" si="18"/>
        <v>0</v>
      </c>
    </row>
    <row r="131" spans="1:31" x14ac:dyDescent="0.25">
      <c r="A131" s="163"/>
      <c r="B131" s="139"/>
      <c r="C131" s="139"/>
      <c r="D131" s="164"/>
      <c r="E131" s="164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65"/>
      <c r="R131" s="166"/>
      <c r="S131" s="229"/>
      <c r="T131" s="229"/>
      <c r="U131" s="347"/>
      <c r="W131" s="10">
        <f t="shared" si="18"/>
        <v>0</v>
      </c>
    </row>
    <row r="132" spans="1:31" x14ac:dyDescent="0.25">
      <c r="A132" s="163"/>
      <c r="B132" s="139"/>
      <c r="C132" s="139"/>
      <c r="D132" s="164"/>
      <c r="E132" s="164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65"/>
      <c r="R132" s="166"/>
      <c r="S132" s="229"/>
      <c r="T132" s="229"/>
      <c r="U132" s="347"/>
      <c r="W132" s="10">
        <f t="shared" si="18"/>
        <v>0</v>
      </c>
    </row>
    <row r="133" spans="1:31" x14ac:dyDescent="0.25">
      <c r="A133" s="163"/>
      <c r="B133" s="139"/>
      <c r="C133" s="139"/>
      <c r="D133" s="164"/>
      <c r="E133" s="164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65"/>
      <c r="R133" s="166"/>
      <c r="S133" s="229"/>
      <c r="T133" s="229"/>
      <c r="U133" s="347"/>
      <c r="W133" s="10">
        <f t="shared" si="18"/>
        <v>0</v>
      </c>
    </row>
    <row r="134" spans="1:31" x14ac:dyDescent="0.25">
      <c r="A134" s="163"/>
      <c r="B134" s="139"/>
      <c r="C134" s="139"/>
      <c r="D134" s="164"/>
      <c r="E134" s="164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65"/>
      <c r="R134" s="166"/>
      <c r="S134" s="229"/>
      <c r="T134" s="229"/>
      <c r="U134" s="347"/>
      <c r="W134" s="10">
        <f t="shared" si="0"/>
        <v>0</v>
      </c>
    </row>
  </sheetData>
  <mergeCells count="7">
    <mergeCell ref="A1:R2"/>
    <mergeCell ref="A3:B3"/>
    <mergeCell ref="C3:D3"/>
    <mergeCell ref="H3:L3"/>
    <mergeCell ref="C5:G5"/>
    <mergeCell ref="H5:M5"/>
    <mergeCell ref="N5:O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1D3BD-7C36-4ECF-AB35-C740A8E3198B}">
  <dimension ref="A1:EL122"/>
  <sheetViews>
    <sheetView topLeftCell="A14" workbookViewId="0">
      <selection activeCell="K48" sqref="K48:K96"/>
    </sheetView>
  </sheetViews>
  <sheetFormatPr defaultColWidth="9.109375" defaultRowHeight="13.2" x14ac:dyDescent="0.25"/>
  <cols>
    <col min="1" max="1" width="9.44140625" style="10" customWidth="1"/>
    <col min="2" max="2" width="34.33203125" style="12" bestFit="1" customWidth="1"/>
    <col min="3" max="3" width="9" style="28" customWidth="1"/>
    <col min="4" max="4" width="8.44140625" style="28" customWidth="1"/>
    <col min="5" max="5" width="12.44140625" style="12" bestFit="1" customWidth="1"/>
    <col min="6" max="6" width="16.33203125" style="12" bestFit="1" customWidth="1"/>
    <col min="7" max="8" width="27.88671875" style="12" bestFit="1" customWidth="1"/>
    <col min="9" max="9" width="17.5546875" style="12" bestFit="1" customWidth="1"/>
    <col min="10" max="10" width="31.109375" style="12" customWidth="1"/>
    <col min="11" max="12" width="9.109375" style="10"/>
    <col min="13" max="16384" width="9.109375" style="12"/>
  </cols>
  <sheetData>
    <row r="1" spans="1:142" x14ac:dyDescent="0.25">
      <c r="A1" s="436" t="s">
        <v>66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42" x14ac:dyDescent="0.25">
      <c r="A2" s="439"/>
      <c r="B2" s="440"/>
      <c r="C2" s="440"/>
      <c r="D2" s="440"/>
      <c r="E2" s="440"/>
      <c r="F2" s="440"/>
      <c r="G2" s="440"/>
      <c r="H2" s="440"/>
      <c r="I2" s="440"/>
      <c r="J2" s="441"/>
    </row>
    <row r="3" spans="1:142" s="2" customFormat="1" x14ac:dyDescent="0.25">
      <c r="A3" s="439" t="s">
        <v>0</v>
      </c>
      <c r="B3" s="440"/>
      <c r="C3" s="237"/>
      <c r="D3" s="147"/>
      <c r="E3" s="442"/>
      <c r="F3" s="442"/>
      <c r="G3" s="148"/>
      <c r="H3" s="148"/>
      <c r="I3" s="148"/>
      <c r="J3" s="149"/>
      <c r="K3" s="6"/>
      <c r="L3" s="6"/>
    </row>
    <row r="4" spans="1:142" x14ac:dyDescent="0.25">
      <c r="A4" s="150"/>
      <c r="B4" s="151"/>
      <c r="C4" s="152"/>
      <c r="D4" s="152"/>
      <c r="E4" s="151"/>
      <c r="F4" s="151"/>
      <c r="G4" s="151"/>
      <c r="H4" s="151"/>
      <c r="I4" s="151"/>
      <c r="J4" s="153"/>
    </row>
    <row r="5" spans="1:142" x14ac:dyDescent="0.25">
      <c r="A5" s="150"/>
      <c r="B5" s="151"/>
      <c r="C5" s="444"/>
      <c r="D5" s="444"/>
      <c r="E5" s="446" t="s">
        <v>78</v>
      </c>
      <c r="F5" s="446"/>
      <c r="G5" s="446" t="s">
        <v>1375</v>
      </c>
      <c r="H5" s="446"/>
      <c r="I5" s="151"/>
      <c r="J5" s="153"/>
    </row>
    <row r="6" spans="1:142" ht="26.4" x14ac:dyDescent="0.25">
      <c r="A6" s="240" t="s">
        <v>67</v>
      </c>
      <c r="B6" s="155" t="s">
        <v>93</v>
      </c>
      <c r="C6" s="156" t="s">
        <v>81</v>
      </c>
      <c r="D6" s="156" t="s">
        <v>65</v>
      </c>
      <c r="E6" s="155" t="s">
        <v>84</v>
      </c>
      <c r="F6" s="155" t="s">
        <v>1372</v>
      </c>
      <c r="G6" s="155" t="s">
        <v>1225</v>
      </c>
      <c r="H6" s="155" t="s">
        <v>1376</v>
      </c>
      <c r="I6" s="155" t="s">
        <v>92</v>
      </c>
      <c r="J6" s="155" t="s">
        <v>64</v>
      </c>
      <c r="K6" s="240" t="s">
        <v>94</v>
      </c>
      <c r="L6" s="240" t="s">
        <v>95</v>
      </c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</row>
    <row r="7" spans="1:142" s="2" customFormat="1" x14ac:dyDescent="0.25">
      <c r="A7" s="75" t="s">
        <v>137</v>
      </c>
      <c r="B7" s="75" t="s">
        <v>975</v>
      </c>
      <c r="C7" s="160"/>
      <c r="D7" s="160"/>
      <c r="E7" s="76"/>
      <c r="F7" s="76"/>
      <c r="G7" s="76"/>
      <c r="H7" s="76"/>
      <c r="I7" s="76"/>
      <c r="J7" s="76"/>
      <c r="K7" s="241"/>
      <c r="L7" s="241"/>
    </row>
    <row r="8" spans="1:142" ht="14.4" x14ac:dyDescent="0.25">
      <c r="A8" s="242">
        <v>2</v>
      </c>
      <c r="B8" s="139" t="s">
        <v>1163</v>
      </c>
      <c r="C8" s="164">
        <v>0.22</v>
      </c>
      <c r="D8" s="164">
        <v>0.39500000000000002</v>
      </c>
      <c r="E8" s="139" t="s">
        <v>1371</v>
      </c>
      <c r="F8" s="139" t="s">
        <v>1348</v>
      </c>
      <c r="G8" s="243" t="s">
        <v>1377</v>
      </c>
      <c r="H8" s="243" t="s">
        <v>1377</v>
      </c>
      <c r="I8" s="139" t="s">
        <v>1169</v>
      </c>
      <c r="J8" s="139"/>
      <c r="K8" s="244">
        <v>7.88</v>
      </c>
      <c r="L8" s="244">
        <f>SUM(K8)*A8</f>
        <v>15.76</v>
      </c>
    </row>
    <row r="9" spans="1:142" ht="14.4" x14ac:dyDescent="0.25">
      <c r="A9" s="242">
        <v>1</v>
      </c>
      <c r="B9" s="139" t="s">
        <v>1167</v>
      </c>
      <c r="C9" s="164">
        <v>1.1499999999999999</v>
      </c>
      <c r="D9" s="164">
        <v>0.39500000000000002</v>
      </c>
      <c r="E9" s="139" t="s">
        <v>1371</v>
      </c>
      <c r="F9" s="139" t="s">
        <v>1348</v>
      </c>
      <c r="G9" s="243" t="s">
        <v>1377</v>
      </c>
      <c r="H9" s="243" t="s">
        <v>1377</v>
      </c>
      <c r="I9" s="139" t="s">
        <v>1169</v>
      </c>
      <c r="J9" s="139"/>
      <c r="K9" s="244">
        <v>41.21</v>
      </c>
      <c r="L9" s="244">
        <f t="shared" ref="L9:L71" si="0">SUM(K9)*A9</f>
        <v>41.21</v>
      </c>
    </row>
    <row r="10" spans="1:142" ht="14.4" x14ac:dyDescent="0.25">
      <c r="A10" s="242">
        <v>1</v>
      </c>
      <c r="B10" s="139" t="s">
        <v>1168</v>
      </c>
      <c r="C10" s="164">
        <v>1.65</v>
      </c>
      <c r="D10" s="164">
        <v>0.5</v>
      </c>
      <c r="E10" s="139" t="s">
        <v>1371</v>
      </c>
      <c r="F10" s="139" t="s">
        <v>1348</v>
      </c>
      <c r="G10" s="243" t="s">
        <v>1377</v>
      </c>
      <c r="H10" s="243" t="s">
        <v>1377</v>
      </c>
      <c r="I10" s="139" t="s">
        <v>1169</v>
      </c>
      <c r="J10" s="139"/>
      <c r="K10" s="244">
        <v>74.84</v>
      </c>
      <c r="L10" s="244">
        <f t="shared" si="0"/>
        <v>74.84</v>
      </c>
    </row>
    <row r="11" spans="1:142" ht="14.4" x14ac:dyDescent="0.25">
      <c r="A11" s="242">
        <v>4</v>
      </c>
      <c r="B11" s="139" t="s">
        <v>1171</v>
      </c>
      <c r="C11" s="164">
        <v>0.4</v>
      </c>
      <c r="D11" s="164">
        <v>0.5</v>
      </c>
      <c r="E11" s="139" t="s">
        <v>1371</v>
      </c>
      <c r="F11" s="139" t="s">
        <v>1348</v>
      </c>
      <c r="G11" s="243" t="s">
        <v>1377</v>
      </c>
      <c r="H11" s="243" t="s">
        <v>1377</v>
      </c>
      <c r="I11" s="139" t="s">
        <v>1169</v>
      </c>
      <c r="J11" s="139"/>
      <c r="K11" s="244">
        <v>18.14</v>
      </c>
      <c r="L11" s="244">
        <f t="shared" si="0"/>
        <v>72.56</v>
      </c>
    </row>
    <row r="12" spans="1:142" ht="14.4" x14ac:dyDescent="0.25">
      <c r="A12" s="242">
        <v>2</v>
      </c>
      <c r="B12" s="139" t="s">
        <v>1172</v>
      </c>
      <c r="C12" s="164">
        <v>0.4</v>
      </c>
      <c r="D12" s="164">
        <v>0.2</v>
      </c>
      <c r="E12" s="139" t="s">
        <v>508</v>
      </c>
      <c r="F12" s="139" t="s">
        <v>508</v>
      </c>
      <c r="G12" s="243" t="s">
        <v>1377</v>
      </c>
      <c r="H12" s="139" t="s">
        <v>1173</v>
      </c>
      <c r="I12" s="139" t="s">
        <v>1169</v>
      </c>
      <c r="J12" s="139"/>
      <c r="K12" s="244">
        <v>4.7699999999999996</v>
      </c>
      <c r="L12" s="244">
        <f t="shared" si="0"/>
        <v>9.5399999999999991</v>
      </c>
      <c r="M12" s="10">
        <f>SUM(L8:L12)</f>
        <v>213.91</v>
      </c>
    </row>
    <row r="13" spans="1:142" x14ac:dyDescent="0.25">
      <c r="A13" s="75" t="s">
        <v>138</v>
      </c>
      <c r="B13" s="74" t="s">
        <v>975</v>
      </c>
      <c r="C13" s="164"/>
      <c r="D13" s="164"/>
      <c r="E13" s="139"/>
      <c r="F13" s="139"/>
      <c r="G13" s="139"/>
      <c r="H13" s="139"/>
      <c r="I13" s="139"/>
      <c r="J13" s="139"/>
      <c r="K13" s="244"/>
      <c r="L13" s="244"/>
    </row>
    <row r="14" spans="1:142" ht="14.4" x14ac:dyDescent="0.25">
      <c r="A14" s="242">
        <v>1</v>
      </c>
      <c r="B14" s="139" t="s">
        <v>1163</v>
      </c>
      <c r="C14" s="164">
        <v>0.22</v>
      </c>
      <c r="D14" s="164">
        <v>0.39500000000000002</v>
      </c>
      <c r="E14" s="139" t="s">
        <v>1371</v>
      </c>
      <c r="F14" s="139" t="s">
        <v>1348</v>
      </c>
      <c r="G14" s="243" t="s">
        <v>1377</v>
      </c>
      <c r="H14" s="243" t="s">
        <v>1377</v>
      </c>
      <c r="I14" s="139" t="s">
        <v>1169</v>
      </c>
      <c r="J14" s="139"/>
      <c r="K14" s="244">
        <v>7.88</v>
      </c>
      <c r="L14" s="244">
        <f t="shared" si="0"/>
        <v>7.88</v>
      </c>
    </row>
    <row r="15" spans="1:142" ht="14.4" x14ac:dyDescent="0.25">
      <c r="A15" s="242">
        <v>1</v>
      </c>
      <c r="B15" s="139" t="s">
        <v>1167</v>
      </c>
      <c r="C15" s="164">
        <v>0.57499999999999996</v>
      </c>
      <c r="D15" s="164">
        <v>0.39500000000000002</v>
      </c>
      <c r="E15" s="139" t="s">
        <v>1371</v>
      </c>
      <c r="F15" s="139" t="s">
        <v>1348</v>
      </c>
      <c r="G15" s="243" t="s">
        <v>1377</v>
      </c>
      <c r="H15" s="243" t="s">
        <v>1377</v>
      </c>
      <c r="I15" s="139" t="s">
        <v>1169</v>
      </c>
      <c r="J15" s="139"/>
      <c r="K15" s="244">
        <v>20.6</v>
      </c>
      <c r="L15" s="244">
        <f t="shared" si="0"/>
        <v>20.6</v>
      </c>
    </row>
    <row r="16" spans="1:142" ht="14.4" x14ac:dyDescent="0.25">
      <c r="A16" s="242">
        <v>1</v>
      </c>
      <c r="B16" s="139" t="s">
        <v>1168</v>
      </c>
      <c r="C16" s="164">
        <v>0.8</v>
      </c>
      <c r="D16" s="164">
        <v>0.5</v>
      </c>
      <c r="E16" s="139" t="s">
        <v>1371</v>
      </c>
      <c r="F16" s="139" t="s">
        <v>1348</v>
      </c>
      <c r="G16" s="243" t="s">
        <v>1377</v>
      </c>
      <c r="H16" s="243" t="s">
        <v>1377</v>
      </c>
      <c r="I16" s="139" t="s">
        <v>1169</v>
      </c>
      <c r="J16" s="139"/>
      <c r="K16" s="244">
        <v>36.28</v>
      </c>
      <c r="L16" s="244">
        <f t="shared" si="0"/>
        <v>36.28</v>
      </c>
    </row>
    <row r="17" spans="1:13" ht="14.4" x14ac:dyDescent="0.25">
      <c r="A17" s="242">
        <v>2</v>
      </c>
      <c r="B17" s="139" t="s">
        <v>1171</v>
      </c>
      <c r="C17" s="164">
        <v>0.4</v>
      </c>
      <c r="D17" s="164">
        <v>0.5</v>
      </c>
      <c r="E17" s="139" t="s">
        <v>1371</v>
      </c>
      <c r="F17" s="139" t="s">
        <v>1348</v>
      </c>
      <c r="G17" s="243" t="s">
        <v>1377</v>
      </c>
      <c r="H17" s="243" t="s">
        <v>1377</v>
      </c>
      <c r="I17" s="139" t="s">
        <v>1169</v>
      </c>
      <c r="J17" s="139"/>
      <c r="K17" s="244">
        <v>18.14</v>
      </c>
      <c r="L17" s="244">
        <f t="shared" si="0"/>
        <v>36.28</v>
      </c>
    </row>
    <row r="18" spans="1:13" ht="14.4" x14ac:dyDescent="0.25">
      <c r="A18" s="242">
        <v>1</v>
      </c>
      <c r="B18" s="139" t="s">
        <v>1172</v>
      </c>
      <c r="C18" s="164">
        <v>0.4</v>
      </c>
      <c r="D18" s="164">
        <v>0.2</v>
      </c>
      <c r="E18" s="139" t="s">
        <v>508</v>
      </c>
      <c r="F18" s="139" t="s">
        <v>508</v>
      </c>
      <c r="G18" s="243" t="s">
        <v>1377</v>
      </c>
      <c r="H18" s="139" t="s">
        <v>1173</v>
      </c>
      <c r="I18" s="139" t="s">
        <v>1169</v>
      </c>
      <c r="J18" s="139"/>
      <c r="K18" s="244">
        <v>4.7699999999999996</v>
      </c>
      <c r="L18" s="244">
        <f t="shared" si="0"/>
        <v>4.7699999999999996</v>
      </c>
      <c r="M18" s="10">
        <f>SUM(L14:L18)</f>
        <v>105.81</v>
      </c>
    </row>
    <row r="19" spans="1:13" x14ac:dyDescent="0.25">
      <c r="A19" s="75" t="s">
        <v>139</v>
      </c>
      <c r="B19" s="75" t="s">
        <v>977</v>
      </c>
      <c r="C19" s="164"/>
      <c r="D19" s="164"/>
      <c r="E19" s="139"/>
      <c r="F19" s="139"/>
      <c r="G19" s="139"/>
      <c r="H19" s="139"/>
      <c r="I19" s="139"/>
      <c r="J19" s="139"/>
      <c r="K19" s="244"/>
      <c r="L19" s="244"/>
    </row>
    <row r="20" spans="1:13" ht="14.4" x14ac:dyDescent="0.25">
      <c r="A20" s="242">
        <v>3</v>
      </c>
      <c r="B20" s="139" t="s">
        <v>1163</v>
      </c>
      <c r="C20" s="164">
        <v>0.22</v>
      </c>
      <c r="D20" s="164">
        <v>0.39500000000000002</v>
      </c>
      <c r="E20" s="139" t="s">
        <v>1371</v>
      </c>
      <c r="F20" s="139" t="s">
        <v>1348</v>
      </c>
      <c r="G20" s="243" t="s">
        <v>1377</v>
      </c>
      <c r="H20" s="243" t="s">
        <v>1377</v>
      </c>
      <c r="I20" s="139" t="s">
        <v>1169</v>
      </c>
      <c r="J20" s="139"/>
      <c r="K20" s="244">
        <v>7.88</v>
      </c>
      <c r="L20" s="244">
        <f t="shared" si="0"/>
        <v>23.64</v>
      </c>
    </row>
    <row r="21" spans="1:13" ht="14.4" x14ac:dyDescent="0.25">
      <c r="A21" s="242">
        <v>2</v>
      </c>
      <c r="B21" s="139" t="s">
        <v>1167</v>
      </c>
      <c r="C21" s="164">
        <v>1.1499999999999999</v>
      </c>
      <c r="D21" s="164">
        <v>0.39500000000000002</v>
      </c>
      <c r="E21" s="139" t="s">
        <v>1371</v>
      </c>
      <c r="F21" s="139" t="s">
        <v>1348</v>
      </c>
      <c r="G21" s="243" t="s">
        <v>1377</v>
      </c>
      <c r="H21" s="243" t="s">
        <v>1377</v>
      </c>
      <c r="I21" s="139" t="s">
        <v>1169</v>
      </c>
      <c r="J21" s="139"/>
      <c r="K21" s="244">
        <v>41.21</v>
      </c>
      <c r="L21" s="244">
        <f t="shared" si="0"/>
        <v>82.42</v>
      </c>
    </row>
    <row r="22" spans="1:13" ht="14.4" x14ac:dyDescent="0.25">
      <c r="A22" s="242">
        <v>1</v>
      </c>
      <c r="B22" s="139" t="s">
        <v>1168</v>
      </c>
      <c r="C22" s="164">
        <v>3</v>
      </c>
      <c r="D22" s="164">
        <v>0.5</v>
      </c>
      <c r="E22" s="139" t="s">
        <v>1371</v>
      </c>
      <c r="F22" s="139" t="s">
        <v>1348</v>
      </c>
      <c r="G22" s="243" t="s">
        <v>1377</v>
      </c>
      <c r="H22" s="243" t="s">
        <v>1377</v>
      </c>
      <c r="I22" s="139" t="s">
        <v>1169</v>
      </c>
      <c r="J22" s="139"/>
      <c r="K22" s="244">
        <v>136.07</v>
      </c>
      <c r="L22" s="244">
        <f t="shared" si="0"/>
        <v>136.07</v>
      </c>
    </row>
    <row r="23" spans="1:13" ht="14.4" x14ac:dyDescent="0.25">
      <c r="A23" s="242">
        <v>6</v>
      </c>
      <c r="B23" s="139" t="s">
        <v>1171</v>
      </c>
      <c r="C23" s="164">
        <v>0.4</v>
      </c>
      <c r="D23" s="164">
        <v>0.5</v>
      </c>
      <c r="E23" s="139" t="s">
        <v>1371</v>
      </c>
      <c r="F23" s="139" t="s">
        <v>1348</v>
      </c>
      <c r="G23" s="243" t="s">
        <v>1377</v>
      </c>
      <c r="H23" s="243" t="s">
        <v>1377</v>
      </c>
      <c r="I23" s="139" t="s">
        <v>1169</v>
      </c>
      <c r="J23" s="139"/>
      <c r="K23" s="244">
        <v>18.14</v>
      </c>
      <c r="L23" s="244">
        <f t="shared" si="0"/>
        <v>108.84</v>
      </c>
    </row>
    <row r="24" spans="1:13" ht="14.4" x14ac:dyDescent="0.25">
      <c r="A24" s="242">
        <v>3</v>
      </c>
      <c r="B24" s="139" t="s">
        <v>1172</v>
      </c>
      <c r="C24" s="164">
        <v>0.4</v>
      </c>
      <c r="D24" s="164">
        <v>0.2</v>
      </c>
      <c r="E24" s="139" t="s">
        <v>508</v>
      </c>
      <c r="F24" s="139" t="s">
        <v>508</v>
      </c>
      <c r="G24" s="243" t="s">
        <v>1377</v>
      </c>
      <c r="H24" s="139" t="s">
        <v>1173</v>
      </c>
      <c r="I24" s="139" t="s">
        <v>1169</v>
      </c>
      <c r="J24" s="139"/>
      <c r="K24" s="244">
        <v>8.77</v>
      </c>
      <c r="L24" s="244">
        <f t="shared" si="0"/>
        <v>26.31</v>
      </c>
      <c r="M24" s="10">
        <f>SUM(L20:L24)</f>
        <v>377.28000000000003</v>
      </c>
    </row>
    <row r="25" spans="1:13" x14ac:dyDescent="0.25">
      <c r="A25" s="75" t="s">
        <v>140</v>
      </c>
      <c r="B25" s="75" t="s">
        <v>975</v>
      </c>
      <c r="C25" s="164"/>
      <c r="D25" s="164"/>
      <c r="E25" s="139"/>
      <c r="F25" s="139"/>
      <c r="G25" s="139"/>
      <c r="H25" s="139"/>
      <c r="I25" s="139"/>
      <c r="J25" s="139"/>
      <c r="K25" s="244"/>
      <c r="L25" s="244"/>
    </row>
    <row r="26" spans="1:13" ht="14.4" x14ac:dyDescent="0.25">
      <c r="A26" s="242">
        <v>20</v>
      </c>
      <c r="B26" s="139" t="s">
        <v>1163</v>
      </c>
      <c r="C26" s="164">
        <v>0.22</v>
      </c>
      <c r="D26" s="164">
        <v>0.39500000000000002</v>
      </c>
      <c r="E26" s="139" t="s">
        <v>1371</v>
      </c>
      <c r="F26" s="139" t="s">
        <v>1348</v>
      </c>
      <c r="G26" s="243" t="s">
        <v>1377</v>
      </c>
      <c r="H26" s="243" t="s">
        <v>1377</v>
      </c>
      <c r="I26" s="139" t="s">
        <v>1169</v>
      </c>
      <c r="J26" s="139"/>
      <c r="K26" s="244">
        <v>7.88</v>
      </c>
      <c r="L26" s="244">
        <f t="shared" si="0"/>
        <v>157.6</v>
      </c>
    </row>
    <row r="27" spans="1:13" ht="14.4" x14ac:dyDescent="0.25">
      <c r="A27" s="242">
        <v>15</v>
      </c>
      <c r="B27" s="139" t="s">
        <v>1167</v>
      </c>
      <c r="C27" s="164">
        <v>1.1499999999999999</v>
      </c>
      <c r="D27" s="164">
        <v>0.39500000000000002</v>
      </c>
      <c r="E27" s="139" t="s">
        <v>1371</v>
      </c>
      <c r="F27" s="139" t="s">
        <v>1348</v>
      </c>
      <c r="G27" s="243" t="s">
        <v>1377</v>
      </c>
      <c r="H27" s="243" t="s">
        <v>1377</v>
      </c>
      <c r="I27" s="139" t="s">
        <v>1169</v>
      </c>
      <c r="J27" s="139"/>
      <c r="K27" s="244">
        <v>41.21</v>
      </c>
      <c r="L27" s="244">
        <f t="shared" si="0"/>
        <v>618.15</v>
      </c>
    </row>
    <row r="28" spans="1:13" ht="14.4" x14ac:dyDescent="0.25">
      <c r="A28" s="242">
        <v>10</v>
      </c>
      <c r="B28" s="139" t="s">
        <v>1168</v>
      </c>
      <c r="C28" s="164">
        <v>1.65</v>
      </c>
      <c r="D28" s="164">
        <v>0.5</v>
      </c>
      <c r="E28" s="139" t="s">
        <v>1371</v>
      </c>
      <c r="F28" s="139" t="s">
        <v>1348</v>
      </c>
      <c r="G28" s="243" t="s">
        <v>1377</v>
      </c>
      <c r="H28" s="243" t="s">
        <v>1377</v>
      </c>
      <c r="I28" s="139" t="s">
        <v>1169</v>
      </c>
      <c r="J28" s="139"/>
      <c r="K28" s="244">
        <v>74.84</v>
      </c>
      <c r="L28" s="244">
        <f t="shared" si="0"/>
        <v>748.40000000000009</v>
      </c>
    </row>
    <row r="29" spans="1:13" ht="14.4" x14ac:dyDescent="0.25">
      <c r="A29" s="242">
        <v>5</v>
      </c>
      <c r="B29" s="139" t="s">
        <v>1168</v>
      </c>
      <c r="C29" s="164">
        <v>1.1499999999999999</v>
      </c>
      <c r="D29" s="164">
        <v>0.5</v>
      </c>
      <c r="E29" s="139" t="s">
        <v>1371</v>
      </c>
      <c r="F29" s="139" t="s">
        <v>1348</v>
      </c>
      <c r="G29" s="243" t="s">
        <v>1377</v>
      </c>
      <c r="H29" s="243" t="s">
        <v>1377</v>
      </c>
      <c r="I29" s="139" t="s">
        <v>1169</v>
      </c>
      <c r="J29" s="139"/>
      <c r="K29" s="244">
        <v>52.16</v>
      </c>
      <c r="L29" s="244">
        <f t="shared" si="0"/>
        <v>260.79999999999995</v>
      </c>
    </row>
    <row r="30" spans="1:13" ht="14.4" x14ac:dyDescent="0.25">
      <c r="A30" s="242">
        <v>40</v>
      </c>
      <c r="B30" s="139" t="s">
        <v>1171</v>
      </c>
      <c r="C30" s="164">
        <v>0.4</v>
      </c>
      <c r="D30" s="164">
        <v>0.5</v>
      </c>
      <c r="E30" s="139" t="s">
        <v>1371</v>
      </c>
      <c r="F30" s="139" t="s">
        <v>1348</v>
      </c>
      <c r="G30" s="243" t="s">
        <v>1377</v>
      </c>
      <c r="H30" s="243" t="s">
        <v>1377</v>
      </c>
      <c r="I30" s="139" t="s">
        <v>1169</v>
      </c>
      <c r="J30" s="139"/>
      <c r="K30" s="244">
        <v>18.14</v>
      </c>
      <c r="L30" s="244">
        <f t="shared" si="0"/>
        <v>725.6</v>
      </c>
    </row>
    <row r="31" spans="1:13" ht="14.4" x14ac:dyDescent="0.25">
      <c r="A31" s="242">
        <v>20</v>
      </c>
      <c r="B31" s="139" t="s">
        <v>1172</v>
      </c>
      <c r="C31" s="164">
        <v>0.4</v>
      </c>
      <c r="D31" s="164">
        <v>0.2</v>
      </c>
      <c r="E31" s="139" t="s">
        <v>508</v>
      </c>
      <c r="F31" s="139" t="s">
        <v>508</v>
      </c>
      <c r="G31" s="243" t="s">
        <v>1377</v>
      </c>
      <c r="H31" s="139" t="s">
        <v>1173</v>
      </c>
      <c r="I31" s="139" t="s">
        <v>1169</v>
      </c>
      <c r="J31" s="139"/>
      <c r="K31" s="244">
        <v>4.7699999999999996</v>
      </c>
      <c r="L31" s="244">
        <f t="shared" si="0"/>
        <v>95.399999999999991</v>
      </c>
      <c r="M31" s="12">
        <f>SUM(L26:L31)/5</f>
        <v>521.19000000000005</v>
      </c>
    </row>
    <row r="32" spans="1:13" x14ac:dyDescent="0.25">
      <c r="A32" s="75" t="s">
        <v>141</v>
      </c>
      <c r="B32" s="75" t="s">
        <v>977</v>
      </c>
      <c r="C32" s="164"/>
      <c r="D32" s="164"/>
      <c r="E32" s="139"/>
      <c r="F32" s="139"/>
      <c r="G32" s="139"/>
      <c r="H32" s="139"/>
      <c r="I32" s="139"/>
      <c r="J32" s="139"/>
      <c r="K32" s="244"/>
      <c r="L32" s="244"/>
    </row>
    <row r="33" spans="1:15" ht="14.4" x14ac:dyDescent="0.25">
      <c r="A33" s="242">
        <v>25</v>
      </c>
      <c r="B33" s="139" t="s">
        <v>1163</v>
      </c>
      <c r="C33" s="164">
        <v>0.22</v>
      </c>
      <c r="D33" s="164">
        <v>0.39500000000000002</v>
      </c>
      <c r="E33" s="139" t="s">
        <v>1371</v>
      </c>
      <c r="F33" s="139" t="s">
        <v>1348</v>
      </c>
      <c r="G33" s="243" t="s">
        <v>1377</v>
      </c>
      <c r="H33" s="243" t="s">
        <v>1377</v>
      </c>
      <c r="I33" s="139" t="s">
        <v>1169</v>
      </c>
      <c r="J33" s="139"/>
      <c r="K33" s="244">
        <v>7.88</v>
      </c>
      <c r="L33" s="244">
        <f t="shared" si="0"/>
        <v>197</v>
      </c>
    </row>
    <row r="34" spans="1:15" ht="14.4" x14ac:dyDescent="0.25">
      <c r="A34" s="242">
        <v>20</v>
      </c>
      <c r="B34" s="139" t="s">
        <v>1167</v>
      </c>
      <c r="C34" s="164">
        <v>1.1499999999999999</v>
      </c>
      <c r="D34" s="164">
        <v>0.39500000000000002</v>
      </c>
      <c r="E34" s="139" t="s">
        <v>1371</v>
      </c>
      <c r="F34" s="139" t="s">
        <v>1348</v>
      </c>
      <c r="G34" s="243" t="s">
        <v>1377</v>
      </c>
      <c r="H34" s="243" t="s">
        <v>1377</v>
      </c>
      <c r="I34" s="139" t="s">
        <v>1169</v>
      </c>
      <c r="J34" s="139"/>
      <c r="K34" s="244">
        <v>41.21</v>
      </c>
      <c r="L34" s="244">
        <f t="shared" si="0"/>
        <v>824.2</v>
      </c>
    </row>
    <row r="35" spans="1:15" ht="14.4" x14ac:dyDescent="0.25">
      <c r="A35" s="242">
        <v>10</v>
      </c>
      <c r="B35" s="139" t="s">
        <v>1168</v>
      </c>
      <c r="C35" s="164">
        <v>1.65</v>
      </c>
      <c r="D35" s="164">
        <v>0.5</v>
      </c>
      <c r="E35" s="139" t="s">
        <v>1371</v>
      </c>
      <c r="F35" s="139" t="s">
        <v>1348</v>
      </c>
      <c r="G35" s="243" t="s">
        <v>1377</v>
      </c>
      <c r="H35" s="243" t="s">
        <v>1377</v>
      </c>
      <c r="I35" s="139" t="s">
        <v>1169</v>
      </c>
      <c r="J35" s="139"/>
      <c r="K35" s="244">
        <v>74.84</v>
      </c>
      <c r="L35" s="244">
        <f t="shared" si="0"/>
        <v>748.40000000000009</v>
      </c>
    </row>
    <row r="36" spans="1:15" ht="14.4" x14ac:dyDescent="0.25">
      <c r="A36" s="242">
        <v>5</v>
      </c>
      <c r="B36" s="139" t="s">
        <v>1168</v>
      </c>
      <c r="C36" s="164">
        <v>2.52</v>
      </c>
      <c r="D36" s="164">
        <v>0.5</v>
      </c>
      <c r="E36" s="139" t="s">
        <v>1371</v>
      </c>
      <c r="F36" s="139" t="s">
        <v>1348</v>
      </c>
      <c r="G36" s="243" t="s">
        <v>1377</v>
      </c>
      <c r="H36" s="243" t="s">
        <v>1377</v>
      </c>
      <c r="I36" s="139" t="s">
        <v>1169</v>
      </c>
      <c r="J36" s="139"/>
      <c r="K36" s="244">
        <v>114.29</v>
      </c>
      <c r="L36" s="244">
        <f t="shared" si="0"/>
        <v>571.45000000000005</v>
      </c>
    </row>
    <row r="37" spans="1:15" ht="14.4" x14ac:dyDescent="0.25">
      <c r="A37" s="242">
        <v>50</v>
      </c>
      <c r="B37" s="139" t="s">
        <v>1171</v>
      </c>
      <c r="C37" s="164">
        <v>0.4</v>
      </c>
      <c r="D37" s="164">
        <v>0.5</v>
      </c>
      <c r="E37" s="139" t="s">
        <v>1371</v>
      </c>
      <c r="F37" s="139" t="s">
        <v>1348</v>
      </c>
      <c r="G37" s="243" t="s">
        <v>1377</v>
      </c>
      <c r="H37" s="243" t="s">
        <v>1377</v>
      </c>
      <c r="I37" s="139" t="s">
        <v>1169</v>
      </c>
      <c r="J37" s="139"/>
      <c r="K37" s="244">
        <v>18.14</v>
      </c>
      <c r="L37" s="244">
        <f t="shared" si="0"/>
        <v>907</v>
      </c>
    </row>
    <row r="38" spans="1:15" ht="14.4" x14ac:dyDescent="0.25">
      <c r="A38" s="242">
        <v>25</v>
      </c>
      <c r="B38" s="139" t="s">
        <v>1172</v>
      </c>
      <c r="C38" s="164">
        <v>0.4</v>
      </c>
      <c r="D38" s="164">
        <v>0.2</v>
      </c>
      <c r="E38" s="139" t="s">
        <v>508</v>
      </c>
      <c r="F38" s="139" t="s">
        <v>508</v>
      </c>
      <c r="G38" s="243" t="s">
        <v>1377</v>
      </c>
      <c r="H38" s="139" t="s">
        <v>1173</v>
      </c>
      <c r="I38" s="139" t="s">
        <v>1169</v>
      </c>
      <c r="J38" s="139"/>
      <c r="K38" s="244">
        <v>4.7699999999999996</v>
      </c>
      <c r="L38" s="244">
        <f t="shared" si="0"/>
        <v>119.24999999999999</v>
      </c>
      <c r="M38" s="12">
        <f>SUM(L33:L38)/5</f>
        <v>673.46</v>
      </c>
    </row>
    <row r="39" spans="1:15" x14ac:dyDescent="0.25">
      <c r="A39" s="75" t="s">
        <v>142</v>
      </c>
      <c r="B39" s="75" t="s">
        <v>977</v>
      </c>
      <c r="C39" s="164"/>
      <c r="D39" s="164"/>
      <c r="E39" s="139"/>
      <c r="F39" s="139"/>
      <c r="G39" s="139"/>
      <c r="H39" s="139"/>
      <c r="I39" s="139"/>
      <c r="J39" s="139"/>
      <c r="K39" s="244"/>
      <c r="L39" s="244"/>
    </row>
    <row r="40" spans="1:15" ht="14.4" x14ac:dyDescent="0.25">
      <c r="A40" s="242">
        <v>1</v>
      </c>
      <c r="B40" s="139" t="s">
        <v>1163</v>
      </c>
      <c r="C40" s="164">
        <v>0.22</v>
      </c>
      <c r="D40" s="164">
        <v>0.39500000000000002</v>
      </c>
      <c r="E40" s="139" t="s">
        <v>1371</v>
      </c>
      <c r="F40" s="139" t="s">
        <v>1348</v>
      </c>
      <c r="G40" s="243" t="s">
        <v>1377</v>
      </c>
      <c r="H40" s="243" t="s">
        <v>1377</v>
      </c>
      <c r="I40" s="139" t="s">
        <v>1169</v>
      </c>
      <c r="J40" s="139"/>
      <c r="K40" s="244">
        <v>7.88</v>
      </c>
      <c r="L40" s="244">
        <f t="shared" si="0"/>
        <v>7.88</v>
      </c>
    </row>
    <row r="41" spans="1:15" ht="14.4" x14ac:dyDescent="0.25">
      <c r="A41" s="242">
        <v>1</v>
      </c>
      <c r="B41" s="139" t="s">
        <v>1167</v>
      </c>
      <c r="C41" s="164">
        <v>0.57499999999999996</v>
      </c>
      <c r="D41" s="164">
        <v>0.39500000000000002</v>
      </c>
      <c r="E41" s="139" t="s">
        <v>1371</v>
      </c>
      <c r="F41" s="139" t="s">
        <v>1348</v>
      </c>
      <c r="G41" s="243" t="s">
        <v>1377</v>
      </c>
      <c r="H41" s="243" t="s">
        <v>1377</v>
      </c>
      <c r="I41" s="139" t="s">
        <v>1169</v>
      </c>
      <c r="J41" s="139"/>
      <c r="K41" s="244">
        <v>20.6</v>
      </c>
      <c r="L41" s="244">
        <f t="shared" si="0"/>
        <v>20.6</v>
      </c>
    </row>
    <row r="42" spans="1:15" ht="14.4" x14ac:dyDescent="0.25">
      <c r="A42" s="242">
        <v>1</v>
      </c>
      <c r="B42" s="139" t="s">
        <v>1168</v>
      </c>
      <c r="C42" s="164">
        <v>0.8</v>
      </c>
      <c r="D42" s="164">
        <v>0.5</v>
      </c>
      <c r="E42" s="139" t="s">
        <v>1371</v>
      </c>
      <c r="F42" s="139" t="s">
        <v>1348</v>
      </c>
      <c r="G42" s="243" t="s">
        <v>1377</v>
      </c>
      <c r="H42" s="243" t="s">
        <v>1377</v>
      </c>
      <c r="I42" s="139" t="s">
        <v>1169</v>
      </c>
      <c r="J42" s="139"/>
      <c r="K42" s="244">
        <v>36.28</v>
      </c>
      <c r="L42" s="244">
        <f t="shared" si="0"/>
        <v>36.28</v>
      </c>
    </row>
    <row r="43" spans="1:15" ht="14.4" x14ac:dyDescent="0.25">
      <c r="A43" s="242">
        <v>2</v>
      </c>
      <c r="B43" s="139" t="s">
        <v>1171</v>
      </c>
      <c r="C43" s="164">
        <v>0.4</v>
      </c>
      <c r="D43" s="164">
        <v>0.5</v>
      </c>
      <c r="E43" s="139" t="s">
        <v>1371</v>
      </c>
      <c r="F43" s="139" t="s">
        <v>1348</v>
      </c>
      <c r="G43" s="243" t="s">
        <v>1377</v>
      </c>
      <c r="H43" s="243" t="s">
        <v>1377</v>
      </c>
      <c r="I43" s="139" t="s">
        <v>1169</v>
      </c>
      <c r="J43" s="139"/>
      <c r="K43" s="244">
        <v>18.14</v>
      </c>
      <c r="L43" s="244">
        <f t="shared" si="0"/>
        <v>36.28</v>
      </c>
    </row>
    <row r="44" spans="1:15" ht="14.4" x14ac:dyDescent="0.25">
      <c r="A44" s="242">
        <v>1</v>
      </c>
      <c r="B44" s="139" t="s">
        <v>1172</v>
      </c>
      <c r="C44" s="164">
        <v>0.4</v>
      </c>
      <c r="D44" s="164">
        <v>0.2</v>
      </c>
      <c r="E44" s="139" t="s">
        <v>508</v>
      </c>
      <c r="F44" s="139" t="s">
        <v>508</v>
      </c>
      <c r="G44" s="243" t="s">
        <v>1377</v>
      </c>
      <c r="H44" s="139" t="s">
        <v>1173</v>
      </c>
      <c r="I44" s="139" t="s">
        <v>1169</v>
      </c>
      <c r="J44" s="139"/>
      <c r="K44" s="244">
        <v>4.7699999999999996</v>
      </c>
      <c r="L44" s="244">
        <f t="shared" si="0"/>
        <v>4.7699999999999996</v>
      </c>
      <c r="M44" s="10">
        <f>SUM(L40:L44)</f>
        <v>105.81</v>
      </c>
    </row>
    <row r="45" spans="1:15" x14ac:dyDescent="0.25">
      <c r="A45" s="75" t="s">
        <v>157</v>
      </c>
      <c r="B45" s="75" t="s">
        <v>1026</v>
      </c>
      <c r="C45" s="164"/>
      <c r="D45" s="164"/>
      <c r="E45" s="139"/>
      <c r="F45" s="139"/>
      <c r="G45" s="139"/>
      <c r="H45" s="139"/>
      <c r="I45" s="139"/>
      <c r="J45" s="139"/>
      <c r="K45" s="244"/>
      <c r="L45" s="244"/>
    </row>
    <row r="46" spans="1:15" ht="14.4" x14ac:dyDescent="0.25">
      <c r="A46" s="242">
        <v>1</v>
      </c>
      <c r="B46" s="139" t="s">
        <v>1174</v>
      </c>
      <c r="C46" s="164">
        <v>0.9</v>
      </c>
      <c r="D46" s="164">
        <v>2.4</v>
      </c>
      <c r="E46" s="139" t="s">
        <v>1371</v>
      </c>
      <c r="F46" s="139" t="s">
        <v>1348</v>
      </c>
      <c r="G46" s="243" t="s">
        <v>1377</v>
      </c>
      <c r="H46" s="243" t="s">
        <v>1377</v>
      </c>
      <c r="I46" s="139" t="s">
        <v>1169</v>
      </c>
      <c r="J46" s="139"/>
      <c r="K46" s="244">
        <v>215.53</v>
      </c>
      <c r="L46" s="244">
        <f t="shared" si="0"/>
        <v>215.53</v>
      </c>
      <c r="M46" s="10">
        <f>SUM(L46)</f>
        <v>215.53</v>
      </c>
    </row>
    <row r="47" spans="1:15" x14ac:dyDescent="0.25">
      <c r="A47" s="75" t="s">
        <v>158</v>
      </c>
      <c r="B47" s="75" t="s">
        <v>1029</v>
      </c>
      <c r="C47" s="164"/>
      <c r="D47" s="164"/>
      <c r="E47" s="139"/>
      <c r="F47" s="139"/>
      <c r="G47" s="139"/>
      <c r="H47" s="139"/>
      <c r="I47" s="139"/>
      <c r="J47" s="139"/>
      <c r="K47" s="244"/>
      <c r="L47" s="244"/>
    </row>
    <row r="48" spans="1:15" ht="14.4" x14ac:dyDescent="0.25">
      <c r="A48" s="242">
        <v>6</v>
      </c>
      <c r="B48" s="139" t="s">
        <v>1171</v>
      </c>
      <c r="C48" s="164">
        <v>0.75</v>
      </c>
      <c r="D48" s="164">
        <v>0.45</v>
      </c>
      <c r="E48" s="139" t="s">
        <v>1371</v>
      </c>
      <c r="F48" s="139" t="s">
        <v>1348</v>
      </c>
      <c r="G48" s="243" t="s">
        <v>1377</v>
      </c>
      <c r="H48" s="139" t="s">
        <v>1173</v>
      </c>
      <c r="I48" s="139" t="s">
        <v>1169</v>
      </c>
      <c r="J48" s="139"/>
      <c r="K48" s="244">
        <v>20.14</v>
      </c>
      <c r="L48" s="244">
        <f t="shared" si="0"/>
        <v>120.84</v>
      </c>
      <c r="N48" s="12">
        <v>15.04</v>
      </c>
      <c r="O48" s="12">
        <f>SUM(A48)*N48</f>
        <v>90.24</v>
      </c>
    </row>
    <row r="49" spans="1:15" ht="14.4" x14ac:dyDescent="0.25">
      <c r="A49" s="242">
        <v>6</v>
      </c>
      <c r="B49" s="139" t="s">
        <v>1175</v>
      </c>
      <c r="C49" s="164">
        <v>0.95</v>
      </c>
      <c r="D49" s="164">
        <v>0.45</v>
      </c>
      <c r="E49" s="139" t="s">
        <v>1371</v>
      </c>
      <c r="F49" s="139" t="s">
        <v>1373</v>
      </c>
      <c r="G49" s="243" t="s">
        <v>1377</v>
      </c>
      <c r="H49" s="139" t="s">
        <v>1173</v>
      </c>
      <c r="I49" s="139" t="s">
        <v>1169</v>
      </c>
      <c r="J49" s="139"/>
      <c r="K49" s="244">
        <v>25.51</v>
      </c>
      <c r="L49" s="244">
        <f t="shared" si="0"/>
        <v>153.06</v>
      </c>
      <c r="N49" s="12">
        <v>19.05</v>
      </c>
      <c r="O49" s="12">
        <f t="shared" ref="O49:O96" si="1">SUM(A49)*N49</f>
        <v>114.30000000000001</v>
      </c>
    </row>
    <row r="50" spans="1:15" ht="14.4" x14ac:dyDescent="0.25">
      <c r="A50" s="242">
        <v>3</v>
      </c>
      <c r="B50" s="139" t="s">
        <v>1178</v>
      </c>
      <c r="C50" s="164">
        <v>0.75</v>
      </c>
      <c r="D50" s="164">
        <v>0.45</v>
      </c>
      <c r="E50" s="139" t="s">
        <v>1371</v>
      </c>
      <c r="F50" s="139" t="s">
        <v>1374</v>
      </c>
      <c r="G50" s="243" t="s">
        <v>1377</v>
      </c>
      <c r="H50" s="243" t="s">
        <v>1377</v>
      </c>
      <c r="I50" s="139" t="s">
        <v>1169</v>
      </c>
      <c r="J50" s="139"/>
      <c r="K50" s="244">
        <v>30.61</v>
      </c>
      <c r="L50" s="244">
        <f t="shared" si="0"/>
        <v>91.83</v>
      </c>
      <c r="N50" s="12">
        <v>15.04</v>
      </c>
      <c r="O50" s="12">
        <f t="shared" si="1"/>
        <v>45.12</v>
      </c>
    </row>
    <row r="51" spans="1:15" ht="14.4" x14ac:dyDescent="0.25">
      <c r="A51" s="242">
        <v>3</v>
      </c>
      <c r="B51" s="139" t="s">
        <v>1172</v>
      </c>
      <c r="C51" s="164">
        <v>0.75</v>
      </c>
      <c r="D51" s="164">
        <v>0.95</v>
      </c>
      <c r="E51" s="139" t="s">
        <v>508</v>
      </c>
      <c r="F51" s="139" t="s">
        <v>508</v>
      </c>
      <c r="G51" s="243" t="s">
        <v>1377</v>
      </c>
      <c r="H51" s="139" t="s">
        <v>1173</v>
      </c>
      <c r="I51" s="139" t="s">
        <v>1169</v>
      </c>
      <c r="J51" s="139"/>
      <c r="K51" s="244">
        <v>42.52</v>
      </c>
      <c r="L51" s="244">
        <f t="shared" si="0"/>
        <v>127.56</v>
      </c>
      <c r="N51" s="12">
        <v>31.74</v>
      </c>
      <c r="O51" s="12">
        <f t="shared" si="1"/>
        <v>95.22</v>
      </c>
    </row>
    <row r="52" spans="1:15" ht="14.4" x14ac:dyDescent="0.25">
      <c r="A52" s="242">
        <v>6</v>
      </c>
      <c r="B52" s="139" t="s">
        <v>1176</v>
      </c>
      <c r="C52" s="164">
        <v>0.75</v>
      </c>
      <c r="D52" s="164">
        <v>0.47499999999999998</v>
      </c>
      <c r="E52" s="139" t="s">
        <v>1371</v>
      </c>
      <c r="F52" s="139" t="s">
        <v>1348</v>
      </c>
      <c r="G52" s="243" t="s">
        <v>1377</v>
      </c>
      <c r="H52" s="243" t="s">
        <v>1377</v>
      </c>
      <c r="I52" s="139" t="s">
        <v>1169</v>
      </c>
      <c r="J52" s="139"/>
      <c r="K52" s="244">
        <v>32.32</v>
      </c>
      <c r="L52" s="244">
        <f t="shared" si="0"/>
        <v>193.92000000000002</v>
      </c>
      <c r="N52" s="12">
        <v>15.87</v>
      </c>
      <c r="O52" s="12">
        <f t="shared" si="1"/>
        <v>95.22</v>
      </c>
    </row>
    <row r="53" spans="1:15" ht="14.4" x14ac:dyDescent="0.25">
      <c r="A53" s="242">
        <v>4</v>
      </c>
      <c r="B53" s="139" t="s">
        <v>1171</v>
      </c>
      <c r="C53" s="164">
        <v>0.75</v>
      </c>
      <c r="D53" s="164">
        <v>0.45</v>
      </c>
      <c r="E53" s="139" t="s">
        <v>1371</v>
      </c>
      <c r="F53" s="139" t="s">
        <v>1348</v>
      </c>
      <c r="G53" s="243" t="s">
        <v>1377</v>
      </c>
      <c r="H53" s="139" t="s">
        <v>1173</v>
      </c>
      <c r="I53" s="139" t="s">
        <v>1169</v>
      </c>
      <c r="J53" s="139"/>
      <c r="K53" s="244">
        <v>20.14</v>
      </c>
      <c r="L53" s="244">
        <f t="shared" si="0"/>
        <v>80.56</v>
      </c>
      <c r="N53" s="12">
        <v>15.04</v>
      </c>
      <c r="O53" s="12">
        <f t="shared" si="1"/>
        <v>60.16</v>
      </c>
    </row>
    <row r="54" spans="1:15" ht="14.4" x14ac:dyDescent="0.25">
      <c r="A54" s="242">
        <v>2</v>
      </c>
      <c r="B54" s="139" t="s">
        <v>1175</v>
      </c>
      <c r="C54" s="164">
        <v>1</v>
      </c>
      <c r="D54" s="164">
        <v>0.45</v>
      </c>
      <c r="E54" s="139" t="s">
        <v>1371</v>
      </c>
      <c r="F54" s="139" t="s">
        <v>1373</v>
      </c>
      <c r="G54" s="243" t="s">
        <v>1377</v>
      </c>
      <c r="H54" s="139" t="s">
        <v>1173</v>
      </c>
      <c r="I54" s="139" t="s">
        <v>1169</v>
      </c>
      <c r="J54" s="139"/>
      <c r="K54" s="244">
        <v>26.86</v>
      </c>
      <c r="L54" s="244">
        <f t="shared" si="0"/>
        <v>53.72</v>
      </c>
      <c r="N54" s="12">
        <v>20.05</v>
      </c>
      <c r="O54" s="12">
        <f t="shared" si="1"/>
        <v>40.1</v>
      </c>
    </row>
    <row r="55" spans="1:15" ht="14.4" x14ac:dyDescent="0.25">
      <c r="A55" s="242">
        <v>2</v>
      </c>
      <c r="B55" s="139" t="s">
        <v>1175</v>
      </c>
      <c r="C55" s="164">
        <v>0.5</v>
      </c>
      <c r="D55" s="164">
        <v>0.45</v>
      </c>
      <c r="E55" s="139" t="s">
        <v>1371</v>
      </c>
      <c r="F55" s="139" t="s">
        <v>1373</v>
      </c>
      <c r="G55" s="243" t="s">
        <v>1377</v>
      </c>
      <c r="H55" s="139" t="s">
        <v>1173</v>
      </c>
      <c r="I55" s="139" t="s">
        <v>1169</v>
      </c>
      <c r="J55" s="139"/>
      <c r="K55" s="244">
        <v>13.43</v>
      </c>
      <c r="L55" s="244">
        <f t="shared" si="0"/>
        <v>26.86</v>
      </c>
      <c r="N55" s="12">
        <v>10.02</v>
      </c>
      <c r="O55" s="12">
        <f t="shared" si="1"/>
        <v>20.04</v>
      </c>
    </row>
    <row r="56" spans="1:15" ht="14.4" x14ac:dyDescent="0.25">
      <c r="A56" s="242">
        <v>1</v>
      </c>
      <c r="B56" s="139" t="s">
        <v>1172</v>
      </c>
      <c r="C56" s="164">
        <v>0.75</v>
      </c>
      <c r="D56" s="164">
        <v>1</v>
      </c>
      <c r="E56" s="139" t="s">
        <v>508</v>
      </c>
      <c r="F56" s="139" t="s">
        <v>508</v>
      </c>
      <c r="G56" s="243" t="s">
        <v>1377</v>
      </c>
      <c r="H56" s="139" t="s">
        <v>1173</v>
      </c>
      <c r="I56" s="139" t="s">
        <v>1169</v>
      </c>
      <c r="J56" s="139"/>
      <c r="K56" s="244">
        <v>44.76</v>
      </c>
      <c r="L56" s="244">
        <f t="shared" si="0"/>
        <v>44.76</v>
      </c>
      <c r="N56" s="12">
        <v>33.409999999999997</v>
      </c>
      <c r="O56" s="12">
        <f t="shared" si="1"/>
        <v>33.409999999999997</v>
      </c>
    </row>
    <row r="57" spans="1:15" ht="14.4" x14ac:dyDescent="0.25">
      <c r="A57" s="242">
        <v>1</v>
      </c>
      <c r="B57" s="139" t="s">
        <v>1172</v>
      </c>
      <c r="C57" s="164">
        <v>0.75</v>
      </c>
      <c r="D57" s="164">
        <v>0.5</v>
      </c>
      <c r="E57" s="139" t="s">
        <v>508</v>
      </c>
      <c r="F57" s="139" t="s">
        <v>508</v>
      </c>
      <c r="G57" s="243" t="s">
        <v>1377</v>
      </c>
      <c r="H57" s="139" t="s">
        <v>1173</v>
      </c>
      <c r="I57" s="139" t="s">
        <v>1169</v>
      </c>
      <c r="J57" s="139"/>
      <c r="K57" s="244">
        <v>22.38</v>
      </c>
      <c r="L57" s="244">
        <f t="shared" si="0"/>
        <v>22.38</v>
      </c>
      <c r="N57" s="12">
        <v>16.71</v>
      </c>
      <c r="O57" s="12">
        <f t="shared" si="1"/>
        <v>16.71</v>
      </c>
    </row>
    <row r="58" spans="1:15" ht="14.4" x14ac:dyDescent="0.25">
      <c r="A58" s="242">
        <v>3</v>
      </c>
      <c r="B58" s="139" t="s">
        <v>1176</v>
      </c>
      <c r="C58" s="164">
        <v>0.75</v>
      </c>
      <c r="D58" s="164">
        <v>0.5</v>
      </c>
      <c r="E58" s="139" t="s">
        <v>1371</v>
      </c>
      <c r="F58" s="139" t="s">
        <v>1348</v>
      </c>
      <c r="G58" s="243" t="s">
        <v>1377</v>
      </c>
      <c r="H58" s="243" t="s">
        <v>1377</v>
      </c>
      <c r="I58" s="139" t="s">
        <v>1169</v>
      </c>
      <c r="J58" s="139"/>
      <c r="K58" s="244">
        <v>34.020000000000003</v>
      </c>
      <c r="L58" s="244">
        <f t="shared" si="0"/>
        <v>102.06</v>
      </c>
      <c r="N58" s="12">
        <v>16.71</v>
      </c>
      <c r="O58" s="12">
        <f t="shared" si="1"/>
        <v>50.13</v>
      </c>
    </row>
    <row r="59" spans="1:15" ht="14.4" x14ac:dyDescent="0.25">
      <c r="A59" s="242">
        <v>2</v>
      </c>
      <c r="B59" s="139" t="s">
        <v>1179</v>
      </c>
      <c r="C59" s="164">
        <v>0.5</v>
      </c>
      <c r="D59" s="164">
        <v>0.4</v>
      </c>
      <c r="E59" s="139" t="s">
        <v>1371</v>
      </c>
      <c r="F59" s="139" t="s">
        <v>1348</v>
      </c>
      <c r="G59" s="243" t="s">
        <v>1377</v>
      </c>
      <c r="H59" s="243" t="s">
        <v>1377</v>
      </c>
      <c r="I59" s="139" t="s">
        <v>1169</v>
      </c>
      <c r="J59" s="139"/>
      <c r="K59" s="244">
        <v>18.14</v>
      </c>
      <c r="L59" s="244">
        <f t="shared" si="0"/>
        <v>36.28</v>
      </c>
      <c r="N59" s="12">
        <v>8.91</v>
      </c>
      <c r="O59" s="12">
        <f t="shared" si="1"/>
        <v>17.82</v>
      </c>
    </row>
    <row r="60" spans="1:15" ht="14.4" x14ac:dyDescent="0.25">
      <c r="A60" s="242">
        <v>1</v>
      </c>
      <c r="B60" s="139" t="s">
        <v>1179</v>
      </c>
      <c r="C60" s="164">
        <v>1</v>
      </c>
      <c r="D60" s="164">
        <v>0.4</v>
      </c>
      <c r="E60" s="139" t="s">
        <v>1371</v>
      </c>
      <c r="F60" s="139" t="s">
        <v>1348</v>
      </c>
      <c r="G60" s="243" t="s">
        <v>1377</v>
      </c>
      <c r="H60" s="243" t="s">
        <v>1377</v>
      </c>
      <c r="I60" s="139" t="s">
        <v>1169</v>
      </c>
      <c r="J60" s="139"/>
      <c r="K60" s="244">
        <v>36.28</v>
      </c>
      <c r="L60" s="244">
        <f t="shared" si="0"/>
        <v>36.28</v>
      </c>
      <c r="N60" s="12">
        <v>17.82</v>
      </c>
      <c r="O60" s="12">
        <f t="shared" si="1"/>
        <v>17.82</v>
      </c>
    </row>
    <row r="61" spans="1:15" ht="14.4" x14ac:dyDescent="0.25">
      <c r="A61" s="242">
        <v>1</v>
      </c>
      <c r="B61" s="139" t="s">
        <v>1180</v>
      </c>
      <c r="C61" s="164">
        <v>3</v>
      </c>
      <c r="D61" s="164">
        <v>0.15</v>
      </c>
      <c r="E61" s="139" t="s">
        <v>1371</v>
      </c>
      <c r="F61" s="139" t="s">
        <v>1348</v>
      </c>
      <c r="G61" s="243" t="s">
        <v>1377</v>
      </c>
      <c r="H61" s="139" t="s">
        <v>1173</v>
      </c>
      <c r="I61" s="139" t="s">
        <v>1169</v>
      </c>
      <c r="J61" s="139"/>
      <c r="K61" s="244">
        <v>26.86</v>
      </c>
      <c r="L61" s="244">
        <f t="shared" si="0"/>
        <v>26.86</v>
      </c>
      <c r="N61" s="12">
        <v>20.05</v>
      </c>
      <c r="O61" s="12">
        <f t="shared" si="1"/>
        <v>20.05</v>
      </c>
    </row>
    <row r="62" spans="1:15" ht="14.4" x14ac:dyDescent="0.25">
      <c r="A62" s="242">
        <v>1</v>
      </c>
      <c r="B62" s="139" t="s">
        <v>1180</v>
      </c>
      <c r="C62" s="164">
        <v>2</v>
      </c>
      <c r="D62" s="164">
        <v>0.15</v>
      </c>
      <c r="E62" s="139" t="s">
        <v>1371</v>
      </c>
      <c r="F62" s="139" t="s">
        <v>1348</v>
      </c>
      <c r="G62" s="243" t="s">
        <v>1377</v>
      </c>
      <c r="H62" s="139" t="s">
        <v>1173</v>
      </c>
      <c r="I62" s="139" t="s">
        <v>1169</v>
      </c>
      <c r="J62" s="139"/>
      <c r="K62" s="244">
        <v>17.899999999999999</v>
      </c>
      <c r="L62" s="244">
        <f t="shared" si="0"/>
        <v>17.899999999999999</v>
      </c>
      <c r="N62" s="12">
        <v>13.37</v>
      </c>
      <c r="O62" s="12">
        <f t="shared" si="1"/>
        <v>13.37</v>
      </c>
    </row>
    <row r="63" spans="1:15" ht="14.4" x14ac:dyDescent="0.25">
      <c r="A63" s="242">
        <v>8</v>
      </c>
      <c r="B63" s="139" t="s">
        <v>1171</v>
      </c>
      <c r="C63" s="164">
        <v>1.5</v>
      </c>
      <c r="D63" s="164">
        <v>0.45</v>
      </c>
      <c r="E63" s="139" t="s">
        <v>1371</v>
      </c>
      <c r="F63" s="139" t="s">
        <v>1348</v>
      </c>
      <c r="G63" s="243" t="s">
        <v>1377</v>
      </c>
      <c r="H63" s="139" t="s">
        <v>1173</v>
      </c>
      <c r="I63" s="139" t="s">
        <v>1169</v>
      </c>
      <c r="J63" s="139"/>
      <c r="K63" s="244">
        <v>40.28</v>
      </c>
      <c r="L63" s="244">
        <f t="shared" si="0"/>
        <v>322.24</v>
      </c>
      <c r="N63" s="12">
        <v>30.07</v>
      </c>
      <c r="O63" s="12">
        <f t="shared" si="1"/>
        <v>240.56</v>
      </c>
    </row>
    <row r="64" spans="1:15" ht="14.4" x14ac:dyDescent="0.25">
      <c r="A64" s="242">
        <v>6</v>
      </c>
      <c r="B64" s="139" t="s">
        <v>1175</v>
      </c>
      <c r="C64" s="164">
        <v>0.95</v>
      </c>
      <c r="D64" s="164">
        <v>0.45</v>
      </c>
      <c r="E64" s="139" t="s">
        <v>1371</v>
      </c>
      <c r="F64" s="139" t="s">
        <v>1373</v>
      </c>
      <c r="G64" s="243" t="s">
        <v>1377</v>
      </c>
      <c r="H64" s="139" t="s">
        <v>1173</v>
      </c>
      <c r="I64" s="139" t="s">
        <v>1169</v>
      </c>
      <c r="J64" s="139"/>
      <c r="K64" s="244">
        <v>25.51</v>
      </c>
      <c r="L64" s="244">
        <f t="shared" si="0"/>
        <v>153.06</v>
      </c>
      <c r="N64" s="12">
        <v>19.05</v>
      </c>
      <c r="O64" s="12">
        <f t="shared" si="1"/>
        <v>114.30000000000001</v>
      </c>
    </row>
    <row r="65" spans="1:16" ht="14.4" x14ac:dyDescent="0.25">
      <c r="A65" s="242">
        <v>2</v>
      </c>
      <c r="B65" s="139" t="s">
        <v>1175</v>
      </c>
      <c r="C65" s="164">
        <v>0.47499999999999998</v>
      </c>
      <c r="D65" s="164">
        <v>0.45</v>
      </c>
      <c r="E65" s="139" t="s">
        <v>1371</v>
      </c>
      <c r="F65" s="139" t="s">
        <v>1373</v>
      </c>
      <c r="G65" s="243" t="s">
        <v>1377</v>
      </c>
      <c r="H65" s="139" t="s">
        <v>1173</v>
      </c>
      <c r="I65" s="139" t="s">
        <v>1169</v>
      </c>
      <c r="J65" s="139"/>
      <c r="K65" s="244">
        <v>12.76</v>
      </c>
      <c r="L65" s="244">
        <f t="shared" si="0"/>
        <v>25.52</v>
      </c>
      <c r="N65" s="12">
        <v>9.52</v>
      </c>
      <c r="O65" s="12">
        <f t="shared" si="1"/>
        <v>19.04</v>
      </c>
    </row>
    <row r="66" spans="1:16" ht="14.4" x14ac:dyDescent="0.25">
      <c r="A66" s="242">
        <v>3</v>
      </c>
      <c r="B66" s="139" t="s">
        <v>1178</v>
      </c>
      <c r="C66" s="164">
        <v>1.5</v>
      </c>
      <c r="D66" s="164">
        <v>0.45</v>
      </c>
      <c r="E66" s="139" t="s">
        <v>1371</v>
      </c>
      <c r="F66" s="139" t="s">
        <v>1374</v>
      </c>
      <c r="G66" s="243" t="s">
        <v>1377</v>
      </c>
      <c r="H66" s="243" t="s">
        <v>1377</v>
      </c>
      <c r="I66" s="139" t="s">
        <v>1169</v>
      </c>
      <c r="J66" s="139"/>
      <c r="K66" s="244">
        <v>61.23</v>
      </c>
      <c r="L66" s="244">
        <f t="shared" si="0"/>
        <v>183.69</v>
      </c>
      <c r="N66" s="12">
        <v>30.07</v>
      </c>
      <c r="O66" s="12">
        <f t="shared" si="1"/>
        <v>90.210000000000008</v>
      </c>
    </row>
    <row r="67" spans="1:16" ht="14.4" x14ac:dyDescent="0.25">
      <c r="A67" s="242">
        <v>3</v>
      </c>
      <c r="B67" s="139" t="s">
        <v>1172</v>
      </c>
      <c r="C67" s="164">
        <v>1.5</v>
      </c>
      <c r="D67" s="164">
        <v>1</v>
      </c>
      <c r="E67" s="139" t="s">
        <v>508</v>
      </c>
      <c r="F67" s="139" t="s">
        <v>508</v>
      </c>
      <c r="G67" s="243" t="s">
        <v>1377</v>
      </c>
      <c r="H67" s="139" t="s">
        <v>1173</v>
      </c>
      <c r="I67" s="139" t="s">
        <v>1169</v>
      </c>
      <c r="J67" s="139"/>
      <c r="K67" s="244">
        <v>89.52</v>
      </c>
      <c r="L67" s="244">
        <f t="shared" si="0"/>
        <v>268.56</v>
      </c>
      <c r="N67" s="12">
        <v>66.83</v>
      </c>
      <c r="O67" s="12">
        <f t="shared" si="1"/>
        <v>200.49</v>
      </c>
    </row>
    <row r="68" spans="1:16" ht="14.4" x14ac:dyDescent="0.25">
      <c r="A68" s="242">
        <v>1</v>
      </c>
      <c r="B68" s="139" t="s">
        <v>1172</v>
      </c>
      <c r="C68" s="164">
        <v>1.5</v>
      </c>
      <c r="D68" s="164">
        <v>0.47499999999999998</v>
      </c>
      <c r="E68" s="139" t="s">
        <v>508</v>
      </c>
      <c r="F68" s="139" t="s">
        <v>508</v>
      </c>
      <c r="G68" s="243" t="s">
        <v>1377</v>
      </c>
      <c r="H68" s="139" t="s">
        <v>1173</v>
      </c>
      <c r="I68" s="139" t="s">
        <v>1169</v>
      </c>
      <c r="J68" s="139"/>
      <c r="K68" s="244">
        <v>42.52</v>
      </c>
      <c r="L68" s="244">
        <f t="shared" si="0"/>
        <v>42.52</v>
      </c>
      <c r="N68" s="12">
        <v>31.74</v>
      </c>
      <c r="O68" s="12">
        <f t="shared" si="1"/>
        <v>31.74</v>
      </c>
    </row>
    <row r="69" spans="1:16" ht="14.4" x14ac:dyDescent="0.25">
      <c r="A69" s="242">
        <v>21</v>
      </c>
      <c r="B69" s="139" t="s">
        <v>1179</v>
      </c>
      <c r="C69" s="164">
        <v>0.47499999999999998</v>
      </c>
      <c r="D69" s="164">
        <v>0.45</v>
      </c>
      <c r="E69" s="139" t="s">
        <v>1371</v>
      </c>
      <c r="F69" s="139" t="s">
        <v>1348</v>
      </c>
      <c r="G69" s="243" t="s">
        <v>1377</v>
      </c>
      <c r="H69" s="243" t="s">
        <v>1377</v>
      </c>
      <c r="I69" s="139" t="s">
        <v>1169</v>
      </c>
      <c r="J69" s="139"/>
      <c r="K69" s="244">
        <v>19.39</v>
      </c>
      <c r="L69" s="244">
        <f t="shared" si="0"/>
        <v>407.19</v>
      </c>
      <c r="N69" s="12">
        <v>9.52</v>
      </c>
      <c r="O69" s="12">
        <f t="shared" si="1"/>
        <v>199.92</v>
      </c>
    </row>
    <row r="70" spans="1:16" ht="14.4" x14ac:dyDescent="0.25">
      <c r="A70" s="242">
        <v>1</v>
      </c>
      <c r="B70" s="139" t="s">
        <v>1181</v>
      </c>
      <c r="C70" s="164">
        <v>2.2999999999999998</v>
      </c>
      <c r="D70" s="164">
        <v>0.1</v>
      </c>
      <c r="E70" s="139" t="s">
        <v>1371</v>
      </c>
      <c r="F70" s="139" t="s">
        <v>1348</v>
      </c>
      <c r="G70" s="243" t="s">
        <v>1377</v>
      </c>
      <c r="H70" s="139" t="s">
        <v>1173</v>
      </c>
      <c r="I70" s="139" t="s">
        <v>1169</v>
      </c>
      <c r="J70" s="139"/>
      <c r="K70" s="244">
        <v>13.73</v>
      </c>
      <c r="L70" s="244">
        <f t="shared" si="0"/>
        <v>13.73</v>
      </c>
      <c r="N70" s="12">
        <v>10.25</v>
      </c>
      <c r="O70" s="12">
        <f t="shared" si="1"/>
        <v>10.25</v>
      </c>
    </row>
    <row r="71" spans="1:16" ht="14.4" x14ac:dyDescent="0.25">
      <c r="A71" s="242">
        <v>1</v>
      </c>
      <c r="B71" s="139" t="s">
        <v>1181</v>
      </c>
      <c r="C71" s="164">
        <v>1.5</v>
      </c>
      <c r="D71" s="164">
        <v>0.1</v>
      </c>
      <c r="E71" s="139" t="s">
        <v>1371</v>
      </c>
      <c r="F71" s="139" t="s">
        <v>1348</v>
      </c>
      <c r="G71" s="243" t="s">
        <v>1377</v>
      </c>
      <c r="H71" s="139" t="s">
        <v>1173</v>
      </c>
      <c r="I71" s="139" t="s">
        <v>1169</v>
      </c>
      <c r="J71" s="139"/>
      <c r="K71" s="244">
        <v>8.9499999999999993</v>
      </c>
      <c r="L71" s="244">
        <f t="shared" si="0"/>
        <v>8.9499999999999993</v>
      </c>
      <c r="M71" s="10">
        <f>SUM(L48:L71)</f>
        <v>2560.33</v>
      </c>
      <c r="N71" s="12">
        <v>6.68</v>
      </c>
      <c r="O71" s="12">
        <f t="shared" si="1"/>
        <v>6.68</v>
      </c>
      <c r="P71" s="12">
        <f>SUM(O48:O71)</f>
        <v>1642.9</v>
      </c>
    </row>
    <row r="72" spans="1:16" s="2" customFormat="1" x14ac:dyDescent="0.25">
      <c r="A72" s="75" t="s">
        <v>159</v>
      </c>
      <c r="B72" s="75" t="s">
        <v>1036</v>
      </c>
      <c r="C72" s="160"/>
      <c r="D72" s="160"/>
      <c r="E72" s="76"/>
      <c r="F72" s="76"/>
      <c r="G72" s="76"/>
      <c r="H72" s="76"/>
      <c r="I72" s="76"/>
      <c r="J72" s="76"/>
      <c r="K72" s="241"/>
      <c r="L72" s="244"/>
      <c r="O72" s="12"/>
    </row>
    <row r="73" spans="1:16" ht="14.4" x14ac:dyDescent="0.25">
      <c r="A73" s="242">
        <v>4</v>
      </c>
      <c r="B73" s="139" t="s">
        <v>1171</v>
      </c>
      <c r="C73" s="164">
        <v>0.75</v>
      </c>
      <c r="D73" s="164">
        <v>0.45</v>
      </c>
      <c r="E73" s="139" t="s">
        <v>1371</v>
      </c>
      <c r="F73" s="139" t="s">
        <v>1348</v>
      </c>
      <c r="G73" s="243" t="s">
        <v>1377</v>
      </c>
      <c r="H73" s="139" t="s">
        <v>1173</v>
      </c>
      <c r="I73" s="139" t="s">
        <v>1169</v>
      </c>
      <c r="J73" s="139"/>
      <c r="K73" s="244">
        <v>20.14</v>
      </c>
      <c r="L73" s="244">
        <f t="shared" ref="L73:L122" si="2">SUM(K73)*A73</f>
        <v>80.56</v>
      </c>
      <c r="N73" s="12">
        <v>15.04</v>
      </c>
      <c r="O73" s="12">
        <f t="shared" si="1"/>
        <v>60.16</v>
      </c>
    </row>
    <row r="74" spans="1:16" ht="14.4" x14ac:dyDescent="0.25">
      <c r="A74" s="242">
        <v>4</v>
      </c>
      <c r="B74" s="139" t="s">
        <v>1175</v>
      </c>
      <c r="C74" s="164">
        <v>0.95</v>
      </c>
      <c r="D74" s="164">
        <v>0.45</v>
      </c>
      <c r="E74" s="139" t="s">
        <v>1371</v>
      </c>
      <c r="F74" s="139" t="s">
        <v>1373</v>
      </c>
      <c r="G74" s="243" t="s">
        <v>1377</v>
      </c>
      <c r="H74" s="139" t="s">
        <v>1173</v>
      </c>
      <c r="I74" s="139" t="s">
        <v>1169</v>
      </c>
      <c r="J74" s="139"/>
      <c r="K74" s="244">
        <v>25.51</v>
      </c>
      <c r="L74" s="244">
        <f t="shared" si="2"/>
        <v>102.04</v>
      </c>
      <c r="N74" s="12">
        <v>19.05</v>
      </c>
      <c r="O74" s="12">
        <f t="shared" si="1"/>
        <v>76.2</v>
      </c>
    </row>
    <row r="75" spans="1:16" ht="14.4" x14ac:dyDescent="0.25">
      <c r="A75" s="242">
        <v>2</v>
      </c>
      <c r="B75" s="139" t="s">
        <v>1178</v>
      </c>
      <c r="C75" s="164">
        <v>0.75</v>
      </c>
      <c r="D75" s="164">
        <v>0.45</v>
      </c>
      <c r="E75" s="139" t="s">
        <v>1371</v>
      </c>
      <c r="F75" s="139" t="s">
        <v>1374</v>
      </c>
      <c r="G75" s="243" t="s">
        <v>1377</v>
      </c>
      <c r="H75" s="243" t="s">
        <v>1377</v>
      </c>
      <c r="I75" s="139" t="s">
        <v>1169</v>
      </c>
      <c r="J75" s="139"/>
      <c r="K75" s="244">
        <v>30.61</v>
      </c>
      <c r="L75" s="244">
        <f t="shared" si="2"/>
        <v>61.22</v>
      </c>
      <c r="N75" s="12">
        <v>15.04</v>
      </c>
      <c r="O75" s="12">
        <f t="shared" si="1"/>
        <v>30.08</v>
      </c>
    </row>
    <row r="76" spans="1:16" ht="14.4" x14ac:dyDescent="0.25">
      <c r="A76" s="242">
        <v>2</v>
      </c>
      <c r="B76" s="139" t="s">
        <v>1172</v>
      </c>
      <c r="C76" s="164">
        <v>0.75</v>
      </c>
      <c r="D76" s="164">
        <v>0.95</v>
      </c>
      <c r="E76" s="139" t="s">
        <v>508</v>
      </c>
      <c r="F76" s="139" t="s">
        <v>508</v>
      </c>
      <c r="G76" s="243" t="s">
        <v>1377</v>
      </c>
      <c r="H76" s="139" t="s">
        <v>1173</v>
      </c>
      <c r="I76" s="139" t="s">
        <v>1169</v>
      </c>
      <c r="J76" s="139"/>
      <c r="K76" s="244">
        <v>42.52</v>
      </c>
      <c r="L76" s="244">
        <f t="shared" si="2"/>
        <v>85.04</v>
      </c>
      <c r="N76" s="12">
        <v>31.74</v>
      </c>
      <c r="O76" s="12">
        <f t="shared" si="1"/>
        <v>63.48</v>
      </c>
    </row>
    <row r="77" spans="1:16" ht="14.4" x14ac:dyDescent="0.25">
      <c r="A77" s="242">
        <v>4</v>
      </c>
      <c r="B77" s="139" t="s">
        <v>1176</v>
      </c>
      <c r="C77" s="164">
        <v>0.75</v>
      </c>
      <c r="D77" s="164">
        <v>0.47499999999999998</v>
      </c>
      <c r="E77" s="139" t="s">
        <v>1371</v>
      </c>
      <c r="F77" s="139" t="s">
        <v>1348</v>
      </c>
      <c r="G77" s="243" t="s">
        <v>1377</v>
      </c>
      <c r="H77" s="243" t="s">
        <v>1377</v>
      </c>
      <c r="I77" s="139" t="s">
        <v>1169</v>
      </c>
      <c r="J77" s="139"/>
      <c r="K77" s="244">
        <v>32.32</v>
      </c>
      <c r="L77" s="244">
        <f t="shared" si="2"/>
        <v>129.28</v>
      </c>
      <c r="N77" s="12">
        <v>15.87</v>
      </c>
      <c r="O77" s="12">
        <f t="shared" si="1"/>
        <v>63.48</v>
      </c>
    </row>
    <row r="78" spans="1:16" ht="14.4" x14ac:dyDescent="0.25">
      <c r="A78" s="242">
        <v>4</v>
      </c>
      <c r="B78" s="139" t="s">
        <v>1171</v>
      </c>
      <c r="C78" s="164">
        <v>0.75</v>
      </c>
      <c r="D78" s="164">
        <v>0.45</v>
      </c>
      <c r="E78" s="139" t="s">
        <v>1371</v>
      </c>
      <c r="F78" s="139" t="s">
        <v>1348</v>
      </c>
      <c r="G78" s="243" t="s">
        <v>1377</v>
      </c>
      <c r="H78" s="139" t="s">
        <v>1173</v>
      </c>
      <c r="I78" s="139" t="s">
        <v>1169</v>
      </c>
      <c r="J78" s="139"/>
      <c r="K78" s="244">
        <v>20.14</v>
      </c>
      <c r="L78" s="244">
        <f t="shared" si="2"/>
        <v>80.56</v>
      </c>
      <c r="N78" s="12">
        <v>15.04</v>
      </c>
      <c r="O78" s="12">
        <f t="shared" si="1"/>
        <v>60.16</v>
      </c>
    </row>
    <row r="79" spans="1:16" ht="14.4" x14ac:dyDescent="0.25">
      <c r="A79" s="242">
        <v>2</v>
      </c>
      <c r="B79" s="139" t="s">
        <v>1175</v>
      </c>
      <c r="C79" s="164">
        <v>1</v>
      </c>
      <c r="D79" s="164">
        <v>0.45</v>
      </c>
      <c r="E79" s="139" t="s">
        <v>1371</v>
      </c>
      <c r="F79" s="139" t="s">
        <v>1373</v>
      </c>
      <c r="G79" s="243" t="s">
        <v>1377</v>
      </c>
      <c r="H79" s="139" t="s">
        <v>1173</v>
      </c>
      <c r="I79" s="139" t="s">
        <v>1169</v>
      </c>
      <c r="J79" s="139"/>
      <c r="K79" s="244">
        <v>26.86</v>
      </c>
      <c r="L79" s="244">
        <f t="shared" si="2"/>
        <v>53.72</v>
      </c>
      <c r="N79" s="12">
        <v>20.05</v>
      </c>
      <c r="O79" s="12">
        <f t="shared" si="1"/>
        <v>40.1</v>
      </c>
    </row>
    <row r="80" spans="1:16" ht="14.4" x14ac:dyDescent="0.25">
      <c r="A80" s="242">
        <v>2</v>
      </c>
      <c r="B80" s="139" t="s">
        <v>1175</v>
      </c>
      <c r="C80" s="164">
        <v>0.5</v>
      </c>
      <c r="D80" s="164">
        <v>0.45</v>
      </c>
      <c r="E80" s="139" t="s">
        <v>1371</v>
      </c>
      <c r="F80" s="139" t="s">
        <v>1373</v>
      </c>
      <c r="G80" s="243" t="s">
        <v>1377</v>
      </c>
      <c r="H80" s="139" t="s">
        <v>1173</v>
      </c>
      <c r="I80" s="139" t="s">
        <v>1169</v>
      </c>
      <c r="J80" s="139"/>
      <c r="K80" s="244">
        <v>13.43</v>
      </c>
      <c r="L80" s="244">
        <f t="shared" si="2"/>
        <v>26.86</v>
      </c>
      <c r="N80" s="12">
        <v>10.02</v>
      </c>
      <c r="O80" s="12">
        <f t="shared" si="1"/>
        <v>20.04</v>
      </c>
    </row>
    <row r="81" spans="1:16" ht="14.4" x14ac:dyDescent="0.25">
      <c r="A81" s="242">
        <v>1</v>
      </c>
      <c r="B81" s="139" t="s">
        <v>1172</v>
      </c>
      <c r="C81" s="164">
        <v>0.75</v>
      </c>
      <c r="D81" s="164">
        <v>1</v>
      </c>
      <c r="E81" s="139" t="s">
        <v>508</v>
      </c>
      <c r="F81" s="139" t="s">
        <v>508</v>
      </c>
      <c r="G81" s="243" t="s">
        <v>1377</v>
      </c>
      <c r="H81" s="139" t="s">
        <v>1173</v>
      </c>
      <c r="I81" s="139" t="s">
        <v>1169</v>
      </c>
      <c r="J81" s="139"/>
      <c r="K81" s="244">
        <v>44.76</v>
      </c>
      <c r="L81" s="244">
        <f t="shared" si="2"/>
        <v>44.76</v>
      </c>
      <c r="N81" s="12">
        <v>33.409999999999997</v>
      </c>
      <c r="O81" s="12">
        <f t="shared" si="1"/>
        <v>33.409999999999997</v>
      </c>
    </row>
    <row r="82" spans="1:16" ht="14.4" x14ac:dyDescent="0.25">
      <c r="A82" s="242">
        <v>1</v>
      </c>
      <c r="B82" s="139" t="s">
        <v>1172</v>
      </c>
      <c r="C82" s="164">
        <v>0.75</v>
      </c>
      <c r="D82" s="164">
        <v>0.5</v>
      </c>
      <c r="E82" s="139" t="s">
        <v>508</v>
      </c>
      <c r="F82" s="139" t="s">
        <v>508</v>
      </c>
      <c r="G82" s="243" t="s">
        <v>1377</v>
      </c>
      <c r="H82" s="139" t="s">
        <v>1173</v>
      </c>
      <c r="I82" s="139" t="s">
        <v>1169</v>
      </c>
      <c r="J82" s="139"/>
      <c r="K82" s="244">
        <v>22.38</v>
      </c>
      <c r="L82" s="244">
        <f t="shared" si="2"/>
        <v>22.38</v>
      </c>
      <c r="N82" s="12">
        <v>16.71</v>
      </c>
      <c r="O82" s="12">
        <f t="shared" si="1"/>
        <v>16.71</v>
      </c>
    </row>
    <row r="83" spans="1:16" ht="14.4" x14ac:dyDescent="0.25">
      <c r="A83" s="242">
        <v>3</v>
      </c>
      <c r="B83" s="139" t="s">
        <v>1176</v>
      </c>
      <c r="C83" s="164">
        <v>0.75</v>
      </c>
      <c r="D83" s="164">
        <v>0.5</v>
      </c>
      <c r="E83" s="139" t="s">
        <v>1371</v>
      </c>
      <c r="F83" s="139" t="s">
        <v>1348</v>
      </c>
      <c r="G83" s="243" t="s">
        <v>1377</v>
      </c>
      <c r="H83" s="243" t="s">
        <v>1377</v>
      </c>
      <c r="I83" s="139" t="s">
        <v>1169</v>
      </c>
      <c r="J83" s="139"/>
      <c r="K83" s="244">
        <v>34.020000000000003</v>
      </c>
      <c r="L83" s="244">
        <f t="shared" si="2"/>
        <v>102.06</v>
      </c>
      <c r="N83" s="12">
        <v>16.71</v>
      </c>
      <c r="O83" s="12">
        <f t="shared" si="1"/>
        <v>50.13</v>
      </c>
    </row>
    <row r="84" spans="1:16" ht="14.4" x14ac:dyDescent="0.25">
      <c r="A84" s="242">
        <v>2</v>
      </c>
      <c r="B84" s="139" t="s">
        <v>1179</v>
      </c>
      <c r="C84" s="164">
        <v>0.5</v>
      </c>
      <c r="D84" s="164">
        <v>0.4</v>
      </c>
      <c r="E84" s="139" t="s">
        <v>1371</v>
      </c>
      <c r="F84" s="139" t="s">
        <v>1348</v>
      </c>
      <c r="G84" s="243" t="s">
        <v>1377</v>
      </c>
      <c r="H84" s="243" t="s">
        <v>1377</v>
      </c>
      <c r="I84" s="139" t="s">
        <v>1169</v>
      </c>
      <c r="J84" s="139"/>
      <c r="K84" s="244">
        <v>18.14</v>
      </c>
      <c r="L84" s="244">
        <f t="shared" si="2"/>
        <v>36.28</v>
      </c>
      <c r="N84" s="12">
        <v>8.91</v>
      </c>
      <c r="O84" s="12">
        <f t="shared" si="1"/>
        <v>17.82</v>
      </c>
    </row>
    <row r="85" spans="1:16" ht="14.4" x14ac:dyDescent="0.25">
      <c r="A85" s="242">
        <v>1</v>
      </c>
      <c r="B85" s="139" t="s">
        <v>1179</v>
      </c>
      <c r="C85" s="164">
        <v>1</v>
      </c>
      <c r="D85" s="164">
        <v>0.4</v>
      </c>
      <c r="E85" s="139" t="s">
        <v>1371</v>
      </c>
      <c r="F85" s="139" t="s">
        <v>1348</v>
      </c>
      <c r="G85" s="243" t="s">
        <v>1377</v>
      </c>
      <c r="H85" s="243" t="s">
        <v>1377</v>
      </c>
      <c r="I85" s="139" t="s">
        <v>1169</v>
      </c>
      <c r="J85" s="139"/>
      <c r="K85" s="244">
        <v>36.28</v>
      </c>
      <c r="L85" s="244">
        <f t="shared" si="2"/>
        <v>36.28</v>
      </c>
      <c r="N85" s="12">
        <v>17.82</v>
      </c>
      <c r="O85" s="12">
        <f t="shared" si="1"/>
        <v>17.82</v>
      </c>
    </row>
    <row r="86" spans="1:16" ht="14.4" x14ac:dyDescent="0.25">
      <c r="A86" s="242">
        <v>1</v>
      </c>
      <c r="B86" s="139" t="s">
        <v>1180</v>
      </c>
      <c r="C86" s="164">
        <v>3</v>
      </c>
      <c r="D86" s="164">
        <v>0.15</v>
      </c>
      <c r="E86" s="139" t="s">
        <v>1371</v>
      </c>
      <c r="F86" s="139" t="s">
        <v>1348</v>
      </c>
      <c r="G86" s="243" t="s">
        <v>1377</v>
      </c>
      <c r="H86" s="139" t="s">
        <v>1173</v>
      </c>
      <c r="I86" s="139" t="s">
        <v>1169</v>
      </c>
      <c r="J86" s="139"/>
      <c r="K86" s="244">
        <v>26.86</v>
      </c>
      <c r="L86" s="244">
        <f t="shared" si="2"/>
        <v>26.86</v>
      </c>
      <c r="N86" s="12">
        <v>20.05</v>
      </c>
      <c r="O86" s="12">
        <f t="shared" si="1"/>
        <v>20.05</v>
      </c>
    </row>
    <row r="87" spans="1:16" ht="14.4" x14ac:dyDescent="0.25">
      <c r="A87" s="242">
        <v>1</v>
      </c>
      <c r="B87" s="139" t="s">
        <v>1180</v>
      </c>
      <c r="C87" s="164">
        <v>2</v>
      </c>
      <c r="D87" s="164">
        <v>0.15</v>
      </c>
      <c r="E87" s="139" t="s">
        <v>1371</v>
      </c>
      <c r="F87" s="139" t="s">
        <v>1348</v>
      </c>
      <c r="G87" s="243" t="s">
        <v>1377</v>
      </c>
      <c r="H87" s="139" t="s">
        <v>1173</v>
      </c>
      <c r="I87" s="139" t="s">
        <v>1169</v>
      </c>
      <c r="J87" s="139"/>
      <c r="K87" s="244">
        <v>17.899999999999999</v>
      </c>
      <c r="L87" s="244">
        <f t="shared" si="2"/>
        <v>17.899999999999999</v>
      </c>
      <c r="N87" s="12">
        <v>13.37</v>
      </c>
      <c r="O87" s="12">
        <f t="shared" si="1"/>
        <v>13.37</v>
      </c>
    </row>
    <row r="88" spans="1:16" ht="14.4" x14ac:dyDescent="0.25">
      <c r="A88" s="242">
        <v>6</v>
      </c>
      <c r="B88" s="139" t="s">
        <v>1171</v>
      </c>
      <c r="C88" s="164">
        <v>1.5</v>
      </c>
      <c r="D88" s="164">
        <v>0.45</v>
      </c>
      <c r="E88" s="139" t="s">
        <v>1371</v>
      </c>
      <c r="F88" s="139" t="s">
        <v>1348</v>
      </c>
      <c r="G88" s="243" t="s">
        <v>1377</v>
      </c>
      <c r="H88" s="139" t="s">
        <v>1173</v>
      </c>
      <c r="I88" s="139" t="s">
        <v>1169</v>
      </c>
      <c r="J88" s="139"/>
      <c r="K88" s="244">
        <v>40.28</v>
      </c>
      <c r="L88" s="244">
        <f t="shared" si="2"/>
        <v>241.68</v>
      </c>
      <c r="N88" s="12">
        <v>30.07</v>
      </c>
      <c r="O88" s="12">
        <f t="shared" si="1"/>
        <v>180.42000000000002</v>
      </c>
    </row>
    <row r="89" spans="1:16" ht="14.4" x14ac:dyDescent="0.25">
      <c r="A89" s="242">
        <v>4</v>
      </c>
      <c r="B89" s="139" t="s">
        <v>1175</v>
      </c>
      <c r="C89" s="164">
        <v>0.95</v>
      </c>
      <c r="D89" s="164">
        <v>0.45</v>
      </c>
      <c r="E89" s="139" t="s">
        <v>1371</v>
      </c>
      <c r="F89" s="139" t="s">
        <v>1373</v>
      </c>
      <c r="G89" s="243" t="s">
        <v>1377</v>
      </c>
      <c r="H89" s="139" t="s">
        <v>1173</v>
      </c>
      <c r="I89" s="139" t="s">
        <v>1169</v>
      </c>
      <c r="J89" s="139"/>
      <c r="K89" s="244">
        <v>25.51</v>
      </c>
      <c r="L89" s="244">
        <f t="shared" si="2"/>
        <v>102.04</v>
      </c>
      <c r="N89" s="12">
        <v>19.05</v>
      </c>
      <c r="O89" s="12">
        <f t="shared" si="1"/>
        <v>76.2</v>
      </c>
    </row>
    <row r="90" spans="1:16" ht="14.4" x14ac:dyDescent="0.25">
      <c r="A90" s="242">
        <v>2</v>
      </c>
      <c r="B90" s="139" t="s">
        <v>1175</v>
      </c>
      <c r="C90" s="164">
        <v>0.47499999999999998</v>
      </c>
      <c r="D90" s="164">
        <v>0.45</v>
      </c>
      <c r="E90" s="139" t="s">
        <v>1371</v>
      </c>
      <c r="F90" s="139" t="s">
        <v>1373</v>
      </c>
      <c r="G90" s="243" t="s">
        <v>1377</v>
      </c>
      <c r="H90" s="139" t="s">
        <v>1173</v>
      </c>
      <c r="I90" s="139" t="s">
        <v>1169</v>
      </c>
      <c r="J90" s="139"/>
      <c r="K90" s="244">
        <v>12.76</v>
      </c>
      <c r="L90" s="244">
        <f t="shared" si="2"/>
        <v>25.52</v>
      </c>
      <c r="N90" s="12">
        <v>9.52</v>
      </c>
      <c r="O90" s="12">
        <f t="shared" si="1"/>
        <v>19.04</v>
      </c>
    </row>
    <row r="91" spans="1:16" ht="14.4" x14ac:dyDescent="0.25">
      <c r="A91" s="242">
        <v>2</v>
      </c>
      <c r="B91" s="139" t="s">
        <v>1178</v>
      </c>
      <c r="C91" s="164">
        <v>1.5</v>
      </c>
      <c r="D91" s="164">
        <v>0.45</v>
      </c>
      <c r="E91" s="139" t="s">
        <v>1371</v>
      </c>
      <c r="F91" s="139" t="s">
        <v>1374</v>
      </c>
      <c r="G91" s="243" t="s">
        <v>1377</v>
      </c>
      <c r="H91" s="243" t="s">
        <v>1377</v>
      </c>
      <c r="I91" s="139" t="s">
        <v>1169</v>
      </c>
      <c r="J91" s="139"/>
      <c r="K91" s="244">
        <v>61.23</v>
      </c>
      <c r="L91" s="244">
        <f t="shared" si="2"/>
        <v>122.46</v>
      </c>
      <c r="N91" s="12">
        <v>30.07</v>
      </c>
      <c r="O91" s="12">
        <f t="shared" si="1"/>
        <v>60.14</v>
      </c>
    </row>
    <row r="92" spans="1:16" ht="14.4" x14ac:dyDescent="0.25">
      <c r="A92" s="242">
        <v>2</v>
      </c>
      <c r="B92" s="139" t="s">
        <v>1172</v>
      </c>
      <c r="C92" s="164">
        <v>1.5</v>
      </c>
      <c r="D92" s="164">
        <v>1</v>
      </c>
      <c r="E92" s="139" t="s">
        <v>508</v>
      </c>
      <c r="F92" s="139" t="s">
        <v>508</v>
      </c>
      <c r="G92" s="243" t="s">
        <v>1377</v>
      </c>
      <c r="H92" s="139" t="s">
        <v>1173</v>
      </c>
      <c r="I92" s="139" t="s">
        <v>1169</v>
      </c>
      <c r="J92" s="139"/>
      <c r="K92" s="244">
        <v>89.52</v>
      </c>
      <c r="L92" s="244">
        <f t="shared" si="2"/>
        <v>179.04</v>
      </c>
      <c r="N92" s="12">
        <v>66.83</v>
      </c>
      <c r="O92" s="12">
        <f t="shared" si="1"/>
        <v>133.66</v>
      </c>
    </row>
    <row r="93" spans="1:16" ht="14.4" x14ac:dyDescent="0.25">
      <c r="A93" s="242">
        <v>1</v>
      </c>
      <c r="B93" s="139" t="s">
        <v>1172</v>
      </c>
      <c r="C93" s="164">
        <v>1.5</v>
      </c>
      <c r="D93" s="164">
        <v>0.47499999999999998</v>
      </c>
      <c r="E93" s="139" t="s">
        <v>508</v>
      </c>
      <c r="F93" s="139" t="s">
        <v>508</v>
      </c>
      <c r="G93" s="243" t="s">
        <v>1377</v>
      </c>
      <c r="H93" s="139" t="s">
        <v>1173</v>
      </c>
      <c r="I93" s="139" t="s">
        <v>1169</v>
      </c>
      <c r="J93" s="139"/>
      <c r="K93" s="244">
        <v>42.52</v>
      </c>
      <c r="L93" s="244">
        <f t="shared" si="2"/>
        <v>42.52</v>
      </c>
      <c r="N93" s="12">
        <v>31.74</v>
      </c>
      <c r="O93" s="12">
        <f t="shared" si="1"/>
        <v>31.74</v>
      </c>
    </row>
    <row r="94" spans="1:16" ht="14.4" x14ac:dyDescent="0.25">
      <c r="A94" s="242">
        <v>15</v>
      </c>
      <c r="B94" s="139" t="s">
        <v>1179</v>
      </c>
      <c r="C94" s="164">
        <v>0.47499999999999998</v>
      </c>
      <c r="D94" s="164">
        <v>0.45</v>
      </c>
      <c r="E94" s="139" t="s">
        <v>1371</v>
      </c>
      <c r="F94" s="139" t="s">
        <v>1348</v>
      </c>
      <c r="G94" s="243" t="s">
        <v>1377</v>
      </c>
      <c r="H94" s="243" t="s">
        <v>1377</v>
      </c>
      <c r="I94" s="139" t="s">
        <v>1169</v>
      </c>
      <c r="J94" s="139"/>
      <c r="K94" s="244">
        <v>19.39</v>
      </c>
      <c r="L94" s="244">
        <f t="shared" si="2"/>
        <v>290.85000000000002</v>
      </c>
      <c r="N94" s="12">
        <v>9.52</v>
      </c>
      <c r="O94" s="12">
        <f t="shared" si="1"/>
        <v>142.79999999999998</v>
      </c>
    </row>
    <row r="95" spans="1:16" ht="14.4" x14ac:dyDescent="0.25">
      <c r="A95" s="242">
        <v>1</v>
      </c>
      <c r="B95" s="139" t="s">
        <v>1181</v>
      </c>
      <c r="C95" s="164">
        <v>2.2999999999999998</v>
      </c>
      <c r="D95" s="164">
        <v>0.1</v>
      </c>
      <c r="E95" s="139" t="s">
        <v>1371</v>
      </c>
      <c r="F95" s="139" t="s">
        <v>1348</v>
      </c>
      <c r="G95" s="243" t="s">
        <v>1377</v>
      </c>
      <c r="H95" s="139" t="s">
        <v>1173</v>
      </c>
      <c r="I95" s="139" t="s">
        <v>1169</v>
      </c>
      <c r="J95" s="139"/>
      <c r="K95" s="244">
        <v>13.73</v>
      </c>
      <c r="L95" s="244">
        <f t="shared" si="2"/>
        <v>13.73</v>
      </c>
      <c r="N95" s="12">
        <v>10.25</v>
      </c>
      <c r="O95" s="12">
        <f t="shared" si="1"/>
        <v>10.25</v>
      </c>
    </row>
    <row r="96" spans="1:16" ht="14.4" x14ac:dyDescent="0.25">
      <c r="A96" s="242">
        <v>1</v>
      </c>
      <c r="B96" s="139" t="s">
        <v>1181</v>
      </c>
      <c r="C96" s="164">
        <v>1.5</v>
      </c>
      <c r="D96" s="164">
        <v>0.1</v>
      </c>
      <c r="E96" s="139" t="s">
        <v>1371</v>
      </c>
      <c r="F96" s="139" t="s">
        <v>1348</v>
      </c>
      <c r="G96" s="243" t="s">
        <v>1377</v>
      </c>
      <c r="H96" s="139" t="s">
        <v>1173</v>
      </c>
      <c r="I96" s="139" t="s">
        <v>1169</v>
      </c>
      <c r="J96" s="139"/>
      <c r="K96" s="244">
        <v>8.9499999999999993</v>
      </c>
      <c r="L96" s="244">
        <f t="shared" si="2"/>
        <v>8.9499999999999993</v>
      </c>
      <c r="M96" s="10">
        <f>SUM(L73:L96)</f>
        <v>1932.59</v>
      </c>
      <c r="N96" s="12">
        <v>6.68</v>
      </c>
      <c r="O96" s="12">
        <f t="shared" si="1"/>
        <v>6.68</v>
      </c>
      <c r="P96" s="12">
        <f>SUM(O73:O96)</f>
        <v>1243.94</v>
      </c>
    </row>
    <row r="97" spans="1:13" x14ac:dyDescent="0.25">
      <c r="A97" s="75" t="s">
        <v>172</v>
      </c>
      <c r="B97" s="75" t="s">
        <v>1062</v>
      </c>
      <c r="C97" s="164"/>
      <c r="D97" s="164"/>
      <c r="E97" s="139"/>
      <c r="F97" s="139"/>
      <c r="G97" s="139"/>
      <c r="H97" s="139"/>
      <c r="I97" s="139"/>
      <c r="J97" s="139"/>
      <c r="K97" s="244"/>
      <c r="L97" s="244"/>
    </row>
    <row r="98" spans="1:13" ht="14.4" x14ac:dyDescent="0.25">
      <c r="A98" s="242">
        <v>3</v>
      </c>
      <c r="B98" s="139" t="s">
        <v>1163</v>
      </c>
      <c r="C98" s="164">
        <v>0.22</v>
      </c>
      <c r="D98" s="164">
        <v>0.39500000000000002</v>
      </c>
      <c r="E98" s="139" t="s">
        <v>1371</v>
      </c>
      <c r="F98" s="139" t="s">
        <v>1348</v>
      </c>
      <c r="G98" s="243" t="s">
        <v>1377</v>
      </c>
      <c r="H98" s="243" t="s">
        <v>1377</v>
      </c>
      <c r="I98" s="139" t="s">
        <v>1169</v>
      </c>
      <c r="J98" s="139"/>
      <c r="K98" s="244">
        <v>7.88</v>
      </c>
      <c r="L98" s="244">
        <f t="shared" si="2"/>
        <v>23.64</v>
      </c>
    </row>
    <row r="99" spans="1:13" ht="14.4" x14ac:dyDescent="0.25">
      <c r="A99" s="242">
        <v>2</v>
      </c>
      <c r="B99" s="139" t="s">
        <v>1167</v>
      </c>
      <c r="C99" s="164">
        <v>1.7450000000000001</v>
      </c>
      <c r="D99" s="164">
        <v>0.39500000000000002</v>
      </c>
      <c r="E99" s="139" t="s">
        <v>1371</v>
      </c>
      <c r="F99" s="139" t="s">
        <v>1348</v>
      </c>
      <c r="G99" s="243" t="s">
        <v>1377</v>
      </c>
      <c r="H99" s="243" t="s">
        <v>1377</v>
      </c>
      <c r="I99" s="139" t="s">
        <v>1169</v>
      </c>
      <c r="J99" s="139"/>
      <c r="K99" s="244">
        <v>62.52</v>
      </c>
      <c r="L99" s="244">
        <f t="shared" si="2"/>
        <v>125.04</v>
      </c>
    </row>
    <row r="100" spans="1:13" ht="14.4" x14ac:dyDescent="0.25">
      <c r="A100" s="242">
        <v>2</v>
      </c>
      <c r="B100" s="139" t="s">
        <v>1168</v>
      </c>
      <c r="C100" s="164">
        <v>2.1</v>
      </c>
      <c r="D100" s="164">
        <v>0.5</v>
      </c>
      <c r="E100" s="139" t="s">
        <v>1371</v>
      </c>
      <c r="F100" s="139" t="s">
        <v>1348</v>
      </c>
      <c r="G100" s="243" t="s">
        <v>1377</v>
      </c>
      <c r="H100" s="243" t="s">
        <v>1377</v>
      </c>
      <c r="I100" s="139" t="s">
        <v>1169</v>
      </c>
      <c r="J100" s="139"/>
      <c r="K100" s="244">
        <v>95.25</v>
      </c>
      <c r="L100" s="244">
        <f t="shared" si="2"/>
        <v>190.5</v>
      </c>
    </row>
    <row r="101" spans="1:13" ht="14.4" x14ac:dyDescent="0.25">
      <c r="A101" s="242">
        <v>6</v>
      </c>
      <c r="B101" s="139" t="s">
        <v>1171</v>
      </c>
      <c r="C101" s="164">
        <v>0.4</v>
      </c>
      <c r="D101" s="164">
        <v>0.5</v>
      </c>
      <c r="E101" s="139" t="s">
        <v>1371</v>
      </c>
      <c r="F101" s="139" t="s">
        <v>1348</v>
      </c>
      <c r="G101" s="243" t="s">
        <v>1377</v>
      </c>
      <c r="H101" s="243" t="s">
        <v>1377</v>
      </c>
      <c r="I101" s="139" t="s">
        <v>1169</v>
      </c>
      <c r="J101" s="139"/>
      <c r="K101" s="244">
        <v>18.14</v>
      </c>
      <c r="L101" s="244">
        <f t="shared" si="2"/>
        <v>108.84</v>
      </c>
    </row>
    <row r="102" spans="1:13" ht="14.4" x14ac:dyDescent="0.25">
      <c r="A102" s="242">
        <v>3</v>
      </c>
      <c r="B102" s="139" t="s">
        <v>1172</v>
      </c>
      <c r="C102" s="164">
        <v>0.4</v>
      </c>
      <c r="D102" s="164">
        <v>0.2</v>
      </c>
      <c r="E102" s="139" t="s">
        <v>508</v>
      </c>
      <c r="F102" s="139" t="s">
        <v>508</v>
      </c>
      <c r="G102" s="243" t="s">
        <v>1377</v>
      </c>
      <c r="H102" s="139" t="s">
        <v>1173</v>
      </c>
      <c r="I102" s="139" t="s">
        <v>1169</v>
      </c>
      <c r="J102" s="139"/>
      <c r="K102" s="244">
        <v>4.7699999999999996</v>
      </c>
      <c r="L102" s="244">
        <f t="shared" si="2"/>
        <v>14.309999999999999</v>
      </c>
      <c r="M102" s="10">
        <f>SUM(L98:L102)</f>
        <v>462.33</v>
      </c>
    </row>
    <row r="103" spans="1:13" x14ac:dyDescent="0.25">
      <c r="A103" s="75" t="s">
        <v>173</v>
      </c>
      <c r="B103" s="75" t="s">
        <v>1063</v>
      </c>
      <c r="C103" s="164"/>
      <c r="D103" s="164"/>
      <c r="E103" s="139"/>
      <c r="F103" s="139"/>
      <c r="G103" s="139"/>
      <c r="H103" s="139"/>
      <c r="I103" s="139"/>
      <c r="J103" s="139"/>
      <c r="K103" s="244"/>
      <c r="L103" s="244" t="e">
        <f t="shared" si="2"/>
        <v>#VALUE!</v>
      </c>
    </row>
    <row r="104" spans="1:13" ht="14.4" x14ac:dyDescent="0.25">
      <c r="A104" s="242">
        <v>2</v>
      </c>
      <c r="B104" s="139" t="s">
        <v>1163</v>
      </c>
      <c r="C104" s="164">
        <v>0.22</v>
      </c>
      <c r="D104" s="164">
        <v>0.39500000000000002</v>
      </c>
      <c r="E104" s="139" t="s">
        <v>1371</v>
      </c>
      <c r="F104" s="139" t="s">
        <v>1348</v>
      </c>
      <c r="G104" s="243" t="s">
        <v>1377</v>
      </c>
      <c r="H104" s="243" t="s">
        <v>1377</v>
      </c>
      <c r="I104" s="139" t="s">
        <v>1169</v>
      </c>
      <c r="J104" s="139"/>
      <c r="K104" s="244">
        <v>7.88</v>
      </c>
      <c r="L104" s="244">
        <f t="shared" si="2"/>
        <v>15.76</v>
      </c>
    </row>
    <row r="105" spans="1:13" ht="14.4" x14ac:dyDescent="0.25">
      <c r="A105" s="242">
        <v>1</v>
      </c>
      <c r="B105" s="139" t="s">
        <v>1167</v>
      </c>
      <c r="C105" s="164">
        <v>2.16</v>
      </c>
      <c r="D105" s="164">
        <v>0.39500000000000002</v>
      </c>
      <c r="E105" s="139" t="s">
        <v>1371</v>
      </c>
      <c r="F105" s="139" t="s">
        <v>1348</v>
      </c>
      <c r="G105" s="243" t="s">
        <v>1377</v>
      </c>
      <c r="H105" s="243" t="s">
        <v>1377</v>
      </c>
      <c r="I105" s="139" t="s">
        <v>1169</v>
      </c>
      <c r="J105" s="139"/>
      <c r="K105" s="244">
        <v>77.39</v>
      </c>
      <c r="L105" s="244">
        <f t="shared" si="2"/>
        <v>77.39</v>
      </c>
    </row>
    <row r="106" spans="1:13" ht="14.4" x14ac:dyDescent="0.25">
      <c r="A106" s="242">
        <v>1</v>
      </c>
      <c r="B106" s="139" t="s">
        <v>1168</v>
      </c>
      <c r="C106" s="164">
        <v>2.7</v>
      </c>
      <c r="D106" s="164">
        <v>0.5</v>
      </c>
      <c r="E106" s="139" t="s">
        <v>1371</v>
      </c>
      <c r="F106" s="139" t="s">
        <v>1348</v>
      </c>
      <c r="G106" s="243" t="s">
        <v>1377</v>
      </c>
      <c r="H106" s="243" t="s">
        <v>1377</v>
      </c>
      <c r="I106" s="139" t="s">
        <v>1169</v>
      </c>
      <c r="J106" s="139"/>
      <c r="K106" s="244">
        <v>122.46</v>
      </c>
      <c r="L106" s="244">
        <f t="shared" si="2"/>
        <v>122.46</v>
      </c>
    </row>
    <row r="107" spans="1:13" ht="14.4" x14ac:dyDescent="0.25">
      <c r="A107" s="242">
        <v>4</v>
      </c>
      <c r="B107" s="139" t="s">
        <v>1171</v>
      </c>
      <c r="C107" s="164">
        <v>0.4</v>
      </c>
      <c r="D107" s="164">
        <v>0.5</v>
      </c>
      <c r="E107" s="139" t="s">
        <v>1371</v>
      </c>
      <c r="F107" s="139" t="s">
        <v>1348</v>
      </c>
      <c r="G107" s="243" t="s">
        <v>1377</v>
      </c>
      <c r="H107" s="243" t="s">
        <v>1377</v>
      </c>
      <c r="I107" s="139" t="s">
        <v>1169</v>
      </c>
      <c r="J107" s="139"/>
      <c r="K107" s="244">
        <v>18.14</v>
      </c>
      <c r="L107" s="244">
        <f t="shared" si="2"/>
        <v>72.56</v>
      </c>
    </row>
    <row r="108" spans="1:13" ht="14.4" x14ac:dyDescent="0.25">
      <c r="A108" s="242">
        <v>2</v>
      </c>
      <c r="B108" s="139" t="s">
        <v>1172</v>
      </c>
      <c r="C108" s="164">
        <v>0.4</v>
      </c>
      <c r="D108" s="164">
        <v>0.2</v>
      </c>
      <c r="E108" s="139" t="s">
        <v>508</v>
      </c>
      <c r="F108" s="139" t="s">
        <v>508</v>
      </c>
      <c r="G108" s="243" t="s">
        <v>1377</v>
      </c>
      <c r="H108" s="139" t="s">
        <v>1173</v>
      </c>
      <c r="I108" s="139" t="s">
        <v>1169</v>
      </c>
      <c r="J108" s="139"/>
      <c r="K108" s="244">
        <v>4.7699999999999996</v>
      </c>
      <c r="L108" s="244">
        <f t="shared" si="2"/>
        <v>9.5399999999999991</v>
      </c>
      <c r="M108" s="10">
        <f>SUM(L104:L108)</f>
        <v>297.71000000000004</v>
      </c>
    </row>
    <row r="109" spans="1:13" x14ac:dyDescent="0.25">
      <c r="A109" s="75" t="s">
        <v>187</v>
      </c>
      <c r="B109" s="75" t="s">
        <v>1128</v>
      </c>
      <c r="C109" s="164"/>
      <c r="D109" s="164"/>
      <c r="E109" s="139"/>
      <c r="F109" s="139"/>
      <c r="G109" s="139"/>
      <c r="H109" s="139"/>
      <c r="I109" s="139"/>
      <c r="J109" s="139"/>
      <c r="K109" s="244"/>
      <c r="L109" s="244" t="e">
        <f t="shared" si="2"/>
        <v>#VALUE!</v>
      </c>
    </row>
    <row r="110" spans="1:13" ht="14.4" x14ac:dyDescent="0.25">
      <c r="A110" s="184">
        <v>8</v>
      </c>
      <c r="B110" s="185" t="s">
        <v>1175</v>
      </c>
      <c r="C110" s="239">
        <v>1.75</v>
      </c>
      <c r="D110" s="239">
        <v>0.9</v>
      </c>
      <c r="E110" s="139" t="s">
        <v>508</v>
      </c>
      <c r="F110" s="139" t="s">
        <v>508</v>
      </c>
      <c r="G110" s="243" t="s">
        <v>1377</v>
      </c>
      <c r="H110" s="139" t="s">
        <v>1173</v>
      </c>
      <c r="I110" s="139" t="s">
        <v>1169</v>
      </c>
      <c r="J110" s="139"/>
      <c r="K110" s="244">
        <v>94</v>
      </c>
      <c r="L110" s="244">
        <f t="shared" si="2"/>
        <v>752</v>
      </c>
      <c r="M110" s="10">
        <f>SUM(L110)</f>
        <v>752</v>
      </c>
    </row>
    <row r="111" spans="1:13" x14ac:dyDescent="0.25">
      <c r="A111" s="187" t="s">
        <v>191</v>
      </c>
      <c r="B111" s="187" t="s">
        <v>1141</v>
      </c>
      <c r="C111" s="239"/>
      <c r="D111" s="239"/>
      <c r="E111" s="139"/>
      <c r="F111" s="139"/>
      <c r="G111" s="139"/>
      <c r="H111" s="139"/>
      <c r="I111" s="139"/>
      <c r="J111" s="139"/>
      <c r="K111" s="244"/>
      <c r="L111" s="244" t="e">
        <f t="shared" si="2"/>
        <v>#VALUE!</v>
      </c>
    </row>
    <row r="112" spans="1:13" ht="14.4" x14ac:dyDescent="0.25">
      <c r="A112" s="184">
        <v>8</v>
      </c>
      <c r="B112" s="185" t="s">
        <v>1175</v>
      </c>
      <c r="C112" s="239">
        <v>2</v>
      </c>
      <c r="D112" s="239">
        <v>0.24299999999999999</v>
      </c>
      <c r="E112" s="139" t="s">
        <v>508</v>
      </c>
      <c r="F112" s="139" t="s">
        <v>508</v>
      </c>
      <c r="G112" s="243" t="s">
        <v>1377</v>
      </c>
      <c r="H112" s="139" t="s">
        <v>1173</v>
      </c>
      <c r="I112" s="139" t="s">
        <v>1169</v>
      </c>
      <c r="J112" s="139"/>
      <c r="K112" s="244">
        <v>29</v>
      </c>
      <c r="L112" s="244">
        <f t="shared" si="2"/>
        <v>232</v>
      </c>
      <c r="M112" s="10">
        <f>SUM(L112)</f>
        <v>232</v>
      </c>
    </row>
    <row r="113" spans="1:14" x14ac:dyDescent="0.25">
      <c r="A113" s="187" t="s">
        <v>192</v>
      </c>
      <c r="B113" s="187" t="s">
        <v>1149</v>
      </c>
      <c r="C113" s="239"/>
      <c r="D113" s="239"/>
      <c r="E113" s="139"/>
      <c r="F113" s="139"/>
      <c r="G113" s="139"/>
      <c r="H113" s="139"/>
      <c r="I113" s="139"/>
      <c r="J113" s="139"/>
      <c r="K113" s="244"/>
      <c r="L113" s="244" t="e">
        <f t="shared" si="2"/>
        <v>#VALUE!</v>
      </c>
    </row>
    <row r="114" spans="1:14" ht="14.4" x14ac:dyDescent="0.25">
      <c r="A114" s="184">
        <v>2</v>
      </c>
      <c r="B114" s="185" t="s">
        <v>1171</v>
      </c>
      <c r="C114" s="239">
        <v>0.85</v>
      </c>
      <c r="D114" s="239">
        <v>0.3</v>
      </c>
      <c r="E114" s="139" t="s">
        <v>1371</v>
      </c>
      <c r="F114" s="139" t="s">
        <v>1348</v>
      </c>
      <c r="G114" s="243" t="s">
        <v>1377</v>
      </c>
      <c r="H114" s="139" t="s">
        <v>1173</v>
      </c>
      <c r="I114" s="139" t="s">
        <v>1169</v>
      </c>
      <c r="J114" s="139"/>
      <c r="K114" s="244">
        <v>15.22</v>
      </c>
      <c r="L114" s="244">
        <f t="shared" si="2"/>
        <v>30.44</v>
      </c>
    </row>
    <row r="115" spans="1:14" ht="14.4" x14ac:dyDescent="0.25">
      <c r="A115" s="184">
        <v>2</v>
      </c>
      <c r="B115" s="185" t="s">
        <v>1175</v>
      </c>
      <c r="C115" s="239">
        <v>1.2</v>
      </c>
      <c r="D115" s="239">
        <v>0.3</v>
      </c>
      <c r="E115" s="139" t="s">
        <v>1371</v>
      </c>
      <c r="F115" s="139" t="s">
        <v>1373</v>
      </c>
      <c r="G115" s="243" t="s">
        <v>1377</v>
      </c>
      <c r="H115" s="139" t="s">
        <v>1173</v>
      </c>
      <c r="I115" s="139" t="s">
        <v>1169</v>
      </c>
      <c r="J115" s="139"/>
      <c r="K115" s="244">
        <v>21.48</v>
      </c>
      <c r="L115" s="244">
        <f t="shared" si="2"/>
        <v>42.96</v>
      </c>
    </row>
    <row r="116" spans="1:14" ht="14.4" x14ac:dyDescent="0.25">
      <c r="A116" s="184">
        <v>1</v>
      </c>
      <c r="B116" s="185" t="s">
        <v>1172</v>
      </c>
      <c r="C116" s="239">
        <v>0.85</v>
      </c>
      <c r="D116" s="239">
        <v>1.2</v>
      </c>
      <c r="E116" s="139" t="s">
        <v>508</v>
      </c>
      <c r="F116" s="139" t="s">
        <v>508</v>
      </c>
      <c r="G116" s="243" t="s">
        <v>1377</v>
      </c>
      <c r="H116" s="139" t="s">
        <v>1173</v>
      </c>
      <c r="I116" s="139" t="s">
        <v>1169</v>
      </c>
      <c r="J116" s="139"/>
      <c r="K116" s="244">
        <v>60.87</v>
      </c>
      <c r="L116" s="244">
        <f t="shared" si="2"/>
        <v>60.87</v>
      </c>
    </row>
    <row r="117" spans="1:14" ht="14.4" x14ac:dyDescent="0.25">
      <c r="A117" s="184">
        <v>2</v>
      </c>
      <c r="B117" s="185" t="s">
        <v>1179</v>
      </c>
      <c r="C117" s="239">
        <v>1.2</v>
      </c>
      <c r="D117" s="239">
        <v>0.3</v>
      </c>
      <c r="E117" s="139" t="s">
        <v>1371</v>
      </c>
      <c r="F117" s="139" t="s">
        <v>1348</v>
      </c>
      <c r="G117" s="243" t="s">
        <v>1377</v>
      </c>
      <c r="H117" s="243" t="s">
        <v>1377</v>
      </c>
      <c r="I117" s="139" t="s">
        <v>1182</v>
      </c>
      <c r="J117" s="139"/>
      <c r="K117" s="244">
        <v>143.52000000000001</v>
      </c>
      <c r="L117" s="244">
        <f t="shared" si="2"/>
        <v>287.04000000000002</v>
      </c>
    </row>
    <row r="118" spans="1:14" x14ac:dyDescent="0.25">
      <c r="A118" s="187" t="s">
        <v>194</v>
      </c>
      <c r="B118" s="187" t="s">
        <v>1141</v>
      </c>
      <c r="C118" s="239"/>
      <c r="D118" s="239"/>
      <c r="E118" s="139"/>
      <c r="F118" s="139"/>
      <c r="G118" s="139"/>
      <c r="H118" s="139"/>
      <c r="I118" s="139"/>
      <c r="J118" s="139"/>
      <c r="K118" s="244"/>
      <c r="L118" s="244" t="e">
        <f t="shared" si="2"/>
        <v>#VALUE!</v>
      </c>
    </row>
    <row r="119" spans="1:14" ht="14.4" x14ac:dyDescent="0.25">
      <c r="A119" s="184">
        <v>8</v>
      </c>
      <c r="B119" s="185" t="s">
        <v>1175</v>
      </c>
      <c r="C119" s="239">
        <v>2</v>
      </c>
      <c r="D119" s="239">
        <v>0.24299999999999999</v>
      </c>
      <c r="E119" s="139" t="s">
        <v>508</v>
      </c>
      <c r="F119" s="139" t="s">
        <v>508</v>
      </c>
      <c r="G119" s="243" t="s">
        <v>1377</v>
      </c>
      <c r="H119" s="139" t="s">
        <v>1173</v>
      </c>
      <c r="I119" s="139" t="s">
        <v>1169</v>
      </c>
      <c r="J119" s="139"/>
      <c r="K119" s="244">
        <v>29</v>
      </c>
      <c r="L119" s="244">
        <f t="shared" si="2"/>
        <v>232</v>
      </c>
    </row>
    <row r="120" spans="1:14" x14ac:dyDescent="0.25">
      <c r="A120" s="187" t="s">
        <v>175</v>
      </c>
      <c r="B120" s="187" t="s">
        <v>1076</v>
      </c>
      <c r="C120" s="239"/>
      <c r="D120" s="239"/>
      <c r="E120" s="139"/>
      <c r="F120" s="139"/>
      <c r="G120" s="139"/>
      <c r="H120" s="139"/>
      <c r="I120" s="139"/>
      <c r="J120" s="139"/>
      <c r="K120" s="244"/>
      <c r="L120" s="244" t="e">
        <f t="shared" si="2"/>
        <v>#VALUE!</v>
      </c>
    </row>
    <row r="121" spans="1:14" ht="14.4" x14ac:dyDescent="0.25">
      <c r="A121" s="242">
        <v>8</v>
      </c>
      <c r="B121" s="139" t="s">
        <v>1174</v>
      </c>
      <c r="C121" s="164">
        <v>0.6</v>
      </c>
      <c r="D121" s="164">
        <v>1</v>
      </c>
      <c r="E121" s="139" t="s">
        <v>1371</v>
      </c>
      <c r="F121" s="139" t="s">
        <v>1348</v>
      </c>
      <c r="G121" s="243" t="s">
        <v>1377</v>
      </c>
      <c r="H121" s="139" t="s">
        <v>1173</v>
      </c>
      <c r="I121" s="139" t="s">
        <v>1183</v>
      </c>
      <c r="J121" s="139" t="s">
        <v>1184</v>
      </c>
      <c r="K121" s="244">
        <v>74.430000000000007</v>
      </c>
      <c r="L121" s="244">
        <f t="shared" si="2"/>
        <v>595.44000000000005</v>
      </c>
    </row>
    <row r="122" spans="1:14" ht="14.4" x14ac:dyDescent="0.25">
      <c r="A122" s="242">
        <v>20</v>
      </c>
      <c r="B122" s="139" t="s">
        <v>1174</v>
      </c>
      <c r="C122" s="164">
        <v>0.6</v>
      </c>
      <c r="D122" s="164">
        <v>2.2000000000000002</v>
      </c>
      <c r="E122" s="139" t="s">
        <v>1371</v>
      </c>
      <c r="F122" s="139" t="s">
        <v>1348</v>
      </c>
      <c r="G122" s="243" t="s">
        <v>1377</v>
      </c>
      <c r="H122" s="139" t="s">
        <v>1173</v>
      </c>
      <c r="I122" s="139" t="s">
        <v>1183</v>
      </c>
      <c r="J122" s="139" t="s">
        <v>1184</v>
      </c>
      <c r="K122" s="244">
        <v>169.74</v>
      </c>
      <c r="L122" s="244">
        <f t="shared" si="2"/>
        <v>3394.8</v>
      </c>
      <c r="M122" s="10">
        <f>SUM(L121:L122)</f>
        <v>3990.2400000000002</v>
      </c>
      <c r="N122" s="12">
        <f>SUM(M122)/31.2</f>
        <v>127.8923076923077</v>
      </c>
    </row>
  </sheetData>
  <autoFilter ref="A6:EP122" xr:uid="{C9919E90-3382-4E8F-94FA-AFADFE27FC4D}"/>
  <mergeCells count="6">
    <mergeCell ref="A1:J2"/>
    <mergeCell ref="A3:B3"/>
    <mergeCell ref="E3:F3"/>
    <mergeCell ref="C5:D5"/>
    <mergeCell ref="E5:F5"/>
    <mergeCell ref="G5:H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AB92F-1E65-4822-9284-A593E6D3CCF8}">
  <dimension ref="A1:EO134"/>
  <sheetViews>
    <sheetView topLeftCell="A46" workbookViewId="0">
      <selection activeCell="N110" sqref="N110"/>
    </sheetView>
  </sheetViews>
  <sheetFormatPr defaultColWidth="9.109375" defaultRowHeight="13.2" x14ac:dyDescent="0.25"/>
  <cols>
    <col min="1" max="1" width="9.44140625" style="10" customWidth="1"/>
    <col min="2" max="2" width="34.33203125" style="12" bestFit="1" customWidth="1"/>
    <col min="3" max="3" width="9" style="28" customWidth="1"/>
    <col min="4" max="4" width="8.44140625" style="28" customWidth="1"/>
    <col min="5" max="5" width="12.44140625" style="12" bestFit="1" customWidth="1"/>
    <col min="6" max="6" width="14.44140625" style="12" customWidth="1"/>
    <col min="7" max="7" width="8.6640625" style="12" customWidth="1"/>
    <col min="8" max="9" width="19.33203125" style="12" bestFit="1" customWidth="1"/>
    <col min="10" max="10" width="17.5546875" style="12" bestFit="1" customWidth="1"/>
    <col min="11" max="11" width="31.109375" style="12" customWidth="1"/>
    <col min="12" max="14" width="9.109375" style="10"/>
    <col min="15" max="16384" width="9.109375" style="12"/>
  </cols>
  <sheetData>
    <row r="1" spans="1:145" x14ac:dyDescent="0.25">
      <c r="A1" s="436" t="s">
        <v>66</v>
      </c>
      <c r="B1" s="437"/>
      <c r="C1" s="437"/>
      <c r="D1" s="437"/>
      <c r="E1" s="437"/>
      <c r="F1" s="437"/>
      <c r="G1" s="437"/>
      <c r="H1" s="437"/>
      <c r="I1" s="437"/>
      <c r="J1" s="437"/>
      <c r="K1" s="438"/>
    </row>
    <row r="2" spans="1:145" x14ac:dyDescent="0.25">
      <c r="A2" s="439"/>
      <c r="B2" s="447"/>
      <c r="C2" s="447"/>
      <c r="D2" s="447"/>
      <c r="E2" s="447"/>
      <c r="F2" s="447"/>
      <c r="G2" s="447"/>
      <c r="H2" s="447"/>
      <c r="I2" s="447"/>
      <c r="J2" s="447"/>
      <c r="K2" s="441"/>
    </row>
    <row r="3" spans="1:145" s="2" customFormat="1" x14ac:dyDescent="0.25">
      <c r="A3" s="439" t="s">
        <v>0</v>
      </c>
      <c r="B3" s="447"/>
      <c r="C3" s="297"/>
      <c r="D3" s="298"/>
      <c r="E3" s="448"/>
      <c r="F3" s="448"/>
      <c r="G3" s="448"/>
      <c r="H3" s="299"/>
      <c r="I3" s="299"/>
      <c r="J3" s="299"/>
      <c r="K3" s="149"/>
      <c r="L3" s="6"/>
      <c r="M3" s="6"/>
      <c r="N3" s="6"/>
    </row>
    <row r="4" spans="1:145" x14ac:dyDescent="0.25">
      <c r="A4" s="150"/>
      <c r="B4" s="300"/>
      <c r="C4" s="301"/>
      <c r="D4" s="301"/>
      <c r="E4" s="300"/>
      <c r="F4" s="300"/>
      <c r="G4" s="300"/>
      <c r="H4" s="300"/>
      <c r="I4" s="300"/>
      <c r="J4" s="300"/>
      <c r="K4" s="153"/>
    </row>
    <row r="5" spans="1:145" x14ac:dyDescent="0.25">
      <c r="A5" s="150"/>
      <c r="B5" s="300"/>
      <c r="C5" s="444"/>
      <c r="D5" s="444"/>
      <c r="E5" s="446" t="s">
        <v>78</v>
      </c>
      <c r="F5" s="446"/>
      <c r="G5" s="446"/>
      <c r="H5" s="446" t="s">
        <v>1375</v>
      </c>
      <c r="I5" s="446"/>
      <c r="J5" s="300"/>
      <c r="K5" s="153"/>
      <c r="L5" s="231" t="s">
        <v>1521</v>
      </c>
      <c r="M5" s="231"/>
      <c r="N5" s="231"/>
    </row>
    <row r="6" spans="1:145" ht="26.4" x14ac:dyDescent="0.25">
      <c r="A6" s="154" t="s">
        <v>67</v>
      </c>
      <c r="B6" s="155" t="s">
        <v>93</v>
      </c>
      <c r="C6" s="156" t="s">
        <v>81</v>
      </c>
      <c r="D6" s="156" t="s">
        <v>65</v>
      </c>
      <c r="E6" s="155" t="s">
        <v>84</v>
      </c>
      <c r="F6" s="155" t="s">
        <v>1522</v>
      </c>
      <c r="G6" s="155" t="s">
        <v>1523</v>
      </c>
      <c r="H6" s="155" t="s">
        <v>1225</v>
      </c>
      <c r="I6" s="155" t="s">
        <v>1376</v>
      </c>
      <c r="J6" s="155" t="s">
        <v>92</v>
      </c>
      <c r="K6" s="157" t="s">
        <v>64</v>
      </c>
      <c r="L6" s="158" t="s">
        <v>94</v>
      </c>
      <c r="M6" s="158" t="s">
        <v>95</v>
      </c>
      <c r="N6" s="158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</row>
    <row r="7" spans="1:145" s="2" customFormat="1" x14ac:dyDescent="0.25">
      <c r="A7" s="75" t="s">
        <v>137</v>
      </c>
      <c r="B7" s="75" t="s">
        <v>975</v>
      </c>
      <c r="C7" s="160"/>
      <c r="D7" s="160"/>
      <c r="E7" s="76"/>
      <c r="F7" s="76"/>
      <c r="G7" s="76"/>
      <c r="H7" s="76"/>
      <c r="I7" s="76"/>
      <c r="J7" s="76"/>
      <c r="K7" s="162"/>
      <c r="L7" s="6"/>
      <c r="M7" s="6">
        <f t="shared" ref="M7:M38" si="0">SUM(A7)*L7</f>
        <v>0</v>
      </c>
      <c r="N7" s="6"/>
    </row>
    <row r="8" spans="1:145" x14ac:dyDescent="0.25">
      <c r="A8" s="163">
        <v>2</v>
      </c>
      <c r="B8" s="139" t="s">
        <v>1163</v>
      </c>
      <c r="C8" s="164">
        <v>0.22</v>
      </c>
      <c r="D8" s="164">
        <v>0.39500000000000002</v>
      </c>
      <c r="E8" s="139" t="s">
        <v>1371</v>
      </c>
      <c r="F8" s="139" t="s">
        <v>1349</v>
      </c>
      <c r="G8" s="139" t="s">
        <v>1524</v>
      </c>
      <c r="H8" s="139" t="s">
        <v>1525</v>
      </c>
      <c r="I8" s="139" t="s">
        <v>1525</v>
      </c>
      <c r="J8" s="139" t="s">
        <v>1169</v>
      </c>
      <c r="K8" s="166"/>
      <c r="L8" s="302">
        <f>PRODUCT(C8*D8*69.5)</f>
        <v>6.0395500000000002</v>
      </c>
      <c r="M8" s="10">
        <f t="shared" si="0"/>
        <v>12.0791</v>
      </c>
    </row>
    <row r="9" spans="1:145" x14ac:dyDescent="0.25">
      <c r="A9" s="163">
        <v>1</v>
      </c>
      <c r="B9" s="139" t="s">
        <v>1167</v>
      </c>
      <c r="C9" s="164">
        <v>1.1499999999999999</v>
      </c>
      <c r="D9" s="164">
        <v>0.39500000000000002</v>
      </c>
      <c r="E9" s="139" t="s">
        <v>1371</v>
      </c>
      <c r="F9" s="139" t="s">
        <v>1349</v>
      </c>
      <c r="G9" s="139" t="s">
        <v>1524</v>
      </c>
      <c r="H9" s="139" t="s">
        <v>1525</v>
      </c>
      <c r="I9" s="139" t="s">
        <v>1525</v>
      </c>
      <c r="J9" s="139" t="s">
        <v>1169</v>
      </c>
      <c r="K9" s="166"/>
      <c r="L9" s="302">
        <f t="shared" ref="L9:L69" si="1">PRODUCT(C9*D9*69.5)</f>
        <v>31.570374999999999</v>
      </c>
      <c r="M9" s="10">
        <f t="shared" si="0"/>
        <v>31.570374999999999</v>
      </c>
    </row>
    <row r="10" spans="1:145" x14ac:dyDescent="0.25">
      <c r="A10" s="163">
        <v>1</v>
      </c>
      <c r="B10" s="139" t="s">
        <v>1168</v>
      </c>
      <c r="C10" s="164">
        <v>1.65</v>
      </c>
      <c r="D10" s="164">
        <v>0.5</v>
      </c>
      <c r="E10" s="139" t="s">
        <v>1371</v>
      </c>
      <c r="F10" s="139" t="s">
        <v>1349</v>
      </c>
      <c r="G10" s="139" t="s">
        <v>1524</v>
      </c>
      <c r="H10" s="139" t="s">
        <v>1525</v>
      </c>
      <c r="I10" s="139" t="s">
        <v>1525</v>
      </c>
      <c r="J10" s="139" t="s">
        <v>1169</v>
      </c>
      <c r="K10" s="166"/>
      <c r="L10" s="302">
        <f t="shared" si="1"/>
        <v>57.337499999999999</v>
      </c>
      <c r="M10" s="10">
        <f t="shared" si="0"/>
        <v>57.337499999999999</v>
      </c>
    </row>
    <row r="11" spans="1:145" x14ac:dyDescent="0.25">
      <c r="A11" s="163">
        <v>4</v>
      </c>
      <c r="B11" s="139" t="s">
        <v>1171</v>
      </c>
      <c r="C11" s="164">
        <v>0.4</v>
      </c>
      <c r="D11" s="164">
        <v>0.5</v>
      </c>
      <c r="E11" s="139" t="s">
        <v>1371</v>
      </c>
      <c r="F11" s="139" t="s">
        <v>1349</v>
      </c>
      <c r="G11" s="139" t="s">
        <v>1524</v>
      </c>
      <c r="H11" s="139" t="s">
        <v>1525</v>
      </c>
      <c r="I11" s="139" t="s">
        <v>1525</v>
      </c>
      <c r="J11" s="139" t="s">
        <v>1169</v>
      </c>
      <c r="K11" s="166"/>
      <c r="L11" s="302">
        <f t="shared" si="1"/>
        <v>13.9</v>
      </c>
      <c r="M11" s="10">
        <f t="shared" si="0"/>
        <v>55.6</v>
      </c>
    </row>
    <row r="12" spans="1:145" x14ac:dyDescent="0.25">
      <c r="A12" s="163">
        <v>2</v>
      </c>
      <c r="B12" s="139" t="s">
        <v>1172</v>
      </c>
      <c r="C12" s="164">
        <v>0.4</v>
      </c>
      <c r="D12" s="164">
        <v>0.2</v>
      </c>
      <c r="E12" s="139" t="s">
        <v>508</v>
      </c>
      <c r="F12" s="139" t="s">
        <v>508</v>
      </c>
      <c r="G12" s="139" t="s">
        <v>508</v>
      </c>
      <c r="H12" s="139" t="s">
        <v>1525</v>
      </c>
      <c r="I12" s="139" t="s">
        <v>1173</v>
      </c>
      <c r="J12" s="139" t="s">
        <v>1169</v>
      </c>
      <c r="K12" s="166"/>
      <c r="L12" s="302">
        <f>PRODUCT(C12*D12*66.78)</f>
        <v>5.3424000000000014</v>
      </c>
      <c r="M12" s="10">
        <f t="shared" si="0"/>
        <v>10.684800000000003</v>
      </c>
      <c r="N12" s="6">
        <f>SUM(M8:M12)</f>
        <v>167.27177499999999</v>
      </c>
    </row>
    <row r="13" spans="1:145" x14ac:dyDescent="0.25">
      <c r="A13" s="75" t="s">
        <v>138</v>
      </c>
      <c r="B13" s="74" t="s">
        <v>975</v>
      </c>
      <c r="C13" s="164"/>
      <c r="D13" s="164"/>
      <c r="E13" s="139"/>
      <c r="F13" s="139"/>
      <c r="G13" s="139"/>
      <c r="H13" s="139"/>
      <c r="I13" s="139"/>
      <c r="J13" s="139"/>
      <c r="K13" s="166"/>
      <c r="L13" s="302"/>
      <c r="M13" s="10">
        <f t="shared" si="0"/>
        <v>0</v>
      </c>
    </row>
    <row r="14" spans="1:145" x14ac:dyDescent="0.25">
      <c r="A14" s="163">
        <v>1</v>
      </c>
      <c r="B14" s="139" t="s">
        <v>1163</v>
      </c>
      <c r="C14" s="164">
        <v>0.22</v>
      </c>
      <c r="D14" s="164">
        <v>0.39500000000000002</v>
      </c>
      <c r="E14" s="139" t="s">
        <v>1371</v>
      </c>
      <c r="F14" s="139" t="s">
        <v>1349</v>
      </c>
      <c r="G14" s="139" t="s">
        <v>1524</v>
      </c>
      <c r="H14" s="139" t="s">
        <v>1525</v>
      </c>
      <c r="I14" s="139" t="s">
        <v>1525</v>
      </c>
      <c r="J14" s="139" t="s">
        <v>1169</v>
      </c>
      <c r="K14" s="166"/>
      <c r="L14" s="302">
        <f t="shared" si="1"/>
        <v>6.0395500000000002</v>
      </c>
      <c r="M14" s="10">
        <f t="shared" si="0"/>
        <v>6.0395500000000002</v>
      </c>
    </row>
    <row r="15" spans="1:145" x14ac:dyDescent="0.25">
      <c r="A15" s="163">
        <v>1</v>
      </c>
      <c r="B15" s="139" t="s">
        <v>1167</v>
      </c>
      <c r="C15" s="164">
        <v>0.57499999999999996</v>
      </c>
      <c r="D15" s="164">
        <v>0.39500000000000002</v>
      </c>
      <c r="E15" s="139" t="s">
        <v>1371</v>
      </c>
      <c r="F15" s="139" t="s">
        <v>1349</v>
      </c>
      <c r="G15" s="139" t="s">
        <v>1524</v>
      </c>
      <c r="H15" s="139" t="s">
        <v>1525</v>
      </c>
      <c r="I15" s="139" t="s">
        <v>1525</v>
      </c>
      <c r="J15" s="139" t="s">
        <v>1169</v>
      </c>
      <c r="K15" s="166"/>
      <c r="L15" s="302">
        <f t="shared" si="1"/>
        <v>15.785187499999999</v>
      </c>
      <c r="M15" s="10">
        <f t="shared" si="0"/>
        <v>15.785187499999999</v>
      </c>
    </row>
    <row r="16" spans="1:145" x14ac:dyDescent="0.25">
      <c r="A16" s="163">
        <v>1</v>
      </c>
      <c r="B16" s="139" t="s">
        <v>1168</v>
      </c>
      <c r="C16" s="164">
        <v>0.8</v>
      </c>
      <c r="D16" s="164">
        <v>0.5</v>
      </c>
      <c r="E16" s="139" t="s">
        <v>1371</v>
      </c>
      <c r="F16" s="139" t="s">
        <v>1349</v>
      </c>
      <c r="G16" s="139" t="s">
        <v>1524</v>
      </c>
      <c r="H16" s="139" t="s">
        <v>1525</v>
      </c>
      <c r="I16" s="139" t="s">
        <v>1525</v>
      </c>
      <c r="J16" s="139" t="s">
        <v>1169</v>
      </c>
      <c r="K16" s="166"/>
      <c r="L16" s="302">
        <f t="shared" si="1"/>
        <v>27.8</v>
      </c>
      <c r="M16" s="10">
        <f t="shared" si="0"/>
        <v>27.8</v>
      </c>
    </row>
    <row r="17" spans="1:14" x14ac:dyDescent="0.25">
      <c r="A17" s="163">
        <v>2</v>
      </c>
      <c r="B17" s="139" t="s">
        <v>1171</v>
      </c>
      <c r="C17" s="164">
        <v>0.4</v>
      </c>
      <c r="D17" s="164">
        <v>0.5</v>
      </c>
      <c r="E17" s="139" t="s">
        <v>1371</v>
      </c>
      <c r="F17" s="139" t="s">
        <v>1349</v>
      </c>
      <c r="G17" s="139" t="s">
        <v>1524</v>
      </c>
      <c r="H17" s="139" t="s">
        <v>1525</v>
      </c>
      <c r="I17" s="139" t="s">
        <v>1525</v>
      </c>
      <c r="J17" s="139" t="s">
        <v>1169</v>
      </c>
      <c r="K17" s="166"/>
      <c r="L17" s="302">
        <f t="shared" si="1"/>
        <v>13.9</v>
      </c>
      <c r="M17" s="10">
        <f t="shared" si="0"/>
        <v>27.8</v>
      </c>
    </row>
    <row r="18" spans="1:14" x14ac:dyDescent="0.25">
      <c r="A18" s="163">
        <v>1</v>
      </c>
      <c r="B18" s="139" t="s">
        <v>1172</v>
      </c>
      <c r="C18" s="164">
        <v>0.4</v>
      </c>
      <c r="D18" s="164">
        <v>0.2</v>
      </c>
      <c r="E18" s="139" t="s">
        <v>508</v>
      </c>
      <c r="F18" s="139" t="s">
        <v>508</v>
      </c>
      <c r="G18" s="139" t="s">
        <v>508</v>
      </c>
      <c r="H18" s="139" t="s">
        <v>1525</v>
      </c>
      <c r="I18" s="139" t="s">
        <v>1173</v>
      </c>
      <c r="J18" s="139" t="s">
        <v>1169</v>
      </c>
      <c r="K18" s="166"/>
      <c r="L18" s="302">
        <f>PRODUCT(C18*D18*66.78)</f>
        <v>5.3424000000000014</v>
      </c>
      <c r="M18" s="10">
        <f t="shared" si="0"/>
        <v>5.3424000000000014</v>
      </c>
      <c r="N18" s="6">
        <f>SUM(M14:M18)</f>
        <v>82.76713749999999</v>
      </c>
    </row>
    <row r="19" spans="1:14" x14ac:dyDescent="0.25">
      <c r="A19" s="75" t="s">
        <v>139</v>
      </c>
      <c r="B19" s="75" t="s">
        <v>977</v>
      </c>
      <c r="C19" s="164"/>
      <c r="D19" s="164"/>
      <c r="E19" s="139"/>
      <c r="F19" s="139"/>
      <c r="G19" s="139"/>
      <c r="H19" s="139"/>
      <c r="I19" s="139"/>
      <c r="J19" s="139"/>
      <c r="K19" s="166"/>
      <c r="L19" s="302"/>
      <c r="M19" s="10">
        <f t="shared" si="0"/>
        <v>0</v>
      </c>
    </row>
    <row r="20" spans="1:14" x14ac:dyDescent="0.25">
      <c r="A20" s="163">
        <v>3</v>
      </c>
      <c r="B20" s="139" t="s">
        <v>1163</v>
      </c>
      <c r="C20" s="164">
        <v>0.22</v>
      </c>
      <c r="D20" s="164">
        <v>0.39500000000000002</v>
      </c>
      <c r="E20" s="139" t="s">
        <v>1371</v>
      </c>
      <c r="F20" s="139" t="s">
        <v>1349</v>
      </c>
      <c r="G20" s="139" t="s">
        <v>1524</v>
      </c>
      <c r="H20" s="139" t="s">
        <v>1525</v>
      </c>
      <c r="I20" s="139" t="s">
        <v>1525</v>
      </c>
      <c r="J20" s="139" t="s">
        <v>1169</v>
      </c>
      <c r="K20" s="166"/>
      <c r="L20" s="302">
        <f t="shared" si="1"/>
        <v>6.0395500000000002</v>
      </c>
      <c r="M20" s="10">
        <f t="shared" si="0"/>
        <v>18.118650000000002</v>
      </c>
    </row>
    <row r="21" spans="1:14" x14ac:dyDescent="0.25">
      <c r="A21" s="163">
        <v>2</v>
      </c>
      <c r="B21" s="139" t="s">
        <v>1167</v>
      </c>
      <c r="C21" s="164">
        <v>1.1499999999999999</v>
      </c>
      <c r="D21" s="164">
        <v>0.39500000000000002</v>
      </c>
      <c r="E21" s="139" t="s">
        <v>1371</v>
      </c>
      <c r="F21" s="139" t="s">
        <v>1349</v>
      </c>
      <c r="G21" s="139" t="s">
        <v>1524</v>
      </c>
      <c r="H21" s="139" t="s">
        <v>1525</v>
      </c>
      <c r="I21" s="139" t="s">
        <v>1525</v>
      </c>
      <c r="J21" s="139" t="s">
        <v>1169</v>
      </c>
      <c r="K21" s="166"/>
      <c r="L21" s="302">
        <f t="shared" si="1"/>
        <v>31.570374999999999</v>
      </c>
      <c r="M21" s="10">
        <f t="shared" si="0"/>
        <v>63.140749999999997</v>
      </c>
    </row>
    <row r="22" spans="1:14" x14ac:dyDescent="0.25">
      <c r="A22" s="163">
        <v>1</v>
      </c>
      <c r="B22" s="139" t="s">
        <v>1168</v>
      </c>
      <c r="C22" s="164">
        <v>3</v>
      </c>
      <c r="D22" s="164">
        <v>0.5</v>
      </c>
      <c r="E22" s="139" t="s">
        <v>1371</v>
      </c>
      <c r="F22" s="139" t="s">
        <v>1349</v>
      </c>
      <c r="G22" s="139" t="s">
        <v>1524</v>
      </c>
      <c r="H22" s="139" t="s">
        <v>1525</v>
      </c>
      <c r="I22" s="139" t="s">
        <v>1525</v>
      </c>
      <c r="J22" s="139" t="s">
        <v>1169</v>
      </c>
      <c r="K22" s="166"/>
      <c r="L22" s="302">
        <f t="shared" si="1"/>
        <v>104.25</v>
      </c>
      <c r="M22" s="10">
        <f t="shared" si="0"/>
        <v>104.25</v>
      </c>
    </row>
    <row r="23" spans="1:14" x14ac:dyDescent="0.25">
      <c r="A23" s="163">
        <v>6</v>
      </c>
      <c r="B23" s="139" t="s">
        <v>1171</v>
      </c>
      <c r="C23" s="164">
        <v>0.4</v>
      </c>
      <c r="D23" s="164">
        <v>0.5</v>
      </c>
      <c r="E23" s="139" t="s">
        <v>1371</v>
      </c>
      <c r="F23" s="139" t="s">
        <v>1349</v>
      </c>
      <c r="G23" s="139" t="s">
        <v>1524</v>
      </c>
      <c r="H23" s="139" t="s">
        <v>1525</v>
      </c>
      <c r="I23" s="139" t="s">
        <v>1525</v>
      </c>
      <c r="J23" s="139" t="s">
        <v>1169</v>
      </c>
      <c r="K23" s="166"/>
      <c r="L23" s="302">
        <f t="shared" si="1"/>
        <v>13.9</v>
      </c>
      <c r="M23" s="10">
        <f t="shared" si="0"/>
        <v>83.4</v>
      </c>
    </row>
    <row r="24" spans="1:14" x14ac:dyDescent="0.25">
      <c r="A24" s="163">
        <v>3</v>
      </c>
      <c r="B24" s="139" t="s">
        <v>1172</v>
      </c>
      <c r="C24" s="164">
        <v>0.4</v>
      </c>
      <c r="D24" s="164">
        <v>0.2</v>
      </c>
      <c r="E24" s="139" t="s">
        <v>508</v>
      </c>
      <c r="F24" s="139" t="s">
        <v>508</v>
      </c>
      <c r="G24" s="139" t="s">
        <v>508</v>
      </c>
      <c r="H24" s="139" t="s">
        <v>1525</v>
      </c>
      <c r="I24" s="139" t="s">
        <v>1173</v>
      </c>
      <c r="J24" s="139" t="s">
        <v>1169</v>
      </c>
      <c r="K24" s="166"/>
      <c r="L24" s="302">
        <f>PRODUCT(C24*D24*66.78)</f>
        <v>5.3424000000000014</v>
      </c>
      <c r="M24" s="10">
        <f t="shared" si="0"/>
        <v>16.027200000000004</v>
      </c>
      <c r="N24" s="6">
        <f>SUM(M20:M24)</f>
        <v>284.9366</v>
      </c>
    </row>
    <row r="25" spans="1:14" x14ac:dyDescent="0.25">
      <c r="A25" s="75" t="s">
        <v>140</v>
      </c>
      <c r="B25" s="75" t="s">
        <v>975</v>
      </c>
      <c r="C25" s="164"/>
      <c r="D25" s="164"/>
      <c r="E25" s="139"/>
      <c r="F25" s="139"/>
      <c r="G25" s="139"/>
      <c r="H25" s="139"/>
      <c r="I25" s="139"/>
      <c r="J25" s="139"/>
      <c r="K25" s="166"/>
      <c r="L25" s="302"/>
      <c r="M25" s="10">
        <f t="shared" si="0"/>
        <v>0</v>
      </c>
    </row>
    <row r="26" spans="1:14" x14ac:dyDescent="0.25">
      <c r="A26" s="163">
        <v>20</v>
      </c>
      <c r="B26" s="139" t="s">
        <v>1163</v>
      </c>
      <c r="C26" s="164">
        <v>0.22</v>
      </c>
      <c r="D26" s="164">
        <v>0.39500000000000002</v>
      </c>
      <c r="E26" s="139" t="s">
        <v>1371</v>
      </c>
      <c r="F26" s="139" t="s">
        <v>1349</v>
      </c>
      <c r="G26" s="139" t="s">
        <v>1524</v>
      </c>
      <c r="H26" s="139" t="s">
        <v>1525</v>
      </c>
      <c r="I26" s="139" t="s">
        <v>1525</v>
      </c>
      <c r="J26" s="139" t="s">
        <v>1169</v>
      </c>
      <c r="K26" s="166"/>
      <c r="L26" s="302">
        <f t="shared" si="1"/>
        <v>6.0395500000000002</v>
      </c>
      <c r="M26" s="10">
        <f t="shared" si="0"/>
        <v>120.791</v>
      </c>
    </row>
    <row r="27" spans="1:14" x14ac:dyDescent="0.25">
      <c r="A27" s="163">
        <v>15</v>
      </c>
      <c r="B27" s="139" t="s">
        <v>1167</v>
      </c>
      <c r="C27" s="164">
        <v>1.1499999999999999</v>
      </c>
      <c r="D27" s="164">
        <v>0.39500000000000002</v>
      </c>
      <c r="E27" s="139" t="s">
        <v>1371</v>
      </c>
      <c r="F27" s="139" t="s">
        <v>1349</v>
      </c>
      <c r="G27" s="139" t="s">
        <v>1524</v>
      </c>
      <c r="H27" s="139" t="s">
        <v>1525</v>
      </c>
      <c r="I27" s="139" t="s">
        <v>1525</v>
      </c>
      <c r="J27" s="139" t="s">
        <v>1169</v>
      </c>
      <c r="K27" s="166"/>
      <c r="L27" s="302">
        <f t="shared" si="1"/>
        <v>31.570374999999999</v>
      </c>
      <c r="M27" s="10">
        <f t="shared" si="0"/>
        <v>473.55562499999996</v>
      </c>
    </row>
    <row r="28" spans="1:14" x14ac:dyDescent="0.25">
      <c r="A28" s="163">
        <v>10</v>
      </c>
      <c r="B28" s="139" t="s">
        <v>1168</v>
      </c>
      <c r="C28" s="164">
        <v>1.65</v>
      </c>
      <c r="D28" s="164">
        <v>0.5</v>
      </c>
      <c r="E28" s="139" t="s">
        <v>1371</v>
      </c>
      <c r="F28" s="139" t="s">
        <v>1349</v>
      </c>
      <c r="G28" s="139" t="s">
        <v>1524</v>
      </c>
      <c r="H28" s="139" t="s">
        <v>1525</v>
      </c>
      <c r="I28" s="139" t="s">
        <v>1525</v>
      </c>
      <c r="J28" s="139" t="s">
        <v>1169</v>
      </c>
      <c r="K28" s="166"/>
      <c r="L28" s="302">
        <f t="shared" si="1"/>
        <v>57.337499999999999</v>
      </c>
      <c r="M28" s="10">
        <f t="shared" si="0"/>
        <v>573.375</v>
      </c>
    </row>
    <row r="29" spans="1:14" x14ac:dyDescent="0.25">
      <c r="A29" s="163">
        <v>5</v>
      </c>
      <c r="B29" s="139" t="s">
        <v>1168</v>
      </c>
      <c r="C29" s="164">
        <v>1.1499999999999999</v>
      </c>
      <c r="D29" s="164">
        <v>0.5</v>
      </c>
      <c r="E29" s="139" t="s">
        <v>1371</v>
      </c>
      <c r="F29" s="139" t="s">
        <v>1349</v>
      </c>
      <c r="G29" s="139" t="s">
        <v>1524</v>
      </c>
      <c r="H29" s="139" t="s">
        <v>1525</v>
      </c>
      <c r="I29" s="139" t="s">
        <v>1525</v>
      </c>
      <c r="J29" s="139" t="s">
        <v>1169</v>
      </c>
      <c r="K29" s="166"/>
      <c r="L29" s="302">
        <f t="shared" si="1"/>
        <v>39.962499999999999</v>
      </c>
      <c r="M29" s="10">
        <f t="shared" si="0"/>
        <v>199.8125</v>
      </c>
    </row>
    <row r="30" spans="1:14" x14ac:dyDescent="0.25">
      <c r="A30" s="163">
        <v>40</v>
      </c>
      <c r="B30" s="139" t="s">
        <v>1171</v>
      </c>
      <c r="C30" s="164">
        <v>0.4</v>
      </c>
      <c r="D30" s="164">
        <v>0.5</v>
      </c>
      <c r="E30" s="139" t="s">
        <v>1371</v>
      </c>
      <c r="F30" s="139" t="s">
        <v>1349</v>
      </c>
      <c r="G30" s="139" t="s">
        <v>1524</v>
      </c>
      <c r="H30" s="139" t="s">
        <v>1525</v>
      </c>
      <c r="I30" s="139" t="s">
        <v>1525</v>
      </c>
      <c r="J30" s="139" t="s">
        <v>1169</v>
      </c>
      <c r="K30" s="166"/>
      <c r="L30" s="302">
        <f t="shared" si="1"/>
        <v>13.9</v>
      </c>
      <c r="M30" s="10">
        <f t="shared" si="0"/>
        <v>556</v>
      </c>
    </row>
    <row r="31" spans="1:14" x14ac:dyDescent="0.25">
      <c r="A31" s="163">
        <v>20</v>
      </c>
      <c r="B31" s="139" t="s">
        <v>1172</v>
      </c>
      <c r="C31" s="164">
        <v>0.4</v>
      </c>
      <c r="D31" s="164">
        <v>0.2</v>
      </c>
      <c r="E31" s="139" t="s">
        <v>508</v>
      </c>
      <c r="F31" s="139" t="s">
        <v>508</v>
      </c>
      <c r="G31" s="139" t="s">
        <v>508</v>
      </c>
      <c r="H31" s="139" t="s">
        <v>1525</v>
      </c>
      <c r="I31" s="139" t="s">
        <v>1173</v>
      </c>
      <c r="J31" s="139" t="s">
        <v>1169</v>
      </c>
      <c r="K31" s="166"/>
      <c r="L31" s="302">
        <f>PRODUCT(C31*D31*66.78)</f>
        <v>5.3424000000000014</v>
      </c>
      <c r="M31" s="10">
        <f t="shared" si="0"/>
        <v>106.84800000000003</v>
      </c>
      <c r="N31" s="6">
        <f>SUM(M26:M31)/5</f>
        <v>406.07642499999997</v>
      </c>
    </row>
    <row r="32" spans="1:14" x14ac:dyDescent="0.25">
      <c r="A32" s="75" t="s">
        <v>141</v>
      </c>
      <c r="B32" s="75" t="s">
        <v>977</v>
      </c>
      <c r="C32" s="164"/>
      <c r="D32" s="164"/>
      <c r="E32" s="139"/>
      <c r="F32" s="139"/>
      <c r="G32" s="139"/>
      <c r="H32" s="139"/>
      <c r="I32" s="139"/>
      <c r="J32" s="139"/>
      <c r="K32" s="166"/>
      <c r="L32" s="302"/>
      <c r="M32" s="10">
        <f t="shared" si="0"/>
        <v>0</v>
      </c>
    </row>
    <row r="33" spans="1:14" x14ac:dyDescent="0.25">
      <c r="A33" s="163">
        <v>25</v>
      </c>
      <c r="B33" s="139" t="s">
        <v>1163</v>
      </c>
      <c r="C33" s="164">
        <v>0.22</v>
      </c>
      <c r="D33" s="164">
        <v>0.39500000000000002</v>
      </c>
      <c r="E33" s="139" t="s">
        <v>1371</v>
      </c>
      <c r="F33" s="139" t="s">
        <v>1349</v>
      </c>
      <c r="G33" s="139" t="s">
        <v>1524</v>
      </c>
      <c r="H33" s="139" t="s">
        <v>1525</v>
      </c>
      <c r="I33" s="139" t="s">
        <v>1525</v>
      </c>
      <c r="J33" s="139" t="s">
        <v>1169</v>
      </c>
      <c r="K33" s="166"/>
      <c r="L33" s="302">
        <f t="shared" si="1"/>
        <v>6.0395500000000002</v>
      </c>
      <c r="M33" s="10">
        <f t="shared" si="0"/>
        <v>150.98875000000001</v>
      </c>
    </row>
    <row r="34" spans="1:14" x14ac:dyDescent="0.25">
      <c r="A34" s="163">
        <v>20</v>
      </c>
      <c r="B34" s="139" t="s">
        <v>1167</v>
      </c>
      <c r="C34" s="164">
        <v>1.1499999999999999</v>
      </c>
      <c r="D34" s="164">
        <v>0.39500000000000002</v>
      </c>
      <c r="E34" s="139" t="s">
        <v>1371</v>
      </c>
      <c r="F34" s="139" t="s">
        <v>1349</v>
      </c>
      <c r="G34" s="139" t="s">
        <v>1524</v>
      </c>
      <c r="H34" s="139" t="s">
        <v>1525</v>
      </c>
      <c r="I34" s="139" t="s">
        <v>1525</v>
      </c>
      <c r="J34" s="139" t="s">
        <v>1169</v>
      </c>
      <c r="K34" s="166"/>
      <c r="L34" s="302">
        <f t="shared" si="1"/>
        <v>31.570374999999999</v>
      </c>
      <c r="M34" s="10">
        <f t="shared" si="0"/>
        <v>631.40750000000003</v>
      </c>
    </row>
    <row r="35" spans="1:14" x14ac:dyDescent="0.25">
      <c r="A35" s="163">
        <v>10</v>
      </c>
      <c r="B35" s="139" t="s">
        <v>1168</v>
      </c>
      <c r="C35" s="164">
        <v>1.65</v>
      </c>
      <c r="D35" s="164">
        <v>0.5</v>
      </c>
      <c r="E35" s="139" t="s">
        <v>1371</v>
      </c>
      <c r="F35" s="139" t="s">
        <v>1349</v>
      </c>
      <c r="G35" s="139" t="s">
        <v>1524</v>
      </c>
      <c r="H35" s="139" t="s">
        <v>1525</v>
      </c>
      <c r="I35" s="139" t="s">
        <v>1525</v>
      </c>
      <c r="J35" s="139" t="s">
        <v>1169</v>
      </c>
      <c r="K35" s="166"/>
      <c r="L35" s="302">
        <f t="shared" si="1"/>
        <v>57.337499999999999</v>
      </c>
      <c r="M35" s="10">
        <f t="shared" si="0"/>
        <v>573.375</v>
      </c>
    </row>
    <row r="36" spans="1:14" x14ac:dyDescent="0.25">
      <c r="A36" s="163">
        <v>5</v>
      </c>
      <c r="B36" s="139" t="s">
        <v>1168</v>
      </c>
      <c r="C36" s="164">
        <v>2.52</v>
      </c>
      <c r="D36" s="164">
        <v>0.5</v>
      </c>
      <c r="E36" s="139" t="s">
        <v>1371</v>
      </c>
      <c r="F36" s="139" t="s">
        <v>1349</v>
      </c>
      <c r="G36" s="139" t="s">
        <v>1524</v>
      </c>
      <c r="H36" s="139" t="s">
        <v>1525</v>
      </c>
      <c r="I36" s="139" t="s">
        <v>1525</v>
      </c>
      <c r="J36" s="139" t="s">
        <v>1169</v>
      </c>
      <c r="K36" s="166"/>
      <c r="L36" s="302">
        <f t="shared" si="1"/>
        <v>87.570000000000007</v>
      </c>
      <c r="M36" s="10">
        <f t="shared" si="0"/>
        <v>437.85</v>
      </c>
    </row>
    <row r="37" spans="1:14" x14ac:dyDescent="0.25">
      <c r="A37" s="163">
        <v>50</v>
      </c>
      <c r="B37" s="139" t="s">
        <v>1171</v>
      </c>
      <c r="C37" s="164">
        <v>0.4</v>
      </c>
      <c r="D37" s="164">
        <v>0.5</v>
      </c>
      <c r="E37" s="139" t="s">
        <v>1371</v>
      </c>
      <c r="F37" s="139" t="s">
        <v>1349</v>
      </c>
      <c r="G37" s="139" t="s">
        <v>1524</v>
      </c>
      <c r="H37" s="139" t="s">
        <v>1525</v>
      </c>
      <c r="I37" s="139" t="s">
        <v>1525</v>
      </c>
      <c r="J37" s="139" t="s">
        <v>1169</v>
      </c>
      <c r="K37" s="166"/>
      <c r="L37" s="302">
        <f t="shared" si="1"/>
        <v>13.9</v>
      </c>
      <c r="M37" s="10">
        <f t="shared" si="0"/>
        <v>695</v>
      </c>
    </row>
    <row r="38" spans="1:14" x14ac:dyDescent="0.25">
      <c r="A38" s="163">
        <v>25</v>
      </c>
      <c r="B38" s="139" t="s">
        <v>1172</v>
      </c>
      <c r="C38" s="164">
        <v>0.4</v>
      </c>
      <c r="D38" s="164">
        <v>0.2</v>
      </c>
      <c r="E38" s="139" t="s">
        <v>508</v>
      </c>
      <c r="F38" s="139" t="s">
        <v>508</v>
      </c>
      <c r="G38" s="139" t="s">
        <v>508</v>
      </c>
      <c r="H38" s="139" t="s">
        <v>1525</v>
      </c>
      <c r="I38" s="139" t="s">
        <v>1173</v>
      </c>
      <c r="J38" s="139" t="s">
        <v>1169</v>
      </c>
      <c r="K38" s="166"/>
      <c r="L38" s="302">
        <f>PRODUCT(C38*D38*66.78)</f>
        <v>5.3424000000000014</v>
      </c>
      <c r="M38" s="10">
        <f t="shared" si="0"/>
        <v>133.56000000000003</v>
      </c>
      <c r="N38" s="6">
        <f>SUM(M33:M38)/5</f>
        <v>524.43624999999997</v>
      </c>
    </row>
    <row r="39" spans="1:14" x14ac:dyDescent="0.25">
      <c r="A39" s="75" t="s">
        <v>142</v>
      </c>
      <c r="B39" s="75" t="s">
        <v>977</v>
      </c>
      <c r="C39" s="164"/>
      <c r="D39" s="164"/>
      <c r="E39" s="139"/>
      <c r="F39" s="139"/>
      <c r="G39" s="139"/>
      <c r="H39" s="139"/>
      <c r="I39" s="139"/>
      <c r="J39" s="139"/>
      <c r="K39" s="166"/>
      <c r="L39" s="302"/>
      <c r="M39" s="10">
        <f t="shared" ref="M39:M70" si="2">SUM(A39)*L39</f>
        <v>0</v>
      </c>
    </row>
    <row r="40" spans="1:14" x14ac:dyDescent="0.25">
      <c r="A40" s="163">
        <v>1</v>
      </c>
      <c r="B40" s="139" t="s">
        <v>1163</v>
      </c>
      <c r="C40" s="164">
        <v>0.22</v>
      </c>
      <c r="D40" s="164">
        <v>0.39500000000000002</v>
      </c>
      <c r="E40" s="139" t="s">
        <v>1371</v>
      </c>
      <c r="F40" s="139" t="s">
        <v>1349</v>
      </c>
      <c r="G40" s="139" t="s">
        <v>1524</v>
      </c>
      <c r="H40" s="139" t="s">
        <v>1525</v>
      </c>
      <c r="I40" s="139" t="s">
        <v>1525</v>
      </c>
      <c r="J40" s="139" t="s">
        <v>1169</v>
      </c>
      <c r="K40" s="166"/>
      <c r="L40" s="302">
        <f t="shared" si="1"/>
        <v>6.0395500000000002</v>
      </c>
      <c r="M40" s="10">
        <f t="shared" si="2"/>
        <v>6.0395500000000002</v>
      </c>
    </row>
    <row r="41" spans="1:14" x14ac:dyDescent="0.25">
      <c r="A41" s="163">
        <v>1</v>
      </c>
      <c r="B41" s="139" t="s">
        <v>1167</v>
      </c>
      <c r="C41" s="164">
        <v>0.57499999999999996</v>
      </c>
      <c r="D41" s="164">
        <v>0.39500000000000002</v>
      </c>
      <c r="E41" s="139" t="s">
        <v>1371</v>
      </c>
      <c r="F41" s="139" t="s">
        <v>1349</v>
      </c>
      <c r="G41" s="139" t="s">
        <v>1524</v>
      </c>
      <c r="H41" s="139" t="s">
        <v>1525</v>
      </c>
      <c r="I41" s="139" t="s">
        <v>1525</v>
      </c>
      <c r="J41" s="139" t="s">
        <v>1169</v>
      </c>
      <c r="K41" s="166"/>
      <c r="L41" s="302">
        <f t="shared" si="1"/>
        <v>15.785187499999999</v>
      </c>
      <c r="M41" s="10">
        <f t="shared" si="2"/>
        <v>15.785187499999999</v>
      </c>
    </row>
    <row r="42" spans="1:14" x14ac:dyDescent="0.25">
      <c r="A42" s="163">
        <v>1</v>
      </c>
      <c r="B42" s="139" t="s">
        <v>1168</v>
      </c>
      <c r="C42" s="164">
        <v>0.8</v>
      </c>
      <c r="D42" s="164">
        <v>0.5</v>
      </c>
      <c r="E42" s="139" t="s">
        <v>1371</v>
      </c>
      <c r="F42" s="139" t="s">
        <v>1349</v>
      </c>
      <c r="G42" s="139" t="s">
        <v>1524</v>
      </c>
      <c r="H42" s="139" t="s">
        <v>1525</v>
      </c>
      <c r="I42" s="139" t="s">
        <v>1525</v>
      </c>
      <c r="J42" s="139" t="s">
        <v>1169</v>
      </c>
      <c r="K42" s="166"/>
      <c r="L42" s="302">
        <f t="shared" si="1"/>
        <v>27.8</v>
      </c>
      <c r="M42" s="10">
        <f t="shared" si="2"/>
        <v>27.8</v>
      </c>
    </row>
    <row r="43" spans="1:14" x14ac:dyDescent="0.25">
      <c r="A43" s="163">
        <v>2</v>
      </c>
      <c r="B43" s="139" t="s">
        <v>1171</v>
      </c>
      <c r="C43" s="164">
        <v>0.4</v>
      </c>
      <c r="D43" s="164">
        <v>0.5</v>
      </c>
      <c r="E43" s="139" t="s">
        <v>1371</v>
      </c>
      <c r="F43" s="139" t="s">
        <v>1349</v>
      </c>
      <c r="G43" s="139" t="s">
        <v>1524</v>
      </c>
      <c r="H43" s="139" t="s">
        <v>1525</v>
      </c>
      <c r="I43" s="139" t="s">
        <v>1525</v>
      </c>
      <c r="J43" s="139" t="s">
        <v>1169</v>
      </c>
      <c r="K43" s="166"/>
      <c r="L43" s="302">
        <f t="shared" si="1"/>
        <v>13.9</v>
      </c>
      <c r="M43" s="10">
        <f t="shared" si="2"/>
        <v>27.8</v>
      </c>
    </row>
    <row r="44" spans="1:14" x14ac:dyDescent="0.25">
      <c r="A44" s="163">
        <v>1</v>
      </c>
      <c r="B44" s="139" t="s">
        <v>1172</v>
      </c>
      <c r="C44" s="164">
        <v>0.4</v>
      </c>
      <c r="D44" s="164">
        <v>0.2</v>
      </c>
      <c r="E44" s="139" t="s">
        <v>508</v>
      </c>
      <c r="F44" s="139" t="s">
        <v>508</v>
      </c>
      <c r="G44" s="139" t="s">
        <v>508</v>
      </c>
      <c r="H44" s="139" t="s">
        <v>1525</v>
      </c>
      <c r="I44" s="139" t="s">
        <v>1173</v>
      </c>
      <c r="J44" s="139" t="s">
        <v>1169</v>
      </c>
      <c r="K44" s="166"/>
      <c r="L44" s="302">
        <f>PRODUCT(C44*D44*66.78)</f>
        <v>5.3424000000000014</v>
      </c>
      <c r="M44" s="10">
        <f t="shared" si="2"/>
        <v>5.3424000000000014</v>
      </c>
      <c r="N44" s="6">
        <f>SUM(M40:M44)</f>
        <v>82.76713749999999</v>
      </c>
    </row>
    <row r="45" spans="1:14" x14ac:dyDescent="0.25">
      <c r="A45" s="75" t="s">
        <v>157</v>
      </c>
      <c r="B45" s="75" t="s">
        <v>1026</v>
      </c>
      <c r="C45" s="164"/>
      <c r="D45" s="164"/>
      <c r="E45" s="139"/>
      <c r="F45" s="139"/>
      <c r="G45" s="139"/>
      <c r="H45" s="139"/>
      <c r="I45" s="139"/>
      <c r="J45" s="139"/>
      <c r="K45" s="166"/>
      <c r="L45" s="302"/>
      <c r="M45" s="10">
        <f t="shared" si="2"/>
        <v>0</v>
      </c>
    </row>
    <row r="46" spans="1:14" x14ac:dyDescent="0.25">
      <c r="A46" s="163">
        <v>1</v>
      </c>
      <c r="B46" s="139" t="s">
        <v>1174</v>
      </c>
      <c r="C46" s="164">
        <v>0.9</v>
      </c>
      <c r="D46" s="164">
        <v>2.4</v>
      </c>
      <c r="E46" s="139" t="s">
        <v>1371</v>
      </c>
      <c r="F46" s="139" t="s">
        <v>1349</v>
      </c>
      <c r="G46" s="139" t="s">
        <v>1524</v>
      </c>
      <c r="H46" s="139" t="s">
        <v>1525</v>
      </c>
      <c r="I46" s="139" t="s">
        <v>1525</v>
      </c>
      <c r="J46" s="139" t="s">
        <v>1169</v>
      </c>
      <c r="K46" s="166"/>
      <c r="L46" s="302">
        <f t="shared" si="1"/>
        <v>150.12</v>
      </c>
      <c r="M46" s="10">
        <f t="shared" si="2"/>
        <v>150.12</v>
      </c>
      <c r="N46" s="6">
        <f>SUM(M46)</f>
        <v>150.12</v>
      </c>
    </row>
    <row r="47" spans="1:14" x14ac:dyDescent="0.25">
      <c r="A47" s="75" t="s">
        <v>158</v>
      </c>
      <c r="B47" s="75" t="s">
        <v>1029</v>
      </c>
      <c r="C47" s="164"/>
      <c r="D47" s="164"/>
      <c r="E47" s="139"/>
      <c r="F47" s="139"/>
      <c r="G47" s="139"/>
      <c r="H47" s="139"/>
      <c r="I47" s="139"/>
      <c r="J47" s="139"/>
      <c r="K47" s="166"/>
      <c r="L47" s="302"/>
      <c r="M47" s="10">
        <f t="shared" si="2"/>
        <v>0</v>
      </c>
    </row>
    <row r="48" spans="1:14" x14ac:dyDescent="0.25">
      <c r="A48" s="163">
        <v>6</v>
      </c>
      <c r="B48" s="139" t="s">
        <v>1171</v>
      </c>
      <c r="C48" s="164">
        <v>0.75</v>
      </c>
      <c r="D48" s="164">
        <v>0.45</v>
      </c>
      <c r="E48" s="139" t="s">
        <v>1371</v>
      </c>
      <c r="F48" s="139" t="s">
        <v>1349</v>
      </c>
      <c r="G48" s="139" t="s">
        <v>1524</v>
      </c>
      <c r="H48" s="139" t="s">
        <v>1525</v>
      </c>
      <c r="I48" s="139" t="s">
        <v>1173</v>
      </c>
      <c r="J48" s="139" t="s">
        <v>1169</v>
      </c>
      <c r="K48" s="166"/>
      <c r="L48" s="302">
        <f>PRODUCT(C48*D48*66.78)</f>
        <v>22.538250000000001</v>
      </c>
      <c r="M48" s="10">
        <f t="shared" si="2"/>
        <v>135.2295</v>
      </c>
    </row>
    <row r="49" spans="1:13" x14ac:dyDescent="0.25">
      <c r="A49" s="163">
        <v>6</v>
      </c>
      <c r="B49" s="139" t="s">
        <v>1175</v>
      </c>
      <c r="C49" s="164">
        <v>0.95</v>
      </c>
      <c r="D49" s="164">
        <v>0.45</v>
      </c>
      <c r="E49" s="139" t="s">
        <v>1371</v>
      </c>
      <c r="F49" s="139" t="s">
        <v>1349</v>
      </c>
      <c r="G49" s="139" t="s">
        <v>1351</v>
      </c>
      <c r="H49" s="139" t="s">
        <v>1525</v>
      </c>
      <c r="I49" s="139" t="s">
        <v>1173</v>
      </c>
      <c r="J49" s="139" t="s">
        <v>1169</v>
      </c>
      <c r="K49" s="166"/>
      <c r="L49" s="302">
        <f>PRODUCT(C49*D49*66.78)</f>
        <v>28.548449999999999</v>
      </c>
      <c r="M49" s="10">
        <f t="shared" si="2"/>
        <v>171.29069999999999</v>
      </c>
    </row>
    <row r="50" spans="1:13" x14ac:dyDescent="0.25">
      <c r="A50" s="163">
        <v>3</v>
      </c>
      <c r="B50" s="139" t="s">
        <v>1178</v>
      </c>
      <c r="C50" s="164">
        <v>0.75</v>
      </c>
      <c r="D50" s="164">
        <v>0.45</v>
      </c>
      <c r="E50" s="139" t="s">
        <v>1371</v>
      </c>
      <c r="F50" s="139" t="s">
        <v>1349</v>
      </c>
      <c r="G50" s="139" t="s">
        <v>1526</v>
      </c>
      <c r="H50" s="139" t="s">
        <v>1525</v>
      </c>
      <c r="I50" s="139" t="s">
        <v>1525</v>
      </c>
      <c r="J50" s="139" t="s">
        <v>1169</v>
      </c>
      <c r="K50" s="166"/>
      <c r="L50" s="302">
        <f t="shared" si="1"/>
        <v>23.456250000000001</v>
      </c>
      <c r="M50" s="10">
        <f t="shared" si="2"/>
        <v>70.368750000000006</v>
      </c>
    </row>
    <row r="51" spans="1:13" x14ac:dyDescent="0.25">
      <c r="A51" s="163">
        <v>3</v>
      </c>
      <c r="B51" s="139" t="s">
        <v>1172</v>
      </c>
      <c r="C51" s="164">
        <v>0.75</v>
      </c>
      <c r="D51" s="164">
        <v>0.95</v>
      </c>
      <c r="E51" s="139" t="s">
        <v>508</v>
      </c>
      <c r="F51" s="139" t="s">
        <v>1349</v>
      </c>
      <c r="G51" s="139" t="s">
        <v>508</v>
      </c>
      <c r="H51" s="139" t="s">
        <v>1525</v>
      </c>
      <c r="I51" s="139" t="s">
        <v>1173</v>
      </c>
      <c r="J51" s="139" t="s">
        <v>1169</v>
      </c>
      <c r="K51" s="166"/>
      <c r="L51" s="302">
        <f>PRODUCT(C51*D51*66.78)</f>
        <v>47.580749999999995</v>
      </c>
      <c r="M51" s="10">
        <f t="shared" si="2"/>
        <v>142.74224999999998</v>
      </c>
    </row>
    <row r="52" spans="1:13" x14ac:dyDescent="0.25">
      <c r="A52" s="163">
        <v>6</v>
      </c>
      <c r="B52" s="139" t="s">
        <v>1176</v>
      </c>
      <c r="C52" s="164">
        <v>0.75</v>
      </c>
      <c r="D52" s="164">
        <v>0.47499999999999998</v>
      </c>
      <c r="E52" s="139" t="s">
        <v>1371</v>
      </c>
      <c r="F52" s="139" t="s">
        <v>1349</v>
      </c>
      <c r="G52" s="139" t="s">
        <v>1524</v>
      </c>
      <c r="H52" s="139" t="s">
        <v>1525</v>
      </c>
      <c r="I52" s="139" t="s">
        <v>1525</v>
      </c>
      <c r="J52" s="139" t="s">
        <v>1169</v>
      </c>
      <c r="K52" s="166"/>
      <c r="L52" s="302">
        <f t="shared" si="1"/>
        <v>24.759374999999999</v>
      </c>
      <c r="M52" s="10">
        <f t="shared" si="2"/>
        <v>148.55624999999998</v>
      </c>
    </row>
    <row r="53" spans="1:13" x14ac:dyDescent="0.25">
      <c r="A53" s="163">
        <v>4</v>
      </c>
      <c r="B53" s="139" t="s">
        <v>1171</v>
      </c>
      <c r="C53" s="164">
        <v>0.75</v>
      </c>
      <c r="D53" s="164">
        <v>0.45</v>
      </c>
      <c r="E53" s="139" t="s">
        <v>1371</v>
      </c>
      <c r="F53" s="139" t="s">
        <v>1349</v>
      </c>
      <c r="G53" s="139" t="s">
        <v>1524</v>
      </c>
      <c r="H53" s="139" t="s">
        <v>1525</v>
      </c>
      <c r="I53" s="139" t="s">
        <v>1173</v>
      </c>
      <c r="J53" s="139" t="s">
        <v>1169</v>
      </c>
      <c r="K53" s="166"/>
      <c r="L53" s="302">
        <f>PRODUCT(C53*D53*66.78)</f>
        <v>22.538250000000001</v>
      </c>
      <c r="M53" s="10">
        <f t="shared" si="2"/>
        <v>90.153000000000006</v>
      </c>
    </row>
    <row r="54" spans="1:13" x14ac:dyDescent="0.25">
      <c r="A54" s="163">
        <v>2</v>
      </c>
      <c r="B54" s="139" t="s">
        <v>1175</v>
      </c>
      <c r="C54" s="164">
        <v>1</v>
      </c>
      <c r="D54" s="164">
        <v>0.45</v>
      </c>
      <c r="E54" s="139" t="s">
        <v>1371</v>
      </c>
      <c r="F54" s="139" t="s">
        <v>1349</v>
      </c>
      <c r="G54" s="139" t="s">
        <v>1351</v>
      </c>
      <c r="H54" s="139" t="s">
        <v>1525</v>
      </c>
      <c r="I54" s="139" t="s">
        <v>1173</v>
      </c>
      <c r="J54" s="139" t="s">
        <v>1169</v>
      </c>
      <c r="K54" s="166"/>
      <c r="L54" s="302">
        <f t="shared" ref="L54:L57" si="3">PRODUCT(C54*D54*66.78)</f>
        <v>30.051000000000002</v>
      </c>
      <c r="M54" s="10">
        <f t="shared" si="2"/>
        <v>60.102000000000004</v>
      </c>
    </row>
    <row r="55" spans="1:13" x14ac:dyDescent="0.25">
      <c r="A55" s="163">
        <v>2</v>
      </c>
      <c r="B55" s="139" t="s">
        <v>1175</v>
      </c>
      <c r="C55" s="164">
        <v>0.5</v>
      </c>
      <c r="D55" s="164">
        <v>0.45</v>
      </c>
      <c r="E55" s="139" t="s">
        <v>1371</v>
      </c>
      <c r="F55" s="139" t="s">
        <v>1349</v>
      </c>
      <c r="G55" s="139" t="s">
        <v>1351</v>
      </c>
      <c r="H55" s="139" t="s">
        <v>1525</v>
      </c>
      <c r="I55" s="139" t="s">
        <v>1173</v>
      </c>
      <c r="J55" s="139" t="s">
        <v>1169</v>
      </c>
      <c r="K55" s="166"/>
      <c r="L55" s="302">
        <f t="shared" si="3"/>
        <v>15.025500000000001</v>
      </c>
      <c r="M55" s="10">
        <f t="shared" si="2"/>
        <v>30.051000000000002</v>
      </c>
    </row>
    <row r="56" spans="1:13" x14ac:dyDescent="0.25">
      <c r="A56" s="163">
        <v>1</v>
      </c>
      <c r="B56" s="139" t="s">
        <v>1172</v>
      </c>
      <c r="C56" s="164">
        <v>0.75</v>
      </c>
      <c r="D56" s="164">
        <v>1</v>
      </c>
      <c r="E56" s="139" t="s">
        <v>508</v>
      </c>
      <c r="F56" s="139" t="s">
        <v>1349</v>
      </c>
      <c r="G56" s="139" t="s">
        <v>508</v>
      </c>
      <c r="H56" s="139" t="s">
        <v>1525</v>
      </c>
      <c r="I56" s="139" t="s">
        <v>1173</v>
      </c>
      <c r="J56" s="139" t="s">
        <v>1169</v>
      </c>
      <c r="K56" s="166"/>
      <c r="L56" s="302">
        <f t="shared" si="3"/>
        <v>50.085000000000001</v>
      </c>
      <c r="M56" s="10">
        <f t="shared" si="2"/>
        <v>50.085000000000001</v>
      </c>
    </row>
    <row r="57" spans="1:13" x14ac:dyDescent="0.25">
      <c r="A57" s="163">
        <v>1</v>
      </c>
      <c r="B57" s="139" t="s">
        <v>1172</v>
      </c>
      <c r="C57" s="164">
        <v>0.75</v>
      </c>
      <c r="D57" s="164">
        <v>0.5</v>
      </c>
      <c r="E57" s="139" t="s">
        <v>508</v>
      </c>
      <c r="F57" s="139" t="s">
        <v>1349</v>
      </c>
      <c r="G57" s="139" t="s">
        <v>508</v>
      </c>
      <c r="H57" s="139" t="s">
        <v>1525</v>
      </c>
      <c r="I57" s="139" t="s">
        <v>1173</v>
      </c>
      <c r="J57" s="139" t="s">
        <v>1169</v>
      </c>
      <c r="K57" s="166"/>
      <c r="L57" s="302">
        <f t="shared" si="3"/>
        <v>25.0425</v>
      </c>
      <c r="M57" s="10">
        <f t="shared" si="2"/>
        <v>25.0425</v>
      </c>
    </row>
    <row r="58" spans="1:13" x14ac:dyDescent="0.25">
      <c r="A58" s="163">
        <v>3</v>
      </c>
      <c r="B58" s="139" t="s">
        <v>1176</v>
      </c>
      <c r="C58" s="164">
        <v>0.75</v>
      </c>
      <c r="D58" s="164">
        <v>0.5</v>
      </c>
      <c r="E58" s="139" t="s">
        <v>1371</v>
      </c>
      <c r="F58" s="139" t="s">
        <v>1349</v>
      </c>
      <c r="G58" s="139" t="s">
        <v>1524</v>
      </c>
      <c r="H58" s="139" t="s">
        <v>1525</v>
      </c>
      <c r="I58" s="139" t="s">
        <v>1525</v>
      </c>
      <c r="J58" s="139" t="s">
        <v>1169</v>
      </c>
      <c r="K58" s="166"/>
      <c r="L58" s="302">
        <f t="shared" si="1"/>
        <v>26.0625</v>
      </c>
      <c r="M58" s="10">
        <f t="shared" si="2"/>
        <v>78.1875</v>
      </c>
    </row>
    <row r="59" spans="1:13" x14ac:dyDescent="0.25">
      <c r="A59" s="163">
        <v>2</v>
      </c>
      <c r="B59" s="139" t="s">
        <v>1179</v>
      </c>
      <c r="C59" s="164">
        <v>0.5</v>
      </c>
      <c r="D59" s="164">
        <v>0.4</v>
      </c>
      <c r="E59" s="139" t="s">
        <v>1371</v>
      </c>
      <c r="F59" s="139" t="s">
        <v>1349</v>
      </c>
      <c r="G59" s="139" t="s">
        <v>1524</v>
      </c>
      <c r="H59" s="139" t="s">
        <v>1525</v>
      </c>
      <c r="I59" s="139" t="s">
        <v>1525</v>
      </c>
      <c r="J59" s="139" t="s">
        <v>1169</v>
      </c>
      <c r="K59" s="166"/>
      <c r="L59" s="302">
        <f t="shared" si="1"/>
        <v>13.9</v>
      </c>
      <c r="M59" s="10">
        <f t="shared" si="2"/>
        <v>27.8</v>
      </c>
    </row>
    <row r="60" spans="1:13" x14ac:dyDescent="0.25">
      <c r="A60" s="163">
        <v>1</v>
      </c>
      <c r="B60" s="139" t="s">
        <v>1179</v>
      </c>
      <c r="C60" s="164">
        <v>1</v>
      </c>
      <c r="D60" s="164">
        <v>0.4</v>
      </c>
      <c r="E60" s="139" t="s">
        <v>1371</v>
      </c>
      <c r="F60" s="139" t="s">
        <v>1349</v>
      </c>
      <c r="G60" s="139" t="s">
        <v>1524</v>
      </c>
      <c r="H60" s="139" t="s">
        <v>1525</v>
      </c>
      <c r="I60" s="139" t="s">
        <v>1525</v>
      </c>
      <c r="J60" s="139" t="s">
        <v>1169</v>
      </c>
      <c r="K60" s="166"/>
      <c r="L60" s="302">
        <f t="shared" si="1"/>
        <v>27.8</v>
      </c>
      <c r="M60" s="10">
        <f t="shared" si="2"/>
        <v>27.8</v>
      </c>
    </row>
    <row r="61" spans="1:13" x14ac:dyDescent="0.25">
      <c r="A61" s="163">
        <v>1</v>
      </c>
      <c r="B61" s="139" t="s">
        <v>1180</v>
      </c>
      <c r="C61" s="164">
        <v>3</v>
      </c>
      <c r="D61" s="164">
        <v>0.15</v>
      </c>
      <c r="E61" s="139" t="s">
        <v>1371</v>
      </c>
      <c r="F61" s="139" t="s">
        <v>1349</v>
      </c>
      <c r="G61" s="139" t="s">
        <v>1524</v>
      </c>
      <c r="H61" s="139" t="s">
        <v>1525</v>
      </c>
      <c r="I61" s="139" t="s">
        <v>1173</v>
      </c>
      <c r="J61" s="139" t="s">
        <v>1169</v>
      </c>
      <c r="K61" s="166"/>
      <c r="L61" s="302">
        <f>PRODUCT(C61*D61*66.78)</f>
        <v>30.050999999999998</v>
      </c>
      <c r="M61" s="10">
        <f t="shared" si="2"/>
        <v>30.050999999999998</v>
      </c>
    </row>
    <row r="62" spans="1:13" x14ac:dyDescent="0.25">
      <c r="A62" s="163">
        <v>1</v>
      </c>
      <c r="B62" s="139" t="s">
        <v>1180</v>
      </c>
      <c r="C62" s="164">
        <v>2</v>
      </c>
      <c r="D62" s="164">
        <v>0.15</v>
      </c>
      <c r="E62" s="139" t="s">
        <v>1371</v>
      </c>
      <c r="F62" s="139" t="s">
        <v>1349</v>
      </c>
      <c r="G62" s="139" t="s">
        <v>1524</v>
      </c>
      <c r="H62" s="139" t="s">
        <v>1525</v>
      </c>
      <c r="I62" s="139" t="s">
        <v>1173</v>
      </c>
      <c r="J62" s="139" t="s">
        <v>1169</v>
      </c>
      <c r="K62" s="166"/>
      <c r="L62" s="302">
        <f t="shared" ref="L62:L65" si="4">PRODUCT(C62*D62*66.78)</f>
        <v>20.033999999999999</v>
      </c>
      <c r="M62" s="10">
        <f t="shared" si="2"/>
        <v>20.033999999999999</v>
      </c>
    </row>
    <row r="63" spans="1:13" x14ac:dyDescent="0.25">
      <c r="A63" s="163">
        <v>8</v>
      </c>
      <c r="B63" s="139" t="s">
        <v>1171</v>
      </c>
      <c r="C63" s="164">
        <v>1.5</v>
      </c>
      <c r="D63" s="164">
        <v>0.45</v>
      </c>
      <c r="E63" s="139" t="s">
        <v>1371</v>
      </c>
      <c r="F63" s="139" t="s">
        <v>1349</v>
      </c>
      <c r="G63" s="139" t="s">
        <v>1524</v>
      </c>
      <c r="H63" s="139" t="s">
        <v>1525</v>
      </c>
      <c r="I63" s="139" t="s">
        <v>1173</v>
      </c>
      <c r="J63" s="139" t="s">
        <v>1169</v>
      </c>
      <c r="K63" s="166"/>
      <c r="L63" s="302">
        <f t="shared" si="4"/>
        <v>45.076500000000003</v>
      </c>
      <c r="M63" s="10">
        <f t="shared" si="2"/>
        <v>360.61200000000002</v>
      </c>
    </row>
    <row r="64" spans="1:13" x14ac:dyDescent="0.25">
      <c r="A64" s="163">
        <v>6</v>
      </c>
      <c r="B64" s="139" t="s">
        <v>1175</v>
      </c>
      <c r="C64" s="164">
        <v>0.95</v>
      </c>
      <c r="D64" s="164">
        <v>0.45</v>
      </c>
      <c r="E64" s="139" t="s">
        <v>1371</v>
      </c>
      <c r="F64" s="139" t="s">
        <v>1349</v>
      </c>
      <c r="G64" s="139" t="s">
        <v>1351</v>
      </c>
      <c r="H64" s="139" t="s">
        <v>1525</v>
      </c>
      <c r="I64" s="139" t="s">
        <v>1173</v>
      </c>
      <c r="J64" s="139" t="s">
        <v>1169</v>
      </c>
      <c r="K64" s="166"/>
      <c r="L64" s="302">
        <f t="shared" si="4"/>
        <v>28.548449999999999</v>
      </c>
      <c r="M64" s="10">
        <f t="shared" si="2"/>
        <v>171.29069999999999</v>
      </c>
    </row>
    <row r="65" spans="1:14" x14ac:dyDescent="0.25">
      <c r="A65" s="163">
        <v>2</v>
      </c>
      <c r="B65" s="139" t="s">
        <v>1175</v>
      </c>
      <c r="C65" s="164">
        <v>0.47499999999999998</v>
      </c>
      <c r="D65" s="164">
        <v>0.45</v>
      </c>
      <c r="E65" s="139" t="s">
        <v>1371</v>
      </c>
      <c r="F65" s="139" t="s">
        <v>1349</v>
      </c>
      <c r="G65" s="139" t="s">
        <v>1351</v>
      </c>
      <c r="H65" s="139" t="s">
        <v>1525</v>
      </c>
      <c r="I65" s="139" t="s">
        <v>1173</v>
      </c>
      <c r="J65" s="139" t="s">
        <v>1169</v>
      </c>
      <c r="K65" s="166"/>
      <c r="L65" s="302">
        <f t="shared" si="4"/>
        <v>14.274224999999999</v>
      </c>
      <c r="M65" s="10">
        <f t="shared" si="2"/>
        <v>28.548449999999999</v>
      </c>
    </row>
    <row r="66" spans="1:14" x14ac:dyDescent="0.25">
      <c r="A66" s="163">
        <v>3</v>
      </c>
      <c r="B66" s="139" t="s">
        <v>1178</v>
      </c>
      <c r="C66" s="164">
        <v>1.5</v>
      </c>
      <c r="D66" s="164">
        <v>0.45</v>
      </c>
      <c r="E66" s="139" t="s">
        <v>1371</v>
      </c>
      <c r="F66" s="139" t="s">
        <v>1349</v>
      </c>
      <c r="G66" s="139" t="s">
        <v>1526</v>
      </c>
      <c r="H66" s="139" t="s">
        <v>1525</v>
      </c>
      <c r="I66" s="139" t="s">
        <v>1525</v>
      </c>
      <c r="J66" s="139" t="s">
        <v>1169</v>
      </c>
      <c r="K66" s="166"/>
      <c r="L66" s="302">
        <f t="shared" si="1"/>
        <v>46.912500000000001</v>
      </c>
      <c r="M66" s="10">
        <f t="shared" si="2"/>
        <v>140.73750000000001</v>
      </c>
    </row>
    <row r="67" spans="1:14" x14ac:dyDescent="0.25">
      <c r="A67" s="163">
        <v>3</v>
      </c>
      <c r="B67" s="139" t="s">
        <v>1172</v>
      </c>
      <c r="C67" s="164">
        <v>1.5</v>
      </c>
      <c r="D67" s="164">
        <v>1</v>
      </c>
      <c r="E67" s="139" t="s">
        <v>508</v>
      </c>
      <c r="F67" s="139" t="s">
        <v>1349</v>
      </c>
      <c r="G67" s="139" t="s">
        <v>508</v>
      </c>
      <c r="H67" s="139" t="s">
        <v>1525</v>
      </c>
      <c r="I67" s="139" t="s">
        <v>1173</v>
      </c>
      <c r="J67" s="139" t="s">
        <v>1169</v>
      </c>
      <c r="K67" s="166"/>
      <c r="L67" s="302">
        <f>PRODUCT(C67*D67*66.78)</f>
        <v>100.17</v>
      </c>
      <c r="M67" s="10">
        <f t="shared" si="2"/>
        <v>300.51</v>
      </c>
    </row>
    <row r="68" spans="1:14" x14ac:dyDescent="0.25">
      <c r="A68" s="163">
        <v>1</v>
      </c>
      <c r="B68" s="139" t="s">
        <v>1172</v>
      </c>
      <c r="C68" s="164">
        <v>1.5</v>
      </c>
      <c r="D68" s="164">
        <v>0.47499999999999998</v>
      </c>
      <c r="E68" s="139" t="s">
        <v>508</v>
      </c>
      <c r="F68" s="139" t="s">
        <v>1349</v>
      </c>
      <c r="G68" s="139" t="s">
        <v>508</v>
      </c>
      <c r="H68" s="139" t="s">
        <v>1525</v>
      </c>
      <c r="I68" s="139" t="s">
        <v>1173</v>
      </c>
      <c r="J68" s="139" t="s">
        <v>1169</v>
      </c>
      <c r="K68" s="166"/>
      <c r="L68" s="302">
        <f>PRODUCT(C68*D68*66.78)</f>
        <v>47.580749999999995</v>
      </c>
      <c r="M68" s="10">
        <f t="shared" si="2"/>
        <v>47.580749999999995</v>
      </c>
    </row>
    <row r="69" spans="1:14" x14ac:dyDescent="0.25">
      <c r="A69" s="163">
        <v>21</v>
      </c>
      <c r="B69" s="139" t="s">
        <v>1179</v>
      </c>
      <c r="C69" s="164">
        <v>0.47499999999999998</v>
      </c>
      <c r="D69" s="164">
        <v>0.45</v>
      </c>
      <c r="E69" s="139" t="s">
        <v>1371</v>
      </c>
      <c r="F69" s="139" t="s">
        <v>1349</v>
      </c>
      <c r="G69" s="139" t="s">
        <v>1524</v>
      </c>
      <c r="H69" s="139" t="s">
        <v>1525</v>
      </c>
      <c r="I69" s="139" t="s">
        <v>1525</v>
      </c>
      <c r="J69" s="139" t="s">
        <v>1169</v>
      </c>
      <c r="K69" s="166"/>
      <c r="L69" s="302">
        <f t="shared" si="1"/>
        <v>14.855625</v>
      </c>
      <c r="M69" s="10">
        <f t="shared" si="2"/>
        <v>311.96812499999999</v>
      </c>
    </row>
    <row r="70" spans="1:14" x14ac:dyDescent="0.25">
      <c r="A70" s="163">
        <v>1</v>
      </c>
      <c r="B70" s="139" t="s">
        <v>1181</v>
      </c>
      <c r="C70" s="164">
        <v>2.2999999999999998</v>
      </c>
      <c r="D70" s="164">
        <v>0.1</v>
      </c>
      <c r="E70" s="139" t="s">
        <v>1371</v>
      </c>
      <c r="F70" s="139" t="s">
        <v>1349</v>
      </c>
      <c r="G70" s="139" t="s">
        <v>1524</v>
      </c>
      <c r="H70" s="139" t="s">
        <v>1525</v>
      </c>
      <c r="I70" s="139" t="s">
        <v>1173</v>
      </c>
      <c r="J70" s="139" t="s">
        <v>1169</v>
      </c>
      <c r="K70" s="166"/>
      <c r="L70" s="302">
        <f>PRODUCT(C70*D70*66.78)</f>
        <v>15.359399999999999</v>
      </c>
      <c r="M70" s="10">
        <f t="shared" si="2"/>
        <v>15.359399999999999</v>
      </c>
    </row>
    <row r="71" spans="1:14" x14ac:dyDescent="0.25">
      <c r="A71" s="163">
        <v>1</v>
      </c>
      <c r="B71" s="139" t="s">
        <v>1181</v>
      </c>
      <c r="C71" s="164">
        <v>1.5</v>
      </c>
      <c r="D71" s="164">
        <v>0.1</v>
      </c>
      <c r="E71" s="139" t="s">
        <v>1371</v>
      </c>
      <c r="F71" s="139" t="s">
        <v>1349</v>
      </c>
      <c r="G71" s="139" t="s">
        <v>1524</v>
      </c>
      <c r="H71" s="139" t="s">
        <v>1525</v>
      </c>
      <c r="I71" s="139" t="s">
        <v>1173</v>
      </c>
      <c r="J71" s="139" t="s">
        <v>1169</v>
      </c>
      <c r="K71" s="166"/>
      <c r="L71" s="302">
        <f>PRODUCT(C71*D71*66.78)</f>
        <v>10.017000000000001</v>
      </c>
      <c r="M71" s="10">
        <f t="shared" ref="M71" si="5">SUM(A71)*L71</f>
        <v>10.017000000000001</v>
      </c>
      <c r="N71" s="6">
        <f>SUM(M48:M71)</f>
        <v>2494.1173749999998</v>
      </c>
    </row>
    <row r="72" spans="1:14" s="2" customFormat="1" x14ac:dyDescent="0.25">
      <c r="A72" s="75" t="s">
        <v>159</v>
      </c>
      <c r="B72" s="75" t="s">
        <v>1036</v>
      </c>
      <c r="C72" s="160"/>
      <c r="D72" s="160"/>
      <c r="E72" s="76"/>
      <c r="F72" s="76"/>
      <c r="G72" s="76"/>
      <c r="H72" s="76"/>
      <c r="I72" s="76"/>
      <c r="J72" s="76"/>
      <c r="K72" s="162"/>
      <c r="L72" s="302"/>
      <c r="M72" s="6"/>
      <c r="N72" s="6"/>
    </row>
    <row r="73" spans="1:14" x14ac:dyDescent="0.25">
      <c r="A73" s="163">
        <v>4</v>
      </c>
      <c r="B73" s="139" t="s">
        <v>1171</v>
      </c>
      <c r="C73" s="164">
        <v>0.75</v>
      </c>
      <c r="D73" s="164">
        <v>0.45</v>
      </c>
      <c r="E73" s="139" t="s">
        <v>1371</v>
      </c>
      <c r="F73" s="139" t="s">
        <v>1349</v>
      </c>
      <c r="G73" s="139" t="s">
        <v>1524</v>
      </c>
      <c r="H73" s="139" t="s">
        <v>1525</v>
      </c>
      <c r="I73" s="139" t="s">
        <v>1173</v>
      </c>
      <c r="J73" s="139" t="s">
        <v>1169</v>
      </c>
      <c r="K73" s="166"/>
      <c r="L73" s="302">
        <f t="shared" ref="L73:L74" si="6">PRODUCT(C73*D73*66.78)</f>
        <v>22.538250000000001</v>
      </c>
      <c r="M73" s="10">
        <f t="shared" ref="M73:M104" si="7">SUM(A73)*L73</f>
        <v>90.153000000000006</v>
      </c>
    </row>
    <row r="74" spans="1:14" x14ac:dyDescent="0.25">
      <c r="A74" s="163">
        <v>4</v>
      </c>
      <c r="B74" s="139" t="s">
        <v>1175</v>
      </c>
      <c r="C74" s="164">
        <v>0.95</v>
      </c>
      <c r="D74" s="164">
        <v>0.45</v>
      </c>
      <c r="E74" s="139" t="s">
        <v>1371</v>
      </c>
      <c r="F74" s="139" t="s">
        <v>1349</v>
      </c>
      <c r="G74" s="139" t="s">
        <v>1351</v>
      </c>
      <c r="H74" s="139" t="s">
        <v>1525</v>
      </c>
      <c r="I74" s="139" t="s">
        <v>1173</v>
      </c>
      <c r="J74" s="139" t="s">
        <v>1169</v>
      </c>
      <c r="K74" s="166"/>
      <c r="L74" s="302">
        <f t="shared" si="6"/>
        <v>28.548449999999999</v>
      </c>
      <c r="M74" s="10">
        <f t="shared" si="7"/>
        <v>114.1938</v>
      </c>
    </row>
    <row r="75" spans="1:14" x14ac:dyDescent="0.25">
      <c r="A75" s="163">
        <v>2</v>
      </c>
      <c r="B75" s="139" t="s">
        <v>1178</v>
      </c>
      <c r="C75" s="164">
        <v>0.75</v>
      </c>
      <c r="D75" s="164">
        <v>0.45</v>
      </c>
      <c r="E75" s="139" t="s">
        <v>1371</v>
      </c>
      <c r="F75" s="139" t="s">
        <v>1349</v>
      </c>
      <c r="G75" s="139" t="s">
        <v>1526</v>
      </c>
      <c r="H75" s="139" t="s">
        <v>1525</v>
      </c>
      <c r="I75" s="139" t="s">
        <v>1525</v>
      </c>
      <c r="J75" s="139" t="s">
        <v>1169</v>
      </c>
      <c r="K75" s="166"/>
      <c r="L75" s="302">
        <f t="shared" ref="L75:L107" si="8">PRODUCT(C75*D75*69.5)</f>
        <v>23.456250000000001</v>
      </c>
      <c r="M75" s="10">
        <f t="shared" si="7"/>
        <v>46.912500000000001</v>
      </c>
    </row>
    <row r="76" spans="1:14" x14ac:dyDescent="0.25">
      <c r="A76" s="163">
        <v>2</v>
      </c>
      <c r="B76" s="139" t="s">
        <v>1172</v>
      </c>
      <c r="C76" s="164">
        <v>0.75</v>
      </c>
      <c r="D76" s="164">
        <v>0.95</v>
      </c>
      <c r="E76" s="139" t="s">
        <v>508</v>
      </c>
      <c r="F76" s="139" t="s">
        <v>1349</v>
      </c>
      <c r="G76" s="139" t="s">
        <v>508</v>
      </c>
      <c r="H76" s="139" t="s">
        <v>1525</v>
      </c>
      <c r="I76" s="139" t="s">
        <v>1173</v>
      </c>
      <c r="J76" s="139" t="s">
        <v>1169</v>
      </c>
      <c r="K76" s="166"/>
      <c r="L76" s="302">
        <f>PRODUCT(C76*D76*66.78)</f>
        <v>47.580749999999995</v>
      </c>
      <c r="M76" s="10">
        <f t="shared" si="7"/>
        <v>95.16149999999999</v>
      </c>
    </row>
    <row r="77" spans="1:14" x14ac:dyDescent="0.25">
      <c r="A77" s="163">
        <v>4</v>
      </c>
      <c r="B77" s="139" t="s">
        <v>1176</v>
      </c>
      <c r="C77" s="164">
        <v>0.75</v>
      </c>
      <c r="D77" s="164">
        <v>0.47499999999999998</v>
      </c>
      <c r="E77" s="139" t="s">
        <v>1371</v>
      </c>
      <c r="F77" s="139" t="s">
        <v>1349</v>
      </c>
      <c r="G77" s="139" t="s">
        <v>1524</v>
      </c>
      <c r="H77" s="139" t="s">
        <v>1525</v>
      </c>
      <c r="I77" s="139" t="s">
        <v>1525</v>
      </c>
      <c r="J77" s="139" t="s">
        <v>1169</v>
      </c>
      <c r="K77" s="166"/>
      <c r="L77" s="302">
        <f t="shared" si="8"/>
        <v>24.759374999999999</v>
      </c>
      <c r="M77" s="10">
        <f t="shared" si="7"/>
        <v>99.037499999999994</v>
      </c>
    </row>
    <row r="78" spans="1:14" x14ac:dyDescent="0.25">
      <c r="A78" s="163">
        <v>4</v>
      </c>
      <c r="B78" s="139" t="s">
        <v>1171</v>
      </c>
      <c r="C78" s="164">
        <v>0.75</v>
      </c>
      <c r="D78" s="164">
        <v>0.45</v>
      </c>
      <c r="E78" s="139" t="s">
        <v>1371</v>
      </c>
      <c r="F78" s="139" t="s">
        <v>1349</v>
      </c>
      <c r="G78" s="139" t="s">
        <v>1524</v>
      </c>
      <c r="H78" s="139" t="s">
        <v>1525</v>
      </c>
      <c r="I78" s="139" t="s">
        <v>1173</v>
      </c>
      <c r="J78" s="139" t="s">
        <v>1169</v>
      </c>
      <c r="K78" s="166"/>
      <c r="L78" s="302">
        <f>PRODUCT(C78*D78*66.78)</f>
        <v>22.538250000000001</v>
      </c>
      <c r="M78" s="10">
        <f t="shared" si="7"/>
        <v>90.153000000000006</v>
      </c>
    </row>
    <row r="79" spans="1:14" x14ac:dyDescent="0.25">
      <c r="A79" s="163">
        <v>2</v>
      </c>
      <c r="B79" s="139" t="s">
        <v>1175</v>
      </c>
      <c r="C79" s="164">
        <v>1</v>
      </c>
      <c r="D79" s="164">
        <v>0.45</v>
      </c>
      <c r="E79" s="139" t="s">
        <v>1371</v>
      </c>
      <c r="F79" s="139" t="s">
        <v>1349</v>
      </c>
      <c r="G79" s="139" t="s">
        <v>1351</v>
      </c>
      <c r="H79" s="139" t="s">
        <v>1525</v>
      </c>
      <c r="I79" s="139" t="s">
        <v>1173</v>
      </c>
      <c r="J79" s="139" t="s">
        <v>1169</v>
      </c>
      <c r="K79" s="166"/>
      <c r="L79" s="302">
        <f t="shared" ref="L79:L82" si="9">PRODUCT(C79*D79*66.78)</f>
        <v>30.051000000000002</v>
      </c>
      <c r="M79" s="10">
        <f t="shared" si="7"/>
        <v>60.102000000000004</v>
      </c>
    </row>
    <row r="80" spans="1:14" x14ac:dyDescent="0.25">
      <c r="A80" s="163">
        <v>2</v>
      </c>
      <c r="B80" s="139" t="s">
        <v>1175</v>
      </c>
      <c r="C80" s="164">
        <v>0.5</v>
      </c>
      <c r="D80" s="164">
        <v>0.45</v>
      </c>
      <c r="E80" s="139" t="s">
        <v>1371</v>
      </c>
      <c r="F80" s="139" t="s">
        <v>1349</v>
      </c>
      <c r="G80" s="139" t="s">
        <v>1351</v>
      </c>
      <c r="H80" s="139" t="s">
        <v>1525</v>
      </c>
      <c r="I80" s="139" t="s">
        <v>1173</v>
      </c>
      <c r="J80" s="139" t="s">
        <v>1169</v>
      </c>
      <c r="K80" s="166"/>
      <c r="L80" s="302">
        <f t="shared" si="9"/>
        <v>15.025500000000001</v>
      </c>
      <c r="M80" s="10">
        <f t="shared" si="7"/>
        <v>30.051000000000002</v>
      </c>
    </row>
    <row r="81" spans="1:14" x14ac:dyDescent="0.25">
      <c r="A81" s="163">
        <v>1</v>
      </c>
      <c r="B81" s="139" t="s">
        <v>1172</v>
      </c>
      <c r="C81" s="164">
        <v>0.75</v>
      </c>
      <c r="D81" s="164">
        <v>1</v>
      </c>
      <c r="E81" s="139" t="s">
        <v>508</v>
      </c>
      <c r="F81" s="139" t="s">
        <v>1349</v>
      </c>
      <c r="G81" s="139" t="s">
        <v>508</v>
      </c>
      <c r="H81" s="139" t="s">
        <v>1525</v>
      </c>
      <c r="I81" s="139" t="s">
        <v>1173</v>
      </c>
      <c r="J81" s="139" t="s">
        <v>1169</v>
      </c>
      <c r="K81" s="166"/>
      <c r="L81" s="302">
        <f t="shared" si="9"/>
        <v>50.085000000000001</v>
      </c>
      <c r="M81" s="10">
        <f t="shared" si="7"/>
        <v>50.085000000000001</v>
      </c>
    </row>
    <row r="82" spans="1:14" x14ac:dyDescent="0.25">
      <c r="A82" s="163">
        <v>1</v>
      </c>
      <c r="B82" s="139" t="s">
        <v>1172</v>
      </c>
      <c r="C82" s="164">
        <v>0.75</v>
      </c>
      <c r="D82" s="164">
        <v>0.5</v>
      </c>
      <c r="E82" s="139" t="s">
        <v>508</v>
      </c>
      <c r="F82" s="139" t="s">
        <v>1349</v>
      </c>
      <c r="G82" s="139" t="s">
        <v>508</v>
      </c>
      <c r="H82" s="139" t="s">
        <v>1525</v>
      </c>
      <c r="I82" s="139" t="s">
        <v>1173</v>
      </c>
      <c r="J82" s="139" t="s">
        <v>1169</v>
      </c>
      <c r="K82" s="166"/>
      <c r="L82" s="302">
        <f t="shared" si="9"/>
        <v>25.0425</v>
      </c>
      <c r="M82" s="10">
        <f t="shared" si="7"/>
        <v>25.0425</v>
      </c>
    </row>
    <row r="83" spans="1:14" x14ac:dyDescent="0.25">
      <c r="A83" s="163">
        <v>3</v>
      </c>
      <c r="B83" s="139" t="s">
        <v>1176</v>
      </c>
      <c r="C83" s="164">
        <v>0.75</v>
      </c>
      <c r="D83" s="164">
        <v>0.5</v>
      </c>
      <c r="E83" s="139" t="s">
        <v>1371</v>
      </c>
      <c r="F83" s="139" t="s">
        <v>1349</v>
      </c>
      <c r="G83" s="139" t="s">
        <v>1524</v>
      </c>
      <c r="H83" s="139" t="s">
        <v>1525</v>
      </c>
      <c r="I83" s="139" t="s">
        <v>1525</v>
      </c>
      <c r="J83" s="139" t="s">
        <v>1169</v>
      </c>
      <c r="K83" s="166"/>
      <c r="L83" s="302">
        <f t="shared" si="8"/>
        <v>26.0625</v>
      </c>
      <c r="M83" s="10">
        <f t="shared" si="7"/>
        <v>78.1875</v>
      </c>
    </row>
    <row r="84" spans="1:14" x14ac:dyDescent="0.25">
      <c r="A84" s="163">
        <v>2</v>
      </c>
      <c r="B84" s="139" t="s">
        <v>1179</v>
      </c>
      <c r="C84" s="164">
        <v>0.5</v>
      </c>
      <c r="D84" s="164">
        <v>0.4</v>
      </c>
      <c r="E84" s="139" t="s">
        <v>1371</v>
      </c>
      <c r="F84" s="139" t="s">
        <v>1349</v>
      </c>
      <c r="G84" s="139" t="s">
        <v>1524</v>
      </c>
      <c r="H84" s="139" t="s">
        <v>1525</v>
      </c>
      <c r="I84" s="139" t="s">
        <v>1525</v>
      </c>
      <c r="J84" s="139" t="s">
        <v>1169</v>
      </c>
      <c r="K84" s="166"/>
      <c r="L84" s="302">
        <f t="shared" si="8"/>
        <v>13.9</v>
      </c>
      <c r="M84" s="10">
        <f t="shared" si="7"/>
        <v>27.8</v>
      </c>
    </row>
    <row r="85" spans="1:14" x14ac:dyDescent="0.25">
      <c r="A85" s="163">
        <v>1</v>
      </c>
      <c r="B85" s="139" t="s">
        <v>1179</v>
      </c>
      <c r="C85" s="164">
        <v>1</v>
      </c>
      <c r="D85" s="164">
        <v>0.4</v>
      </c>
      <c r="E85" s="139" t="s">
        <v>1371</v>
      </c>
      <c r="F85" s="139" t="s">
        <v>1349</v>
      </c>
      <c r="G85" s="139" t="s">
        <v>1524</v>
      </c>
      <c r="H85" s="139" t="s">
        <v>1525</v>
      </c>
      <c r="I85" s="139" t="s">
        <v>1525</v>
      </c>
      <c r="J85" s="139" t="s">
        <v>1169</v>
      </c>
      <c r="K85" s="166"/>
      <c r="L85" s="302">
        <f t="shared" si="8"/>
        <v>27.8</v>
      </c>
      <c r="M85" s="10">
        <f t="shared" si="7"/>
        <v>27.8</v>
      </c>
    </row>
    <row r="86" spans="1:14" x14ac:dyDescent="0.25">
      <c r="A86" s="163">
        <v>1</v>
      </c>
      <c r="B86" s="139" t="s">
        <v>1180</v>
      </c>
      <c r="C86" s="164">
        <v>3</v>
      </c>
      <c r="D86" s="164">
        <v>0.15</v>
      </c>
      <c r="E86" s="139" t="s">
        <v>1371</v>
      </c>
      <c r="F86" s="139" t="s">
        <v>1349</v>
      </c>
      <c r="G86" s="139" t="s">
        <v>1524</v>
      </c>
      <c r="H86" s="139" t="s">
        <v>1525</v>
      </c>
      <c r="I86" s="139" t="s">
        <v>1173</v>
      </c>
      <c r="J86" s="139" t="s">
        <v>1169</v>
      </c>
      <c r="K86" s="166"/>
      <c r="L86" s="302">
        <f>PRODUCT(C86*D86*66.78)</f>
        <v>30.050999999999998</v>
      </c>
      <c r="M86" s="10">
        <f t="shared" si="7"/>
        <v>30.050999999999998</v>
      </c>
    </row>
    <row r="87" spans="1:14" x14ac:dyDescent="0.25">
      <c r="A87" s="163">
        <v>1</v>
      </c>
      <c r="B87" s="139" t="s">
        <v>1180</v>
      </c>
      <c r="C87" s="164">
        <v>2</v>
      </c>
      <c r="D87" s="164">
        <v>0.15</v>
      </c>
      <c r="E87" s="139" t="s">
        <v>1371</v>
      </c>
      <c r="F87" s="139" t="s">
        <v>1349</v>
      </c>
      <c r="G87" s="139" t="s">
        <v>1524</v>
      </c>
      <c r="H87" s="139" t="s">
        <v>1525</v>
      </c>
      <c r="I87" s="139" t="s">
        <v>1173</v>
      </c>
      <c r="J87" s="139" t="s">
        <v>1169</v>
      </c>
      <c r="K87" s="166"/>
      <c r="L87" s="302">
        <f t="shared" ref="L87:L90" si="10">PRODUCT(C87*D87*66.78)</f>
        <v>20.033999999999999</v>
      </c>
      <c r="M87" s="10">
        <f t="shared" si="7"/>
        <v>20.033999999999999</v>
      </c>
    </row>
    <row r="88" spans="1:14" x14ac:dyDescent="0.25">
      <c r="A88" s="163">
        <v>6</v>
      </c>
      <c r="B88" s="139" t="s">
        <v>1171</v>
      </c>
      <c r="C88" s="164">
        <v>1.5</v>
      </c>
      <c r="D88" s="164">
        <v>0.45</v>
      </c>
      <c r="E88" s="139" t="s">
        <v>1371</v>
      </c>
      <c r="F88" s="139" t="s">
        <v>1349</v>
      </c>
      <c r="G88" s="139" t="s">
        <v>1524</v>
      </c>
      <c r="H88" s="139" t="s">
        <v>1525</v>
      </c>
      <c r="I88" s="139" t="s">
        <v>1173</v>
      </c>
      <c r="J88" s="139" t="s">
        <v>1169</v>
      </c>
      <c r="K88" s="166"/>
      <c r="L88" s="302">
        <f t="shared" si="10"/>
        <v>45.076500000000003</v>
      </c>
      <c r="M88" s="10">
        <f t="shared" si="7"/>
        <v>270.459</v>
      </c>
    </row>
    <row r="89" spans="1:14" x14ac:dyDescent="0.25">
      <c r="A89" s="163">
        <v>4</v>
      </c>
      <c r="B89" s="139" t="s">
        <v>1175</v>
      </c>
      <c r="C89" s="164">
        <v>0.95</v>
      </c>
      <c r="D89" s="164">
        <v>0.45</v>
      </c>
      <c r="E89" s="139" t="s">
        <v>1371</v>
      </c>
      <c r="F89" s="139" t="s">
        <v>1349</v>
      </c>
      <c r="G89" s="139" t="s">
        <v>1351</v>
      </c>
      <c r="H89" s="139" t="s">
        <v>1525</v>
      </c>
      <c r="I89" s="139" t="s">
        <v>1173</v>
      </c>
      <c r="J89" s="139" t="s">
        <v>1169</v>
      </c>
      <c r="K89" s="166"/>
      <c r="L89" s="302">
        <f t="shared" si="10"/>
        <v>28.548449999999999</v>
      </c>
      <c r="M89" s="10">
        <f t="shared" si="7"/>
        <v>114.1938</v>
      </c>
    </row>
    <row r="90" spans="1:14" x14ac:dyDescent="0.25">
      <c r="A90" s="163">
        <v>2</v>
      </c>
      <c r="B90" s="139" t="s">
        <v>1175</v>
      </c>
      <c r="C90" s="164">
        <v>0.47499999999999998</v>
      </c>
      <c r="D90" s="164">
        <v>0.45</v>
      </c>
      <c r="E90" s="139" t="s">
        <v>1371</v>
      </c>
      <c r="F90" s="139" t="s">
        <v>1349</v>
      </c>
      <c r="G90" s="139" t="s">
        <v>1351</v>
      </c>
      <c r="H90" s="139" t="s">
        <v>1525</v>
      </c>
      <c r="I90" s="139" t="s">
        <v>1173</v>
      </c>
      <c r="J90" s="139" t="s">
        <v>1169</v>
      </c>
      <c r="K90" s="166"/>
      <c r="L90" s="302">
        <f t="shared" si="10"/>
        <v>14.274224999999999</v>
      </c>
      <c r="M90" s="10">
        <f t="shared" si="7"/>
        <v>28.548449999999999</v>
      </c>
    </row>
    <row r="91" spans="1:14" x14ac:dyDescent="0.25">
      <c r="A91" s="163">
        <v>2</v>
      </c>
      <c r="B91" s="139" t="s">
        <v>1178</v>
      </c>
      <c r="C91" s="164">
        <v>1.5</v>
      </c>
      <c r="D91" s="164">
        <v>0.45</v>
      </c>
      <c r="E91" s="139" t="s">
        <v>1371</v>
      </c>
      <c r="F91" s="139" t="s">
        <v>1349</v>
      </c>
      <c r="G91" s="139" t="s">
        <v>1526</v>
      </c>
      <c r="H91" s="139" t="s">
        <v>1525</v>
      </c>
      <c r="I91" s="139" t="s">
        <v>1525</v>
      </c>
      <c r="J91" s="139" t="s">
        <v>1169</v>
      </c>
      <c r="K91" s="166"/>
      <c r="L91" s="302">
        <f t="shared" si="8"/>
        <v>46.912500000000001</v>
      </c>
      <c r="M91" s="10">
        <f t="shared" si="7"/>
        <v>93.825000000000003</v>
      </c>
    </row>
    <row r="92" spans="1:14" x14ac:dyDescent="0.25">
      <c r="A92" s="163">
        <v>2</v>
      </c>
      <c r="B92" s="139" t="s">
        <v>1172</v>
      </c>
      <c r="C92" s="164">
        <v>1.5</v>
      </c>
      <c r="D92" s="164">
        <v>1</v>
      </c>
      <c r="E92" s="139" t="s">
        <v>508</v>
      </c>
      <c r="F92" s="139" t="s">
        <v>1349</v>
      </c>
      <c r="G92" s="139" t="s">
        <v>508</v>
      </c>
      <c r="H92" s="139" t="s">
        <v>1525</v>
      </c>
      <c r="I92" s="139" t="s">
        <v>1173</v>
      </c>
      <c r="J92" s="139" t="s">
        <v>1169</v>
      </c>
      <c r="K92" s="166"/>
      <c r="L92" s="302">
        <f>PRODUCT(C92*D92*66.78)</f>
        <v>100.17</v>
      </c>
      <c r="M92" s="10">
        <f t="shared" si="7"/>
        <v>200.34</v>
      </c>
    </row>
    <row r="93" spans="1:14" x14ac:dyDescent="0.25">
      <c r="A93" s="163">
        <v>1</v>
      </c>
      <c r="B93" s="139" t="s">
        <v>1172</v>
      </c>
      <c r="C93" s="164">
        <v>1.5</v>
      </c>
      <c r="D93" s="164">
        <v>0.47499999999999998</v>
      </c>
      <c r="E93" s="139" t="s">
        <v>508</v>
      </c>
      <c r="F93" s="139" t="s">
        <v>1349</v>
      </c>
      <c r="G93" s="139" t="s">
        <v>508</v>
      </c>
      <c r="H93" s="139" t="s">
        <v>1525</v>
      </c>
      <c r="I93" s="139" t="s">
        <v>1173</v>
      </c>
      <c r="J93" s="139" t="s">
        <v>1169</v>
      </c>
      <c r="K93" s="166"/>
      <c r="L93" s="302">
        <f>PRODUCT(C93*D93*66.78)</f>
        <v>47.580749999999995</v>
      </c>
      <c r="M93" s="10">
        <f t="shared" si="7"/>
        <v>47.580749999999995</v>
      </c>
    </row>
    <row r="94" spans="1:14" x14ac:dyDescent="0.25">
      <c r="A94" s="163">
        <v>15</v>
      </c>
      <c r="B94" s="139" t="s">
        <v>1179</v>
      </c>
      <c r="C94" s="164">
        <v>0.47499999999999998</v>
      </c>
      <c r="D94" s="164">
        <v>0.45</v>
      </c>
      <c r="E94" s="139" t="s">
        <v>1371</v>
      </c>
      <c r="F94" s="139" t="s">
        <v>1349</v>
      </c>
      <c r="G94" s="139" t="s">
        <v>1524</v>
      </c>
      <c r="H94" s="139" t="s">
        <v>1525</v>
      </c>
      <c r="I94" s="139" t="s">
        <v>1525</v>
      </c>
      <c r="J94" s="139" t="s">
        <v>1169</v>
      </c>
      <c r="K94" s="166"/>
      <c r="L94" s="302">
        <f t="shared" si="8"/>
        <v>14.855625</v>
      </c>
      <c r="M94" s="10">
        <f t="shared" si="7"/>
        <v>222.83437499999999</v>
      </c>
    </row>
    <row r="95" spans="1:14" x14ac:dyDescent="0.25">
      <c r="A95" s="163">
        <v>1</v>
      </c>
      <c r="B95" s="139" t="s">
        <v>1181</v>
      </c>
      <c r="C95" s="164">
        <v>2.2999999999999998</v>
      </c>
      <c r="D95" s="164">
        <v>0.1</v>
      </c>
      <c r="E95" s="139" t="s">
        <v>1371</v>
      </c>
      <c r="F95" s="139" t="s">
        <v>1349</v>
      </c>
      <c r="G95" s="139" t="s">
        <v>1524</v>
      </c>
      <c r="H95" s="139" t="s">
        <v>1525</v>
      </c>
      <c r="I95" s="139" t="s">
        <v>1173</v>
      </c>
      <c r="J95" s="139" t="s">
        <v>1169</v>
      </c>
      <c r="K95" s="166"/>
      <c r="L95" s="302">
        <f>PRODUCT(C95*D95*66.78)</f>
        <v>15.359399999999999</v>
      </c>
      <c r="M95" s="10">
        <f t="shared" si="7"/>
        <v>15.359399999999999</v>
      </c>
    </row>
    <row r="96" spans="1:14" x14ac:dyDescent="0.25">
      <c r="A96" s="163">
        <v>1</v>
      </c>
      <c r="B96" s="139" t="s">
        <v>1181</v>
      </c>
      <c r="C96" s="164">
        <v>1.5</v>
      </c>
      <c r="D96" s="164">
        <v>0.1</v>
      </c>
      <c r="E96" s="139" t="s">
        <v>1371</v>
      </c>
      <c r="F96" s="139" t="s">
        <v>1349</v>
      </c>
      <c r="G96" s="139" t="s">
        <v>1524</v>
      </c>
      <c r="H96" s="139" t="s">
        <v>1525</v>
      </c>
      <c r="I96" s="139" t="s">
        <v>1173</v>
      </c>
      <c r="J96" s="139" t="s">
        <v>1169</v>
      </c>
      <c r="K96" s="166"/>
      <c r="L96" s="302">
        <f>PRODUCT(C96*D96*66.78)</f>
        <v>10.017000000000001</v>
      </c>
      <c r="M96" s="10">
        <f t="shared" si="7"/>
        <v>10.017000000000001</v>
      </c>
      <c r="N96" s="6">
        <f>SUM(M73:M96)</f>
        <v>1887.9220750000002</v>
      </c>
    </row>
    <row r="97" spans="1:14" x14ac:dyDescent="0.25">
      <c r="A97" s="75" t="s">
        <v>172</v>
      </c>
      <c r="B97" s="75" t="s">
        <v>1062</v>
      </c>
      <c r="C97" s="164"/>
      <c r="D97" s="164"/>
      <c r="E97" s="139"/>
      <c r="F97" s="139"/>
      <c r="G97" s="139"/>
      <c r="H97" s="139"/>
      <c r="I97" s="139"/>
      <c r="J97" s="139"/>
      <c r="K97" s="166"/>
      <c r="L97" s="302"/>
      <c r="M97" s="10">
        <f t="shared" si="7"/>
        <v>0</v>
      </c>
    </row>
    <row r="98" spans="1:14" x14ac:dyDescent="0.25">
      <c r="A98" s="163">
        <v>3</v>
      </c>
      <c r="B98" s="139" t="s">
        <v>1163</v>
      </c>
      <c r="C98" s="164">
        <v>0.22</v>
      </c>
      <c r="D98" s="164">
        <v>0.39500000000000002</v>
      </c>
      <c r="E98" s="139" t="s">
        <v>1371</v>
      </c>
      <c r="F98" s="139" t="s">
        <v>1349</v>
      </c>
      <c r="G98" s="139" t="s">
        <v>1524</v>
      </c>
      <c r="H98" s="139" t="s">
        <v>1525</v>
      </c>
      <c r="I98" s="139" t="s">
        <v>1525</v>
      </c>
      <c r="J98" s="139" t="s">
        <v>1169</v>
      </c>
      <c r="K98" s="166"/>
      <c r="L98" s="302">
        <f t="shared" si="8"/>
        <v>6.0395500000000002</v>
      </c>
      <c r="M98" s="10">
        <f t="shared" si="7"/>
        <v>18.118650000000002</v>
      </c>
    </row>
    <row r="99" spans="1:14" x14ac:dyDescent="0.25">
      <c r="A99" s="163">
        <v>2</v>
      </c>
      <c r="B99" s="139" t="s">
        <v>1167</v>
      </c>
      <c r="C99" s="164">
        <v>1.7450000000000001</v>
      </c>
      <c r="D99" s="164">
        <v>0.39500000000000002</v>
      </c>
      <c r="E99" s="139" t="s">
        <v>1371</v>
      </c>
      <c r="F99" s="139" t="s">
        <v>1349</v>
      </c>
      <c r="G99" s="139" t="s">
        <v>1524</v>
      </c>
      <c r="H99" s="139" t="s">
        <v>1525</v>
      </c>
      <c r="I99" s="139" t="s">
        <v>1525</v>
      </c>
      <c r="J99" s="139" t="s">
        <v>1169</v>
      </c>
      <c r="K99" s="166"/>
      <c r="L99" s="302">
        <f t="shared" si="8"/>
        <v>47.904612500000006</v>
      </c>
      <c r="M99" s="10">
        <f t="shared" si="7"/>
        <v>95.809225000000012</v>
      </c>
    </row>
    <row r="100" spans="1:14" x14ac:dyDescent="0.25">
      <c r="A100" s="163">
        <v>2</v>
      </c>
      <c r="B100" s="139" t="s">
        <v>1168</v>
      </c>
      <c r="C100" s="164">
        <v>2.1</v>
      </c>
      <c r="D100" s="164">
        <v>0.5</v>
      </c>
      <c r="E100" s="139" t="s">
        <v>1371</v>
      </c>
      <c r="F100" s="139" t="s">
        <v>1349</v>
      </c>
      <c r="G100" s="139" t="s">
        <v>1524</v>
      </c>
      <c r="H100" s="139" t="s">
        <v>1525</v>
      </c>
      <c r="I100" s="139" t="s">
        <v>1525</v>
      </c>
      <c r="J100" s="139" t="s">
        <v>1169</v>
      </c>
      <c r="K100" s="166"/>
      <c r="L100" s="302">
        <f t="shared" si="8"/>
        <v>72.975000000000009</v>
      </c>
      <c r="M100" s="10">
        <f t="shared" si="7"/>
        <v>145.95000000000002</v>
      </c>
    </row>
    <row r="101" spans="1:14" x14ac:dyDescent="0.25">
      <c r="A101" s="163">
        <v>6</v>
      </c>
      <c r="B101" s="139" t="s">
        <v>1171</v>
      </c>
      <c r="C101" s="164">
        <v>0.4</v>
      </c>
      <c r="D101" s="164">
        <v>0.5</v>
      </c>
      <c r="E101" s="139" t="s">
        <v>1371</v>
      </c>
      <c r="F101" s="139" t="s">
        <v>1349</v>
      </c>
      <c r="G101" s="139" t="s">
        <v>1524</v>
      </c>
      <c r="H101" s="139" t="s">
        <v>1525</v>
      </c>
      <c r="I101" s="139" t="s">
        <v>1525</v>
      </c>
      <c r="J101" s="139" t="s">
        <v>1169</v>
      </c>
      <c r="K101" s="166"/>
      <c r="L101" s="302">
        <f t="shared" si="8"/>
        <v>13.9</v>
      </c>
      <c r="M101" s="10">
        <f t="shared" si="7"/>
        <v>83.4</v>
      </c>
    </row>
    <row r="102" spans="1:14" x14ac:dyDescent="0.25">
      <c r="A102" s="163">
        <v>3</v>
      </c>
      <c r="B102" s="139" t="s">
        <v>1172</v>
      </c>
      <c r="C102" s="164">
        <v>0.4</v>
      </c>
      <c r="D102" s="164">
        <v>0.2</v>
      </c>
      <c r="E102" s="139" t="s">
        <v>508</v>
      </c>
      <c r="F102" s="139" t="s">
        <v>508</v>
      </c>
      <c r="G102" s="139" t="s">
        <v>508</v>
      </c>
      <c r="H102" s="139" t="s">
        <v>1525</v>
      </c>
      <c r="I102" s="139" t="s">
        <v>1173</v>
      </c>
      <c r="J102" s="139" t="s">
        <v>1169</v>
      </c>
      <c r="K102" s="166"/>
      <c r="L102" s="302">
        <f>PRODUCT(C102*D102*66.78)</f>
        <v>5.3424000000000014</v>
      </c>
      <c r="M102" s="10">
        <f t="shared" si="7"/>
        <v>16.027200000000004</v>
      </c>
      <c r="N102" s="6">
        <f>SUM(M98:M102)</f>
        <v>359.30507499999999</v>
      </c>
    </row>
    <row r="103" spans="1:14" x14ac:dyDescent="0.25">
      <c r="A103" s="75" t="s">
        <v>173</v>
      </c>
      <c r="B103" s="75" t="s">
        <v>1063</v>
      </c>
      <c r="C103" s="164"/>
      <c r="D103" s="164"/>
      <c r="E103" s="139"/>
      <c r="F103" s="139"/>
      <c r="G103" s="139"/>
      <c r="H103" s="139"/>
      <c r="I103" s="139"/>
      <c r="J103" s="139"/>
      <c r="K103" s="166"/>
      <c r="L103" s="302"/>
      <c r="M103" s="10">
        <f t="shared" si="7"/>
        <v>0</v>
      </c>
    </row>
    <row r="104" spans="1:14" x14ac:dyDescent="0.25">
      <c r="A104" s="163">
        <v>2</v>
      </c>
      <c r="B104" s="139" t="s">
        <v>1163</v>
      </c>
      <c r="C104" s="164">
        <v>0.22</v>
      </c>
      <c r="D104" s="164">
        <v>0.39500000000000002</v>
      </c>
      <c r="E104" s="139" t="s">
        <v>1371</v>
      </c>
      <c r="F104" s="139" t="s">
        <v>1349</v>
      </c>
      <c r="G104" s="139" t="s">
        <v>1524</v>
      </c>
      <c r="H104" s="139" t="s">
        <v>1525</v>
      </c>
      <c r="I104" s="139" t="s">
        <v>1525</v>
      </c>
      <c r="J104" s="139" t="s">
        <v>1169</v>
      </c>
      <c r="K104" s="166"/>
      <c r="L104" s="302">
        <f t="shared" si="8"/>
        <v>6.0395500000000002</v>
      </c>
      <c r="M104" s="10">
        <f t="shared" si="7"/>
        <v>12.0791</v>
      </c>
    </row>
    <row r="105" spans="1:14" x14ac:dyDescent="0.25">
      <c r="A105" s="163">
        <v>1</v>
      </c>
      <c r="B105" s="139" t="s">
        <v>1167</v>
      </c>
      <c r="C105" s="164">
        <v>2.16</v>
      </c>
      <c r="D105" s="164">
        <v>0.39500000000000002</v>
      </c>
      <c r="E105" s="139" t="s">
        <v>1371</v>
      </c>
      <c r="F105" s="139" t="s">
        <v>1349</v>
      </c>
      <c r="G105" s="139" t="s">
        <v>1524</v>
      </c>
      <c r="H105" s="139" t="s">
        <v>1525</v>
      </c>
      <c r="I105" s="139" t="s">
        <v>1525</v>
      </c>
      <c r="J105" s="139" t="s">
        <v>1169</v>
      </c>
      <c r="K105" s="166"/>
      <c r="L105" s="302">
        <f t="shared" si="8"/>
        <v>59.297400000000003</v>
      </c>
      <c r="M105" s="10">
        <f t="shared" ref="M105:M134" si="11">SUM(A105)*L105</f>
        <v>59.297400000000003</v>
      </c>
    </row>
    <row r="106" spans="1:14" x14ac:dyDescent="0.25">
      <c r="A106" s="163">
        <v>1</v>
      </c>
      <c r="B106" s="139" t="s">
        <v>1168</v>
      </c>
      <c r="C106" s="164">
        <v>2.7</v>
      </c>
      <c r="D106" s="164">
        <v>0.5</v>
      </c>
      <c r="E106" s="139" t="s">
        <v>1371</v>
      </c>
      <c r="F106" s="139" t="s">
        <v>1349</v>
      </c>
      <c r="G106" s="139" t="s">
        <v>1524</v>
      </c>
      <c r="H106" s="139" t="s">
        <v>1525</v>
      </c>
      <c r="I106" s="139" t="s">
        <v>1525</v>
      </c>
      <c r="J106" s="139" t="s">
        <v>1169</v>
      </c>
      <c r="K106" s="166"/>
      <c r="L106" s="302">
        <f t="shared" si="8"/>
        <v>93.825000000000003</v>
      </c>
      <c r="M106" s="10">
        <f t="shared" si="11"/>
        <v>93.825000000000003</v>
      </c>
    </row>
    <row r="107" spans="1:14" x14ac:dyDescent="0.25">
      <c r="A107" s="163">
        <v>4</v>
      </c>
      <c r="B107" s="139" t="s">
        <v>1171</v>
      </c>
      <c r="C107" s="164">
        <v>0.4</v>
      </c>
      <c r="D107" s="164">
        <v>0.5</v>
      </c>
      <c r="E107" s="139" t="s">
        <v>1371</v>
      </c>
      <c r="F107" s="139" t="s">
        <v>1349</v>
      </c>
      <c r="G107" s="139" t="s">
        <v>1524</v>
      </c>
      <c r="H107" s="139" t="s">
        <v>1525</v>
      </c>
      <c r="I107" s="139" t="s">
        <v>1525</v>
      </c>
      <c r="J107" s="139" t="s">
        <v>1169</v>
      </c>
      <c r="K107" s="166"/>
      <c r="L107" s="302">
        <f t="shared" si="8"/>
        <v>13.9</v>
      </c>
      <c r="M107" s="10">
        <f t="shared" si="11"/>
        <v>55.6</v>
      </c>
    </row>
    <row r="108" spans="1:14" x14ac:dyDescent="0.25">
      <c r="A108" s="163">
        <v>2</v>
      </c>
      <c r="B108" s="139" t="s">
        <v>1172</v>
      </c>
      <c r="C108" s="164">
        <v>0.4</v>
      </c>
      <c r="D108" s="164">
        <v>0.2</v>
      </c>
      <c r="E108" s="139" t="s">
        <v>508</v>
      </c>
      <c r="F108" s="139" t="s">
        <v>508</v>
      </c>
      <c r="G108" s="139" t="s">
        <v>508</v>
      </c>
      <c r="H108" s="139" t="s">
        <v>1525</v>
      </c>
      <c r="I108" s="139" t="s">
        <v>1173</v>
      </c>
      <c r="J108" s="139" t="s">
        <v>1169</v>
      </c>
      <c r="K108" s="166"/>
      <c r="L108" s="302">
        <f>PRODUCT(C108*D108*66.78)</f>
        <v>5.3424000000000014</v>
      </c>
      <c r="M108" s="10">
        <f t="shared" si="11"/>
        <v>10.684800000000003</v>
      </c>
      <c r="N108" s="6">
        <f>SUM(M104:M108)</f>
        <v>231.4863</v>
      </c>
    </row>
    <row r="109" spans="1:14" x14ac:dyDescent="0.25">
      <c r="A109" s="75" t="s">
        <v>187</v>
      </c>
      <c r="B109" s="75" t="s">
        <v>1128</v>
      </c>
      <c r="C109" s="164"/>
      <c r="D109" s="164"/>
      <c r="E109" s="139"/>
      <c r="F109" s="139"/>
      <c r="G109" s="139"/>
      <c r="H109" s="139"/>
      <c r="I109" s="139"/>
      <c r="J109" s="139"/>
      <c r="K109" s="166"/>
      <c r="L109" s="302"/>
      <c r="M109" s="10">
        <f t="shared" si="11"/>
        <v>0</v>
      </c>
    </row>
    <row r="110" spans="1:14" x14ac:dyDescent="0.25">
      <c r="A110" s="163">
        <v>8</v>
      </c>
      <c r="B110" s="139" t="s">
        <v>1175</v>
      </c>
      <c r="C110" s="164">
        <v>1.75</v>
      </c>
      <c r="D110" s="164">
        <v>0.9</v>
      </c>
      <c r="E110" s="139" t="s">
        <v>508</v>
      </c>
      <c r="F110" s="139" t="s">
        <v>508</v>
      </c>
      <c r="G110" s="139" t="s">
        <v>508</v>
      </c>
      <c r="H110" s="139" t="s">
        <v>1525</v>
      </c>
      <c r="I110" s="139" t="s">
        <v>1173</v>
      </c>
      <c r="J110" s="139" t="s">
        <v>1169</v>
      </c>
      <c r="K110" s="166"/>
      <c r="L110" s="302">
        <f>PRODUCT(C110*D110*66.78)</f>
        <v>105.1785</v>
      </c>
      <c r="M110" s="10">
        <f t="shared" si="11"/>
        <v>841.428</v>
      </c>
      <c r="N110" s="6">
        <f>SUM(M110)/2</f>
        <v>420.714</v>
      </c>
    </row>
    <row r="111" spans="1:14" x14ac:dyDescent="0.25">
      <c r="A111" s="75" t="s">
        <v>191</v>
      </c>
      <c r="B111" s="75" t="s">
        <v>1141</v>
      </c>
      <c r="C111" s="164"/>
      <c r="D111" s="164"/>
      <c r="E111" s="139"/>
      <c r="F111" s="139"/>
      <c r="G111" s="139"/>
      <c r="H111" s="139"/>
      <c r="I111" s="139"/>
      <c r="J111" s="139"/>
      <c r="K111" s="166"/>
      <c r="L111" s="302"/>
      <c r="M111" s="10">
        <f t="shared" si="11"/>
        <v>0</v>
      </c>
    </row>
    <row r="112" spans="1:14" x14ac:dyDescent="0.25">
      <c r="A112" s="163">
        <v>8</v>
      </c>
      <c r="B112" s="139" t="s">
        <v>1175</v>
      </c>
      <c r="C112" s="164">
        <v>2</v>
      </c>
      <c r="D112" s="164">
        <v>0.24299999999999999</v>
      </c>
      <c r="E112" s="139" t="s">
        <v>508</v>
      </c>
      <c r="F112" s="139" t="s">
        <v>508</v>
      </c>
      <c r="G112" s="139" t="s">
        <v>508</v>
      </c>
      <c r="H112" s="139" t="s">
        <v>1525</v>
      </c>
      <c r="I112" s="139" t="s">
        <v>1173</v>
      </c>
      <c r="J112" s="139" t="s">
        <v>1169</v>
      </c>
      <c r="K112" s="166"/>
      <c r="L112" s="302">
        <f>PRODUCT(C112*D112*66.78)</f>
        <v>32.455080000000002</v>
      </c>
      <c r="M112" s="10">
        <f t="shared" si="11"/>
        <v>259.64064000000002</v>
      </c>
      <c r="N112" s="6">
        <f>SUM(M112)/2</f>
        <v>129.82032000000001</v>
      </c>
    </row>
    <row r="113" spans="1:14" x14ac:dyDescent="0.25">
      <c r="A113" s="75" t="s">
        <v>192</v>
      </c>
      <c r="B113" s="75" t="s">
        <v>1149</v>
      </c>
      <c r="C113" s="164"/>
      <c r="D113" s="164"/>
      <c r="E113" s="139"/>
      <c r="F113" s="139"/>
      <c r="G113" s="139"/>
      <c r="H113" s="139"/>
      <c r="I113" s="139"/>
      <c r="J113" s="139"/>
      <c r="K113" s="166"/>
      <c r="L113" s="302"/>
      <c r="M113" s="10">
        <f t="shared" si="11"/>
        <v>0</v>
      </c>
    </row>
    <row r="114" spans="1:14" x14ac:dyDescent="0.25">
      <c r="A114" s="163">
        <v>2</v>
      </c>
      <c r="B114" s="139" t="s">
        <v>1171</v>
      </c>
      <c r="C114" s="164">
        <v>0.85</v>
      </c>
      <c r="D114" s="164">
        <v>0.3</v>
      </c>
      <c r="E114" s="139" t="s">
        <v>1371</v>
      </c>
      <c r="F114" s="139" t="s">
        <v>1349</v>
      </c>
      <c r="G114" s="139" t="s">
        <v>1524</v>
      </c>
      <c r="H114" s="139" t="s">
        <v>1525</v>
      </c>
      <c r="I114" s="139" t="s">
        <v>1173</v>
      </c>
      <c r="J114" s="139" t="s">
        <v>1169</v>
      </c>
      <c r="K114" s="166"/>
      <c r="L114" s="302">
        <f t="shared" ref="L114:L116" si="12">PRODUCT(C114*D114*66.78)</f>
        <v>17.0289</v>
      </c>
      <c r="M114" s="10">
        <f t="shared" si="11"/>
        <v>34.0578</v>
      </c>
    </row>
    <row r="115" spans="1:14" x14ac:dyDescent="0.25">
      <c r="A115" s="163">
        <v>2</v>
      </c>
      <c r="B115" s="139" t="s">
        <v>1175</v>
      </c>
      <c r="C115" s="164">
        <v>1.2</v>
      </c>
      <c r="D115" s="164">
        <v>0.3</v>
      </c>
      <c r="E115" s="139" t="s">
        <v>1371</v>
      </c>
      <c r="F115" s="139" t="s">
        <v>1349</v>
      </c>
      <c r="G115" s="139" t="s">
        <v>1351</v>
      </c>
      <c r="H115" s="139" t="s">
        <v>1525</v>
      </c>
      <c r="I115" s="139" t="s">
        <v>1173</v>
      </c>
      <c r="J115" s="139" t="s">
        <v>1169</v>
      </c>
      <c r="K115" s="166"/>
      <c r="L115" s="302">
        <f t="shared" si="12"/>
        <v>24.040800000000001</v>
      </c>
      <c r="M115" s="10">
        <f t="shared" si="11"/>
        <v>48.081600000000002</v>
      </c>
    </row>
    <row r="116" spans="1:14" x14ac:dyDescent="0.25">
      <c r="A116" s="163">
        <v>1</v>
      </c>
      <c r="B116" s="139" t="s">
        <v>1172</v>
      </c>
      <c r="C116" s="164">
        <v>0.85</v>
      </c>
      <c r="D116" s="164">
        <v>1.2</v>
      </c>
      <c r="E116" s="139" t="s">
        <v>508</v>
      </c>
      <c r="F116" s="139" t="s">
        <v>508</v>
      </c>
      <c r="G116" s="139" t="s">
        <v>508</v>
      </c>
      <c r="H116" s="139" t="s">
        <v>1525</v>
      </c>
      <c r="I116" s="139" t="s">
        <v>1173</v>
      </c>
      <c r="J116" s="139" t="s">
        <v>1169</v>
      </c>
      <c r="K116" s="166"/>
      <c r="L116" s="302">
        <f t="shared" si="12"/>
        <v>68.115600000000001</v>
      </c>
      <c r="M116" s="10">
        <f t="shared" si="11"/>
        <v>68.115600000000001</v>
      </c>
    </row>
    <row r="117" spans="1:14" x14ac:dyDescent="0.25">
      <c r="A117" s="163">
        <v>2</v>
      </c>
      <c r="B117" s="139" t="s">
        <v>1179</v>
      </c>
      <c r="C117" s="164">
        <v>1.2</v>
      </c>
      <c r="D117" s="164">
        <v>0.3</v>
      </c>
      <c r="E117" s="139" t="s">
        <v>1371</v>
      </c>
      <c r="F117" s="139" t="s">
        <v>1349</v>
      </c>
      <c r="G117" s="139" t="s">
        <v>1524</v>
      </c>
      <c r="H117" s="139" t="s">
        <v>1525</v>
      </c>
      <c r="I117" s="139" t="s">
        <v>1525</v>
      </c>
      <c r="J117" s="139" t="s">
        <v>1182</v>
      </c>
      <c r="K117" s="166"/>
      <c r="L117" s="302">
        <v>74.45</v>
      </c>
      <c r="M117" s="10">
        <f t="shared" si="11"/>
        <v>148.9</v>
      </c>
      <c r="N117" s="6">
        <f>SUM(M114:M117)</f>
        <v>299.15499999999997</v>
      </c>
    </row>
    <row r="118" spans="1:14" x14ac:dyDescent="0.25">
      <c r="A118" s="75" t="s">
        <v>194</v>
      </c>
      <c r="B118" s="75" t="s">
        <v>1141</v>
      </c>
      <c r="C118" s="164"/>
      <c r="D118" s="164"/>
      <c r="E118" s="139"/>
      <c r="F118" s="139"/>
      <c r="G118" s="139"/>
      <c r="H118" s="139"/>
      <c r="I118" s="139"/>
      <c r="J118" s="139"/>
      <c r="K118" s="166"/>
      <c r="L118" s="302"/>
      <c r="M118" s="10">
        <f t="shared" si="11"/>
        <v>0</v>
      </c>
    </row>
    <row r="119" spans="1:14" x14ac:dyDescent="0.25">
      <c r="A119" s="163">
        <v>8</v>
      </c>
      <c r="B119" s="139" t="s">
        <v>1175</v>
      </c>
      <c r="C119" s="164">
        <v>2</v>
      </c>
      <c r="D119" s="164">
        <v>0.24299999999999999</v>
      </c>
      <c r="E119" s="139" t="s">
        <v>508</v>
      </c>
      <c r="F119" s="139" t="s">
        <v>508</v>
      </c>
      <c r="G119" s="139" t="s">
        <v>508</v>
      </c>
      <c r="H119" s="139" t="s">
        <v>1525</v>
      </c>
      <c r="I119" s="139" t="s">
        <v>1173</v>
      </c>
      <c r="J119" s="139" t="s">
        <v>1169</v>
      </c>
      <c r="K119" s="166"/>
      <c r="L119" s="302">
        <f>PRODUCT(C119*D119*66.78)</f>
        <v>32.455080000000002</v>
      </c>
      <c r="M119" s="10">
        <f t="shared" si="11"/>
        <v>259.64064000000002</v>
      </c>
      <c r="N119" s="6">
        <f>SUM(M119)/2</f>
        <v>129.82032000000001</v>
      </c>
    </row>
    <row r="120" spans="1:14" x14ac:dyDescent="0.25">
      <c r="A120" s="75" t="s">
        <v>175</v>
      </c>
      <c r="B120" s="75" t="s">
        <v>1076</v>
      </c>
      <c r="C120" s="164"/>
      <c r="D120" s="164"/>
      <c r="E120" s="139"/>
      <c r="F120" s="139"/>
      <c r="G120" s="139"/>
      <c r="H120" s="139"/>
      <c r="I120" s="139"/>
      <c r="J120" s="139"/>
      <c r="K120" s="166"/>
      <c r="L120" s="302"/>
      <c r="M120" s="10">
        <f t="shared" si="11"/>
        <v>0</v>
      </c>
    </row>
    <row r="121" spans="1:14" x14ac:dyDescent="0.25">
      <c r="A121" s="163">
        <v>8</v>
      </c>
      <c r="B121" s="139" t="s">
        <v>1174</v>
      </c>
      <c r="C121" s="164">
        <v>0.6</v>
      </c>
      <c r="D121" s="164">
        <v>1</v>
      </c>
      <c r="E121" s="139" t="s">
        <v>1371</v>
      </c>
      <c r="F121" s="139" t="s">
        <v>1349</v>
      </c>
      <c r="G121" s="139" t="s">
        <v>1524</v>
      </c>
      <c r="H121" s="139" t="s">
        <v>1525</v>
      </c>
      <c r="I121" s="139" t="s">
        <v>1173</v>
      </c>
      <c r="J121" s="139" t="s">
        <v>1183</v>
      </c>
      <c r="K121" s="166" t="s">
        <v>1184</v>
      </c>
      <c r="L121" s="302">
        <f>PRODUCT(C121*D121*84)</f>
        <v>50.4</v>
      </c>
      <c r="M121" s="10">
        <f t="shared" si="11"/>
        <v>403.2</v>
      </c>
    </row>
    <row r="122" spans="1:14" x14ac:dyDescent="0.25">
      <c r="A122" s="163">
        <v>20</v>
      </c>
      <c r="B122" s="139" t="s">
        <v>1174</v>
      </c>
      <c r="C122" s="164">
        <v>0.6</v>
      </c>
      <c r="D122" s="164">
        <v>2.2000000000000002</v>
      </c>
      <c r="E122" s="139" t="s">
        <v>1371</v>
      </c>
      <c r="F122" s="139" t="s">
        <v>1349</v>
      </c>
      <c r="G122" s="139" t="s">
        <v>1524</v>
      </c>
      <c r="H122" s="139" t="s">
        <v>1525</v>
      </c>
      <c r="I122" s="139" t="s">
        <v>1173</v>
      </c>
      <c r="J122" s="139" t="s">
        <v>1183</v>
      </c>
      <c r="K122" s="166" t="s">
        <v>1184</v>
      </c>
      <c r="L122" s="302">
        <f>PRODUCT(C122*D122*84)</f>
        <v>110.88000000000001</v>
      </c>
      <c r="M122" s="10">
        <f t="shared" si="11"/>
        <v>2217.6000000000004</v>
      </c>
      <c r="N122" s="6">
        <f>SUM(M121:M122)</f>
        <v>2620.8000000000002</v>
      </c>
    </row>
    <row r="123" spans="1:14" x14ac:dyDescent="0.25">
      <c r="A123" s="163"/>
      <c r="B123" s="139"/>
      <c r="C123" s="164"/>
      <c r="D123" s="164"/>
      <c r="E123" s="139"/>
      <c r="F123" s="139"/>
      <c r="G123" s="139"/>
      <c r="H123" s="139"/>
      <c r="I123" s="139"/>
      <c r="J123" s="139"/>
      <c r="K123" s="166"/>
      <c r="M123" s="10">
        <f t="shared" si="11"/>
        <v>0</v>
      </c>
    </row>
    <row r="124" spans="1:14" x14ac:dyDescent="0.25">
      <c r="A124" s="163"/>
      <c r="B124" s="139"/>
      <c r="C124" s="164"/>
      <c r="D124" s="164"/>
      <c r="E124" s="139"/>
      <c r="F124" s="139"/>
      <c r="G124" s="139"/>
      <c r="H124" s="139"/>
      <c r="I124" s="139"/>
      <c r="J124" s="139"/>
      <c r="K124" s="166"/>
      <c r="M124" s="10">
        <f t="shared" si="11"/>
        <v>0</v>
      </c>
    </row>
    <row r="125" spans="1:14" x14ac:dyDescent="0.25">
      <c r="A125" s="163"/>
      <c r="B125" s="139"/>
      <c r="C125" s="164"/>
      <c r="D125" s="164"/>
      <c r="E125" s="139"/>
      <c r="F125" s="139"/>
      <c r="G125" s="139"/>
      <c r="H125" s="139"/>
      <c r="I125" s="139"/>
      <c r="J125" s="139"/>
      <c r="K125" s="166"/>
      <c r="M125" s="10">
        <f t="shared" si="11"/>
        <v>0</v>
      </c>
    </row>
    <row r="126" spans="1:14" x14ac:dyDescent="0.25">
      <c r="A126" s="163"/>
      <c r="B126" s="139"/>
      <c r="C126" s="164"/>
      <c r="D126" s="164"/>
      <c r="E126" s="139"/>
      <c r="F126" s="139"/>
      <c r="G126" s="139"/>
      <c r="H126" s="139"/>
      <c r="I126" s="139"/>
      <c r="J126" s="139"/>
      <c r="K126" s="166"/>
      <c r="M126" s="10">
        <f t="shared" si="11"/>
        <v>0</v>
      </c>
    </row>
    <row r="127" spans="1:14" x14ac:dyDescent="0.25">
      <c r="A127" s="163"/>
      <c r="B127" s="139"/>
      <c r="C127" s="164"/>
      <c r="D127" s="164"/>
      <c r="E127" s="139"/>
      <c r="F127" s="139"/>
      <c r="G127" s="139"/>
      <c r="H127" s="139"/>
      <c r="I127" s="139"/>
      <c r="J127" s="139"/>
      <c r="K127" s="166"/>
      <c r="M127" s="10">
        <f t="shared" si="11"/>
        <v>0</v>
      </c>
    </row>
    <row r="128" spans="1:14" x14ac:dyDescent="0.25">
      <c r="A128" s="163"/>
      <c r="B128" s="139"/>
      <c r="C128" s="164"/>
      <c r="D128" s="164"/>
      <c r="E128" s="139"/>
      <c r="F128" s="139"/>
      <c r="G128" s="139"/>
      <c r="H128" s="139"/>
      <c r="I128" s="139"/>
      <c r="J128" s="139"/>
      <c r="K128" s="166"/>
      <c r="M128" s="10">
        <f t="shared" si="11"/>
        <v>0</v>
      </c>
    </row>
    <row r="129" spans="1:13" x14ac:dyDescent="0.25">
      <c r="A129" s="163"/>
      <c r="B129" s="139"/>
      <c r="C129" s="164"/>
      <c r="D129" s="164"/>
      <c r="E129" s="139"/>
      <c r="F129" s="139"/>
      <c r="G129" s="139"/>
      <c r="H129" s="139"/>
      <c r="I129" s="139"/>
      <c r="J129" s="139"/>
      <c r="K129" s="166"/>
      <c r="M129" s="10">
        <f t="shared" si="11"/>
        <v>0</v>
      </c>
    </row>
    <row r="130" spans="1:13" x14ac:dyDescent="0.25">
      <c r="A130" s="163"/>
      <c r="B130" s="139"/>
      <c r="C130" s="164"/>
      <c r="D130" s="164"/>
      <c r="E130" s="139"/>
      <c r="F130" s="139"/>
      <c r="G130" s="139"/>
      <c r="H130" s="139"/>
      <c r="I130" s="139"/>
      <c r="J130" s="139"/>
      <c r="K130" s="166"/>
      <c r="M130" s="10">
        <f t="shared" si="11"/>
        <v>0</v>
      </c>
    </row>
    <row r="131" spans="1:13" x14ac:dyDescent="0.25">
      <c r="A131" s="163"/>
      <c r="B131" s="139"/>
      <c r="C131" s="164"/>
      <c r="D131" s="164"/>
      <c r="E131" s="139"/>
      <c r="F131" s="139"/>
      <c r="G131" s="139"/>
      <c r="H131" s="139"/>
      <c r="I131" s="139"/>
      <c r="J131" s="139"/>
      <c r="K131" s="166"/>
      <c r="M131" s="10">
        <f t="shared" si="11"/>
        <v>0</v>
      </c>
    </row>
    <row r="132" spans="1:13" x14ac:dyDescent="0.25">
      <c r="A132" s="163"/>
      <c r="B132" s="139"/>
      <c r="C132" s="164"/>
      <c r="D132" s="164"/>
      <c r="E132" s="139"/>
      <c r="F132" s="139"/>
      <c r="G132" s="139"/>
      <c r="H132" s="139"/>
      <c r="I132" s="139"/>
      <c r="J132" s="139"/>
      <c r="K132" s="166"/>
      <c r="M132" s="10">
        <f t="shared" si="11"/>
        <v>0</v>
      </c>
    </row>
    <row r="133" spans="1:13" x14ac:dyDescent="0.25">
      <c r="A133" s="163"/>
      <c r="B133" s="139"/>
      <c r="C133" s="164"/>
      <c r="D133" s="164"/>
      <c r="E133" s="139"/>
      <c r="F133" s="139"/>
      <c r="G133" s="139"/>
      <c r="H133" s="139"/>
      <c r="I133" s="139"/>
      <c r="J133" s="139"/>
      <c r="K133" s="166"/>
      <c r="M133" s="10">
        <f t="shared" si="11"/>
        <v>0</v>
      </c>
    </row>
    <row r="134" spans="1:13" x14ac:dyDescent="0.25">
      <c r="A134" s="163"/>
      <c r="B134" s="139"/>
      <c r="C134" s="164"/>
      <c r="D134" s="164"/>
      <c r="E134" s="139"/>
      <c r="F134" s="139"/>
      <c r="G134" s="139"/>
      <c r="H134" s="139"/>
      <c r="I134" s="139"/>
      <c r="J134" s="139"/>
      <c r="K134" s="166"/>
      <c r="M134" s="10">
        <f t="shared" si="11"/>
        <v>0</v>
      </c>
    </row>
  </sheetData>
  <mergeCells count="6">
    <mergeCell ref="A1:K2"/>
    <mergeCell ref="A3:B3"/>
    <mergeCell ref="E3:G3"/>
    <mergeCell ref="C5:D5"/>
    <mergeCell ref="E5:G5"/>
    <mergeCell ref="H5:I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149"/>
  <sheetViews>
    <sheetView workbookViewId="0">
      <selection activeCell="H37" sqref="H37"/>
    </sheetView>
  </sheetViews>
  <sheetFormatPr defaultRowHeight="13.2" x14ac:dyDescent="0.25"/>
  <cols>
    <col min="1" max="1" width="21" customWidth="1"/>
    <col min="2" max="2" width="18.44140625" style="9" bestFit="1" customWidth="1"/>
    <col min="3" max="3" width="15.5546875" customWidth="1"/>
    <col min="4" max="5" width="9.109375" style="26"/>
    <col min="6" max="6" width="12.33203125" style="26" customWidth="1"/>
    <col min="7" max="7" width="9.44140625" style="5" bestFit="1" customWidth="1"/>
    <col min="8" max="8" width="9.44140625" style="13" bestFit="1" customWidth="1"/>
    <col min="9" max="9" width="11.109375" style="5" bestFit="1" customWidth="1"/>
    <col min="10" max="11" width="9.33203125" style="5" bestFit="1" customWidth="1"/>
    <col min="12" max="13" width="9.109375" style="5"/>
  </cols>
  <sheetData>
    <row r="2" spans="1:13" ht="15.6" x14ac:dyDescent="0.3">
      <c r="A2" s="3" t="s">
        <v>0</v>
      </c>
      <c r="B2" s="7"/>
      <c r="C2" s="1"/>
    </row>
    <row r="3" spans="1:13" ht="15.6" x14ac:dyDescent="0.3">
      <c r="A3" s="3" t="s">
        <v>1</v>
      </c>
      <c r="B3" s="7"/>
      <c r="C3" s="1"/>
    </row>
    <row r="4" spans="1:13" ht="15.6" x14ac:dyDescent="0.3">
      <c r="A4" s="3" t="s">
        <v>2</v>
      </c>
      <c r="B4" s="7"/>
      <c r="C4" s="1"/>
    </row>
    <row r="5" spans="1:13" ht="15.6" x14ac:dyDescent="0.3">
      <c r="A5" s="3"/>
      <c r="B5" s="7"/>
      <c r="C5" s="1"/>
    </row>
    <row r="6" spans="1:13" ht="17.399999999999999" x14ac:dyDescent="0.3">
      <c r="A6" s="16"/>
    </row>
    <row r="7" spans="1:13" ht="15.6" x14ac:dyDescent="0.3">
      <c r="A7" s="3" t="s">
        <v>9</v>
      </c>
      <c r="B7" s="25"/>
      <c r="H7" s="13" t="s">
        <v>22</v>
      </c>
      <c r="I7" s="24"/>
    </row>
    <row r="8" spans="1:13" s="2" customFormat="1" x14ac:dyDescent="0.25">
      <c r="A8" s="4"/>
      <c r="B8" s="8" t="s">
        <v>3</v>
      </c>
      <c r="C8" s="2" t="s">
        <v>4</v>
      </c>
      <c r="D8" s="27" t="s">
        <v>5</v>
      </c>
      <c r="E8" s="27" t="s">
        <v>5</v>
      </c>
      <c r="F8" s="27" t="s">
        <v>23</v>
      </c>
      <c r="G8" s="6" t="s">
        <v>6</v>
      </c>
      <c r="H8" s="14" t="s">
        <v>7</v>
      </c>
      <c r="I8" s="6" t="s">
        <v>8</v>
      </c>
      <c r="J8" s="6"/>
      <c r="K8" s="6" t="s">
        <v>18</v>
      </c>
      <c r="L8" s="6" t="s">
        <v>19</v>
      </c>
      <c r="M8" s="6" t="s">
        <v>20</v>
      </c>
    </row>
    <row r="9" spans="1:13" x14ac:dyDescent="0.25">
      <c r="A9" s="30" t="s">
        <v>24</v>
      </c>
      <c r="B9" s="11"/>
      <c r="C9" s="12"/>
      <c r="D9" s="28"/>
      <c r="E9" s="28"/>
      <c r="F9" s="28">
        <f t="shared" ref="F9:F14" si="0">SUM(D9*E9)</f>
        <v>0</v>
      </c>
      <c r="G9" s="10"/>
      <c r="H9" s="15"/>
      <c r="I9" s="10">
        <f t="shared" ref="I9:I13" si="1">SUM(F9*G9)*H9</f>
        <v>0</v>
      </c>
    </row>
    <row r="10" spans="1:13" x14ac:dyDescent="0.25">
      <c r="A10" s="30" t="s">
        <v>24</v>
      </c>
      <c r="B10" s="11"/>
      <c r="C10" s="12"/>
      <c r="D10" s="28"/>
      <c r="E10" s="28"/>
      <c r="F10" s="28">
        <f t="shared" si="0"/>
        <v>0</v>
      </c>
      <c r="G10" s="10"/>
      <c r="H10" s="15"/>
      <c r="I10" s="10">
        <f t="shared" si="1"/>
        <v>0</v>
      </c>
    </row>
    <row r="11" spans="1:13" x14ac:dyDescent="0.25">
      <c r="A11" s="30" t="s">
        <v>24</v>
      </c>
      <c r="B11" s="11"/>
      <c r="C11" s="12"/>
      <c r="D11" s="28"/>
      <c r="E11" s="28"/>
      <c r="F11" s="28">
        <f t="shared" si="0"/>
        <v>0</v>
      </c>
      <c r="G11" s="10"/>
      <c r="H11" s="15"/>
      <c r="I11" s="10">
        <f t="shared" si="1"/>
        <v>0</v>
      </c>
    </row>
    <row r="12" spans="1:13" x14ac:dyDescent="0.25">
      <c r="A12" s="31" t="s">
        <v>25</v>
      </c>
      <c r="B12" s="11"/>
      <c r="C12" s="12"/>
      <c r="D12" s="28"/>
      <c r="E12" s="28"/>
      <c r="F12" s="28">
        <f t="shared" si="0"/>
        <v>0</v>
      </c>
      <c r="G12" s="10"/>
      <c r="H12" s="15"/>
      <c r="I12" s="10">
        <f t="shared" si="1"/>
        <v>0</v>
      </c>
    </row>
    <row r="13" spans="1:13" x14ac:dyDescent="0.25">
      <c r="A13" s="31" t="s">
        <v>25</v>
      </c>
      <c r="B13" s="11"/>
      <c r="C13" s="12"/>
      <c r="D13" s="28"/>
      <c r="E13" s="28"/>
      <c r="F13" s="28">
        <f t="shared" si="0"/>
        <v>0</v>
      </c>
      <c r="G13" s="10"/>
      <c r="H13" s="15"/>
      <c r="I13" s="10">
        <f t="shared" si="1"/>
        <v>0</v>
      </c>
    </row>
    <row r="14" spans="1:13" x14ac:dyDescent="0.25">
      <c r="A14" s="31" t="s">
        <v>25</v>
      </c>
      <c r="B14" s="11"/>
      <c r="C14" s="12"/>
      <c r="D14" s="28"/>
      <c r="E14" s="28"/>
      <c r="F14" s="28">
        <f t="shared" si="0"/>
        <v>0</v>
      </c>
      <c r="G14" s="10"/>
      <c r="H14" s="15"/>
      <c r="I14" s="10">
        <f t="shared" ref="I14:I17" si="2">SUM(G14*H14)</f>
        <v>0</v>
      </c>
    </row>
    <row r="15" spans="1:13" x14ac:dyDescent="0.25">
      <c r="A15" s="31" t="s">
        <v>39</v>
      </c>
      <c r="B15" s="11"/>
      <c r="C15" s="12"/>
      <c r="D15" s="28"/>
      <c r="E15" s="28"/>
      <c r="F15" s="28"/>
      <c r="G15" s="10"/>
      <c r="H15" s="15"/>
      <c r="I15" s="10">
        <f t="shared" si="2"/>
        <v>0</v>
      </c>
    </row>
    <row r="16" spans="1:13" x14ac:dyDescent="0.25">
      <c r="A16" s="31" t="s">
        <v>39</v>
      </c>
      <c r="B16" s="11"/>
      <c r="C16" s="12"/>
      <c r="D16" s="28"/>
      <c r="E16" s="28"/>
      <c r="F16" s="28"/>
      <c r="G16" s="10"/>
      <c r="H16" s="15"/>
      <c r="I16" s="10">
        <f t="shared" si="2"/>
        <v>0</v>
      </c>
    </row>
    <row r="17" spans="1:11" x14ac:dyDescent="0.25">
      <c r="A17" s="31" t="s">
        <v>39</v>
      </c>
      <c r="B17" s="11"/>
      <c r="C17" s="12"/>
      <c r="D17" s="28"/>
      <c r="E17" s="28"/>
      <c r="F17" s="28"/>
      <c r="G17" s="10"/>
      <c r="H17" s="15"/>
      <c r="I17" s="10">
        <f t="shared" si="2"/>
        <v>0</v>
      </c>
    </row>
    <row r="18" spans="1:11" x14ac:dyDescent="0.25">
      <c r="A18" s="32" t="s">
        <v>28</v>
      </c>
      <c r="B18" s="11"/>
      <c r="C18" s="12"/>
      <c r="D18" s="28"/>
      <c r="E18" s="28"/>
      <c r="F18" s="28"/>
      <c r="G18" s="10"/>
      <c r="H18" s="15"/>
      <c r="I18" s="10">
        <f t="shared" ref="I18:I36" si="3">SUM(G18*H18)</f>
        <v>0</v>
      </c>
    </row>
    <row r="19" spans="1:11" x14ac:dyDescent="0.25">
      <c r="A19" s="32" t="s">
        <v>28</v>
      </c>
      <c r="B19" s="11"/>
      <c r="C19" s="12"/>
      <c r="D19" s="28"/>
      <c r="E19" s="28"/>
      <c r="F19" s="28"/>
      <c r="G19" s="10"/>
      <c r="H19" s="15"/>
      <c r="I19" s="10">
        <f t="shared" si="3"/>
        <v>0</v>
      </c>
    </row>
    <row r="20" spans="1:11" x14ac:dyDescent="0.25">
      <c r="A20" s="32" t="s">
        <v>28</v>
      </c>
      <c r="B20" s="11"/>
      <c r="C20" s="12"/>
      <c r="D20" s="28"/>
      <c r="E20" s="28"/>
      <c r="F20" s="28"/>
      <c r="G20" s="10"/>
      <c r="H20" s="15"/>
      <c r="I20" s="10">
        <f t="shared" si="3"/>
        <v>0</v>
      </c>
    </row>
    <row r="21" spans="1:11" x14ac:dyDescent="0.25">
      <c r="A21" t="s">
        <v>26</v>
      </c>
      <c r="B21" s="11"/>
      <c r="C21" s="12"/>
      <c r="D21" s="28"/>
      <c r="E21" s="28"/>
      <c r="F21" s="28"/>
      <c r="G21" s="33">
        <v>0.3</v>
      </c>
      <c r="H21" s="15">
        <f>SUM(I18:I20)</f>
        <v>0</v>
      </c>
      <c r="I21" s="10">
        <f t="shared" si="3"/>
        <v>0</v>
      </c>
    </row>
    <row r="22" spans="1:11" x14ac:dyDescent="0.25">
      <c r="B22" s="11" t="s">
        <v>27</v>
      </c>
      <c r="C22" s="12"/>
      <c r="D22" s="28"/>
      <c r="E22" s="28"/>
      <c r="F22" s="28"/>
      <c r="G22" s="10"/>
      <c r="H22" s="15"/>
      <c r="I22" s="10">
        <f t="shared" si="3"/>
        <v>0</v>
      </c>
    </row>
    <row r="23" spans="1:11" x14ac:dyDescent="0.25">
      <c r="B23" s="11" t="s">
        <v>13</v>
      </c>
      <c r="C23" s="12" t="s">
        <v>14</v>
      </c>
      <c r="D23" s="28" t="s">
        <v>29</v>
      </c>
      <c r="E23" s="28"/>
      <c r="F23" s="28">
        <f>SUM(G9:G11)</f>
        <v>0</v>
      </c>
      <c r="G23" s="34"/>
      <c r="H23" s="23"/>
      <c r="I23" s="10">
        <f t="shared" si="3"/>
        <v>0</v>
      </c>
    </row>
    <row r="24" spans="1:11" x14ac:dyDescent="0.25">
      <c r="B24" s="11" t="s">
        <v>13</v>
      </c>
      <c r="C24" s="12" t="s">
        <v>14</v>
      </c>
      <c r="D24" s="28" t="s">
        <v>30</v>
      </c>
      <c r="E24" s="28"/>
      <c r="F24" s="28">
        <f>SUM(G12:G14)</f>
        <v>0</v>
      </c>
      <c r="G24" s="34"/>
      <c r="H24" s="23"/>
      <c r="I24" s="10">
        <f t="shared" si="3"/>
        <v>0</v>
      </c>
    </row>
    <row r="25" spans="1:11" x14ac:dyDescent="0.25">
      <c r="B25" s="11" t="s">
        <v>13</v>
      </c>
      <c r="C25" s="12" t="s">
        <v>14</v>
      </c>
      <c r="D25" s="28"/>
      <c r="E25" s="28"/>
      <c r="F25" s="28"/>
      <c r="G25" s="34"/>
      <c r="H25" s="23"/>
      <c r="I25" s="10">
        <f t="shared" si="3"/>
        <v>0</v>
      </c>
    </row>
    <row r="26" spans="1:11" x14ac:dyDescent="0.25">
      <c r="B26" s="11" t="s">
        <v>13</v>
      </c>
      <c r="C26" s="12" t="s">
        <v>14</v>
      </c>
      <c r="D26" s="28"/>
      <c r="E26" s="28"/>
      <c r="F26" s="28"/>
      <c r="G26" s="34"/>
      <c r="H26" s="23"/>
      <c r="I26" s="10">
        <f t="shared" si="3"/>
        <v>0</v>
      </c>
    </row>
    <row r="27" spans="1:11" x14ac:dyDescent="0.25">
      <c r="B27" s="11" t="s">
        <v>13</v>
      </c>
      <c r="C27" s="12" t="s">
        <v>15</v>
      </c>
      <c r="D27" s="28"/>
      <c r="E27" s="28"/>
      <c r="F27" s="28"/>
      <c r="G27" s="34"/>
      <c r="H27" s="23"/>
      <c r="I27" s="10">
        <f t="shared" si="3"/>
        <v>0</v>
      </c>
    </row>
    <row r="28" spans="1:11" x14ac:dyDescent="0.25">
      <c r="B28" s="11" t="s">
        <v>13</v>
      </c>
      <c r="C28" s="12" t="s">
        <v>15</v>
      </c>
      <c r="D28" s="28"/>
      <c r="E28" s="28"/>
      <c r="F28" s="28"/>
      <c r="G28" s="34"/>
      <c r="H28" s="23"/>
      <c r="I28" s="10">
        <f t="shared" ref="I28" si="4">SUM(G28*H28)</f>
        <v>0</v>
      </c>
    </row>
    <row r="29" spans="1:11" x14ac:dyDescent="0.25">
      <c r="B29" s="11" t="s">
        <v>13</v>
      </c>
      <c r="C29" s="12" t="s">
        <v>15</v>
      </c>
      <c r="D29" s="28"/>
      <c r="E29" s="28"/>
      <c r="F29" s="28"/>
      <c r="G29" s="34"/>
      <c r="H29" s="23"/>
      <c r="I29" s="10">
        <f t="shared" si="3"/>
        <v>0</v>
      </c>
    </row>
    <row r="30" spans="1:11" x14ac:dyDescent="0.25">
      <c r="B30" s="11" t="s">
        <v>13</v>
      </c>
      <c r="C30" s="12" t="s">
        <v>16</v>
      </c>
      <c r="D30" s="28"/>
      <c r="E30" s="28"/>
      <c r="F30" s="28"/>
      <c r="G30" s="34"/>
      <c r="H30" s="23"/>
      <c r="I30" s="10">
        <f t="shared" si="3"/>
        <v>0</v>
      </c>
    </row>
    <row r="31" spans="1:11" x14ac:dyDescent="0.25">
      <c r="B31" s="11" t="s">
        <v>13</v>
      </c>
      <c r="C31" s="12" t="s">
        <v>16</v>
      </c>
      <c r="D31" s="28"/>
      <c r="E31" s="28"/>
      <c r="F31" s="28"/>
      <c r="G31" s="34"/>
      <c r="H31" s="23"/>
      <c r="I31" s="10">
        <f t="shared" si="3"/>
        <v>0</v>
      </c>
    </row>
    <row r="32" spans="1:11" x14ac:dyDescent="0.25">
      <c r="B32" s="11" t="s">
        <v>21</v>
      </c>
      <c r="C32" s="12" t="s">
        <v>14</v>
      </c>
      <c r="D32" s="28"/>
      <c r="E32" s="28"/>
      <c r="F32" s="28"/>
      <c r="G32" s="22">
        <f>SUM(G23:G26)</f>
        <v>0</v>
      </c>
      <c r="H32" s="15">
        <v>40</v>
      </c>
      <c r="I32" s="10">
        <f t="shared" si="3"/>
        <v>0</v>
      </c>
      <c r="K32" s="5">
        <f>SUM(G32)*I7</f>
        <v>0</v>
      </c>
    </row>
    <row r="33" spans="1:13" x14ac:dyDescent="0.25">
      <c r="B33" s="11" t="s">
        <v>21</v>
      </c>
      <c r="C33" s="12" t="s">
        <v>15</v>
      </c>
      <c r="D33" s="28"/>
      <c r="E33" s="28"/>
      <c r="F33" s="28"/>
      <c r="G33" s="22">
        <f>SUM(G27:G29)</f>
        <v>0</v>
      </c>
      <c r="H33" s="15">
        <v>40</v>
      </c>
      <c r="I33" s="10">
        <f t="shared" si="3"/>
        <v>0</v>
      </c>
      <c r="L33" s="5">
        <f>SUM(G33)*I7</f>
        <v>0</v>
      </c>
    </row>
    <row r="34" spans="1:13" x14ac:dyDescent="0.25">
      <c r="B34" s="11" t="s">
        <v>21</v>
      </c>
      <c r="C34" s="12" t="s">
        <v>16</v>
      </c>
      <c r="D34" s="28"/>
      <c r="E34" s="28"/>
      <c r="F34" s="28"/>
      <c r="G34" s="22">
        <f>SUM(G30:G31)</f>
        <v>0</v>
      </c>
      <c r="H34" s="15">
        <v>40</v>
      </c>
      <c r="I34" s="10">
        <f t="shared" si="3"/>
        <v>0</v>
      </c>
      <c r="M34" s="5">
        <f>SUM(G34)*I7</f>
        <v>0</v>
      </c>
    </row>
    <row r="35" spans="1:13" x14ac:dyDescent="0.25">
      <c r="B35" s="11" t="s">
        <v>13</v>
      </c>
      <c r="C35" s="12" t="s">
        <v>17</v>
      </c>
      <c r="D35" s="28"/>
      <c r="E35" s="28"/>
      <c r="F35" s="28"/>
      <c r="G35" s="34"/>
      <c r="H35" s="15">
        <v>40</v>
      </c>
      <c r="I35" s="10">
        <f t="shared" si="3"/>
        <v>0</v>
      </c>
      <c r="L35" s="5">
        <f>SUM(G35)*I7</f>
        <v>0</v>
      </c>
    </row>
    <row r="36" spans="1:13" x14ac:dyDescent="0.25">
      <c r="B36" s="11" t="s">
        <v>12</v>
      </c>
      <c r="C36" s="12"/>
      <c r="D36" s="28"/>
      <c r="E36" s="28"/>
      <c r="F36" s="28"/>
      <c r="G36" s="10"/>
      <c r="H36" s="15">
        <v>40</v>
      </c>
      <c r="I36" s="10">
        <f t="shared" si="3"/>
        <v>0</v>
      </c>
    </row>
    <row r="37" spans="1:13" x14ac:dyDescent="0.25">
      <c r="B37" s="11" t="s">
        <v>11</v>
      </c>
      <c r="C37" s="12"/>
      <c r="D37" s="28"/>
      <c r="E37" s="28"/>
      <c r="F37" s="28"/>
      <c r="G37" s="10">
        <v>1</v>
      </c>
      <c r="H37" s="34"/>
      <c r="I37" s="10">
        <f>SUM(G37*H37)</f>
        <v>0</v>
      </c>
    </row>
    <row r="38" spans="1:13" s="2" customFormat="1" x14ac:dyDescent="0.25">
      <c r="B38" s="8" t="s">
        <v>10</v>
      </c>
      <c r="D38" s="27"/>
      <c r="E38" s="27"/>
      <c r="F38" s="27"/>
      <c r="G38" s="6">
        <f>SUM(G32:G35)</f>
        <v>0</v>
      </c>
      <c r="H38" s="14"/>
      <c r="I38" s="6">
        <f>SUM(I9:I37)</f>
        <v>0</v>
      </c>
      <c r="J38" s="6">
        <f>SUM(I38)*I7</f>
        <v>0</v>
      </c>
      <c r="K38" s="6"/>
      <c r="L38" s="6"/>
      <c r="M38" s="6"/>
    </row>
    <row r="39" spans="1:13" s="12" customFormat="1" x14ac:dyDescent="0.25">
      <c r="A39" s="4"/>
      <c r="B39" s="11"/>
      <c r="D39" s="28"/>
      <c r="E39" s="28"/>
      <c r="F39" s="28"/>
      <c r="G39" s="10"/>
      <c r="H39" s="15"/>
      <c r="I39" s="10"/>
      <c r="J39" s="10"/>
      <c r="K39" s="10"/>
      <c r="L39" s="10"/>
      <c r="M39" s="10"/>
    </row>
    <row r="40" spans="1:13" ht="15.6" x14ac:dyDescent="0.3">
      <c r="A40" s="3"/>
    </row>
    <row r="41" spans="1:13" s="2" customFormat="1" x14ac:dyDescent="0.25">
      <c r="A41" s="4"/>
      <c r="B41" s="8"/>
      <c r="D41" s="27"/>
      <c r="E41" s="27"/>
      <c r="F41" s="27"/>
      <c r="G41" s="6"/>
      <c r="H41" s="14"/>
      <c r="I41" s="6"/>
      <c r="J41" s="6"/>
      <c r="K41" s="6"/>
      <c r="L41" s="6"/>
      <c r="M41" s="6"/>
    </row>
    <row r="45" spans="1:13" s="2" customFormat="1" x14ac:dyDescent="0.25">
      <c r="B45" s="8"/>
      <c r="D45" s="27"/>
      <c r="E45" s="27"/>
      <c r="F45" s="27"/>
      <c r="G45" s="6"/>
      <c r="H45" s="14"/>
      <c r="I45" s="6"/>
      <c r="J45" s="6"/>
      <c r="K45" s="6"/>
      <c r="L45" s="6"/>
      <c r="M45" s="6"/>
    </row>
    <row r="47" spans="1:13" ht="15.6" x14ac:dyDescent="0.3">
      <c r="A47" s="3"/>
    </row>
    <row r="48" spans="1:13" s="2" customFormat="1" x14ac:dyDescent="0.25">
      <c r="A48" s="4"/>
      <c r="B48" s="8"/>
      <c r="D48" s="27"/>
      <c r="E48" s="27"/>
      <c r="F48" s="27"/>
      <c r="G48" s="6"/>
      <c r="H48" s="14"/>
      <c r="I48" s="6"/>
      <c r="J48" s="6"/>
      <c r="K48" s="6"/>
      <c r="L48" s="6"/>
      <c r="M48" s="6"/>
    </row>
    <row r="52" spans="1:13" s="2" customFormat="1" x14ac:dyDescent="0.25">
      <c r="B52" s="8"/>
      <c r="D52" s="27"/>
      <c r="E52" s="27"/>
      <c r="F52" s="27"/>
      <c r="G52" s="6"/>
      <c r="H52" s="14"/>
      <c r="I52" s="6"/>
      <c r="J52" s="6"/>
      <c r="K52" s="6"/>
      <c r="L52" s="6"/>
      <c r="M52" s="6"/>
    </row>
    <row r="54" spans="1:13" ht="15.6" x14ac:dyDescent="0.3">
      <c r="A54" s="3"/>
    </row>
    <row r="55" spans="1:13" s="2" customFormat="1" x14ac:dyDescent="0.25">
      <c r="A55" s="4"/>
      <c r="B55" s="8"/>
      <c r="D55" s="27"/>
      <c r="E55" s="27"/>
      <c r="F55" s="27"/>
      <c r="G55" s="6"/>
      <c r="H55" s="14"/>
      <c r="I55" s="6"/>
      <c r="J55" s="6"/>
      <c r="K55" s="6"/>
      <c r="L55" s="6"/>
      <c r="M55" s="6"/>
    </row>
    <row r="61" spans="1:13" s="2" customFormat="1" x14ac:dyDescent="0.25">
      <c r="B61" s="8"/>
      <c r="D61" s="27"/>
      <c r="E61" s="27"/>
      <c r="F61" s="27"/>
      <c r="G61" s="6"/>
      <c r="H61" s="14"/>
      <c r="I61" s="6"/>
      <c r="J61" s="6"/>
      <c r="K61" s="6"/>
      <c r="L61" s="6"/>
      <c r="M61" s="6"/>
    </row>
    <row r="62" spans="1:13" s="2" customFormat="1" x14ac:dyDescent="0.25">
      <c r="B62" s="8"/>
      <c r="D62" s="27"/>
      <c r="E62" s="27"/>
      <c r="F62" s="27"/>
      <c r="G62" s="6"/>
      <c r="H62" s="14"/>
      <c r="I62" s="6"/>
      <c r="J62" s="6"/>
      <c r="K62" s="6"/>
      <c r="L62" s="6"/>
      <c r="M62" s="6"/>
    </row>
    <row r="63" spans="1:13" ht="15.6" x14ac:dyDescent="0.3">
      <c r="A63" s="3"/>
    </row>
    <row r="64" spans="1:13" s="2" customFormat="1" x14ac:dyDescent="0.25">
      <c r="A64" s="4"/>
      <c r="B64" s="8"/>
      <c r="D64" s="27"/>
      <c r="E64" s="27"/>
      <c r="F64" s="27"/>
      <c r="G64" s="6"/>
      <c r="H64" s="14"/>
      <c r="I64" s="6"/>
      <c r="J64" s="6"/>
      <c r="K64" s="6"/>
      <c r="L64" s="6"/>
      <c r="M64" s="6"/>
    </row>
    <row r="68" spans="1:13" s="2" customFormat="1" x14ac:dyDescent="0.25">
      <c r="B68" s="8"/>
      <c r="D68" s="27"/>
      <c r="E68" s="27"/>
      <c r="F68" s="27"/>
      <c r="G68" s="6"/>
      <c r="H68" s="14"/>
      <c r="I68" s="6"/>
      <c r="J68" s="6"/>
      <c r="K68" s="6"/>
      <c r="L68" s="6"/>
      <c r="M68" s="6"/>
    </row>
    <row r="70" spans="1:13" ht="15.6" x14ac:dyDescent="0.3">
      <c r="A70" s="3"/>
    </row>
    <row r="71" spans="1:13" s="2" customFormat="1" x14ac:dyDescent="0.25">
      <c r="A71" s="4"/>
      <c r="B71" s="8"/>
      <c r="D71" s="27"/>
      <c r="E71" s="27"/>
      <c r="F71" s="27"/>
      <c r="G71" s="6"/>
      <c r="H71" s="14"/>
      <c r="I71" s="6"/>
      <c r="J71" s="6"/>
      <c r="K71" s="6"/>
      <c r="L71" s="6"/>
      <c r="M71" s="6"/>
    </row>
    <row r="75" spans="1:13" s="2" customFormat="1" x14ac:dyDescent="0.25">
      <c r="B75" s="8"/>
      <c r="D75" s="27"/>
      <c r="E75" s="27"/>
      <c r="F75" s="27"/>
      <c r="G75" s="6"/>
      <c r="H75" s="14"/>
      <c r="I75" s="6"/>
      <c r="J75" s="6"/>
      <c r="K75" s="6"/>
      <c r="L75" s="6"/>
      <c r="M75" s="6"/>
    </row>
    <row r="76" spans="1:13" s="2" customFormat="1" x14ac:dyDescent="0.25">
      <c r="B76" s="8"/>
      <c r="D76" s="27"/>
      <c r="E76" s="27"/>
      <c r="F76" s="27"/>
      <c r="G76" s="6"/>
      <c r="H76" s="14"/>
      <c r="I76" s="6"/>
      <c r="J76" s="6"/>
      <c r="K76" s="6"/>
      <c r="L76" s="6"/>
      <c r="M76" s="6"/>
    </row>
    <row r="77" spans="1:13" ht="15.6" x14ac:dyDescent="0.3">
      <c r="A77" s="3"/>
    </row>
    <row r="78" spans="1:13" s="2" customFormat="1" x14ac:dyDescent="0.25">
      <c r="A78" s="4"/>
      <c r="B78" s="8"/>
      <c r="D78" s="27"/>
      <c r="E78" s="27"/>
      <c r="F78" s="27"/>
      <c r="G78" s="6"/>
      <c r="H78" s="14"/>
      <c r="I78" s="6"/>
      <c r="J78" s="6"/>
      <c r="K78" s="6"/>
      <c r="L78" s="6"/>
      <c r="M78" s="6"/>
    </row>
    <row r="82" spans="1:13" s="2" customFormat="1" x14ac:dyDescent="0.25">
      <c r="B82" s="8"/>
      <c r="D82" s="27"/>
      <c r="E82" s="27"/>
      <c r="F82" s="27"/>
      <c r="G82" s="6"/>
      <c r="H82" s="14"/>
      <c r="I82" s="6"/>
      <c r="J82" s="6"/>
      <c r="K82" s="6"/>
      <c r="L82" s="6"/>
      <c r="M82" s="6"/>
    </row>
    <row r="84" spans="1:13" ht="15.6" x14ac:dyDescent="0.3">
      <c r="A84" s="3"/>
    </row>
    <row r="85" spans="1:13" s="2" customFormat="1" x14ac:dyDescent="0.25">
      <c r="A85" s="4"/>
      <c r="B85" s="8"/>
      <c r="D85" s="27"/>
      <c r="E85" s="27"/>
      <c r="F85" s="27"/>
      <c r="G85" s="6"/>
      <c r="H85" s="14"/>
      <c r="I85" s="6"/>
      <c r="J85" s="6"/>
      <c r="K85" s="6"/>
      <c r="L85" s="6"/>
      <c r="M85" s="6"/>
    </row>
    <row r="89" spans="1:13" s="2" customFormat="1" x14ac:dyDescent="0.25">
      <c r="B89" s="8"/>
      <c r="D89" s="27"/>
      <c r="E89" s="27"/>
      <c r="F89" s="27"/>
      <c r="G89" s="6"/>
      <c r="H89" s="14"/>
      <c r="I89" s="6"/>
      <c r="J89" s="6"/>
      <c r="K89" s="6"/>
      <c r="L89" s="6"/>
      <c r="M89" s="6"/>
    </row>
    <row r="91" spans="1:13" ht="17.399999999999999" x14ac:dyDescent="0.3">
      <c r="A91" s="17"/>
    </row>
    <row r="92" spans="1:13" ht="15.6" x14ac:dyDescent="0.3">
      <c r="A92" s="3"/>
    </row>
    <row r="93" spans="1:13" s="2" customFormat="1" x14ac:dyDescent="0.25">
      <c r="A93" s="4"/>
      <c r="B93" s="8"/>
      <c r="D93" s="27"/>
      <c r="E93" s="27"/>
      <c r="F93" s="27"/>
      <c r="G93" s="6"/>
      <c r="H93" s="14"/>
      <c r="I93" s="6"/>
      <c r="J93" s="6"/>
      <c r="K93" s="6"/>
      <c r="L93" s="6"/>
      <c r="M93" s="6"/>
    </row>
    <row r="97" spans="1:13" s="2" customFormat="1" x14ac:dyDescent="0.25">
      <c r="B97" s="8"/>
      <c r="D97" s="27"/>
      <c r="E97" s="27"/>
      <c r="F97" s="27"/>
      <c r="G97" s="6"/>
      <c r="H97" s="14"/>
      <c r="I97" s="6"/>
      <c r="J97" s="6"/>
      <c r="K97" s="6"/>
      <c r="L97" s="6"/>
      <c r="M97" s="6"/>
    </row>
    <row r="99" spans="1:13" ht="17.399999999999999" x14ac:dyDescent="0.3">
      <c r="A99" s="17"/>
    </row>
    <row r="100" spans="1:13" ht="15.6" x14ac:dyDescent="0.3">
      <c r="A100" s="3"/>
    </row>
    <row r="101" spans="1:13" s="2" customFormat="1" x14ac:dyDescent="0.25">
      <c r="A101" s="4"/>
      <c r="B101" s="8"/>
      <c r="D101" s="27"/>
      <c r="E101" s="27"/>
      <c r="F101" s="27"/>
      <c r="G101" s="6"/>
      <c r="H101" s="14"/>
      <c r="I101" s="6"/>
      <c r="J101" s="6"/>
      <c r="K101" s="6"/>
      <c r="L101" s="6"/>
      <c r="M101" s="6"/>
    </row>
    <row r="105" spans="1:13" s="2" customFormat="1" x14ac:dyDescent="0.25">
      <c r="B105" s="8"/>
      <c r="D105" s="27"/>
      <c r="E105" s="27"/>
      <c r="F105" s="27"/>
      <c r="G105" s="6"/>
      <c r="H105" s="14"/>
      <c r="I105" s="6"/>
      <c r="J105" s="6"/>
      <c r="K105" s="6"/>
      <c r="L105" s="6"/>
      <c r="M105" s="6"/>
    </row>
    <row r="107" spans="1:13" x14ac:dyDescent="0.25">
      <c r="B107" s="8"/>
      <c r="C107" s="2"/>
      <c r="D107" s="27"/>
      <c r="E107" s="27"/>
      <c r="F107" s="27"/>
      <c r="G107" s="6"/>
      <c r="H107" s="14"/>
      <c r="I107" s="6"/>
    </row>
    <row r="108" spans="1:13" s="18" customFormat="1" ht="17.399999999999999" x14ac:dyDescent="0.3">
      <c r="B108" s="19"/>
      <c r="D108" s="29"/>
      <c r="E108" s="29"/>
      <c r="F108" s="29"/>
      <c r="G108" s="20"/>
      <c r="H108" s="21"/>
      <c r="I108" s="20"/>
      <c r="J108" s="20"/>
      <c r="K108" s="20"/>
      <c r="L108" s="20"/>
      <c r="M108" s="20"/>
    </row>
    <row r="109" spans="1:13" ht="15.6" x14ac:dyDescent="0.3">
      <c r="A109" s="3"/>
    </row>
    <row r="110" spans="1:13" s="2" customFormat="1" x14ac:dyDescent="0.25">
      <c r="A110" s="4"/>
      <c r="B110" s="9"/>
      <c r="C110"/>
      <c r="D110" s="26"/>
      <c r="E110" s="26"/>
      <c r="F110" s="26"/>
      <c r="G110" s="5"/>
      <c r="H110" s="13"/>
      <c r="I110" s="5"/>
      <c r="J110" s="6"/>
      <c r="K110" s="6"/>
      <c r="L110" s="6"/>
      <c r="M110" s="6"/>
    </row>
    <row r="111" spans="1:13" x14ac:dyDescent="0.25">
      <c r="B111" s="8"/>
      <c r="C111" s="2"/>
      <c r="D111" s="27"/>
      <c r="E111" s="27"/>
      <c r="F111" s="27"/>
      <c r="G111" s="6"/>
      <c r="H111" s="14"/>
      <c r="I111" s="6"/>
    </row>
    <row r="126" spans="2:13" s="2" customFormat="1" x14ac:dyDescent="0.25">
      <c r="B126" s="9"/>
      <c r="C126"/>
      <c r="D126" s="26"/>
      <c r="E126" s="26"/>
      <c r="F126" s="26"/>
      <c r="G126" s="5"/>
      <c r="H126" s="13"/>
      <c r="I126" s="5"/>
      <c r="J126" s="6"/>
      <c r="K126" s="6"/>
      <c r="L126" s="6"/>
      <c r="M126" s="6"/>
    </row>
    <row r="128" spans="2:13" x14ac:dyDescent="0.25">
      <c r="B128" s="8"/>
      <c r="C128" s="2"/>
      <c r="D128" s="27"/>
      <c r="E128" s="27"/>
      <c r="F128" s="27"/>
      <c r="G128" s="6"/>
      <c r="H128" s="14"/>
      <c r="I128" s="6"/>
    </row>
    <row r="130" spans="1:13" ht="15.6" x14ac:dyDescent="0.3">
      <c r="A130" s="3"/>
    </row>
    <row r="131" spans="1:13" s="2" customFormat="1" x14ac:dyDescent="0.25">
      <c r="A131" s="4"/>
      <c r="B131" s="9"/>
      <c r="C131"/>
      <c r="D131" s="26"/>
      <c r="E131" s="26"/>
      <c r="F131" s="26"/>
      <c r="G131" s="5"/>
      <c r="H131" s="13"/>
      <c r="I131" s="5"/>
      <c r="J131" s="6"/>
      <c r="K131" s="6"/>
      <c r="L131" s="6"/>
      <c r="M131" s="6"/>
    </row>
    <row r="132" spans="1:13" x14ac:dyDescent="0.25">
      <c r="B132" s="8"/>
      <c r="C132" s="2"/>
      <c r="D132" s="27"/>
      <c r="E132" s="27"/>
      <c r="F132" s="27"/>
      <c r="G132" s="6"/>
      <c r="H132" s="14"/>
      <c r="I132" s="6"/>
    </row>
    <row r="147" spans="2:13" s="2" customFormat="1" x14ac:dyDescent="0.25">
      <c r="B147" s="9"/>
      <c r="C147"/>
      <c r="D147" s="26"/>
      <c r="E147" s="26"/>
      <c r="F147" s="26"/>
      <c r="G147" s="5"/>
      <c r="H147" s="13"/>
      <c r="I147" s="5"/>
      <c r="J147" s="6"/>
      <c r="K147" s="6"/>
      <c r="L147" s="6"/>
      <c r="M147" s="6"/>
    </row>
    <row r="149" spans="2:13" x14ac:dyDescent="0.25">
      <c r="B149" s="8"/>
      <c r="C149" s="2"/>
      <c r="D149" s="27"/>
      <c r="E149" s="27"/>
      <c r="F149" s="27"/>
      <c r="G149" s="6"/>
      <c r="H149" s="14"/>
      <c r="I149" s="6"/>
      <c r="J149"/>
      <c r="K149"/>
      <c r="L149"/>
      <c r="M14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63A41-9E8A-4492-92AD-0D0DB2EA798C}">
  <dimension ref="A1:K51"/>
  <sheetViews>
    <sheetView topLeftCell="A4" workbookViewId="0">
      <selection activeCell="E32" sqref="E32"/>
    </sheetView>
  </sheetViews>
  <sheetFormatPr defaultRowHeight="13.2" x14ac:dyDescent="0.25"/>
  <cols>
    <col min="1" max="1" width="4" style="35" customWidth="1"/>
    <col min="2" max="2" width="10" style="35" customWidth="1"/>
    <col min="3" max="3" width="44.6640625" customWidth="1"/>
    <col min="4" max="4" width="10.109375" bestFit="1" customWidth="1"/>
    <col min="5" max="5" width="40.109375" customWidth="1"/>
    <col min="6" max="6" width="10.109375" bestFit="1" customWidth="1"/>
    <col min="7" max="7" width="9.109375" style="12"/>
    <col min="259" max="259" width="4" customWidth="1"/>
    <col min="260" max="260" width="11.44140625" bestFit="1" customWidth="1"/>
    <col min="261" max="261" width="60.6640625" customWidth="1"/>
    <col min="262" max="262" width="67.6640625" customWidth="1"/>
    <col min="515" max="515" width="4" customWidth="1"/>
    <col min="516" max="516" width="11.44140625" bestFit="1" customWidth="1"/>
    <col min="517" max="517" width="60.6640625" customWidth="1"/>
    <col min="518" max="518" width="67.6640625" customWidth="1"/>
    <col min="771" max="771" width="4" customWidth="1"/>
    <col min="772" max="772" width="11.44140625" bestFit="1" customWidth="1"/>
    <col min="773" max="773" width="60.6640625" customWidth="1"/>
    <col min="774" max="774" width="67.6640625" customWidth="1"/>
    <col min="1027" max="1027" width="4" customWidth="1"/>
    <col min="1028" max="1028" width="11.44140625" bestFit="1" customWidth="1"/>
    <col min="1029" max="1029" width="60.6640625" customWidth="1"/>
    <col min="1030" max="1030" width="67.6640625" customWidth="1"/>
    <col min="1283" max="1283" width="4" customWidth="1"/>
    <col min="1284" max="1284" width="11.44140625" bestFit="1" customWidth="1"/>
    <col min="1285" max="1285" width="60.6640625" customWidth="1"/>
    <col min="1286" max="1286" width="67.6640625" customWidth="1"/>
    <col min="1539" max="1539" width="4" customWidth="1"/>
    <col min="1540" max="1540" width="11.44140625" bestFit="1" customWidth="1"/>
    <col min="1541" max="1541" width="60.6640625" customWidth="1"/>
    <col min="1542" max="1542" width="67.6640625" customWidth="1"/>
    <col min="1795" max="1795" width="4" customWidth="1"/>
    <col min="1796" max="1796" width="11.44140625" bestFit="1" customWidth="1"/>
    <col min="1797" max="1797" width="60.6640625" customWidth="1"/>
    <col min="1798" max="1798" width="67.6640625" customWidth="1"/>
    <col min="2051" max="2051" width="4" customWidth="1"/>
    <col min="2052" max="2052" width="11.44140625" bestFit="1" customWidth="1"/>
    <col min="2053" max="2053" width="60.6640625" customWidth="1"/>
    <col min="2054" max="2054" width="67.6640625" customWidth="1"/>
    <col min="2307" max="2307" width="4" customWidth="1"/>
    <col min="2308" max="2308" width="11.44140625" bestFit="1" customWidth="1"/>
    <col min="2309" max="2309" width="60.6640625" customWidth="1"/>
    <col min="2310" max="2310" width="67.6640625" customWidth="1"/>
    <col min="2563" max="2563" width="4" customWidth="1"/>
    <col min="2564" max="2564" width="11.44140625" bestFit="1" customWidth="1"/>
    <col min="2565" max="2565" width="60.6640625" customWidth="1"/>
    <col min="2566" max="2566" width="67.6640625" customWidth="1"/>
    <col min="2819" max="2819" width="4" customWidth="1"/>
    <col min="2820" max="2820" width="11.44140625" bestFit="1" customWidth="1"/>
    <col min="2821" max="2821" width="60.6640625" customWidth="1"/>
    <col min="2822" max="2822" width="67.6640625" customWidth="1"/>
    <col min="3075" max="3075" width="4" customWidth="1"/>
    <col min="3076" max="3076" width="11.44140625" bestFit="1" customWidth="1"/>
    <col min="3077" max="3077" width="60.6640625" customWidth="1"/>
    <col min="3078" max="3078" width="67.6640625" customWidth="1"/>
    <col min="3331" max="3331" width="4" customWidth="1"/>
    <col min="3332" max="3332" width="11.44140625" bestFit="1" customWidth="1"/>
    <col min="3333" max="3333" width="60.6640625" customWidth="1"/>
    <col min="3334" max="3334" width="67.6640625" customWidth="1"/>
    <col min="3587" max="3587" width="4" customWidth="1"/>
    <col min="3588" max="3588" width="11.44140625" bestFit="1" customWidth="1"/>
    <col min="3589" max="3589" width="60.6640625" customWidth="1"/>
    <col min="3590" max="3590" width="67.6640625" customWidth="1"/>
    <col min="3843" max="3843" width="4" customWidth="1"/>
    <col min="3844" max="3844" width="11.44140625" bestFit="1" customWidth="1"/>
    <col min="3845" max="3845" width="60.6640625" customWidth="1"/>
    <col min="3846" max="3846" width="67.6640625" customWidth="1"/>
    <col min="4099" max="4099" width="4" customWidth="1"/>
    <col min="4100" max="4100" width="11.44140625" bestFit="1" customWidth="1"/>
    <col min="4101" max="4101" width="60.6640625" customWidth="1"/>
    <col min="4102" max="4102" width="67.6640625" customWidth="1"/>
    <col min="4355" max="4355" width="4" customWidth="1"/>
    <col min="4356" max="4356" width="11.44140625" bestFit="1" customWidth="1"/>
    <col min="4357" max="4357" width="60.6640625" customWidth="1"/>
    <col min="4358" max="4358" width="67.6640625" customWidth="1"/>
    <col min="4611" max="4611" width="4" customWidth="1"/>
    <col min="4612" max="4612" width="11.44140625" bestFit="1" customWidth="1"/>
    <col min="4613" max="4613" width="60.6640625" customWidth="1"/>
    <col min="4614" max="4614" width="67.6640625" customWidth="1"/>
    <col min="4867" max="4867" width="4" customWidth="1"/>
    <col min="4868" max="4868" width="11.44140625" bestFit="1" customWidth="1"/>
    <col min="4869" max="4869" width="60.6640625" customWidth="1"/>
    <col min="4870" max="4870" width="67.6640625" customWidth="1"/>
    <col min="5123" max="5123" width="4" customWidth="1"/>
    <col min="5124" max="5124" width="11.44140625" bestFit="1" customWidth="1"/>
    <col min="5125" max="5125" width="60.6640625" customWidth="1"/>
    <col min="5126" max="5126" width="67.6640625" customWidth="1"/>
    <col min="5379" max="5379" width="4" customWidth="1"/>
    <col min="5380" max="5380" width="11.44140625" bestFit="1" customWidth="1"/>
    <col min="5381" max="5381" width="60.6640625" customWidth="1"/>
    <col min="5382" max="5382" width="67.6640625" customWidth="1"/>
    <col min="5635" max="5635" width="4" customWidth="1"/>
    <col min="5636" max="5636" width="11.44140625" bestFit="1" customWidth="1"/>
    <col min="5637" max="5637" width="60.6640625" customWidth="1"/>
    <col min="5638" max="5638" width="67.6640625" customWidth="1"/>
    <col min="5891" max="5891" width="4" customWidth="1"/>
    <col min="5892" max="5892" width="11.44140625" bestFit="1" customWidth="1"/>
    <col min="5893" max="5893" width="60.6640625" customWidth="1"/>
    <col min="5894" max="5894" width="67.6640625" customWidth="1"/>
    <col min="6147" max="6147" width="4" customWidth="1"/>
    <col min="6148" max="6148" width="11.44140625" bestFit="1" customWidth="1"/>
    <col min="6149" max="6149" width="60.6640625" customWidth="1"/>
    <col min="6150" max="6150" width="67.6640625" customWidth="1"/>
    <col min="6403" max="6403" width="4" customWidth="1"/>
    <col min="6404" max="6404" width="11.44140625" bestFit="1" customWidth="1"/>
    <col min="6405" max="6405" width="60.6640625" customWidth="1"/>
    <col min="6406" max="6406" width="67.6640625" customWidth="1"/>
    <col min="6659" max="6659" width="4" customWidth="1"/>
    <col min="6660" max="6660" width="11.44140625" bestFit="1" customWidth="1"/>
    <col min="6661" max="6661" width="60.6640625" customWidth="1"/>
    <col min="6662" max="6662" width="67.6640625" customWidth="1"/>
    <col min="6915" max="6915" width="4" customWidth="1"/>
    <col min="6916" max="6916" width="11.44140625" bestFit="1" customWidth="1"/>
    <col min="6917" max="6917" width="60.6640625" customWidth="1"/>
    <col min="6918" max="6918" width="67.6640625" customWidth="1"/>
    <col min="7171" max="7171" width="4" customWidth="1"/>
    <col min="7172" max="7172" width="11.44140625" bestFit="1" customWidth="1"/>
    <col min="7173" max="7173" width="60.6640625" customWidth="1"/>
    <col min="7174" max="7174" width="67.6640625" customWidth="1"/>
    <col min="7427" max="7427" width="4" customWidth="1"/>
    <col min="7428" max="7428" width="11.44140625" bestFit="1" customWidth="1"/>
    <col min="7429" max="7429" width="60.6640625" customWidth="1"/>
    <col min="7430" max="7430" width="67.6640625" customWidth="1"/>
    <col min="7683" max="7683" width="4" customWidth="1"/>
    <col min="7684" max="7684" width="11.44140625" bestFit="1" customWidth="1"/>
    <col min="7685" max="7685" width="60.6640625" customWidth="1"/>
    <col min="7686" max="7686" width="67.6640625" customWidth="1"/>
    <col min="7939" max="7939" width="4" customWidth="1"/>
    <col min="7940" max="7940" width="11.44140625" bestFit="1" customWidth="1"/>
    <col min="7941" max="7941" width="60.6640625" customWidth="1"/>
    <col min="7942" max="7942" width="67.6640625" customWidth="1"/>
    <col min="8195" max="8195" width="4" customWidth="1"/>
    <col min="8196" max="8196" width="11.44140625" bestFit="1" customWidth="1"/>
    <col min="8197" max="8197" width="60.6640625" customWidth="1"/>
    <col min="8198" max="8198" width="67.6640625" customWidth="1"/>
    <col min="8451" max="8451" width="4" customWidth="1"/>
    <col min="8452" max="8452" width="11.44140625" bestFit="1" customWidth="1"/>
    <col min="8453" max="8453" width="60.6640625" customWidth="1"/>
    <col min="8454" max="8454" width="67.6640625" customWidth="1"/>
    <col min="8707" max="8707" width="4" customWidth="1"/>
    <col min="8708" max="8708" width="11.44140625" bestFit="1" customWidth="1"/>
    <col min="8709" max="8709" width="60.6640625" customWidth="1"/>
    <col min="8710" max="8710" width="67.6640625" customWidth="1"/>
    <col min="8963" max="8963" width="4" customWidth="1"/>
    <col min="8964" max="8964" width="11.44140625" bestFit="1" customWidth="1"/>
    <col min="8965" max="8965" width="60.6640625" customWidth="1"/>
    <col min="8966" max="8966" width="67.6640625" customWidth="1"/>
    <col min="9219" max="9219" width="4" customWidth="1"/>
    <col min="9220" max="9220" width="11.44140625" bestFit="1" customWidth="1"/>
    <col min="9221" max="9221" width="60.6640625" customWidth="1"/>
    <col min="9222" max="9222" width="67.6640625" customWidth="1"/>
    <col min="9475" max="9475" width="4" customWidth="1"/>
    <col min="9476" max="9476" width="11.44140625" bestFit="1" customWidth="1"/>
    <col min="9477" max="9477" width="60.6640625" customWidth="1"/>
    <col min="9478" max="9478" width="67.6640625" customWidth="1"/>
    <col min="9731" max="9731" width="4" customWidth="1"/>
    <col min="9732" max="9732" width="11.44140625" bestFit="1" customWidth="1"/>
    <col min="9733" max="9733" width="60.6640625" customWidth="1"/>
    <col min="9734" max="9734" width="67.6640625" customWidth="1"/>
    <col min="9987" max="9987" width="4" customWidth="1"/>
    <col min="9988" max="9988" width="11.44140625" bestFit="1" customWidth="1"/>
    <col min="9989" max="9989" width="60.6640625" customWidth="1"/>
    <col min="9990" max="9990" width="67.6640625" customWidth="1"/>
    <col min="10243" max="10243" width="4" customWidth="1"/>
    <col min="10244" max="10244" width="11.44140625" bestFit="1" customWidth="1"/>
    <col min="10245" max="10245" width="60.6640625" customWidth="1"/>
    <col min="10246" max="10246" width="67.6640625" customWidth="1"/>
    <col min="10499" max="10499" width="4" customWidth="1"/>
    <col min="10500" max="10500" width="11.44140625" bestFit="1" customWidth="1"/>
    <col min="10501" max="10501" width="60.6640625" customWidth="1"/>
    <col min="10502" max="10502" width="67.6640625" customWidth="1"/>
    <col min="10755" max="10755" width="4" customWidth="1"/>
    <col min="10756" max="10756" width="11.44140625" bestFit="1" customWidth="1"/>
    <col min="10757" max="10757" width="60.6640625" customWidth="1"/>
    <col min="10758" max="10758" width="67.6640625" customWidth="1"/>
    <col min="11011" max="11011" width="4" customWidth="1"/>
    <col min="11012" max="11012" width="11.44140625" bestFit="1" customWidth="1"/>
    <col min="11013" max="11013" width="60.6640625" customWidth="1"/>
    <col min="11014" max="11014" width="67.6640625" customWidth="1"/>
    <col min="11267" max="11267" width="4" customWidth="1"/>
    <col min="11268" max="11268" width="11.44140625" bestFit="1" customWidth="1"/>
    <col min="11269" max="11269" width="60.6640625" customWidth="1"/>
    <col min="11270" max="11270" width="67.6640625" customWidth="1"/>
    <col min="11523" max="11523" width="4" customWidth="1"/>
    <col min="11524" max="11524" width="11.44140625" bestFit="1" customWidth="1"/>
    <col min="11525" max="11525" width="60.6640625" customWidth="1"/>
    <col min="11526" max="11526" width="67.6640625" customWidth="1"/>
    <col min="11779" max="11779" width="4" customWidth="1"/>
    <col min="11780" max="11780" width="11.44140625" bestFit="1" customWidth="1"/>
    <col min="11781" max="11781" width="60.6640625" customWidth="1"/>
    <col min="11782" max="11782" width="67.6640625" customWidth="1"/>
    <col min="12035" max="12035" width="4" customWidth="1"/>
    <col min="12036" max="12036" width="11.44140625" bestFit="1" customWidth="1"/>
    <col min="12037" max="12037" width="60.6640625" customWidth="1"/>
    <col min="12038" max="12038" width="67.6640625" customWidth="1"/>
    <col min="12291" max="12291" width="4" customWidth="1"/>
    <col min="12292" max="12292" width="11.44140625" bestFit="1" customWidth="1"/>
    <col min="12293" max="12293" width="60.6640625" customWidth="1"/>
    <col min="12294" max="12294" width="67.6640625" customWidth="1"/>
    <col min="12547" max="12547" width="4" customWidth="1"/>
    <col min="12548" max="12548" width="11.44140625" bestFit="1" customWidth="1"/>
    <col min="12549" max="12549" width="60.6640625" customWidth="1"/>
    <col min="12550" max="12550" width="67.6640625" customWidth="1"/>
    <col min="12803" max="12803" width="4" customWidth="1"/>
    <col min="12804" max="12804" width="11.44140625" bestFit="1" customWidth="1"/>
    <col min="12805" max="12805" width="60.6640625" customWidth="1"/>
    <col min="12806" max="12806" width="67.6640625" customWidth="1"/>
    <col min="13059" max="13059" width="4" customWidth="1"/>
    <col min="13060" max="13060" width="11.44140625" bestFit="1" customWidth="1"/>
    <col min="13061" max="13061" width="60.6640625" customWidth="1"/>
    <col min="13062" max="13062" width="67.6640625" customWidth="1"/>
    <col min="13315" max="13315" width="4" customWidth="1"/>
    <col min="13316" max="13316" width="11.44140625" bestFit="1" customWidth="1"/>
    <col min="13317" max="13317" width="60.6640625" customWidth="1"/>
    <col min="13318" max="13318" width="67.6640625" customWidth="1"/>
    <col min="13571" max="13571" width="4" customWidth="1"/>
    <col min="13572" max="13572" width="11.44140625" bestFit="1" customWidth="1"/>
    <col min="13573" max="13573" width="60.6640625" customWidth="1"/>
    <col min="13574" max="13574" width="67.6640625" customWidth="1"/>
    <col min="13827" max="13827" width="4" customWidth="1"/>
    <col min="13828" max="13828" width="11.44140625" bestFit="1" customWidth="1"/>
    <col min="13829" max="13829" width="60.6640625" customWidth="1"/>
    <col min="13830" max="13830" width="67.6640625" customWidth="1"/>
    <col min="14083" max="14083" width="4" customWidth="1"/>
    <col min="14084" max="14084" width="11.44140625" bestFit="1" customWidth="1"/>
    <col min="14085" max="14085" width="60.6640625" customWidth="1"/>
    <col min="14086" max="14086" width="67.6640625" customWidth="1"/>
    <col min="14339" max="14339" width="4" customWidth="1"/>
    <col min="14340" max="14340" width="11.44140625" bestFit="1" customWidth="1"/>
    <col min="14341" max="14341" width="60.6640625" customWidth="1"/>
    <col min="14342" max="14342" width="67.6640625" customWidth="1"/>
    <col min="14595" max="14595" width="4" customWidth="1"/>
    <col min="14596" max="14596" width="11.44140625" bestFit="1" customWidth="1"/>
    <col min="14597" max="14597" width="60.6640625" customWidth="1"/>
    <col min="14598" max="14598" width="67.6640625" customWidth="1"/>
    <col min="14851" max="14851" width="4" customWidth="1"/>
    <col min="14852" max="14852" width="11.44140625" bestFit="1" customWidth="1"/>
    <col min="14853" max="14853" width="60.6640625" customWidth="1"/>
    <col min="14854" max="14854" width="67.6640625" customWidth="1"/>
    <col min="15107" max="15107" width="4" customWidth="1"/>
    <col min="15108" max="15108" width="11.44140625" bestFit="1" customWidth="1"/>
    <col min="15109" max="15109" width="60.6640625" customWidth="1"/>
    <col min="15110" max="15110" width="67.6640625" customWidth="1"/>
    <col min="15363" max="15363" width="4" customWidth="1"/>
    <col min="15364" max="15364" width="11.44140625" bestFit="1" customWidth="1"/>
    <col min="15365" max="15365" width="60.6640625" customWidth="1"/>
    <col min="15366" max="15366" width="67.6640625" customWidth="1"/>
    <col min="15619" max="15619" width="4" customWidth="1"/>
    <col min="15620" max="15620" width="11.44140625" bestFit="1" customWidth="1"/>
    <col min="15621" max="15621" width="60.6640625" customWidth="1"/>
    <col min="15622" max="15622" width="67.6640625" customWidth="1"/>
    <col min="15875" max="15875" width="4" customWidth="1"/>
    <col min="15876" max="15876" width="11.44140625" bestFit="1" customWidth="1"/>
    <col min="15877" max="15877" width="60.6640625" customWidth="1"/>
    <col min="15878" max="15878" width="67.6640625" customWidth="1"/>
    <col min="16131" max="16131" width="4" customWidth="1"/>
    <col min="16132" max="16132" width="11.44140625" bestFit="1" customWidth="1"/>
    <col min="16133" max="16133" width="60.6640625" customWidth="1"/>
    <col min="16134" max="16134" width="67.6640625" customWidth="1"/>
  </cols>
  <sheetData>
    <row r="1" spans="1:11" ht="15.6" x14ac:dyDescent="0.3">
      <c r="A1" s="36" t="s">
        <v>40</v>
      </c>
      <c r="B1" s="37"/>
    </row>
    <row r="2" spans="1:11" x14ac:dyDescent="0.25">
      <c r="A2" s="8"/>
      <c r="B2" s="38"/>
    </row>
    <row r="3" spans="1:11" x14ac:dyDescent="0.25">
      <c r="A3" s="8"/>
      <c r="B3" s="38"/>
    </row>
    <row r="4" spans="1:11" x14ac:dyDescent="0.25">
      <c r="A4" s="8" t="s">
        <v>41</v>
      </c>
      <c r="B4" s="38"/>
      <c r="F4" s="39"/>
      <c r="K4" s="40"/>
    </row>
    <row r="5" spans="1:11" ht="13.8" thickBot="1" x14ac:dyDescent="0.3"/>
    <row r="6" spans="1:11" x14ac:dyDescent="0.25">
      <c r="A6" s="41"/>
      <c r="B6" s="41"/>
      <c r="C6" s="42"/>
      <c r="D6" s="42"/>
      <c r="E6" s="42"/>
      <c r="F6" s="42"/>
    </row>
    <row r="7" spans="1:11" x14ac:dyDescent="0.25">
      <c r="A7" s="43" t="s">
        <v>42</v>
      </c>
      <c r="B7" s="43" t="s">
        <v>43</v>
      </c>
      <c r="C7" s="44" t="s">
        <v>44</v>
      </c>
      <c r="D7" s="44" t="s">
        <v>45</v>
      </c>
      <c r="E7" s="44" t="s">
        <v>46</v>
      </c>
      <c r="F7" s="44" t="s">
        <v>45</v>
      </c>
    </row>
    <row r="8" spans="1:11" ht="13.8" thickBot="1" x14ac:dyDescent="0.3">
      <c r="A8" s="45"/>
      <c r="B8" s="45"/>
      <c r="C8" s="46"/>
      <c r="D8" s="46"/>
      <c r="E8" s="46"/>
      <c r="F8" s="46"/>
    </row>
    <row r="9" spans="1:11" x14ac:dyDescent="0.25">
      <c r="A9" s="43"/>
      <c r="B9" s="43"/>
      <c r="C9" s="47"/>
      <c r="D9" s="48"/>
      <c r="E9" s="48"/>
      <c r="F9" s="48"/>
    </row>
    <row r="10" spans="1:11" s="54" customFormat="1" ht="26.4" x14ac:dyDescent="0.25">
      <c r="A10" s="49">
        <v>1</v>
      </c>
      <c r="B10" s="50" t="s">
        <v>47</v>
      </c>
      <c r="C10" s="51" t="s">
        <v>868</v>
      </c>
      <c r="D10" s="52">
        <v>43747</v>
      </c>
      <c r="E10" s="52" t="s">
        <v>879</v>
      </c>
      <c r="F10" s="52">
        <v>43747</v>
      </c>
      <c r="G10" s="53"/>
    </row>
    <row r="11" spans="1:11" x14ac:dyDescent="0.25">
      <c r="A11" s="43"/>
      <c r="B11" s="43"/>
      <c r="C11" s="55"/>
      <c r="D11" s="55"/>
      <c r="E11" s="55"/>
      <c r="F11" s="55"/>
    </row>
    <row r="12" spans="1:11" s="54" customFormat="1" x14ac:dyDescent="0.25">
      <c r="A12" s="49">
        <v>2</v>
      </c>
      <c r="B12" s="50" t="s">
        <v>48</v>
      </c>
      <c r="C12" s="56" t="s">
        <v>880</v>
      </c>
      <c r="D12" s="52">
        <v>43747</v>
      </c>
      <c r="E12" s="52" t="s">
        <v>887</v>
      </c>
      <c r="F12" s="52">
        <v>43747</v>
      </c>
      <c r="G12" s="53"/>
    </row>
    <row r="13" spans="1:11" x14ac:dyDescent="0.25">
      <c r="A13" s="57"/>
      <c r="B13" s="57"/>
      <c r="C13" s="55"/>
      <c r="D13" s="55"/>
      <c r="E13" s="57"/>
      <c r="F13" s="55"/>
    </row>
    <row r="14" spans="1:11" s="54" customFormat="1" x14ac:dyDescent="0.25">
      <c r="A14" s="58">
        <v>3</v>
      </c>
      <c r="B14" s="59" t="s">
        <v>49</v>
      </c>
      <c r="C14" s="56" t="s">
        <v>881</v>
      </c>
      <c r="D14" s="52">
        <v>43747</v>
      </c>
      <c r="E14" s="52" t="s">
        <v>887</v>
      </c>
      <c r="F14" s="52">
        <v>43747</v>
      </c>
      <c r="G14" s="53"/>
    </row>
    <row r="15" spans="1:11" x14ac:dyDescent="0.25">
      <c r="A15" s="57"/>
      <c r="B15" s="57"/>
      <c r="C15" s="55"/>
      <c r="D15" s="55"/>
      <c r="E15" s="57"/>
      <c r="F15" s="55"/>
    </row>
    <row r="16" spans="1:11" x14ac:dyDescent="0.25">
      <c r="A16" s="43">
        <v>4</v>
      </c>
      <c r="B16" s="60" t="s">
        <v>50</v>
      </c>
      <c r="C16" s="61" t="s">
        <v>882</v>
      </c>
      <c r="D16" s="52">
        <v>43747</v>
      </c>
      <c r="E16" s="52" t="s">
        <v>887</v>
      </c>
      <c r="F16" s="52">
        <v>43747</v>
      </c>
    </row>
    <row r="17" spans="1:7" x14ac:dyDescent="0.25">
      <c r="A17" s="57"/>
      <c r="B17" s="57"/>
      <c r="C17" s="55"/>
      <c r="D17" s="55"/>
      <c r="E17" s="55"/>
      <c r="F17" s="55"/>
    </row>
    <row r="18" spans="1:7" s="54" customFormat="1" x14ac:dyDescent="0.25">
      <c r="A18" s="58">
        <v>5</v>
      </c>
      <c r="B18" s="59" t="s">
        <v>51</v>
      </c>
      <c r="C18" s="51" t="s">
        <v>883</v>
      </c>
      <c r="D18" s="52">
        <v>43747</v>
      </c>
      <c r="E18" s="52" t="s">
        <v>887</v>
      </c>
      <c r="F18" s="52">
        <v>43747</v>
      </c>
      <c r="G18" s="53"/>
    </row>
    <row r="19" spans="1:7" x14ac:dyDescent="0.25">
      <c r="A19" s="57"/>
      <c r="B19" s="57"/>
      <c r="C19" s="62"/>
      <c r="D19" s="55"/>
      <c r="E19" s="55"/>
      <c r="F19" s="55"/>
    </row>
    <row r="20" spans="1:7" s="54" customFormat="1" ht="26.4" x14ac:dyDescent="0.25">
      <c r="A20" s="49">
        <v>6</v>
      </c>
      <c r="B20" s="59" t="s">
        <v>1081</v>
      </c>
      <c r="C20" s="141" t="s">
        <v>1080</v>
      </c>
      <c r="D20" s="142">
        <v>43748</v>
      </c>
      <c r="E20" s="52" t="s">
        <v>887</v>
      </c>
      <c r="F20" s="142">
        <v>43749</v>
      </c>
      <c r="G20" s="53"/>
    </row>
    <row r="21" spans="1:7" x14ac:dyDescent="0.25">
      <c r="A21" s="43"/>
      <c r="B21" s="43"/>
      <c r="C21" s="55"/>
      <c r="D21" s="55"/>
      <c r="E21" s="55"/>
      <c r="F21" s="55"/>
    </row>
    <row r="22" spans="1:7" ht="26.4" x14ac:dyDescent="0.25">
      <c r="A22" s="57">
        <v>7</v>
      </c>
      <c r="B22" s="59" t="s">
        <v>1082</v>
      </c>
      <c r="C22" s="143" t="s">
        <v>1083</v>
      </c>
      <c r="D22" s="142">
        <v>43748</v>
      </c>
      <c r="E22" s="52" t="s">
        <v>887</v>
      </c>
      <c r="F22" s="142">
        <v>43749</v>
      </c>
    </row>
    <row r="23" spans="1:7" x14ac:dyDescent="0.25">
      <c r="A23" s="57"/>
      <c r="B23" s="57"/>
      <c r="C23" s="55"/>
      <c r="D23" s="55"/>
      <c r="E23" s="55"/>
      <c r="F23" s="55"/>
    </row>
    <row r="24" spans="1:7" x14ac:dyDescent="0.25">
      <c r="A24" s="43">
        <v>8</v>
      </c>
      <c r="B24" s="59" t="s">
        <v>1084</v>
      </c>
      <c r="C24" s="62" t="s">
        <v>1085</v>
      </c>
      <c r="D24" s="142">
        <v>43748</v>
      </c>
      <c r="E24" s="55"/>
      <c r="F24" s="55"/>
    </row>
    <row r="25" spans="1:7" x14ac:dyDescent="0.25">
      <c r="A25" s="57"/>
      <c r="B25" s="57"/>
      <c r="C25" s="55"/>
      <c r="D25" s="55"/>
      <c r="E25" s="55"/>
      <c r="F25" s="55"/>
    </row>
    <row r="26" spans="1:7" x14ac:dyDescent="0.25">
      <c r="A26" s="57">
        <v>9</v>
      </c>
      <c r="B26" s="60" t="s">
        <v>1097</v>
      </c>
      <c r="C26" s="62" t="s">
        <v>1098</v>
      </c>
      <c r="D26" s="140">
        <v>43748</v>
      </c>
      <c r="E26" s="52" t="s">
        <v>887</v>
      </c>
      <c r="F26" s="142">
        <v>43749</v>
      </c>
    </row>
    <row r="27" spans="1:7" x14ac:dyDescent="0.25">
      <c r="A27" s="43"/>
      <c r="B27" s="57"/>
      <c r="C27" s="55"/>
      <c r="D27" s="55"/>
      <c r="E27" s="55"/>
      <c r="F27" s="55"/>
    </row>
    <row r="28" spans="1:7" s="54" customFormat="1" ht="26.4" x14ac:dyDescent="0.25">
      <c r="A28" s="49">
        <v>10</v>
      </c>
      <c r="B28" s="50" t="s">
        <v>1113</v>
      </c>
      <c r="C28" s="51" t="s">
        <v>1159</v>
      </c>
      <c r="D28" s="142">
        <v>43748</v>
      </c>
      <c r="E28" s="52" t="s">
        <v>887</v>
      </c>
      <c r="F28" s="142">
        <v>43749</v>
      </c>
      <c r="G28" s="53"/>
    </row>
    <row r="29" spans="1:7" x14ac:dyDescent="0.25">
      <c r="A29" s="57"/>
      <c r="B29" s="57"/>
      <c r="C29" s="55"/>
      <c r="D29" s="55"/>
      <c r="E29" s="55"/>
      <c r="F29" s="55"/>
    </row>
    <row r="30" spans="1:7" ht="26.4" x14ac:dyDescent="0.25">
      <c r="A30" s="43">
        <v>11</v>
      </c>
      <c r="B30" s="50" t="s">
        <v>1117</v>
      </c>
      <c r="C30" s="51" t="s">
        <v>1118</v>
      </c>
      <c r="D30" s="142">
        <v>43748</v>
      </c>
      <c r="E30" s="55"/>
      <c r="F30" s="55"/>
    </row>
    <row r="31" spans="1:7" x14ac:dyDescent="0.25">
      <c r="A31" s="57"/>
      <c r="B31" s="57"/>
      <c r="C31" s="55"/>
      <c r="D31" s="55"/>
      <c r="E31" s="55"/>
      <c r="F31" s="55"/>
    </row>
    <row r="32" spans="1:7" x14ac:dyDescent="0.25">
      <c r="A32" s="57">
        <v>12</v>
      </c>
      <c r="B32" s="50" t="s">
        <v>1119</v>
      </c>
      <c r="C32" s="62" t="s">
        <v>1120</v>
      </c>
      <c r="D32" s="142">
        <v>43748</v>
      </c>
      <c r="E32" s="55"/>
      <c r="F32" s="55"/>
    </row>
    <row r="33" spans="1:6" x14ac:dyDescent="0.25">
      <c r="A33" s="43"/>
      <c r="B33" s="43"/>
      <c r="C33" s="55"/>
      <c r="D33" s="55"/>
      <c r="E33" s="55"/>
      <c r="F33" s="55"/>
    </row>
    <row r="34" spans="1:6" x14ac:dyDescent="0.25">
      <c r="A34" s="57">
        <v>13</v>
      </c>
      <c r="B34" s="50" t="s">
        <v>1126</v>
      </c>
      <c r="C34" s="62" t="s">
        <v>1127</v>
      </c>
      <c r="D34" s="144">
        <v>43748</v>
      </c>
      <c r="E34" s="48"/>
      <c r="F34" s="48"/>
    </row>
    <row r="35" spans="1:6" x14ac:dyDescent="0.25">
      <c r="A35" s="63"/>
      <c r="B35" s="57"/>
      <c r="C35" s="55"/>
      <c r="D35" s="55"/>
      <c r="E35" s="55"/>
      <c r="F35" s="55"/>
    </row>
    <row r="36" spans="1:6" x14ac:dyDescent="0.25">
      <c r="A36" s="63">
        <v>14</v>
      </c>
      <c r="B36" s="50" t="s">
        <v>1135</v>
      </c>
      <c r="C36" s="62" t="s">
        <v>1144</v>
      </c>
      <c r="D36" s="144">
        <v>43748</v>
      </c>
      <c r="E36" s="55"/>
      <c r="F36" s="55"/>
    </row>
    <row r="37" spans="1:6" x14ac:dyDescent="0.25">
      <c r="A37" s="63"/>
      <c r="B37" s="57"/>
      <c r="C37" s="55"/>
      <c r="D37" s="55"/>
      <c r="E37" s="55"/>
      <c r="F37" s="55"/>
    </row>
    <row r="38" spans="1:6" x14ac:dyDescent="0.25">
      <c r="A38" s="63">
        <v>15</v>
      </c>
      <c r="B38" s="50" t="s">
        <v>1137</v>
      </c>
      <c r="C38" s="62" t="s">
        <v>1136</v>
      </c>
      <c r="D38" s="144">
        <v>43748</v>
      </c>
      <c r="E38" s="55"/>
      <c r="F38" s="55"/>
    </row>
    <row r="39" spans="1:6" x14ac:dyDescent="0.25">
      <c r="A39" s="63"/>
      <c r="B39" s="57"/>
      <c r="C39" s="55"/>
      <c r="D39" s="55"/>
      <c r="E39" s="55"/>
      <c r="F39" s="55"/>
    </row>
    <row r="40" spans="1:6" x14ac:dyDescent="0.25">
      <c r="A40" s="63">
        <v>16</v>
      </c>
      <c r="B40" s="50" t="s">
        <v>1143</v>
      </c>
      <c r="C40" s="62" t="s">
        <v>1138</v>
      </c>
      <c r="D40" s="144">
        <v>43748</v>
      </c>
      <c r="E40" s="55"/>
      <c r="F40" s="55"/>
    </row>
    <row r="41" spans="1:6" x14ac:dyDescent="0.25">
      <c r="A41" s="63"/>
      <c r="B41" s="50"/>
      <c r="C41" s="62"/>
      <c r="D41" s="145"/>
      <c r="E41" s="55"/>
      <c r="F41" s="55"/>
    </row>
    <row r="42" spans="1:6" x14ac:dyDescent="0.25">
      <c r="A42" s="63">
        <v>17</v>
      </c>
      <c r="B42" s="50" t="s">
        <v>1145</v>
      </c>
      <c r="C42" s="62" t="s">
        <v>1146</v>
      </c>
      <c r="D42" s="144">
        <v>43748</v>
      </c>
      <c r="E42" s="55"/>
      <c r="F42" s="55"/>
    </row>
    <row r="43" spans="1:6" x14ac:dyDescent="0.25">
      <c r="A43" s="63"/>
      <c r="B43" s="50"/>
      <c r="C43" s="62"/>
      <c r="D43" s="145"/>
      <c r="E43" s="55"/>
      <c r="F43" s="55"/>
    </row>
    <row r="44" spans="1:6" x14ac:dyDescent="0.25">
      <c r="A44" s="63">
        <v>18</v>
      </c>
      <c r="B44" s="50" t="s">
        <v>1155</v>
      </c>
      <c r="C44" s="62"/>
      <c r="D44" s="145"/>
      <c r="E44" s="55"/>
      <c r="F44" s="55"/>
    </row>
    <row r="45" spans="1:6" x14ac:dyDescent="0.25">
      <c r="A45" s="63"/>
      <c r="B45" s="50"/>
      <c r="C45" s="62"/>
      <c r="D45" s="145"/>
      <c r="E45" s="55"/>
      <c r="F45" s="55"/>
    </row>
    <row r="46" spans="1:6" x14ac:dyDescent="0.25">
      <c r="A46" s="63"/>
      <c r="B46" s="50"/>
      <c r="C46" s="62"/>
      <c r="D46" s="145"/>
      <c r="E46" s="55"/>
      <c r="F46" s="55"/>
    </row>
    <row r="47" spans="1:6" x14ac:dyDescent="0.25">
      <c r="A47" s="63"/>
      <c r="B47" s="50"/>
      <c r="C47" s="62"/>
      <c r="D47" s="145"/>
      <c r="E47" s="55"/>
      <c r="F47" s="55"/>
    </row>
    <row r="48" spans="1:6" x14ac:dyDescent="0.25">
      <c r="A48" s="63"/>
      <c r="B48" s="50"/>
      <c r="C48" s="62"/>
      <c r="D48" s="145"/>
      <c r="E48" s="55"/>
      <c r="F48" s="55"/>
    </row>
    <row r="49" spans="1:6" x14ac:dyDescent="0.25">
      <c r="A49" s="63"/>
      <c r="B49" s="50"/>
      <c r="C49" s="62"/>
      <c r="D49" s="145"/>
      <c r="E49" s="55"/>
      <c r="F49" s="55"/>
    </row>
    <row r="50" spans="1:6" x14ac:dyDescent="0.25">
      <c r="A50" s="63"/>
      <c r="B50" s="57"/>
      <c r="C50" s="55"/>
      <c r="D50" s="146"/>
      <c r="E50" s="55"/>
      <c r="F50" s="55"/>
    </row>
    <row r="51" spans="1:6" ht="13.8" thickBot="1" x14ac:dyDescent="0.3">
      <c r="A51" s="64"/>
      <c r="B51" s="64"/>
      <c r="C51" s="65"/>
      <c r="D51" s="46"/>
      <c r="E51" s="65"/>
      <c r="F51" s="6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A70BB-C7A9-4C7F-A20D-3D1BA0A9D53E}">
  <sheetPr>
    <pageSetUpPr fitToPage="1"/>
  </sheetPr>
  <dimension ref="A1:N3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31" sqref="H31:I31"/>
    </sheetView>
  </sheetViews>
  <sheetFormatPr defaultColWidth="9.109375" defaultRowHeight="13.2" x14ac:dyDescent="0.25"/>
  <cols>
    <col min="1" max="1" width="1" style="77" customWidth="1"/>
    <col min="2" max="2" width="9" style="77" customWidth="1"/>
    <col min="3" max="3" width="31.109375" style="77" customWidth="1"/>
    <col min="4" max="4" width="16" style="77" customWidth="1"/>
    <col min="5" max="5" width="13.44140625" style="77" customWidth="1"/>
    <col min="6" max="6" width="17.109375" style="77" customWidth="1"/>
    <col min="7" max="7" width="16.5546875" style="77" customWidth="1"/>
    <col min="8" max="8" width="6.88671875" style="77" customWidth="1"/>
    <col min="9" max="9" width="17" style="77" customWidth="1"/>
    <col min="10" max="10" width="9.109375" style="256"/>
    <col min="11" max="11" width="21" style="257" bestFit="1" customWidth="1"/>
    <col min="12" max="12" width="12.6640625" style="257" hidden="1" customWidth="1"/>
    <col min="13" max="13" width="24" style="77" customWidth="1"/>
    <col min="14" max="16384" width="9.109375" style="77"/>
  </cols>
  <sheetData>
    <row r="1" spans="1:13" ht="18" x14ac:dyDescent="0.25">
      <c r="A1" s="382"/>
      <c r="B1" s="384" t="s">
        <v>1383</v>
      </c>
      <c r="C1" s="385"/>
      <c r="D1" s="385"/>
      <c r="E1" s="386"/>
      <c r="F1" s="387" t="s">
        <v>1384</v>
      </c>
      <c r="G1" s="388"/>
      <c r="H1" s="388"/>
      <c r="I1" s="389"/>
    </row>
    <row r="2" spans="1:13" x14ac:dyDescent="0.25">
      <c r="A2" s="382"/>
      <c r="B2" s="390" t="s">
        <v>1385</v>
      </c>
      <c r="C2" s="391"/>
      <c r="D2" s="391"/>
      <c r="E2" s="392"/>
      <c r="F2" s="393" t="s">
        <v>1386</v>
      </c>
      <c r="G2" s="394"/>
      <c r="H2" s="251"/>
      <c r="I2" s="252" t="s">
        <v>1387</v>
      </c>
    </row>
    <row r="3" spans="1:13" ht="10.65" customHeight="1" x14ac:dyDescent="0.25">
      <c r="A3" s="382"/>
      <c r="B3" s="390" t="s">
        <v>1388</v>
      </c>
      <c r="C3" s="391"/>
      <c r="D3" s="391"/>
      <c r="E3" s="392"/>
      <c r="F3" s="393" t="s">
        <v>1389</v>
      </c>
      <c r="G3" s="394"/>
      <c r="H3" s="253">
        <v>43806</v>
      </c>
      <c r="I3" s="254"/>
    </row>
    <row r="4" spans="1:13" ht="10.65" customHeight="1" x14ac:dyDescent="0.25">
      <c r="A4" s="382"/>
      <c r="B4" s="395"/>
      <c r="C4" s="396"/>
      <c r="D4" s="396"/>
      <c r="E4" s="397"/>
      <c r="F4" s="378" t="s">
        <v>1390</v>
      </c>
      <c r="G4" s="398"/>
      <c r="H4" s="398"/>
      <c r="I4" s="379"/>
    </row>
    <row r="5" spans="1:13" ht="10.65" customHeight="1" x14ac:dyDescent="0.25">
      <c r="A5" s="382"/>
      <c r="B5" s="399" t="s">
        <v>1391</v>
      </c>
      <c r="C5" s="400"/>
      <c r="D5" s="400"/>
      <c r="E5" s="401"/>
      <c r="F5" s="376" t="s">
        <v>1392</v>
      </c>
      <c r="G5" s="377"/>
      <c r="H5" s="378" t="s">
        <v>1393</v>
      </c>
      <c r="I5" s="379"/>
    </row>
    <row r="6" spans="1:13" s="255" customFormat="1" ht="52.8" x14ac:dyDescent="0.25">
      <c r="A6" s="382"/>
      <c r="B6" s="262" t="s">
        <v>1394</v>
      </c>
      <c r="C6" s="262" t="s">
        <v>1395</v>
      </c>
      <c r="D6" s="262" t="s">
        <v>1396</v>
      </c>
      <c r="E6" s="263" t="s">
        <v>1397</v>
      </c>
      <c r="F6" s="263" t="s">
        <v>1398</v>
      </c>
      <c r="G6" s="263" t="s">
        <v>1399</v>
      </c>
      <c r="H6" s="380" t="s">
        <v>64</v>
      </c>
      <c r="I6" s="381"/>
      <c r="J6" s="258" t="s">
        <v>8</v>
      </c>
      <c r="K6" s="259" t="s">
        <v>1494</v>
      </c>
      <c r="L6" s="259" t="s">
        <v>1506</v>
      </c>
      <c r="M6" s="255" t="s">
        <v>64</v>
      </c>
    </row>
    <row r="7" spans="1:13" s="255" customFormat="1" ht="39.6" x14ac:dyDescent="0.25">
      <c r="A7" s="383"/>
      <c r="B7" s="264">
        <v>1</v>
      </c>
      <c r="C7" s="265" t="s">
        <v>1400</v>
      </c>
      <c r="D7" s="266" t="s">
        <v>1401</v>
      </c>
      <c r="E7" s="267" t="s">
        <v>1402</v>
      </c>
      <c r="F7" s="266" t="s">
        <v>1403</v>
      </c>
      <c r="G7" s="155" t="s">
        <v>1463</v>
      </c>
      <c r="H7" s="403"/>
      <c r="I7" s="404"/>
      <c r="J7" s="258">
        <v>0</v>
      </c>
      <c r="K7" s="259" t="s">
        <v>874</v>
      </c>
      <c r="L7" s="259"/>
    </row>
    <row r="8" spans="1:13" s="255" customFormat="1" ht="79.2" x14ac:dyDescent="0.25">
      <c r="A8" s="261"/>
      <c r="B8" s="264">
        <v>2</v>
      </c>
      <c r="C8" s="265" t="s">
        <v>1404</v>
      </c>
      <c r="D8" s="266" t="s">
        <v>1401</v>
      </c>
      <c r="E8" s="267" t="s">
        <v>1405</v>
      </c>
      <c r="F8" s="266" t="s">
        <v>1403</v>
      </c>
      <c r="G8" s="266" t="s">
        <v>1464</v>
      </c>
      <c r="H8" s="403"/>
      <c r="I8" s="404"/>
      <c r="J8" s="258">
        <v>0</v>
      </c>
      <c r="K8" s="259" t="s">
        <v>874</v>
      </c>
      <c r="L8" s="259"/>
    </row>
    <row r="9" spans="1:13" s="255" customFormat="1" ht="66" x14ac:dyDescent="0.25">
      <c r="A9" s="261"/>
      <c r="B9" s="264">
        <v>3</v>
      </c>
      <c r="C9" s="265" t="s">
        <v>1406</v>
      </c>
      <c r="D9" s="266" t="s">
        <v>1401</v>
      </c>
      <c r="E9" s="267" t="s">
        <v>1407</v>
      </c>
      <c r="F9" s="266" t="s">
        <v>1408</v>
      </c>
      <c r="G9" s="266" t="s">
        <v>1465</v>
      </c>
      <c r="H9" s="403" t="s">
        <v>1466</v>
      </c>
      <c r="I9" s="404"/>
      <c r="J9" s="258">
        <v>0</v>
      </c>
      <c r="K9" s="259" t="s">
        <v>874</v>
      </c>
      <c r="L9" s="259"/>
    </row>
    <row r="10" spans="1:13" s="255" customFormat="1" ht="52.8" x14ac:dyDescent="0.25">
      <c r="A10" s="261"/>
      <c r="B10" s="264">
        <v>4</v>
      </c>
      <c r="C10" s="265" t="s">
        <v>1409</v>
      </c>
      <c r="D10" s="266" t="s">
        <v>1401</v>
      </c>
      <c r="E10" s="265" t="s">
        <v>1410</v>
      </c>
      <c r="F10" s="266" t="s">
        <v>1411</v>
      </c>
      <c r="G10" s="266" t="s">
        <v>508</v>
      </c>
      <c r="H10" s="403" t="s">
        <v>1412</v>
      </c>
      <c r="I10" s="404"/>
      <c r="J10" s="258">
        <v>0</v>
      </c>
      <c r="K10" s="259" t="s">
        <v>874</v>
      </c>
      <c r="L10" s="259"/>
    </row>
    <row r="11" spans="1:13" s="255" customFormat="1" ht="66" x14ac:dyDescent="0.25">
      <c r="A11" s="261"/>
      <c r="B11" s="264">
        <v>5</v>
      </c>
      <c r="C11" s="265" t="s">
        <v>1413</v>
      </c>
      <c r="D11" s="266" t="s">
        <v>1401</v>
      </c>
      <c r="E11" s="265" t="s">
        <v>1414</v>
      </c>
      <c r="F11" s="266" t="s">
        <v>1415</v>
      </c>
      <c r="G11" s="266" t="s">
        <v>508</v>
      </c>
      <c r="H11" s="403"/>
      <c r="I11" s="404"/>
      <c r="J11" s="258">
        <v>0</v>
      </c>
      <c r="K11" s="259" t="s">
        <v>874</v>
      </c>
      <c r="L11" s="259"/>
    </row>
    <row r="12" spans="1:13" s="255" customFormat="1" ht="52.8" x14ac:dyDescent="0.25">
      <c r="A12" s="261"/>
      <c r="B12" s="264">
        <v>6</v>
      </c>
      <c r="C12" s="265" t="s">
        <v>1416</v>
      </c>
      <c r="D12" s="268" t="s">
        <v>1401</v>
      </c>
      <c r="E12" s="265" t="s">
        <v>1418</v>
      </c>
      <c r="F12" s="266" t="s">
        <v>1408</v>
      </c>
      <c r="G12" s="265" t="s">
        <v>1467</v>
      </c>
      <c r="H12" s="403" t="s">
        <v>1419</v>
      </c>
      <c r="I12" s="404"/>
      <c r="J12" s="258">
        <v>0</v>
      </c>
      <c r="K12" s="259" t="s">
        <v>874</v>
      </c>
      <c r="L12" s="259"/>
    </row>
    <row r="13" spans="1:13" s="255" customFormat="1" ht="66" x14ac:dyDescent="0.25">
      <c r="A13" s="261"/>
      <c r="B13" s="264">
        <v>7</v>
      </c>
      <c r="C13" s="265" t="s">
        <v>1420</v>
      </c>
      <c r="D13" s="268" t="s">
        <v>1425</v>
      </c>
      <c r="E13" s="265" t="s">
        <v>1421</v>
      </c>
      <c r="F13" s="266" t="s">
        <v>1403</v>
      </c>
      <c r="G13" s="155" t="s">
        <v>1468</v>
      </c>
      <c r="H13" s="403"/>
      <c r="I13" s="404"/>
      <c r="J13" s="296">
        <v>7002.6</v>
      </c>
      <c r="K13" s="259" t="s">
        <v>1517</v>
      </c>
      <c r="L13" s="273">
        <v>43803</v>
      </c>
    </row>
    <row r="14" spans="1:13" s="255" customFormat="1" ht="92.4" x14ac:dyDescent="0.25">
      <c r="A14" s="261"/>
      <c r="B14" s="264">
        <v>8</v>
      </c>
      <c r="C14" s="267" t="s">
        <v>1469</v>
      </c>
      <c r="D14" s="268" t="s">
        <v>1425</v>
      </c>
      <c r="E14" s="267" t="s">
        <v>1422</v>
      </c>
      <c r="F14" s="267" t="s">
        <v>1423</v>
      </c>
      <c r="G14" s="267" t="s">
        <v>1470</v>
      </c>
      <c r="H14" s="405" t="s">
        <v>1505</v>
      </c>
      <c r="I14" s="406"/>
      <c r="J14" s="296">
        <f>SUM(BUILDUPS!V2818)</f>
        <v>5604.7627000000002</v>
      </c>
      <c r="K14" s="259" t="s">
        <v>181</v>
      </c>
      <c r="L14" s="273">
        <v>43803</v>
      </c>
      <c r="M14" s="294" t="s">
        <v>1508</v>
      </c>
    </row>
    <row r="15" spans="1:13" s="255" customFormat="1" ht="39.6" x14ac:dyDescent="0.25">
      <c r="A15" s="261"/>
      <c r="B15" s="264">
        <v>9</v>
      </c>
      <c r="C15" s="265" t="s">
        <v>1424</v>
      </c>
      <c r="D15" s="266" t="s">
        <v>1425</v>
      </c>
      <c r="E15" s="267" t="s">
        <v>1422</v>
      </c>
      <c r="F15" s="266" t="s">
        <v>1426</v>
      </c>
      <c r="G15" s="155" t="s">
        <v>1471</v>
      </c>
      <c r="H15" s="403"/>
      <c r="I15" s="404"/>
      <c r="J15" s="258">
        <v>0</v>
      </c>
      <c r="K15" s="259" t="s">
        <v>874</v>
      </c>
      <c r="L15" s="259"/>
    </row>
    <row r="16" spans="1:13" s="255" customFormat="1" ht="39.6" x14ac:dyDescent="0.25">
      <c r="A16" s="261"/>
      <c r="B16" s="269">
        <v>10</v>
      </c>
      <c r="C16" s="265" t="s">
        <v>1427</v>
      </c>
      <c r="D16" s="266" t="s">
        <v>1425</v>
      </c>
      <c r="E16" s="265" t="s">
        <v>1428</v>
      </c>
      <c r="F16" s="266" t="s">
        <v>1426</v>
      </c>
      <c r="G16" s="155" t="s">
        <v>1472</v>
      </c>
      <c r="H16" s="403"/>
      <c r="I16" s="404"/>
      <c r="J16" s="258">
        <v>0</v>
      </c>
      <c r="K16" s="259" t="s">
        <v>874</v>
      </c>
      <c r="L16" s="259"/>
    </row>
    <row r="17" spans="1:14" s="255" customFormat="1" ht="39.6" x14ac:dyDescent="0.25">
      <c r="A17" s="261"/>
      <c r="B17" s="269">
        <v>11</v>
      </c>
      <c r="C17" s="265" t="s">
        <v>1429</v>
      </c>
      <c r="D17" s="266" t="s">
        <v>1425</v>
      </c>
      <c r="E17" s="265" t="s">
        <v>1430</v>
      </c>
      <c r="F17" s="270" t="s">
        <v>1431</v>
      </c>
      <c r="G17" s="155" t="s">
        <v>1473</v>
      </c>
      <c r="H17" s="403" t="s">
        <v>1432</v>
      </c>
      <c r="I17" s="404"/>
      <c r="J17" s="258">
        <v>0</v>
      </c>
      <c r="K17" s="259" t="s">
        <v>874</v>
      </c>
      <c r="L17" s="259"/>
    </row>
    <row r="18" spans="1:14" s="255" customFormat="1" ht="39.6" x14ac:dyDescent="0.25">
      <c r="A18" s="261"/>
      <c r="B18" s="269">
        <v>12</v>
      </c>
      <c r="C18" s="265" t="s">
        <v>1433</v>
      </c>
      <c r="D18" s="266" t="s">
        <v>1417</v>
      </c>
      <c r="E18" s="267" t="s">
        <v>1434</v>
      </c>
      <c r="F18" s="266" t="s">
        <v>1415</v>
      </c>
      <c r="G18" s="266" t="s">
        <v>1472</v>
      </c>
      <c r="H18" s="405" t="s">
        <v>1435</v>
      </c>
      <c r="I18" s="406"/>
      <c r="J18" s="258">
        <v>0</v>
      </c>
      <c r="K18" s="259" t="s">
        <v>874</v>
      </c>
      <c r="L18" s="259"/>
    </row>
    <row r="19" spans="1:14" s="255" customFormat="1" ht="39.6" x14ac:dyDescent="0.25">
      <c r="A19" s="261"/>
      <c r="B19" s="269">
        <v>13</v>
      </c>
      <c r="C19" s="265" t="s">
        <v>1436</v>
      </c>
      <c r="D19" s="266" t="s">
        <v>1417</v>
      </c>
      <c r="E19" s="267" t="s">
        <v>1437</v>
      </c>
      <c r="F19" s="270" t="s">
        <v>1431</v>
      </c>
      <c r="G19" s="155" t="s">
        <v>1473</v>
      </c>
      <c r="H19" s="403" t="s">
        <v>1438</v>
      </c>
      <c r="I19" s="404"/>
      <c r="J19" s="258">
        <v>0</v>
      </c>
      <c r="K19" s="259" t="s">
        <v>874</v>
      </c>
      <c r="L19" s="259"/>
    </row>
    <row r="20" spans="1:14" s="255" customFormat="1" ht="52.8" x14ac:dyDescent="0.25">
      <c r="A20" s="261"/>
      <c r="B20" s="269">
        <v>14</v>
      </c>
      <c r="C20" s="265" t="s">
        <v>1439</v>
      </c>
      <c r="D20" s="266" t="s">
        <v>1417</v>
      </c>
      <c r="E20" s="265" t="s">
        <v>1440</v>
      </c>
      <c r="F20" s="266" t="s">
        <v>1441</v>
      </c>
      <c r="G20" s="155" t="s">
        <v>1474</v>
      </c>
      <c r="H20" s="403"/>
      <c r="I20" s="404"/>
      <c r="J20" s="258">
        <v>0</v>
      </c>
      <c r="K20" s="259" t="s">
        <v>874</v>
      </c>
      <c r="L20" s="259"/>
    </row>
    <row r="21" spans="1:14" s="255" customFormat="1" ht="39.6" x14ac:dyDescent="0.25">
      <c r="A21" s="261"/>
      <c r="B21" s="269">
        <v>15</v>
      </c>
      <c r="C21" s="265" t="s">
        <v>1442</v>
      </c>
      <c r="D21" s="266" t="s">
        <v>1417</v>
      </c>
      <c r="E21" s="267" t="s">
        <v>1443</v>
      </c>
      <c r="F21" s="266" t="s">
        <v>1426</v>
      </c>
      <c r="G21" s="266" t="s">
        <v>1444</v>
      </c>
      <c r="H21" s="402"/>
      <c r="I21" s="402"/>
      <c r="J21" s="296">
        <f>SUM(BUILDUPS!AV223+BUILDUPS!V1590+BUILDUPS!V1590)</f>
        <v>2413.5694472</v>
      </c>
      <c r="K21" s="259" t="s">
        <v>1504</v>
      </c>
      <c r="L21" s="273">
        <v>43803</v>
      </c>
      <c r="M21" s="295" t="s">
        <v>1511</v>
      </c>
    </row>
    <row r="22" spans="1:14" s="255" customFormat="1" ht="39.6" x14ac:dyDescent="0.25">
      <c r="A22" s="261"/>
      <c r="B22" s="269">
        <v>16</v>
      </c>
      <c r="C22" s="265" t="s">
        <v>1445</v>
      </c>
      <c r="D22" s="266" t="s">
        <v>1417</v>
      </c>
      <c r="E22" s="267" t="s">
        <v>1446</v>
      </c>
      <c r="F22" s="266" t="s">
        <v>1441</v>
      </c>
      <c r="G22" s="266" t="s">
        <v>1447</v>
      </c>
      <c r="H22" s="402"/>
      <c r="I22" s="402"/>
      <c r="J22" s="296">
        <f>SUM(BUILDUPS!BI688)+BUILDUPS!V1237+BUILDUPS!AI1526</f>
        <v>13988.537363266667</v>
      </c>
      <c r="K22" s="259" t="s">
        <v>1503</v>
      </c>
      <c r="L22" s="259" t="s">
        <v>1507</v>
      </c>
    </row>
    <row r="23" spans="1:14" s="255" customFormat="1" ht="26.4" x14ac:dyDescent="0.25">
      <c r="A23" s="261"/>
      <c r="B23" s="269">
        <v>17</v>
      </c>
      <c r="C23" s="265" t="s">
        <v>1448</v>
      </c>
      <c r="D23" s="266" t="s">
        <v>1417</v>
      </c>
      <c r="E23" s="267" t="s">
        <v>1446</v>
      </c>
      <c r="F23" s="266" t="s">
        <v>1449</v>
      </c>
      <c r="G23" s="266" t="s">
        <v>1450</v>
      </c>
      <c r="H23" s="407" t="s">
        <v>1432</v>
      </c>
      <c r="I23" s="407"/>
      <c r="J23" s="258">
        <v>0</v>
      </c>
      <c r="K23" s="259" t="s">
        <v>874</v>
      </c>
      <c r="L23" s="259"/>
    </row>
    <row r="24" spans="1:14" s="255" customFormat="1" ht="39.6" x14ac:dyDescent="0.25">
      <c r="A24" s="261"/>
      <c r="B24" s="269">
        <v>18</v>
      </c>
      <c r="C24" s="265" t="s">
        <v>1451</v>
      </c>
      <c r="D24" s="266" t="s">
        <v>1452</v>
      </c>
      <c r="E24" s="265" t="s">
        <v>1453</v>
      </c>
      <c r="F24" s="265" t="s">
        <v>1454</v>
      </c>
      <c r="G24" s="155" t="s">
        <v>1473</v>
      </c>
      <c r="H24" s="407"/>
      <c r="I24" s="407"/>
      <c r="J24" s="258">
        <v>0</v>
      </c>
      <c r="K24" s="259" t="s">
        <v>874</v>
      </c>
      <c r="L24" s="259"/>
    </row>
    <row r="25" spans="1:14" s="255" customFormat="1" ht="39.6" x14ac:dyDescent="0.25">
      <c r="A25" s="261"/>
      <c r="B25" s="269">
        <v>19</v>
      </c>
      <c r="C25" s="265" t="s">
        <v>1455</v>
      </c>
      <c r="D25" s="266" t="s">
        <v>1425</v>
      </c>
      <c r="E25" s="267" t="s">
        <v>1422</v>
      </c>
      <c r="F25" s="266" t="s">
        <v>1403</v>
      </c>
      <c r="G25" s="155" t="s">
        <v>1475</v>
      </c>
      <c r="H25" s="402"/>
      <c r="I25" s="402"/>
      <c r="J25" s="258">
        <v>0</v>
      </c>
      <c r="K25" s="259" t="s">
        <v>874</v>
      </c>
      <c r="L25" s="259"/>
    </row>
    <row r="26" spans="1:14" s="255" customFormat="1" ht="39.6" x14ac:dyDescent="0.25">
      <c r="A26" s="261"/>
      <c r="B26" s="269">
        <v>20</v>
      </c>
      <c r="C26" s="265" t="s">
        <v>1456</v>
      </c>
      <c r="D26" s="266" t="s">
        <v>1425</v>
      </c>
      <c r="E26" s="267" t="s">
        <v>1422</v>
      </c>
      <c r="F26" s="266" t="s">
        <v>1403</v>
      </c>
      <c r="G26" s="155" t="s">
        <v>1476</v>
      </c>
      <c r="H26" s="402"/>
      <c r="I26" s="402"/>
      <c r="J26" s="258">
        <v>0</v>
      </c>
      <c r="K26" s="259" t="s">
        <v>874</v>
      </c>
      <c r="L26" s="259"/>
      <c r="N26" s="271"/>
    </row>
    <row r="27" spans="1:14" s="255" customFormat="1" ht="25.5" customHeight="1" x14ac:dyDescent="0.25">
      <c r="A27" s="261"/>
      <c r="B27" s="269">
        <v>21</v>
      </c>
      <c r="C27" s="265" t="s">
        <v>1498</v>
      </c>
      <c r="D27" s="266" t="s">
        <v>1425</v>
      </c>
      <c r="E27" s="267" t="s">
        <v>1422</v>
      </c>
      <c r="F27" s="266" t="s">
        <v>1403</v>
      </c>
      <c r="G27" s="266" t="s">
        <v>1457</v>
      </c>
      <c r="H27" s="402"/>
      <c r="I27" s="402"/>
      <c r="J27" s="296">
        <f>SUM(BUILDUPS!V156)</f>
        <v>2747.4727000000003</v>
      </c>
      <c r="K27" s="259" t="s">
        <v>1502</v>
      </c>
      <c r="L27" s="259"/>
      <c r="N27" s="271"/>
    </row>
    <row r="28" spans="1:14" s="255" customFormat="1" ht="26.4" x14ac:dyDescent="0.25">
      <c r="A28" s="261"/>
      <c r="B28" s="269">
        <v>22</v>
      </c>
      <c r="C28" s="265" t="s">
        <v>1499</v>
      </c>
      <c r="D28" s="266" t="s">
        <v>1425</v>
      </c>
      <c r="E28" s="267" t="s">
        <v>1422</v>
      </c>
      <c r="F28" s="266" t="s">
        <v>1403</v>
      </c>
      <c r="G28" s="266" t="s">
        <v>1457</v>
      </c>
      <c r="H28" s="402"/>
      <c r="I28" s="402"/>
      <c r="J28" s="296">
        <f>SUM(BUILDUPS!V3021)</f>
        <v>1237.44796</v>
      </c>
      <c r="K28" s="259" t="s">
        <v>186</v>
      </c>
      <c r="L28" s="259"/>
      <c r="N28" s="271"/>
    </row>
    <row r="29" spans="1:14" s="255" customFormat="1" ht="26.4" x14ac:dyDescent="0.25">
      <c r="A29" s="261"/>
      <c r="B29" s="269">
        <v>23</v>
      </c>
      <c r="C29" s="265" t="s">
        <v>1500</v>
      </c>
      <c r="D29" s="266" t="s">
        <v>1425</v>
      </c>
      <c r="E29" s="267" t="s">
        <v>1422</v>
      </c>
      <c r="F29" s="266" t="s">
        <v>1403</v>
      </c>
      <c r="G29" s="266" t="s">
        <v>1457</v>
      </c>
      <c r="H29" s="402"/>
      <c r="I29" s="402"/>
      <c r="J29" s="296">
        <f>SUM(BUILDUPS!AI3053)</f>
        <v>1169.3405037500004</v>
      </c>
      <c r="K29" s="259" t="s">
        <v>187</v>
      </c>
      <c r="L29" s="259"/>
      <c r="N29" s="271"/>
    </row>
    <row r="30" spans="1:14" s="255" customFormat="1" ht="39.6" x14ac:dyDescent="0.25">
      <c r="A30" s="261"/>
      <c r="B30" s="269">
        <v>24</v>
      </c>
      <c r="C30" s="265" t="s">
        <v>1501</v>
      </c>
      <c r="D30" s="266" t="s">
        <v>1425</v>
      </c>
      <c r="E30" s="265" t="s">
        <v>1458</v>
      </c>
      <c r="F30" s="266" t="s">
        <v>1426</v>
      </c>
      <c r="G30" s="266" t="s">
        <v>1459</v>
      </c>
      <c r="H30" s="402"/>
      <c r="I30" s="402"/>
      <c r="J30" s="258">
        <v>0</v>
      </c>
      <c r="K30" s="259" t="s">
        <v>874</v>
      </c>
      <c r="L30" s="259"/>
    </row>
    <row r="31" spans="1:14" s="255" customFormat="1" ht="26.4" x14ac:dyDescent="0.25">
      <c r="A31" s="261"/>
      <c r="B31" s="266" t="s">
        <v>267</v>
      </c>
      <c r="C31" s="267" t="s">
        <v>1460</v>
      </c>
      <c r="D31" s="266" t="s">
        <v>1461</v>
      </c>
      <c r="E31" s="267" t="s">
        <v>1462</v>
      </c>
      <c r="F31" s="266" t="s">
        <v>1449</v>
      </c>
      <c r="G31" s="266" t="s">
        <v>1450</v>
      </c>
      <c r="H31" s="402"/>
      <c r="I31" s="402"/>
      <c r="J31" s="296">
        <f>SUM(BUILDUPS!V2240)</f>
        <v>590.12950640000008</v>
      </c>
      <c r="K31" s="259" t="s">
        <v>163</v>
      </c>
      <c r="L31" s="259"/>
      <c r="M31" s="260" t="s">
        <v>1519</v>
      </c>
    </row>
    <row r="32" spans="1:14" s="255" customFormat="1" ht="39.6" x14ac:dyDescent="0.25">
      <c r="A32" s="238"/>
      <c r="B32" s="266" t="s">
        <v>289</v>
      </c>
      <c r="C32" s="267" t="s">
        <v>1477</v>
      </c>
      <c r="D32" s="266" t="s">
        <v>1461</v>
      </c>
      <c r="E32" s="267" t="s">
        <v>1462</v>
      </c>
      <c r="F32" s="266" t="s">
        <v>1449</v>
      </c>
      <c r="G32" s="155" t="s">
        <v>1493</v>
      </c>
      <c r="H32" s="402" t="s">
        <v>1478</v>
      </c>
      <c r="I32" s="402"/>
      <c r="J32" s="272"/>
      <c r="K32" s="259"/>
      <c r="L32" s="259"/>
      <c r="M32" s="294" t="s">
        <v>1520</v>
      </c>
    </row>
    <row r="33" spans="1:12" s="255" customFormat="1" ht="26.4" x14ac:dyDescent="0.25">
      <c r="A33" s="261"/>
      <c r="B33" s="266" t="s">
        <v>1479</v>
      </c>
      <c r="C33" s="267" t="s">
        <v>1480</v>
      </c>
      <c r="D33" s="266" t="s">
        <v>1461</v>
      </c>
      <c r="E33" s="267" t="s">
        <v>1462</v>
      </c>
      <c r="F33" s="266" t="s">
        <v>1449</v>
      </c>
      <c r="G33" s="265" t="s">
        <v>1481</v>
      </c>
      <c r="H33" s="402"/>
      <c r="I33" s="402"/>
      <c r="J33" s="258">
        <v>0</v>
      </c>
      <c r="K33" s="259" t="s">
        <v>874</v>
      </c>
      <c r="L33" s="259"/>
    </row>
    <row r="34" spans="1:12" s="255" customFormat="1" x14ac:dyDescent="0.25">
      <c r="A34" s="261"/>
      <c r="B34" s="266" t="s">
        <v>1482</v>
      </c>
      <c r="C34" s="267" t="s">
        <v>1483</v>
      </c>
      <c r="D34" s="266" t="s">
        <v>1461</v>
      </c>
      <c r="E34" s="267" t="s">
        <v>1484</v>
      </c>
      <c r="F34" s="266" t="s">
        <v>1485</v>
      </c>
      <c r="G34" s="266" t="s">
        <v>508</v>
      </c>
      <c r="H34" s="402" t="s">
        <v>1486</v>
      </c>
      <c r="I34" s="402"/>
      <c r="J34" s="258">
        <v>0</v>
      </c>
      <c r="K34" s="259" t="s">
        <v>874</v>
      </c>
      <c r="L34" s="259"/>
    </row>
    <row r="35" spans="1:12" s="255" customFormat="1" ht="52.8" x14ac:dyDescent="0.25">
      <c r="A35" s="261"/>
      <c r="B35" s="266" t="s">
        <v>276</v>
      </c>
      <c r="C35" s="267" t="s">
        <v>1487</v>
      </c>
      <c r="D35" s="266" t="s">
        <v>1461</v>
      </c>
      <c r="E35" s="265" t="s">
        <v>1488</v>
      </c>
      <c r="F35" s="266" t="s">
        <v>1485</v>
      </c>
      <c r="G35" s="266" t="s">
        <v>508</v>
      </c>
      <c r="H35" s="402" t="s">
        <v>1486</v>
      </c>
      <c r="I35" s="402"/>
      <c r="J35" s="258">
        <v>0</v>
      </c>
      <c r="K35" s="259" t="s">
        <v>874</v>
      </c>
      <c r="L35" s="259"/>
    </row>
    <row r="36" spans="1:12" s="255" customFormat="1" ht="52.8" x14ac:dyDescent="0.25">
      <c r="A36" s="261"/>
      <c r="B36" s="266" t="s">
        <v>1489</v>
      </c>
      <c r="C36" s="267" t="s">
        <v>1490</v>
      </c>
      <c r="D36" s="266" t="s">
        <v>1461</v>
      </c>
      <c r="E36" s="265" t="s">
        <v>1491</v>
      </c>
      <c r="F36" s="266" t="s">
        <v>1485</v>
      </c>
      <c r="G36" s="266" t="s">
        <v>508</v>
      </c>
      <c r="H36" s="402" t="s">
        <v>1492</v>
      </c>
      <c r="I36" s="402"/>
      <c r="J36" s="258">
        <v>0</v>
      </c>
      <c r="K36" s="259" t="s">
        <v>874</v>
      </c>
      <c r="L36" s="259"/>
    </row>
    <row r="37" spans="1:12" x14ac:dyDescent="0.25">
      <c r="J37" s="256">
        <f>SUM(J7:J36)</f>
        <v>34753.860180616663</v>
      </c>
    </row>
    <row r="38" spans="1:12" x14ac:dyDescent="0.25">
      <c r="D38" s="260" t="s">
        <v>1497</v>
      </c>
    </row>
  </sheetData>
  <autoFilter ref="A6:N36" xr:uid="{7BB5AD5B-D8B9-4E41-82C6-DE75ACB33D01}">
    <filterColumn colId="7" showButton="0"/>
  </autoFilter>
  <mergeCells count="42">
    <mergeCell ref="H32:I32"/>
    <mergeCell ref="H33:I33"/>
    <mergeCell ref="H34:I34"/>
    <mergeCell ref="H35:I35"/>
    <mergeCell ref="H36:I36"/>
    <mergeCell ref="H31:I31"/>
    <mergeCell ref="H22:I22"/>
    <mergeCell ref="H23:I24"/>
    <mergeCell ref="H25:I25"/>
    <mergeCell ref="H26:I26"/>
    <mergeCell ref="H27:I27"/>
    <mergeCell ref="H28:I28"/>
    <mergeCell ref="H29:I29"/>
    <mergeCell ref="H30:I30"/>
    <mergeCell ref="H21:I21"/>
    <mergeCell ref="H9:I9"/>
    <mergeCell ref="H8:I8"/>
    <mergeCell ref="H7:I7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F5:G5"/>
    <mergeCell ref="H5:I5"/>
    <mergeCell ref="H6:I6"/>
    <mergeCell ref="A1:A7"/>
    <mergeCell ref="B1:E1"/>
    <mergeCell ref="F1:I1"/>
    <mergeCell ref="B2:E2"/>
    <mergeCell ref="F2:G2"/>
    <mergeCell ref="B3:E3"/>
    <mergeCell ref="F3:G3"/>
    <mergeCell ref="B4:E4"/>
    <mergeCell ref="F4:I4"/>
    <mergeCell ref="B5:E5"/>
  </mergeCells>
  <pageMargins left="0.7" right="0.7" top="0.75" bottom="0.75" header="0.3" footer="0.3"/>
  <pageSetup paperSize="9" scale="7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M3855"/>
  <sheetViews>
    <sheetView topLeftCell="B3762" zoomScale="93" zoomScaleNormal="100" workbookViewId="0">
      <selection activeCell="W3778" sqref="W3778"/>
    </sheetView>
  </sheetViews>
  <sheetFormatPr defaultRowHeight="13.2" x14ac:dyDescent="0.25"/>
  <cols>
    <col min="1" max="1" width="18" bestFit="1" customWidth="1"/>
    <col min="2" max="2" width="33.33203125" style="9" bestFit="1" customWidth="1"/>
    <col min="3" max="3" width="15.5546875" customWidth="1"/>
    <col min="4" max="5" width="9.109375" style="26" bestFit="1"/>
    <col min="6" max="6" width="12.33203125" style="26" customWidth="1"/>
    <col min="7" max="7" width="9.44140625" style="5" bestFit="1" customWidth="1"/>
    <col min="8" max="8" width="9.44140625" style="13" bestFit="1" customWidth="1"/>
    <col min="9" max="9" width="11.109375" style="5" bestFit="1" customWidth="1"/>
    <col min="10" max="10" width="9.33203125" style="5" bestFit="1" customWidth="1"/>
    <col min="11" max="11" width="10.109375" style="5" bestFit="1" customWidth="1"/>
    <col min="12" max="12" width="9" style="5" bestFit="1" customWidth="1"/>
    <col min="13" max="13" width="10.109375" style="5" bestFit="1" customWidth="1"/>
    <col min="14" max="14" width="19.33203125" bestFit="1" customWidth="1"/>
    <col min="15" max="15" width="16.33203125" bestFit="1" customWidth="1"/>
    <col min="16" max="16" width="14.33203125" bestFit="1" customWidth="1"/>
    <col min="17" max="17" width="14.5546875" bestFit="1" customWidth="1"/>
    <col min="23" max="23" width="23.33203125" bestFit="1" customWidth="1"/>
    <col min="24" max="24" width="10.109375" bestFit="1" customWidth="1"/>
    <col min="25" max="25" width="11.109375" bestFit="1" customWidth="1"/>
    <col min="26" max="26" width="10.109375" bestFit="1" customWidth="1"/>
    <col min="27" max="27" width="19.33203125" bestFit="1" customWidth="1"/>
    <col min="28" max="28" width="16.33203125" bestFit="1" customWidth="1"/>
    <col min="29" max="29" width="10.44140625" bestFit="1" customWidth="1"/>
    <col min="30" max="30" width="14.5546875" bestFit="1" customWidth="1"/>
    <col min="40" max="40" width="19.33203125" bestFit="1" customWidth="1"/>
    <col min="41" max="41" width="23.33203125" bestFit="1" customWidth="1"/>
    <col min="42" max="42" width="27.88671875" bestFit="1" customWidth="1"/>
    <col min="49" max="49" width="23.33203125" bestFit="1" customWidth="1"/>
    <col min="50" max="50" width="19.33203125" bestFit="1" customWidth="1"/>
    <col min="51" max="51" width="16.33203125" bestFit="1" customWidth="1"/>
    <col min="52" max="52" width="10.88671875" bestFit="1" customWidth="1"/>
    <col min="53" max="53" width="19.33203125" bestFit="1" customWidth="1"/>
    <col min="54" max="54" width="16.33203125" bestFit="1" customWidth="1"/>
    <col min="55" max="55" width="17.5546875" bestFit="1" customWidth="1"/>
    <col min="62" max="62" width="15.88671875" customWidth="1"/>
    <col min="66" max="66" width="19.33203125" bestFit="1" customWidth="1"/>
    <col min="67" max="67" width="16.33203125" bestFit="1" customWidth="1"/>
    <col min="68" max="68" width="13.33203125" bestFit="1" customWidth="1"/>
    <col min="79" max="79" width="19.33203125" bestFit="1" customWidth="1"/>
    <col min="80" max="80" width="16.33203125" bestFit="1" customWidth="1"/>
    <col min="81" max="81" width="13.33203125" bestFit="1" customWidth="1"/>
    <col min="92" max="92" width="19.33203125" bestFit="1" customWidth="1"/>
    <col min="93" max="93" width="16.33203125" bestFit="1" customWidth="1"/>
    <col min="94" max="94" width="10.44140625" bestFit="1" customWidth="1"/>
    <col min="105" max="105" width="19.33203125" bestFit="1" customWidth="1"/>
    <col min="106" max="106" width="16.33203125" bestFit="1" customWidth="1"/>
  </cols>
  <sheetData>
    <row r="2" spans="1:13" ht="15.6" x14ac:dyDescent="0.3">
      <c r="A2" s="3" t="s">
        <v>0</v>
      </c>
      <c r="B2" s="7"/>
      <c r="C2" s="1"/>
    </row>
    <row r="3" spans="1:13" ht="15.6" x14ac:dyDescent="0.3">
      <c r="A3" s="3" t="s">
        <v>1</v>
      </c>
      <c r="B3" s="7"/>
      <c r="C3" s="1"/>
    </row>
    <row r="4" spans="1:13" ht="15.6" x14ac:dyDescent="0.3">
      <c r="A4" s="3" t="s">
        <v>2</v>
      </c>
      <c r="B4" s="7"/>
      <c r="C4" s="1"/>
    </row>
    <row r="5" spans="1:13" ht="15.6" x14ac:dyDescent="0.3">
      <c r="A5" s="3"/>
      <c r="B5" s="7"/>
      <c r="C5" s="1"/>
    </row>
    <row r="6" spans="1:13" ht="17.399999999999999" x14ac:dyDescent="0.3">
      <c r="A6" s="16"/>
    </row>
    <row r="7" spans="1:13" ht="15.6" x14ac:dyDescent="0.3">
      <c r="A7" s="3" t="s">
        <v>9</v>
      </c>
      <c r="B7" s="67" t="str">
        <f>'JMS SHEDULE OF WORKS'!D3</f>
        <v>2D Sample</v>
      </c>
      <c r="D7" s="26" t="str">
        <f>'JMS SHEDULE OF WORKS'!F3</f>
        <v>900mm X 500mm</v>
      </c>
      <c r="F7" s="68" t="str">
        <f>'JMS SHEDULE OF WORKS'!J3</f>
        <v>1069-FA-60-T1</v>
      </c>
      <c r="H7" s="13" t="s">
        <v>22</v>
      </c>
      <c r="I7" s="24">
        <f>'JMS SHEDULE OF WORKS'!G3</f>
        <v>1</v>
      </c>
    </row>
    <row r="8" spans="1:13" s="2" customFormat="1" x14ac:dyDescent="0.25">
      <c r="A8" s="66" t="str">
        <f>'JMS SHEDULE OF WORKS'!A3</f>
        <v>6881/1</v>
      </c>
      <c r="B8" s="8" t="s">
        <v>3</v>
      </c>
      <c r="C8" s="2" t="s">
        <v>4</v>
      </c>
      <c r="D8" s="27" t="s">
        <v>5</v>
      </c>
      <c r="E8" s="27" t="s">
        <v>5</v>
      </c>
      <c r="F8" s="27" t="s">
        <v>23</v>
      </c>
      <c r="G8" s="6" t="s">
        <v>6</v>
      </c>
      <c r="H8" s="14" t="s">
        <v>7</v>
      </c>
      <c r="I8" s="6" t="s">
        <v>8</v>
      </c>
      <c r="J8" s="6"/>
      <c r="K8" s="6" t="s">
        <v>18</v>
      </c>
      <c r="L8" s="6" t="s">
        <v>19</v>
      </c>
      <c r="M8" s="6" t="s">
        <v>20</v>
      </c>
    </row>
    <row r="9" spans="1:13" x14ac:dyDescent="0.25">
      <c r="A9" s="30" t="s">
        <v>24</v>
      </c>
      <c r="B9" s="11"/>
      <c r="C9" s="12"/>
      <c r="D9" s="28"/>
      <c r="E9" s="28"/>
      <c r="F9" s="28">
        <f t="shared" ref="F9:F14" si="0">SUM(D9*E9)</f>
        <v>0</v>
      </c>
      <c r="G9" s="10"/>
      <c r="H9" s="15"/>
      <c r="I9" s="10">
        <f t="shared" ref="I9:I14" si="1">SUM(F9*G9)*H9</f>
        <v>0</v>
      </c>
    </row>
    <row r="10" spans="1:13" x14ac:dyDescent="0.25">
      <c r="A10" s="30" t="s">
        <v>24</v>
      </c>
      <c r="B10" s="11"/>
      <c r="C10" s="12"/>
      <c r="D10" s="28"/>
      <c r="E10" s="28"/>
      <c r="F10" s="28">
        <f t="shared" si="0"/>
        <v>0</v>
      </c>
      <c r="G10" s="10"/>
      <c r="H10" s="15"/>
      <c r="I10" s="10">
        <f t="shared" si="1"/>
        <v>0</v>
      </c>
    </row>
    <row r="11" spans="1:13" x14ac:dyDescent="0.25">
      <c r="A11" s="30" t="s">
        <v>24</v>
      </c>
      <c r="B11" s="11"/>
      <c r="C11" s="12"/>
      <c r="D11" s="28"/>
      <c r="E11" s="28"/>
      <c r="F11" s="28">
        <f t="shared" si="0"/>
        <v>0</v>
      </c>
      <c r="G11" s="10"/>
      <c r="H11" s="15"/>
      <c r="I11" s="10">
        <f t="shared" si="1"/>
        <v>0</v>
      </c>
    </row>
    <row r="12" spans="1:13" x14ac:dyDescent="0.25">
      <c r="A12" s="31" t="s">
        <v>25</v>
      </c>
      <c r="B12" s="11" t="s">
        <v>197</v>
      </c>
      <c r="C12" s="12" t="s">
        <v>199</v>
      </c>
      <c r="D12" s="28">
        <v>0.9</v>
      </c>
      <c r="E12" s="28">
        <v>0.5</v>
      </c>
      <c r="F12" s="28">
        <f t="shared" si="0"/>
        <v>0.45</v>
      </c>
      <c r="G12" s="10">
        <v>1</v>
      </c>
      <c r="H12" s="15">
        <v>6</v>
      </c>
      <c r="I12" s="10">
        <f t="shared" si="1"/>
        <v>2.7</v>
      </c>
    </row>
    <row r="13" spans="1:13" x14ac:dyDescent="0.25">
      <c r="A13" s="31" t="s">
        <v>25</v>
      </c>
      <c r="B13" s="11" t="s">
        <v>198</v>
      </c>
      <c r="C13" s="12" t="s">
        <v>199</v>
      </c>
      <c r="D13" s="28">
        <v>0.9</v>
      </c>
      <c r="E13" s="28">
        <v>0.5</v>
      </c>
      <c r="F13" s="28">
        <f t="shared" si="0"/>
        <v>0.45</v>
      </c>
      <c r="G13" s="10">
        <v>1</v>
      </c>
      <c r="H13" s="15">
        <v>6</v>
      </c>
      <c r="I13" s="10">
        <f t="shared" si="1"/>
        <v>2.7</v>
      </c>
    </row>
    <row r="14" spans="1:13" x14ac:dyDescent="0.25">
      <c r="A14" s="31" t="s">
        <v>25</v>
      </c>
      <c r="B14" s="11"/>
      <c r="C14" s="12"/>
      <c r="D14" s="28"/>
      <c r="E14" s="28"/>
      <c r="F14" s="28">
        <f t="shared" si="0"/>
        <v>0</v>
      </c>
      <c r="G14" s="10"/>
      <c r="H14" s="15"/>
      <c r="I14" s="10">
        <f t="shared" si="1"/>
        <v>0</v>
      </c>
    </row>
    <row r="15" spans="1:13" x14ac:dyDescent="0.25">
      <c r="A15" s="31" t="s">
        <v>39</v>
      </c>
      <c r="B15" s="11"/>
      <c r="C15" s="12"/>
      <c r="D15" s="28"/>
      <c r="E15" s="28"/>
      <c r="F15" s="28"/>
      <c r="G15" s="10"/>
      <c r="H15" s="15"/>
      <c r="I15" s="10">
        <f t="shared" ref="I15:I17" si="2">SUM(G15*H15)</f>
        <v>0</v>
      </c>
    </row>
    <row r="16" spans="1:13" x14ac:dyDescent="0.25">
      <c r="A16" s="31" t="s">
        <v>39</v>
      </c>
      <c r="B16" s="11"/>
      <c r="C16" s="12"/>
      <c r="D16" s="28"/>
      <c r="E16" s="28"/>
      <c r="F16" s="28"/>
      <c r="G16" s="10"/>
      <c r="H16" s="15"/>
      <c r="I16" s="10">
        <f t="shared" si="2"/>
        <v>0</v>
      </c>
    </row>
    <row r="17" spans="1:11" x14ac:dyDescent="0.25">
      <c r="A17" s="31" t="s">
        <v>39</v>
      </c>
      <c r="B17" s="11"/>
      <c r="C17" s="12"/>
      <c r="D17" s="28"/>
      <c r="E17" s="28"/>
      <c r="F17" s="28"/>
      <c r="G17" s="10"/>
      <c r="H17" s="15"/>
      <c r="I17" s="10">
        <f t="shared" si="2"/>
        <v>0</v>
      </c>
    </row>
    <row r="18" spans="1:11" x14ac:dyDescent="0.25">
      <c r="A18" s="32" t="s">
        <v>28</v>
      </c>
      <c r="B18" s="11" t="s">
        <v>200</v>
      </c>
      <c r="C18" s="12"/>
      <c r="D18" s="28"/>
      <c r="E18" s="28"/>
      <c r="F18" s="28"/>
      <c r="G18" s="10">
        <v>1</v>
      </c>
      <c r="H18" s="15">
        <v>75</v>
      </c>
      <c r="I18" s="10">
        <f t="shared" ref="I18:I36" si="3">SUM(G18*H18)</f>
        <v>75</v>
      </c>
    </row>
    <row r="19" spans="1:11" x14ac:dyDescent="0.25">
      <c r="A19" s="32" t="s">
        <v>28</v>
      </c>
      <c r="B19" s="11" t="s">
        <v>12</v>
      </c>
      <c r="C19" s="12"/>
      <c r="D19" s="28"/>
      <c r="E19" s="28"/>
      <c r="F19" s="28"/>
      <c r="G19" s="10">
        <v>1</v>
      </c>
      <c r="H19" s="15">
        <v>35</v>
      </c>
      <c r="I19" s="10">
        <f t="shared" si="3"/>
        <v>35</v>
      </c>
    </row>
    <row r="20" spans="1:11" x14ac:dyDescent="0.25">
      <c r="A20" s="32" t="s">
        <v>28</v>
      </c>
      <c r="B20" s="11"/>
      <c r="C20" s="12"/>
      <c r="D20" s="28"/>
      <c r="E20" s="28"/>
      <c r="F20" s="28"/>
      <c r="G20" s="10"/>
      <c r="H20" s="15"/>
      <c r="I20" s="10">
        <f t="shared" si="3"/>
        <v>0</v>
      </c>
    </row>
    <row r="21" spans="1:11" x14ac:dyDescent="0.25">
      <c r="A21" t="s">
        <v>26</v>
      </c>
      <c r="B21" s="11"/>
      <c r="C21" s="12"/>
      <c r="D21" s="28"/>
      <c r="E21" s="28"/>
      <c r="F21" s="28"/>
      <c r="G21" s="33">
        <v>0.1</v>
      </c>
      <c r="H21" s="15">
        <f>SUM(I18:I20)</f>
        <v>110</v>
      </c>
      <c r="I21" s="10">
        <f t="shared" si="3"/>
        <v>11</v>
      </c>
    </row>
    <row r="22" spans="1:11" x14ac:dyDescent="0.25">
      <c r="B22" s="11" t="s">
        <v>27</v>
      </c>
      <c r="C22" s="12"/>
      <c r="D22" s="28"/>
      <c r="E22" s="28"/>
      <c r="F22" s="28"/>
      <c r="G22" s="10"/>
      <c r="H22" s="15"/>
      <c r="I22" s="10">
        <f t="shared" si="3"/>
        <v>0</v>
      </c>
    </row>
    <row r="23" spans="1:11" x14ac:dyDescent="0.25">
      <c r="B23" s="11" t="s">
        <v>13</v>
      </c>
      <c r="C23" s="12" t="s">
        <v>14</v>
      </c>
      <c r="D23" s="28" t="s">
        <v>29</v>
      </c>
      <c r="E23" s="28"/>
      <c r="F23" s="28">
        <f>SUM(G9:G11)</f>
        <v>0</v>
      </c>
      <c r="G23" s="34">
        <f>SUM(F23)/20</f>
        <v>0</v>
      </c>
      <c r="H23" s="23"/>
      <c r="I23" s="10">
        <f t="shared" si="3"/>
        <v>0</v>
      </c>
    </row>
    <row r="24" spans="1:11" x14ac:dyDescent="0.25">
      <c r="B24" s="11" t="s">
        <v>13</v>
      </c>
      <c r="C24" s="12" t="s">
        <v>14</v>
      </c>
      <c r="D24" s="28" t="s">
        <v>30</v>
      </c>
      <c r="E24" s="28"/>
      <c r="F24" s="28">
        <f>SUM(G12:G14)</f>
        <v>2</v>
      </c>
      <c r="G24" s="34">
        <f>SUM(F24)/10</f>
        <v>0.2</v>
      </c>
      <c r="H24" s="23"/>
      <c r="I24" s="10">
        <f t="shared" si="3"/>
        <v>0</v>
      </c>
    </row>
    <row r="25" spans="1:11" x14ac:dyDescent="0.25">
      <c r="B25" s="11" t="s">
        <v>13</v>
      </c>
      <c r="C25" s="12" t="s">
        <v>14</v>
      </c>
      <c r="D25" s="28" t="s">
        <v>60</v>
      </c>
      <c r="E25" s="28"/>
      <c r="F25" s="69"/>
      <c r="G25" s="34">
        <f>SUM(F25)*0.25</f>
        <v>0</v>
      </c>
      <c r="H25" s="23"/>
      <c r="I25" s="10">
        <f t="shared" si="3"/>
        <v>0</v>
      </c>
    </row>
    <row r="26" spans="1:11" x14ac:dyDescent="0.25">
      <c r="B26" s="11" t="s">
        <v>13</v>
      </c>
      <c r="C26" s="12" t="s">
        <v>14</v>
      </c>
      <c r="D26" s="28"/>
      <c r="E26" s="28"/>
      <c r="F26" s="28"/>
      <c r="G26" s="34"/>
      <c r="H26" s="23"/>
      <c r="I26" s="10">
        <f t="shared" si="3"/>
        <v>0</v>
      </c>
    </row>
    <row r="27" spans="1:11" x14ac:dyDescent="0.25">
      <c r="B27" s="11" t="s">
        <v>13</v>
      </c>
      <c r="C27" s="12" t="s">
        <v>15</v>
      </c>
      <c r="D27" s="28"/>
      <c r="E27" s="28"/>
      <c r="F27" s="28"/>
      <c r="G27" s="34">
        <v>1</v>
      </c>
      <c r="H27" s="23"/>
      <c r="I27" s="10">
        <f t="shared" si="3"/>
        <v>0</v>
      </c>
    </row>
    <row r="28" spans="1:11" x14ac:dyDescent="0.25">
      <c r="B28" s="11" t="s">
        <v>13</v>
      </c>
      <c r="C28" s="12" t="s">
        <v>15</v>
      </c>
      <c r="D28" s="28"/>
      <c r="E28" s="28"/>
      <c r="F28" s="28"/>
      <c r="G28" s="34"/>
      <c r="H28" s="23"/>
      <c r="I28" s="10">
        <f t="shared" ref="I28" si="4">SUM(G28*H28)</f>
        <v>0</v>
      </c>
    </row>
    <row r="29" spans="1:11" x14ac:dyDescent="0.25">
      <c r="B29" s="11" t="s">
        <v>13</v>
      </c>
      <c r="C29" s="12" t="s">
        <v>15</v>
      </c>
      <c r="D29" s="28"/>
      <c r="E29" s="28"/>
      <c r="F29" s="28"/>
      <c r="G29" s="34"/>
      <c r="H29" s="23"/>
      <c r="I29" s="10">
        <f t="shared" si="3"/>
        <v>0</v>
      </c>
    </row>
    <row r="30" spans="1:11" x14ac:dyDescent="0.25">
      <c r="B30" s="11" t="s">
        <v>13</v>
      </c>
      <c r="C30" s="12" t="s">
        <v>16</v>
      </c>
      <c r="D30" s="28"/>
      <c r="E30" s="28"/>
      <c r="F30" s="28"/>
      <c r="G30" s="34"/>
      <c r="H30" s="23"/>
      <c r="I30" s="10">
        <f t="shared" si="3"/>
        <v>0</v>
      </c>
    </row>
    <row r="31" spans="1:11" x14ac:dyDescent="0.25">
      <c r="B31" s="11" t="s">
        <v>13</v>
      </c>
      <c r="C31" s="12" t="s">
        <v>16</v>
      </c>
      <c r="D31" s="28"/>
      <c r="E31" s="28"/>
      <c r="F31" s="28"/>
      <c r="G31" s="34"/>
      <c r="H31" s="23"/>
      <c r="I31" s="10">
        <f t="shared" si="3"/>
        <v>0</v>
      </c>
    </row>
    <row r="32" spans="1:11" x14ac:dyDescent="0.25">
      <c r="B32" s="11" t="s">
        <v>21</v>
      </c>
      <c r="C32" s="12" t="s">
        <v>14</v>
      </c>
      <c r="D32" s="28"/>
      <c r="E32" s="28"/>
      <c r="F32" s="28"/>
      <c r="G32" s="22">
        <f>SUM(G23:G26)</f>
        <v>0.2</v>
      </c>
      <c r="H32" s="15">
        <v>37.42</v>
      </c>
      <c r="I32" s="10">
        <f t="shared" si="3"/>
        <v>7.4840000000000009</v>
      </c>
      <c r="K32" s="5">
        <f>SUM(G32)*I7</f>
        <v>0.2</v>
      </c>
    </row>
    <row r="33" spans="1:13" x14ac:dyDescent="0.25">
      <c r="B33" s="11" t="s">
        <v>21</v>
      </c>
      <c r="C33" s="12" t="s">
        <v>15</v>
      </c>
      <c r="D33" s="28"/>
      <c r="E33" s="28"/>
      <c r="F33" s="28"/>
      <c r="G33" s="22">
        <f>SUM(G27:G29)</f>
        <v>1</v>
      </c>
      <c r="H33" s="15">
        <v>37.42</v>
      </c>
      <c r="I33" s="10">
        <f t="shared" si="3"/>
        <v>37.42</v>
      </c>
      <c r="L33" s="5">
        <f>SUM(G33)*I7</f>
        <v>1</v>
      </c>
    </row>
    <row r="34" spans="1:13" x14ac:dyDescent="0.25">
      <c r="B34" s="11" t="s">
        <v>21</v>
      </c>
      <c r="C34" s="12" t="s">
        <v>16</v>
      </c>
      <c r="D34" s="28"/>
      <c r="E34" s="28"/>
      <c r="F34" s="28"/>
      <c r="G34" s="22">
        <f>SUM(G30:G31)</f>
        <v>0</v>
      </c>
      <c r="H34" s="15">
        <v>37.42</v>
      </c>
      <c r="I34" s="10">
        <f t="shared" si="3"/>
        <v>0</v>
      </c>
      <c r="M34" s="5">
        <f>SUM(G34)*I7</f>
        <v>0</v>
      </c>
    </row>
    <row r="35" spans="1:13" x14ac:dyDescent="0.25">
      <c r="B35" s="11" t="s">
        <v>13</v>
      </c>
      <c r="C35" s="12" t="s">
        <v>17</v>
      </c>
      <c r="D35" s="28"/>
      <c r="E35" s="28"/>
      <c r="F35" s="28"/>
      <c r="G35" s="34">
        <v>1</v>
      </c>
      <c r="H35" s="15">
        <v>37.42</v>
      </c>
      <c r="I35" s="10">
        <f t="shared" si="3"/>
        <v>37.42</v>
      </c>
      <c r="L35" s="5">
        <f>SUM(G35)*I7</f>
        <v>1</v>
      </c>
    </row>
    <row r="36" spans="1:13" x14ac:dyDescent="0.25">
      <c r="B36" s="11" t="s">
        <v>12</v>
      </c>
      <c r="C36" s="12"/>
      <c r="D36" s="28"/>
      <c r="E36" s="28"/>
      <c r="F36" s="28"/>
      <c r="G36" s="10"/>
      <c r="H36" s="15">
        <v>37.42</v>
      </c>
      <c r="I36" s="10">
        <f t="shared" si="3"/>
        <v>0</v>
      </c>
    </row>
    <row r="37" spans="1:13" x14ac:dyDescent="0.25">
      <c r="B37" s="11" t="s">
        <v>11</v>
      </c>
      <c r="C37" s="12"/>
      <c r="D37" s="28"/>
      <c r="E37" s="28"/>
      <c r="F37" s="28"/>
      <c r="G37" s="10">
        <v>1</v>
      </c>
      <c r="H37" s="15">
        <f>SUM(I9:I36)*0.01</f>
        <v>2.0872400000000004</v>
      </c>
      <c r="I37" s="10">
        <f>SUM(G37*H37)</f>
        <v>2.0872400000000004</v>
      </c>
    </row>
    <row r="38" spans="1:13" s="2" customFormat="1" x14ac:dyDescent="0.25">
      <c r="B38" s="8" t="s">
        <v>10</v>
      </c>
      <c r="D38" s="27"/>
      <c r="E38" s="27"/>
      <c r="F38" s="27"/>
      <c r="G38" s="6">
        <f>SUM(G32:G35)</f>
        <v>2.2000000000000002</v>
      </c>
      <c r="H38" s="14"/>
      <c r="I38" s="6">
        <f>SUM(I9:I37)</f>
        <v>210.81124000000005</v>
      </c>
      <c r="J38" s="6">
        <f>SUM(I38)*I7</f>
        <v>210.81124000000005</v>
      </c>
      <c r="K38" s="6">
        <f>SUM(K32:K37)</f>
        <v>0.2</v>
      </c>
      <c r="L38" s="6">
        <f t="shared" ref="L38:M38" si="5">SUM(L32:L37)</f>
        <v>2</v>
      </c>
      <c r="M38" s="6">
        <f t="shared" si="5"/>
        <v>0</v>
      </c>
    </row>
    <row r="39" spans="1:13" ht="15.6" x14ac:dyDescent="0.3">
      <c r="A39" s="3" t="s">
        <v>9</v>
      </c>
      <c r="B39" s="67" t="str">
        <f>'JMS SHEDULE OF WORKS'!D4</f>
        <v>3D Sample</v>
      </c>
      <c r="D39" s="26" t="str">
        <f>'JMS SHEDULE OF WORKS'!F4</f>
        <v>900mm X 500mm</v>
      </c>
      <c r="F39" s="68" t="str">
        <f>'JMS SHEDULE OF WORKS'!J4</f>
        <v>1069-FA-70-T1</v>
      </c>
      <c r="H39" s="13" t="s">
        <v>22</v>
      </c>
      <c r="I39" s="24">
        <f>'JMS SHEDULE OF WORKS'!G4</f>
        <v>1</v>
      </c>
    </row>
    <row r="40" spans="1:13" s="2" customFormat="1" x14ac:dyDescent="0.25">
      <c r="A40" s="66" t="str">
        <f>'JMS SHEDULE OF WORKS'!A4</f>
        <v>6881/2</v>
      </c>
      <c r="B40" s="8" t="s">
        <v>3</v>
      </c>
      <c r="C40" s="2" t="s">
        <v>4</v>
      </c>
      <c r="D40" s="27" t="s">
        <v>5</v>
      </c>
      <c r="E40" s="27" t="s">
        <v>5</v>
      </c>
      <c r="F40" s="27" t="s">
        <v>23</v>
      </c>
      <c r="G40" s="6" t="s">
        <v>6</v>
      </c>
      <c r="H40" s="14" t="s">
        <v>7</v>
      </c>
      <c r="I40" s="6" t="s">
        <v>8</v>
      </c>
      <c r="J40" s="6"/>
      <c r="K40" s="6" t="s">
        <v>18</v>
      </c>
      <c r="L40" s="6" t="s">
        <v>19</v>
      </c>
      <c r="M40" s="6" t="s">
        <v>20</v>
      </c>
    </row>
    <row r="41" spans="1:13" x14ac:dyDescent="0.25">
      <c r="A41" s="30" t="s">
        <v>24</v>
      </c>
      <c r="B41" s="11"/>
      <c r="C41" s="12"/>
      <c r="D41" s="28"/>
      <c r="E41" s="28"/>
      <c r="F41" s="28">
        <f t="shared" ref="F41:F46" si="6">SUM(D41*E41)</f>
        <v>0</v>
      </c>
      <c r="G41" s="10"/>
      <c r="H41" s="15"/>
      <c r="I41" s="10">
        <f t="shared" ref="I41:I46" si="7">SUM(F41*G41)*H41</f>
        <v>0</v>
      </c>
    </row>
    <row r="42" spans="1:13" x14ac:dyDescent="0.25">
      <c r="A42" s="30" t="s">
        <v>24</v>
      </c>
      <c r="B42" s="11"/>
      <c r="C42" s="12"/>
      <c r="D42" s="28"/>
      <c r="E42" s="28"/>
      <c r="F42" s="28">
        <f t="shared" si="6"/>
        <v>0</v>
      </c>
      <c r="G42" s="10"/>
      <c r="H42" s="15"/>
      <c r="I42" s="10">
        <f t="shared" si="7"/>
        <v>0</v>
      </c>
    </row>
    <row r="43" spans="1:13" x14ac:dyDescent="0.25">
      <c r="A43" s="30" t="s">
        <v>24</v>
      </c>
      <c r="B43" s="11"/>
      <c r="C43" s="12"/>
      <c r="D43" s="28"/>
      <c r="E43" s="28"/>
      <c r="F43" s="28">
        <f t="shared" si="6"/>
        <v>0</v>
      </c>
      <c r="G43" s="10"/>
      <c r="H43" s="15"/>
      <c r="I43" s="10">
        <f t="shared" si="7"/>
        <v>0</v>
      </c>
    </row>
    <row r="44" spans="1:13" x14ac:dyDescent="0.25">
      <c r="A44" s="31" t="s">
        <v>25</v>
      </c>
      <c r="B44" s="11" t="s">
        <v>197</v>
      </c>
      <c r="C44" s="12" t="s">
        <v>201</v>
      </c>
      <c r="D44" s="28">
        <v>0.9</v>
      </c>
      <c r="E44" s="28">
        <v>0.5</v>
      </c>
      <c r="F44" s="28">
        <f t="shared" si="6"/>
        <v>0.45</v>
      </c>
      <c r="G44" s="10">
        <v>1</v>
      </c>
      <c r="H44" s="15">
        <v>8.5</v>
      </c>
      <c r="I44" s="10">
        <f t="shared" si="7"/>
        <v>3.8250000000000002</v>
      </c>
    </row>
    <row r="45" spans="1:13" x14ac:dyDescent="0.25">
      <c r="A45" s="31" t="s">
        <v>25</v>
      </c>
      <c r="B45" s="11" t="s">
        <v>198</v>
      </c>
      <c r="C45" s="12" t="s">
        <v>202</v>
      </c>
      <c r="D45" s="28">
        <v>0.9</v>
      </c>
      <c r="E45" s="28">
        <v>0.5</v>
      </c>
      <c r="F45" s="28">
        <f t="shared" si="6"/>
        <v>0.45</v>
      </c>
      <c r="G45" s="10">
        <v>1</v>
      </c>
      <c r="H45" s="15">
        <v>25</v>
      </c>
      <c r="I45" s="10">
        <f t="shared" si="7"/>
        <v>11.25</v>
      </c>
    </row>
    <row r="46" spans="1:13" x14ac:dyDescent="0.25">
      <c r="A46" s="31" t="s">
        <v>25</v>
      </c>
      <c r="B46" s="11"/>
      <c r="C46" s="12"/>
      <c r="D46" s="28"/>
      <c r="E46" s="28"/>
      <c r="F46" s="28">
        <f t="shared" si="6"/>
        <v>0</v>
      </c>
      <c r="G46" s="10"/>
      <c r="H46" s="15"/>
      <c r="I46" s="10">
        <f t="shared" si="7"/>
        <v>0</v>
      </c>
    </row>
    <row r="47" spans="1:13" x14ac:dyDescent="0.25">
      <c r="A47" s="31" t="s">
        <v>39</v>
      </c>
      <c r="B47" s="11"/>
      <c r="C47" s="12"/>
      <c r="D47" s="28"/>
      <c r="E47" s="28"/>
      <c r="F47" s="28"/>
      <c r="G47" s="10"/>
      <c r="H47" s="15"/>
      <c r="I47" s="10">
        <f t="shared" ref="I47:I49" si="8">SUM(G47*H47)</f>
        <v>0</v>
      </c>
    </row>
    <row r="48" spans="1:13" x14ac:dyDescent="0.25">
      <c r="A48" s="31" t="s">
        <v>39</v>
      </c>
      <c r="B48" s="11"/>
      <c r="C48" s="12"/>
      <c r="D48" s="28"/>
      <c r="E48" s="28"/>
      <c r="F48" s="28"/>
      <c r="G48" s="10"/>
      <c r="H48" s="15"/>
      <c r="I48" s="10">
        <f t="shared" si="8"/>
        <v>0</v>
      </c>
    </row>
    <row r="49" spans="1:11" x14ac:dyDescent="0.25">
      <c r="A49" s="31" t="s">
        <v>39</v>
      </c>
      <c r="B49" s="11"/>
      <c r="C49" s="12"/>
      <c r="D49" s="28"/>
      <c r="E49" s="28"/>
      <c r="F49" s="28"/>
      <c r="G49" s="10"/>
      <c r="H49" s="15"/>
      <c r="I49" s="10">
        <f t="shared" si="8"/>
        <v>0</v>
      </c>
    </row>
    <row r="50" spans="1:11" x14ac:dyDescent="0.25">
      <c r="A50" s="32" t="s">
        <v>28</v>
      </c>
      <c r="B50" s="11" t="s">
        <v>200</v>
      </c>
      <c r="C50" s="12"/>
      <c r="D50" s="28"/>
      <c r="E50" s="28"/>
      <c r="F50" s="28"/>
      <c r="G50" s="10">
        <v>1</v>
      </c>
      <c r="H50" s="15">
        <v>1650</v>
      </c>
      <c r="I50" s="10">
        <f t="shared" ref="I50:I51" si="9">SUM(G50*H50)</f>
        <v>1650</v>
      </c>
    </row>
    <row r="51" spans="1:11" x14ac:dyDescent="0.25">
      <c r="A51" s="32" t="s">
        <v>28</v>
      </c>
      <c r="B51" s="11" t="s">
        <v>12</v>
      </c>
      <c r="C51" s="12"/>
      <c r="D51" s="28"/>
      <c r="E51" s="28"/>
      <c r="F51" s="28"/>
      <c r="G51" s="10">
        <v>1</v>
      </c>
      <c r="H51" s="15">
        <v>35</v>
      </c>
      <c r="I51" s="10">
        <f t="shared" si="9"/>
        <v>35</v>
      </c>
    </row>
    <row r="52" spans="1:11" x14ac:dyDescent="0.25">
      <c r="A52" s="32" t="s">
        <v>28</v>
      </c>
      <c r="B52" s="11"/>
      <c r="C52" s="12"/>
      <c r="D52" s="28"/>
      <c r="E52" s="28"/>
      <c r="F52" s="28"/>
      <c r="G52" s="10"/>
      <c r="H52" s="15"/>
      <c r="I52" s="10">
        <f t="shared" ref="I52:I68" si="10">SUM(G52*H52)</f>
        <v>0</v>
      </c>
    </row>
    <row r="53" spans="1:11" x14ac:dyDescent="0.25">
      <c r="A53" t="s">
        <v>26</v>
      </c>
      <c r="B53" s="11"/>
      <c r="C53" s="12"/>
      <c r="D53" s="28"/>
      <c r="E53" s="28"/>
      <c r="F53" s="28"/>
      <c r="G53" s="33">
        <v>0.1</v>
      </c>
      <c r="H53" s="15">
        <f>SUM(I50:I52)</f>
        <v>1685</v>
      </c>
      <c r="I53" s="10">
        <f t="shared" si="10"/>
        <v>168.5</v>
      </c>
    </row>
    <row r="54" spans="1:11" x14ac:dyDescent="0.25">
      <c r="B54" s="11" t="s">
        <v>27</v>
      </c>
      <c r="C54" s="12"/>
      <c r="D54" s="28"/>
      <c r="E54" s="28"/>
      <c r="F54" s="28"/>
      <c r="G54" s="10"/>
      <c r="H54" s="15"/>
      <c r="I54" s="10">
        <f t="shared" si="10"/>
        <v>0</v>
      </c>
    </row>
    <row r="55" spans="1:11" x14ac:dyDescent="0.25">
      <c r="B55" s="11" t="s">
        <v>13</v>
      </c>
      <c r="C55" s="12" t="s">
        <v>14</v>
      </c>
      <c r="D55" s="28" t="s">
        <v>29</v>
      </c>
      <c r="E55" s="28"/>
      <c r="F55" s="28">
        <f>SUM(G41:G43)</f>
        <v>0</v>
      </c>
      <c r="G55" s="34">
        <f>SUM(F55)/20</f>
        <v>0</v>
      </c>
      <c r="H55" s="23"/>
      <c r="I55" s="10">
        <f t="shared" si="10"/>
        <v>0</v>
      </c>
    </row>
    <row r="56" spans="1:11" x14ac:dyDescent="0.25">
      <c r="B56" s="11" t="s">
        <v>13</v>
      </c>
      <c r="C56" s="12" t="s">
        <v>14</v>
      </c>
      <c r="D56" s="28" t="s">
        <v>30</v>
      </c>
      <c r="E56" s="28"/>
      <c r="F56" s="28">
        <f>SUM(G44:G46)</f>
        <v>2</v>
      </c>
      <c r="G56" s="34">
        <f>SUM(F56)/10</f>
        <v>0.2</v>
      </c>
      <c r="H56" s="23"/>
      <c r="I56" s="10">
        <f t="shared" si="10"/>
        <v>0</v>
      </c>
    </row>
    <row r="57" spans="1:11" x14ac:dyDescent="0.25">
      <c r="B57" s="11" t="s">
        <v>13</v>
      </c>
      <c r="C57" s="12" t="s">
        <v>14</v>
      </c>
      <c r="D57" s="28" t="s">
        <v>60</v>
      </c>
      <c r="E57" s="28"/>
      <c r="F57" s="69"/>
      <c r="G57" s="34">
        <f>SUM(F57)*0.25</f>
        <v>0</v>
      </c>
      <c r="H57" s="23"/>
      <c r="I57" s="10">
        <f t="shared" si="10"/>
        <v>0</v>
      </c>
    </row>
    <row r="58" spans="1:11" x14ac:dyDescent="0.25">
      <c r="B58" s="11" t="s">
        <v>13</v>
      </c>
      <c r="C58" s="12" t="s">
        <v>14</v>
      </c>
      <c r="D58" s="28"/>
      <c r="E58" s="28"/>
      <c r="F58" s="28"/>
      <c r="G58" s="34"/>
      <c r="H58" s="23"/>
      <c r="I58" s="10">
        <f t="shared" si="10"/>
        <v>0</v>
      </c>
    </row>
    <row r="59" spans="1:11" x14ac:dyDescent="0.25">
      <c r="B59" s="11" t="s">
        <v>13</v>
      </c>
      <c r="C59" s="12" t="s">
        <v>15</v>
      </c>
      <c r="D59" s="28"/>
      <c r="E59" s="28"/>
      <c r="F59" s="28"/>
      <c r="G59" s="34">
        <v>1</v>
      </c>
      <c r="H59" s="23"/>
      <c r="I59" s="10">
        <f t="shared" si="10"/>
        <v>0</v>
      </c>
    </row>
    <row r="60" spans="1:11" x14ac:dyDescent="0.25">
      <c r="B60" s="11" t="s">
        <v>13</v>
      </c>
      <c r="C60" s="12" t="s">
        <v>15</v>
      </c>
      <c r="D60" s="28"/>
      <c r="E60" s="28"/>
      <c r="F60" s="28"/>
      <c r="G60" s="34"/>
      <c r="H60" s="23"/>
      <c r="I60" s="10">
        <f t="shared" si="10"/>
        <v>0</v>
      </c>
    </row>
    <row r="61" spans="1:11" x14ac:dyDescent="0.25">
      <c r="B61" s="11" t="s">
        <v>13</v>
      </c>
      <c r="C61" s="12" t="s">
        <v>15</v>
      </c>
      <c r="D61" s="28"/>
      <c r="E61" s="28"/>
      <c r="F61" s="28"/>
      <c r="G61" s="34"/>
      <c r="H61" s="23"/>
      <c r="I61" s="10">
        <f t="shared" si="10"/>
        <v>0</v>
      </c>
    </row>
    <row r="62" spans="1:11" x14ac:dyDescent="0.25">
      <c r="B62" s="11" t="s">
        <v>13</v>
      </c>
      <c r="C62" s="12" t="s">
        <v>16</v>
      </c>
      <c r="D62" s="28"/>
      <c r="E62" s="28"/>
      <c r="F62" s="28"/>
      <c r="G62" s="34"/>
      <c r="H62" s="23"/>
      <c r="I62" s="10">
        <f t="shared" si="10"/>
        <v>0</v>
      </c>
    </row>
    <row r="63" spans="1:11" x14ac:dyDescent="0.25">
      <c r="B63" s="11" t="s">
        <v>13</v>
      </c>
      <c r="C63" s="12" t="s">
        <v>16</v>
      </c>
      <c r="D63" s="28"/>
      <c r="E63" s="28"/>
      <c r="F63" s="28"/>
      <c r="G63" s="34"/>
      <c r="H63" s="23"/>
      <c r="I63" s="10">
        <f t="shared" si="10"/>
        <v>0</v>
      </c>
    </row>
    <row r="64" spans="1:11" x14ac:dyDescent="0.25">
      <c r="B64" s="11" t="s">
        <v>21</v>
      </c>
      <c r="C64" s="12" t="s">
        <v>14</v>
      </c>
      <c r="D64" s="28"/>
      <c r="E64" s="28"/>
      <c r="F64" s="28"/>
      <c r="G64" s="22">
        <f>SUM(G55:G58)</f>
        <v>0.2</v>
      </c>
      <c r="H64" s="15">
        <v>37.42</v>
      </c>
      <c r="I64" s="10">
        <f t="shared" si="10"/>
        <v>7.4840000000000009</v>
      </c>
      <c r="K64" s="5">
        <f>SUM(G64)*I39</f>
        <v>0.2</v>
      </c>
    </row>
    <row r="65" spans="1:13" x14ac:dyDescent="0.25">
      <c r="B65" s="11" t="s">
        <v>21</v>
      </c>
      <c r="C65" s="12" t="s">
        <v>15</v>
      </c>
      <c r="D65" s="28"/>
      <c r="E65" s="28"/>
      <c r="F65" s="28"/>
      <c r="G65" s="22">
        <f>SUM(G59:G61)</f>
        <v>1</v>
      </c>
      <c r="H65" s="15">
        <v>37.42</v>
      </c>
      <c r="I65" s="10">
        <f t="shared" si="10"/>
        <v>37.42</v>
      </c>
      <c r="L65" s="5">
        <f>SUM(G65)*I39</f>
        <v>1</v>
      </c>
    </row>
    <row r="66" spans="1:13" x14ac:dyDescent="0.25">
      <c r="B66" s="11" t="s">
        <v>21</v>
      </c>
      <c r="C66" s="12" t="s">
        <v>16</v>
      </c>
      <c r="D66" s="28"/>
      <c r="E66" s="28"/>
      <c r="F66" s="28"/>
      <c r="G66" s="22">
        <f>SUM(G62:G63)</f>
        <v>0</v>
      </c>
      <c r="H66" s="15">
        <v>37.42</v>
      </c>
      <c r="I66" s="10">
        <f t="shared" si="10"/>
        <v>0</v>
      </c>
      <c r="M66" s="5">
        <f>SUM(G66)*I39</f>
        <v>0</v>
      </c>
    </row>
    <row r="67" spans="1:13" x14ac:dyDescent="0.25">
      <c r="B67" s="11" t="s">
        <v>13</v>
      </c>
      <c r="C67" s="12" t="s">
        <v>17</v>
      </c>
      <c r="D67" s="28"/>
      <c r="E67" s="28"/>
      <c r="F67" s="28"/>
      <c r="G67" s="34">
        <v>1</v>
      </c>
      <c r="H67" s="15">
        <v>37.42</v>
      </c>
      <c r="I67" s="10">
        <f t="shared" si="10"/>
        <v>37.42</v>
      </c>
      <c r="L67" s="5">
        <f>SUM(G67)*I39</f>
        <v>1</v>
      </c>
    </row>
    <row r="68" spans="1:13" x14ac:dyDescent="0.25">
      <c r="B68" s="11" t="s">
        <v>12</v>
      </c>
      <c r="C68" s="12"/>
      <c r="D68" s="28"/>
      <c r="E68" s="28"/>
      <c r="F68" s="28"/>
      <c r="G68" s="10"/>
      <c r="H68" s="15">
        <v>37.42</v>
      </c>
      <c r="I68" s="10">
        <f t="shared" si="10"/>
        <v>0</v>
      </c>
    </row>
    <row r="69" spans="1:13" x14ac:dyDescent="0.25">
      <c r="B69" s="11" t="s">
        <v>11</v>
      </c>
      <c r="C69" s="12"/>
      <c r="D69" s="28"/>
      <c r="E69" s="28"/>
      <c r="F69" s="28"/>
      <c r="G69" s="10">
        <v>1</v>
      </c>
      <c r="H69" s="15">
        <f>SUM(I41:I68)*0.01</f>
        <v>19.508990000000001</v>
      </c>
      <c r="I69" s="10">
        <f>SUM(G69*H69)</f>
        <v>19.508990000000001</v>
      </c>
    </row>
    <row r="70" spans="1:13" s="2" customFormat="1" x14ac:dyDescent="0.25">
      <c r="B70" s="8" t="s">
        <v>10</v>
      </c>
      <c r="D70" s="27"/>
      <c r="E70" s="27"/>
      <c r="F70" s="27"/>
      <c r="G70" s="6">
        <f>SUM(G64:G67)</f>
        <v>2.2000000000000002</v>
      </c>
      <c r="H70" s="14"/>
      <c r="I70" s="6">
        <f>SUM(I41:I69)</f>
        <v>1970.4079900000002</v>
      </c>
      <c r="J70" s="6">
        <f>SUM(I70)*I39</f>
        <v>1970.4079900000002</v>
      </c>
      <c r="K70" s="6">
        <f>SUM(K64:K69)</f>
        <v>0.2</v>
      </c>
      <c r="L70" s="6">
        <f t="shared" ref="L70" si="11">SUM(L64:L69)</f>
        <v>2</v>
      </c>
      <c r="M70" s="6">
        <f t="shared" ref="M70" si="12">SUM(M64:M69)</f>
        <v>0</v>
      </c>
    </row>
    <row r="71" spans="1:13" ht="15.6" x14ac:dyDescent="0.3">
      <c r="A71" s="3" t="s">
        <v>9</v>
      </c>
      <c r="B71" s="67" t="str">
        <f>'JMS SHEDULE OF WORKS'!D5</f>
        <v>Frames</v>
      </c>
      <c r="D71" s="26" t="str">
        <f>'JMS SHEDULE OF WORKS'!F5</f>
        <v>As schedule</v>
      </c>
      <c r="F71" s="68" t="str">
        <f>'JMS SHEDULE OF WORKS'!J5</f>
        <v>1069-25-T3</v>
      </c>
      <c r="H71" s="13" t="s">
        <v>22</v>
      </c>
      <c r="I71" s="24">
        <f>'JMS SHEDULE OF WORKS'!G5</f>
        <v>1</v>
      </c>
    </row>
    <row r="72" spans="1:13" s="2" customFormat="1" x14ac:dyDescent="0.25">
      <c r="A72" s="66" t="str">
        <f>'JMS SHEDULE OF WORKS'!A5</f>
        <v>6881/3</v>
      </c>
      <c r="B72" s="8" t="s">
        <v>3</v>
      </c>
      <c r="C72" s="2" t="s">
        <v>4</v>
      </c>
      <c r="D72" s="27" t="s">
        <v>5</v>
      </c>
      <c r="E72" s="27" t="s">
        <v>5</v>
      </c>
      <c r="F72" s="27" t="s">
        <v>23</v>
      </c>
      <c r="G72" s="6" t="s">
        <v>6</v>
      </c>
      <c r="H72" s="14" t="s">
        <v>7</v>
      </c>
      <c r="I72" s="6" t="s">
        <v>8</v>
      </c>
      <c r="J72" s="6"/>
      <c r="K72" s="6" t="s">
        <v>18</v>
      </c>
      <c r="L72" s="6" t="s">
        <v>19</v>
      </c>
      <c r="M72" s="6" t="s">
        <v>20</v>
      </c>
    </row>
    <row r="73" spans="1:13" x14ac:dyDescent="0.25">
      <c r="A73" s="30" t="s">
        <v>24</v>
      </c>
      <c r="B73" s="11"/>
      <c r="C73" s="12"/>
      <c r="D73" s="28"/>
      <c r="E73" s="28"/>
      <c r="F73" s="28">
        <f t="shared" ref="F73:F78" si="13">SUM(D73*E73)</f>
        <v>0</v>
      </c>
      <c r="G73" s="10"/>
      <c r="H73" s="15"/>
      <c r="I73" s="10">
        <f t="shared" ref="I73:I78" si="14">SUM(F73*G73)*H73</f>
        <v>0</v>
      </c>
    </row>
    <row r="74" spans="1:13" x14ac:dyDescent="0.25">
      <c r="A74" s="30" t="s">
        <v>24</v>
      </c>
      <c r="B74" s="11"/>
      <c r="C74" s="12"/>
      <c r="D74" s="28"/>
      <c r="E74" s="28"/>
      <c r="F74" s="28">
        <f t="shared" si="13"/>
        <v>0</v>
      </c>
      <c r="G74" s="10"/>
      <c r="H74" s="15"/>
      <c r="I74" s="10">
        <f t="shared" si="14"/>
        <v>0</v>
      </c>
    </row>
    <row r="75" spans="1:13" x14ac:dyDescent="0.25">
      <c r="A75" s="30" t="s">
        <v>24</v>
      </c>
      <c r="B75" s="11"/>
      <c r="C75" s="12"/>
      <c r="D75" s="28"/>
      <c r="E75" s="28"/>
      <c r="F75" s="28">
        <f t="shared" si="13"/>
        <v>0</v>
      </c>
      <c r="G75" s="10"/>
      <c r="H75" s="15"/>
      <c r="I75" s="10">
        <f t="shared" si="14"/>
        <v>0</v>
      </c>
    </row>
    <row r="76" spans="1:13" x14ac:dyDescent="0.25">
      <c r="A76" s="31" t="s">
        <v>25</v>
      </c>
      <c r="B76" s="11"/>
      <c r="C76" s="12"/>
      <c r="D76" s="28"/>
      <c r="E76" s="28"/>
      <c r="F76" s="28">
        <f t="shared" si="13"/>
        <v>0</v>
      </c>
      <c r="G76" s="10"/>
      <c r="H76" s="15"/>
      <c r="I76" s="10">
        <f t="shared" si="14"/>
        <v>0</v>
      </c>
    </row>
    <row r="77" spans="1:13" x14ac:dyDescent="0.25">
      <c r="A77" s="31" t="s">
        <v>25</v>
      </c>
      <c r="B77" s="11"/>
      <c r="C77" s="12"/>
      <c r="D77" s="28"/>
      <c r="E77" s="28"/>
      <c r="F77" s="28">
        <f t="shared" si="13"/>
        <v>0</v>
      </c>
      <c r="G77" s="10"/>
      <c r="H77" s="15"/>
      <c r="I77" s="10">
        <f t="shared" si="14"/>
        <v>0</v>
      </c>
    </row>
    <row r="78" spans="1:13" x14ac:dyDescent="0.25">
      <c r="A78" s="31" t="s">
        <v>25</v>
      </c>
      <c r="B78" s="11"/>
      <c r="C78" s="12"/>
      <c r="D78" s="28"/>
      <c r="E78" s="28"/>
      <c r="F78" s="28">
        <f t="shared" si="13"/>
        <v>0</v>
      </c>
      <c r="G78" s="10"/>
      <c r="H78" s="15"/>
      <c r="I78" s="10">
        <f t="shared" si="14"/>
        <v>0</v>
      </c>
    </row>
    <row r="79" spans="1:13" x14ac:dyDescent="0.25">
      <c r="A79" s="31" t="s">
        <v>39</v>
      </c>
      <c r="B79" s="11"/>
      <c r="C79" s="12"/>
      <c r="D79" s="28"/>
      <c r="E79" s="28"/>
      <c r="F79" s="28"/>
      <c r="G79" s="10"/>
      <c r="H79" s="15"/>
      <c r="I79" s="10">
        <f t="shared" ref="I79:I81" si="15">SUM(G79*H79)</f>
        <v>0</v>
      </c>
    </row>
    <row r="80" spans="1:13" x14ac:dyDescent="0.25">
      <c r="A80" s="31" t="s">
        <v>39</v>
      </c>
      <c r="B80" s="11"/>
      <c r="C80" s="12"/>
      <c r="D80" s="28"/>
      <c r="E80" s="28"/>
      <c r="F80" s="28"/>
      <c r="G80" s="10"/>
      <c r="H80" s="15"/>
      <c r="I80" s="10">
        <f t="shared" si="15"/>
        <v>0</v>
      </c>
    </row>
    <row r="81" spans="1:11" x14ac:dyDescent="0.25">
      <c r="A81" s="31" t="s">
        <v>39</v>
      </c>
      <c r="B81" s="11"/>
      <c r="C81" s="12"/>
      <c r="D81" s="28"/>
      <c r="E81" s="28"/>
      <c r="F81" s="28"/>
      <c r="G81" s="10"/>
      <c r="H81" s="15"/>
      <c r="I81" s="10">
        <f t="shared" si="15"/>
        <v>0</v>
      </c>
    </row>
    <row r="82" spans="1:11" x14ac:dyDescent="0.25">
      <c r="A82" s="32" t="s">
        <v>28</v>
      </c>
      <c r="B82" s="11"/>
      <c r="C82" s="12"/>
      <c r="D82" s="28"/>
      <c r="E82" s="28"/>
      <c r="F82" s="28"/>
      <c r="G82" s="10"/>
      <c r="H82" s="15"/>
      <c r="I82" s="10">
        <f t="shared" ref="I82:I100" si="16">SUM(G82*H82)</f>
        <v>0</v>
      </c>
    </row>
    <row r="83" spans="1:11" x14ac:dyDescent="0.25">
      <c r="A83" s="32" t="s">
        <v>28</v>
      </c>
      <c r="B83" s="11"/>
      <c r="C83" s="12"/>
      <c r="D83" s="28"/>
      <c r="E83" s="28"/>
      <c r="F83" s="28"/>
      <c r="G83" s="10"/>
      <c r="H83" s="15"/>
      <c r="I83" s="10">
        <f t="shared" si="16"/>
        <v>0</v>
      </c>
    </row>
    <row r="84" spans="1:11" x14ac:dyDescent="0.25">
      <c r="A84" s="32" t="s">
        <v>28</v>
      </c>
      <c r="B84" s="11"/>
      <c r="C84" s="12"/>
      <c r="D84" s="28"/>
      <c r="E84" s="28"/>
      <c r="F84" s="28"/>
      <c r="G84" s="10"/>
      <c r="H84" s="15"/>
      <c r="I84" s="10">
        <f t="shared" si="16"/>
        <v>0</v>
      </c>
    </row>
    <row r="85" spans="1:11" x14ac:dyDescent="0.25">
      <c r="A85" t="s">
        <v>26</v>
      </c>
      <c r="B85" s="11"/>
      <c r="C85" s="12"/>
      <c r="D85" s="28"/>
      <c r="E85" s="28"/>
      <c r="F85" s="28"/>
      <c r="G85" s="33">
        <v>0.1</v>
      </c>
      <c r="H85" s="15">
        <f>SUM(I82:I84)</f>
        <v>0</v>
      </c>
      <c r="I85" s="10">
        <f t="shared" si="16"/>
        <v>0</v>
      </c>
    </row>
    <row r="86" spans="1:11" x14ac:dyDescent="0.25">
      <c r="B86" s="11" t="s">
        <v>27</v>
      </c>
      <c r="C86" s="12"/>
      <c r="D86" s="28"/>
      <c r="E86" s="28"/>
      <c r="F86" s="28"/>
      <c r="G86" s="10"/>
      <c r="H86" s="15"/>
      <c r="I86" s="10">
        <f t="shared" si="16"/>
        <v>0</v>
      </c>
    </row>
    <row r="87" spans="1:11" x14ac:dyDescent="0.25">
      <c r="B87" s="11" t="s">
        <v>13</v>
      </c>
      <c r="C87" s="12" t="s">
        <v>14</v>
      </c>
      <c r="D87" s="28" t="s">
        <v>29</v>
      </c>
      <c r="E87" s="28"/>
      <c r="F87" s="28">
        <f>SUM(G73:G75)</f>
        <v>0</v>
      </c>
      <c r="G87" s="34">
        <f>SUM(F87)/20</f>
        <v>0</v>
      </c>
      <c r="H87" s="23"/>
      <c r="I87" s="10">
        <f t="shared" si="16"/>
        <v>0</v>
      </c>
    </row>
    <row r="88" spans="1:11" x14ac:dyDescent="0.25">
      <c r="B88" s="11" t="s">
        <v>13</v>
      </c>
      <c r="C88" s="12" t="s">
        <v>14</v>
      </c>
      <c r="D88" s="28" t="s">
        <v>30</v>
      </c>
      <c r="E88" s="28"/>
      <c r="F88" s="28">
        <f>SUM(G76:G78)</f>
        <v>0</v>
      </c>
      <c r="G88" s="34">
        <f>SUM(F88)/10</f>
        <v>0</v>
      </c>
      <c r="H88" s="23"/>
      <c r="I88" s="10">
        <f t="shared" si="16"/>
        <v>0</v>
      </c>
    </row>
    <row r="89" spans="1:11" x14ac:dyDescent="0.25">
      <c r="B89" s="11" t="s">
        <v>13</v>
      </c>
      <c r="C89" s="12" t="s">
        <v>14</v>
      </c>
      <c r="D89" s="28" t="s">
        <v>60</v>
      </c>
      <c r="E89" s="28"/>
      <c r="F89" s="69"/>
      <c r="G89" s="34">
        <f>SUM(F89)*0.25</f>
        <v>0</v>
      </c>
      <c r="H89" s="23"/>
      <c r="I89" s="10">
        <f t="shared" si="16"/>
        <v>0</v>
      </c>
    </row>
    <row r="90" spans="1:11" x14ac:dyDescent="0.25">
      <c r="B90" s="11" t="s">
        <v>13</v>
      </c>
      <c r="C90" s="12" t="s">
        <v>14</v>
      </c>
      <c r="D90" s="28"/>
      <c r="E90" s="28"/>
      <c r="F90" s="28"/>
      <c r="G90" s="34"/>
      <c r="H90" s="23"/>
      <c r="I90" s="10">
        <f t="shared" si="16"/>
        <v>0</v>
      </c>
    </row>
    <row r="91" spans="1:11" x14ac:dyDescent="0.25">
      <c r="B91" s="11" t="s">
        <v>13</v>
      </c>
      <c r="C91" s="12" t="s">
        <v>15</v>
      </c>
      <c r="D91" s="28"/>
      <c r="E91" s="28"/>
      <c r="F91" s="28"/>
      <c r="G91" s="34"/>
      <c r="H91" s="23"/>
      <c r="I91" s="10">
        <f t="shared" si="16"/>
        <v>0</v>
      </c>
    </row>
    <row r="92" spans="1:11" x14ac:dyDescent="0.25">
      <c r="B92" s="11" t="s">
        <v>13</v>
      </c>
      <c r="C92" s="12" t="s">
        <v>15</v>
      </c>
      <c r="D92" s="28"/>
      <c r="E92" s="28"/>
      <c r="F92" s="28"/>
      <c r="G92" s="34"/>
      <c r="H92" s="23"/>
      <c r="I92" s="10">
        <f t="shared" si="16"/>
        <v>0</v>
      </c>
    </row>
    <row r="93" spans="1:11" x14ac:dyDescent="0.25">
      <c r="B93" s="11" t="s">
        <v>13</v>
      </c>
      <c r="C93" s="12" t="s">
        <v>15</v>
      </c>
      <c r="D93" s="28"/>
      <c r="E93" s="28"/>
      <c r="F93" s="28"/>
      <c r="G93" s="34"/>
      <c r="H93" s="23"/>
      <c r="I93" s="10">
        <f t="shared" si="16"/>
        <v>0</v>
      </c>
    </row>
    <row r="94" spans="1:11" x14ac:dyDescent="0.25">
      <c r="B94" s="11" t="s">
        <v>13</v>
      </c>
      <c r="C94" s="12" t="s">
        <v>16</v>
      </c>
      <c r="D94" s="28"/>
      <c r="E94" s="28"/>
      <c r="F94" s="28"/>
      <c r="G94" s="34"/>
      <c r="H94" s="23"/>
      <c r="I94" s="10">
        <f t="shared" si="16"/>
        <v>0</v>
      </c>
    </row>
    <row r="95" spans="1:11" x14ac:dyDescent="0.25">
      <c r="B95" s="11" t="s">
        <v>13</v>
      </c>
      <c r="C95" s="12" t="s">
        <v>16</v>
      </c>
      <c r="D95" s="28"/>
      <c r="E95" s="28"/>
      <c r="F95" s="28"/>
      <c r="G95" s="34"/>
      <c r="H95" s="23"/>
      <c r="I95" s="10">
        <f t="shared" si="16"/>
        <v>0</v>
      </c>
    </row>
    <row r="96" spans="1:11" x14ac:dyDescent="0.25">
      <c r="B96" s="11" t="s">
        <v>21</v>
      </c>
      <c r="C96" s="12" t="s">
        <v>14</v>
      </c>
      <c r="D96" s="28"/>
      <c r="E96" s="28"/>
      <c r="F96" s="28"/>
      <c r="G96" s="22">
        <f>SUM(G87:G90)</f>
        <v>0</v>
      </c>
      <c r="H96" s="15">
        <v>37.42</v>
      </c>
      <c r="I96" s="10">
        <f t="shared" si="16"/>
        <v>0</v>
      </c>
      <c r="K96" s="5">
        <f>SUM(G96)*I71</f>
        <v>0</v>
      </c>
    </row>
    <row r="97" spans="1:26" x14ac:dyDescent="0.25">
      <c r="B97" s="11" t="s">
        <v>21</v>
      </c>
      <c r="C97" s="12" t="s">
        <v>15</v>
      </c>
      <c r="D97" s="28"/>
      <c r="E97" s="28"/>
      <c r="F97" s="28"/>
      <c r="G97" s="22">
        <f>SUM(G91:G93)</f>
        <v>0</v>
      </c>
      <c r="H97" s="15">
        <v>37.42</v>
      </c>
      <c r="I97" s="10">
        <f t="shared" si="16"/>
        <v>0</v>
      </c>
      <c r="L97" s="5">
        <f>SUM(G97)*I71</f>
        <v>0</v>
      </c>
    </row>
    <row r="98" spans="1:26" x14ac:dyDescent="0.25">
      <c r="B98" s="11" t="s">
        <v>21</v>
      </c>
      <c r="C98" s="12" t="s">
        <v>16</v>
      </c>
      <c r="D98" s="28"/>
      <c r="E98" s="28"/>
      <c r="F98" s="28"/>
      <c r="G98" s="22">
        <f>SUM(G94:G95)</f>
        <v>0</v>
      </c>
      <c r="H98" s="15">
        <v>37.42</v>
      </c>
      <c r="I98" s="10">
        <f t="shared" si="16"/>
        <v>0</v>
      </c>
      <c r="M98" s="5">
        <f>SUM(G98)*I71</f>
        <v>0</v>
      </c>
    </row>
    <row r="99" spans="1:26" x14ac:dyDescent="0.25">
      <c r="B99" s="11" t="s">
        <v>13</v>
      </c>
      <c r="C99" s="12" t="s">
        <v>17</v>
      </c>
      <c r="D99" s="28"/>
      <c r="E99" s="28"/>
      <c r="F99" s="28"/>
      <c r="G99" s="34"/>
      <c r="H99" s="15">
        <v>37.42</v>
      </c>
      <c r="I99" s="10">
        <f t="shared" si="16"/>
        <v>0</v>
      </c>
      <c r="L99" s="5">
        <f>SUM(G99)*I71</f>
        <v>0</v>
      </c>
    </row>
    <row r="100" spans="1:26" x14ac:dyDescent="0.25">
      <c r="B100" s="11" t="s">
        <v>12</v>
      </c>
      <c r="C100" s="12"/>
      <c r="D100" s="28"/>
      <c r="E100" s="28"/>
      <c r="F100" s="28"/>
      <c r="G100" s="10"/>
      <c r="H100" s="15">
        <v>37.42</v>
      </c>
      <c r="I100" s="10">
        <f t="shared" si="16"/>
        <v>0</v>
      </c>
    </row>
    <row r="101" spans="1:26" x14ac:dyDescent="0.25">
      <c r="B101" s="11" t="s">
        <v>11</v>
      </c>
      <c r="C101" s="12"/>
      <c r="D101" s="28"/>
      <c r="E101" s="28"/>
      <c r="F101" s="28"/>
      <c r="G101" s="10">
        <v>1</v>
      </c>
      <c r="H101" s="15">
        <f>SUM(I73:I100)*0.01</f>
        <v>0</v>
      </c>
      <c r="I101" s="10">
        <f>SUM(G101*H101)</f>
        <v>0</v>
      </c>
    </row>
    <row r="102" spans="1:26" s="2" customFormat="1" x14ac:dyDescent="0.25">
      <c r="B102" s="8" t="s">
        <v>10</v>
      </c>
      <c r="D102" s="27"/>
      <c r="E102" s="27"/>
      <c r="F102" s="27"/>
      <c r="G102" s="6">
        <f>SUM(G96:G99)</f>
        <v>0</v>
      </c>
      <c r="H102" s="14"/>
      <c r="I102" s="6">
        <f>SUM(I73:I101)</f>
        <v>0</v>
      </c>
      <c r="J102" s="6">
        <f>SUM(I102)*I71</f>
        <v>0</v>
      </c>
      <c r="K102" s="6">
        <f>SUM(K96:K101)</f>
        <v>0</v>
      </c>
      <c r="L102" s="6">
        <f t="shared" ref="L102" si="17">SUM(L96:L101)</f>
        <v>0</v>
      </c>
      <c r="M102" s="6">
        <f t="shared" ref="M102" si="18">SUM(M96:M101)</f>
        <v>0</v>
      </c>
    </row>
    <row r="103" spans="1:26" ht="15.6" x14ac:dyDescent="0.3">
      <c r="A103" s="3" t="s">
        <v>9</v>
      </c>
      <c r="B103" s="67" t="str">
        <f>'JMS SHEDULE OF WORKS'!D6</f>
        <v>Reception desk</v>
      </c>
      <c r="D103" s="26" t="str">
        <f>'JMS SHEDULE OF WORKS'!F6</f>
        <v>2900mm X 1914mm X 970mm</v>
      </c>
      <c r="F103" s="68" t="str">
        <f>'JMS SHEDULE OF WORKS'!J6</f>
        <v>RE-40 &amp; 46</v>
      </c>
      <c r="H103" s="13" t="s">
        <v>22</v>
      </c>
      <c r="I103" s="24">
        <f>'JMS SHEDULE OF WORKS'!G6</f>
        <v>1</v>
      </c>
      <c r="N103" s="3" t="s">
        <v>9</v>
      </c>
      <c r="O103" s="86" t="s">
        <v>1509</v>
      </c>
      <c r="Q103" s="26">
        <f>'JMS SHEDULE OF WORKS'!S6</f>
        <v>0</v>
      </c>
      <c r="R103" s="26"/>
      <c r="S103" s="68">
        <f>'JMS SHEDULE OF WORKS'!W6</f>
        <v>0</v>
      </c>
      <c r="T103" s="5"/>
      <c r="U103" s="13" t="s">
        <v>22</v>
      </c>
      <c r="V103" s="24">
        <f>'JMS SHEDULE OF WORKS'!T6</f>
        <v>0</v>
      </c>
      <c r="W103" s="5"/>
      <c r="X103" s="5"/>
      <c r="Y103" s="5"/>
      <c r="Z103" s="5"/>
    </row>
    <row r="104" spans="1:26" s="2" customFormat="1" x14ac:dyDescent="0.25">
      <c r="A104" s="66" t="str">
        <f>'JMS SHEDULE OF WORKS'!A6</f>
        <v>6881/4</v>
      </c>
      <c r="B104" s="8" t="s">
        <v>3</v>
      </c>
      <c r="C104" s="2" t="s">
        <v>4</v>
      </c>
      <c r="D104" s="27" t="s">
        <v>5</v>
      </c>
      <c r="E104" s="27" t="s">
        <v>5</v>
      </c>
      <c r="F104" s="27" t="s">
        <v>23</v>
      </c>
      <c r="G104" s="6" t="s">
        <v>6</v>
      </c>
      <c r="H104" s="14" t="s">
        <v>7</v>
      </c>
      <c r="I104" s="6" t="s">
        <v>8</v>
      </c>
      <c r="J104" s="6"/>
      <c r="K104" s="6" t="s">
        <v>18</v>
      </c>
      <c r="L104" s="6" t="s">
        <v>19</v>
      </c>
      <c r="M104" s="6" t="s">
        <v>20</v>
      </c>
      <c r="N104" s="66">
        <f>'JMS SHEDULE OF WORKS'!N6</f>
        <v>34277.387272</v>
      </c>
      <c r="O104" s="8" t="s">
        <v>3</v>
      </c>
      <c r="P104" s="2" t="s">
        <v>4</v>
      </c>
      <c r="Q104" s="27" t="s">
        <v>5</v>
      </c>
      <c r="R104" s="27" t="s">
        <v>5</v>
      </c>
      <c r="S104" s="27" t="s">
        <v>23</v>
      </c>
      <c r="T104" s="6" t="s">
        <v>6</v>
      </c>
      <c r="U104" s="14" t="s">
        <v>7</v>
      </c>
      <c r="V104" s="6" t="s">
        <v>8</v>
      </c>
      <c r="W104" s="6"/>
      <c r="X104" s="6" t="s">
        <v>18</v>
      </c>
      <c r="Y104" s="6" t="s">
        <v>19</v>
      </c>
      <c r="Z104" s="6" t="s">
        <v>20</v>
      </c>
    </row>
    <row r="105" spans="1:26" x14ac:dyDescent="0.25">
      <c r="A105" s="30" t="s">
        <v>24</v>
      </c>
      <c r="B105" s="11"/>
      <c r="C105" s="12"/>
      <c r="D105" s="28"/>
      <c r="E105" s="28"/>
      <c r="F105" s="28">
        <f t="shared" ref="F105:F125" si="19">SUM(D105*E105)</f>
        <v>0</v>
      </c>
      <c r="G105" s="10"/>
      <c r="H105" s="15"/>
      <c r="I105" s="10">
        <f t="shared" ref="I105:I125" si="20">SUM(F105*G105)*H105</f>
        <v>0</v>
      </c>
      <c r="N105" s="30" t="s">
        <v>24</v>
      </c>
      <c r="O105" s="11"/>
      <c r="P105" s="12"/>
      <c r="Q105" s="28"/>
      <c r="R105" s="28"/>
      <c r="S105" s="28">
        <f t="shared" ref="S105:S109" si="21">SUM(Q105*R105)</f>
        <v>0</v>
      </c>
      <c r="T105" s="10"/>
      <c r="U105" s="15"/>
      <c r="V105" s="10">
        <f t="shared" ref="V105:V109" si="22">SUM(S105*T105)*U105</f>
        <v>0</v>
      </c>
      <c r="W105" s="5"/>
      <c r="X105" s="5"/>
      <c r="Y105" s="5"/>
      <c r="Z105" s="5"/>
    </row>
    <row r="106" spans="1:26" x14ac:dyDescent="0.25">
      <c r="A106" s="30" t="s">
        <v>24</v>
      </c>
      <c r="B106" s="11"/>
      <c r="C106" s="12"/>
      <c r="D106" s="28"/>
      <c r="E106" s="28"/>
      <c r="F106" s="28">
        <f t="shared" si="19"/>
        <v>0</v>
      </c>
      <c r="G106" s="10"/>
      <c r="H106" s="15"/>
      <c r="I106" s="10">
        <f t="shared" si="20"/>
        <v>0</v>
      </c>
      <c r="N106" s="30" t="s">
        <v>24</v>
      </c>
      <c r="O106" s="11"/>
      <c r="P106" s="12"/>
      <c r="Q106" s="28"/>
      <c r="R106" s="28"/>
      <c r="S106" s="28">
        <f t="shared" si="21"/>
        <v>0</v>
      </c>
      <c r="T106" s="10"/>
      <c r="U106" s="15"/>
      <c r="V106" s="10">
        <f t="shared" si="22"/>
        <v>0</v>
      </c>
      <c r="W106" s="5"/>
      <c r="X106" s="5"/>
      <c r="Y106" s="5"/>
      <c r="Z106" s="5"/>
    </row>
    <row r="107" spans="1:26" x14ac:dyDescent="0.25">
      <c r="A107" s="30" t="s">
        <v>24</v>
      </c>
      <c r="B107" s="11"/>
      <c r="C107" s="12"/>
      <c r="D107" s="28"/>
      <c r="E107" s="28"/>
      <c r="F107" s="28">
        <f t="shared" si="19"/>
        <v>0</v>
      </c>
      <c r="G107" s="10"/>
      <c r="H107" s="15"/>
      <c r="I107" s="10">
        <f t="shared" si="20"/>
        <v>0</v>
      </c>
      <c r="N107" s="30" t="s">
        <v>24</v>
      </c>
      <c r="O107" s="11"/>
      <c r="P107" s="12"/>
      <c r="Q107" s="28"/>
      <c r="R107" s="28"/>
      <c r="S107" s="28">
        <f t="shared" si="21"/>
        <v>0</v>
      </c>
      <c r="T107" s="10"/>
      <c r="U107" s="15"/>
      <c r="V107" s="10">
        <f t="shared" si="22"/>
        <v>0</v>
      </c>
      <c r="W107" s="5"/>
      <c r="X107" s="5"/>
      <c r="Y107" s="5"/>
      <c r="Z107" s="5"/>
    </row>
    <row r="108" spans="1:26" x14ac:dyDescent="0.25">
      <c r="A108" s="31" t="s">
        <v>25</v>
      </c>
      <c r="B108" s="11" t="s">
        <v>1194</v>
      </c>
      <c r="C108" s="12" t="s">
        <v>1195</v>
      </c>
      <c r="D108" s="28">
        <v>3.66</v>
      </c>
      <c r="E108" s="28">
        <v>1.83</v>
      </c>
      <c r="F108" s="28">
        <f t="shared" si="19"/>
        <v>6.6978000000000009</v>
      </c>
      <c r="G108" s="10">
        <v>2</v>
      </c>
      <c r="H108" s="15">
        <v>12</v>
      </c>
      <c r="I108" s="10">
        <f t="shared" si="20"/>
        <v>160.74720000000002</v>
      </c>
      <c r="N108" s="31" t="s">
        <v>25</v>
      </c>
      <c r="O108" s="11" t="s">
        <v>1194</v>
      </c>
      <c r="P108" s="12" t="s">
        <v>1195</v>
      </c>
      <c r="Q108" s="28">
        <v>1</v>
      </c>
      <c r="R108" s="28">
        <v>1</v>
      </c>
      <c r="S108" s="28">
        <f t="shared" si="21"/>
        <v>1</v>
      </c>
      <c r="T108" s="10">
        <v>1</v>
      </c>
      <c r="U108" s="15">
        <v>12</v>
      </c>
      <c r="V108" s="10">
        <f t="shared" si="22"/>
        <v>12</v>
      </c>
      <c r="W108" s="5"/>
      <c r="X108" s="5"/>
      <c r="Y108" s="5"/>
      <c r="Z108" s="5"/>
    </row>
    <row r="109" spans="1:26" x14ac:dyDescent="0.25">
      <c r="A109" s="31" t="s">
        <v>25</v>
      </c>
      <c r="B109" s="11" t="s">
        <v>1188</v>
      </c>
      <c r="C109" s="12" t="s">
        <v>1195</v>
      </c>
      <c r="D109" s="28">
        <v>2.44</v>
      </c>
      <c r="E109" s="28">
        <v>0.6</v>
      </c>
      <c r="F109" s="28">
        <f t="shared" si="19"/>
        <v>1.464</v>
      </c>
      <c r="G109" s="10">
        <v>1</v>
      </c>
      <c r="H109" s="15">
        <v>10</v>
      </c>
      <c r="I109" s="10">
        <f t="shared" si="20"/>
        <v>14.64</v>
      </c>
      <c r="N109" s="31" t="s">
        <v>25</v>
      </c>
      <c r="O109" s="11" t="s">
        <v>1188</v>
      </c>
      <c r="P109" s="12" t="s">
        <v>1195</v>
      </c>
      <c r="Q109" s="28">
        <v>1</v>
      </c>
      <c r="R109" s="28">
        <v>1</v>
      </c>
      <c r="S109" s="28">
        <f t="shared" si="21"/>
        <v>1</v>
      </c>
      <c r="T109" s="10">
        <v>1</v>
      </c>
      <c r="U109" s="15">
        <v>10</v>
      </c>
      <c r="V109" s="10">
        <f t="shared" si="22"/>
        <v>10</v>
      </c>
      <c r="W109" s="5"/>
      <c r="X109" s="5"/>
      <c r="Y109" s="5"/>
      <c r="Z109" s="5"/>
    </row>
    <row r="110" spans="1:26" x14ac:dyDescent="0.25">
      <c r="A110" s="31" t="s">
        <v>25</v>
      </c>
      <c r="B110" s="11" t="s">
        <v>1197</v>
      </c>
      <c r="C110" s="12" t="s">
        <v>1195</v>
      </c>
      <c r="D110" s="28">
        <v>2.44</v>
      </c>
      <c r="E110" s="28">
        <v>0.2</v>
      </c>
      <c r="F110" s="28">
        <f t="shared" ref="F110:F114" si="23">SUM(D110*E110)</f>
        <v>0.48799999999999999</v>
      </c>
      <c r="G110" s="10">
        <v>1</v>
      </c>
      <c r="H110" s="15">
        <v>10</v>
      </c>
      <c r="I110" s="10">
        <f t="shared" ref="I110:I114" si="24">SUM(F110*G110)*H110</f>
        <v>4.88</v>
      </c>
      <c r="N110" s="31" t="s">
        <v>25</v>
      </c>
      <c r="O110" s="11" t="s">
        <v>1197</v>
      </c>
      <c r="P110" s="12" t="s">
        <v>1195</v>
      </c>
      <c r="Q110" s="28">
        <v>1</v>
      </c>
      <c r="R110" s="28">
        <v>0.2</v>
      </c>
      <c r="S110" s="28">
        <f t="shared" ref="S110:S114" si="25">SUM(Q110*R110)</f>
        <v>0.2</v>
      </c>
      <c r="T110" s="10">
        <v>1</v>
      </c>
      <c r="U110" s="15">
        <v>10</v>
      </c>
      <c r="V110" s="10">
        <f t="shared" ref="V110:V124" si="26">SUM(S110*T110)*U110</f>
        <v>2</v>
      </c>
      <c r="W110" s="5"/>
      <c r="X110" s="5"/>
      <c r="Y110" s="5"/>
      <c r="Z110" s="5"/>
    </row>
    <row r="111" spans="1:26" x14ac:dyDescent="0.25">
      <c r="A111" s="31" t="s">
        <v>25</v>
      </c>
      <c r="B111" s="11" t="s">
        <v>1197</v>
      </c>
      <c r="C111" s="12" t="s">
        <v>1195</v>
      </c>
      <c r="D111" s="28">
        <v>0.5</v>
      </c>
      <c r="E111" s="28">
        <v>0.2</v>
      </c>
      <c r="F111" s="28">
        <f t="shared" si="23"/>
        <v>0.1</v>
      </c>
      <c r="G111" s="10">
        <v>2</v>
      </c>
      <c r="H111" s="15">
        <v>10</v>
      </c>
      <c r="I111" s="10">
        <f t="shared" si="24"/>
        <v>2</v>
      </c>
      <c r="N111" s="31" t="s">
        <v>25</v>
      </c>
      <c r="O111" s="11" t="s">
        <v>1197</v>
      </c>
      <c r="P111" s="12" t="s">
        <v>1195</v>
      </c>
      <c r="Q111" s="28">
        <v>1</v>
      </c>
      <c r="R111" s="28">
        <v>0.2</v>
      </c>
      <c r="S111" s="28">
        <f t="shared" si="25"/>
        <v>0.2</v>
      </c>
      <c r="T111" s="10">
        <v>2</v>
      </c>
      <c r="U111" s="15">
        <v>10</v>
      </c>
      <c r="V111" s="10">
        <f t="shared" si="26"/>
        <v>4</v>
      </c>
      <c r="W111" s="5"/>
      <c r="X111" s="5"/>
      <c r="Y111" s="5"/>
      <c r="Z111" s="5"/>
    </row>
    <row r="112" spans="1:26" x14ac:dyDescent="0.25">
      <c r="A112" s="31" t="s">
        <v>25</v>
      </c>
      <c r="B112" s="11" t="s">
        <v>1197</v>
      </c>
      <c r="C112" s="12" t="s">
        <v>1195</v>
      </c>
      <c r="D112" s="28">
        <v>0.3</v>
      </c>
      <c r="E112" s="28">
        <v>0.2</v>
      </c>
      <c r="F112" s="28">
        <f t="shared" si="23"/>
        <v>0.06</v>
      </c>
      <c r="G112" s="10">
        <v>1</v>
      </c>
      <c r="H112" s="15">
        <v>10</v>
      </c>
      <c r="I112" s="10">
        <f t="shared" si="24"/>
        <v>0.6</v>
      </c>
      <c r="N112" s="31" t="s">
        <v>25</v>
      </c>
      <c r="O112" s="11"/>
      <c r="P112" s="12"/>
      <c r="Q112" s="28"/>
      <c r="R112" s="28"/>
      <c r="S112" s="28">
        <f t="shared" si="25"/>
        <v>0</v>
      </c>
      <c r="T112" s="10"/>
      <c r="U112" s="15"/>
      <c r="V112" s="10">
        <f t="shared" si="26"/>
        <v>0</v>
      </c>
      <c r="W112" s="5"/>
      <c r="X112" s="5"/>
      <c r="Y112" s="5"/>
      <c r="Z112" s="5"/>
    </row>
    <row r="113" spans="1:26" x14ac:dyDescent="0.25">
      <c r="A113" s="31" t="s">
        <v>25</v>
      </c>
      <c r="B113" s="11" t="s">
        <v>1197</v>
      </c>
      <c r="C113" s="12" t="s">
        <v>1195</v>
      </c>
      <c r="D113" s="28">
        <v>0.2</v>
      </c>
      <c r="E113" s="28">
        <v>0.2</v>
      </c>
      <c r="F113" s="28">
        <f t="shared" si="23"/>
        <v>4.0000000000000008E-2</v>
      </c>
      <c r="G113" s="10">
        <v>1</v>
      </c>
      <c r="H113" s="15">
        <v>10</v>
      </c>
      <c r="I113" s="10">
        <f t="shared" si="24"/>
        <v>0.40000000000000008</v>
      </c>
      <c r="N113" s="31" t="s">
        <v>25</v>
      </c>
      <c r="O113" s="11"/>
      <c r="P113" s="12"/>
      <c r="Q113" s="28"/>
      <c r="R113" s="28"/>
      <c r="S113" s="28">
        <f t="shared" si="25"/>
        <v>0</v>
      </c>
      <c r="T113" s="10"/>
      <c r="U113" s="15"/>
      <c r="V113" s="10">
        <f t="shared" si="26"/>
        <v>0</v>
      </c>
      <c r="W113" s="5"/>
      <c r="X113" s="5"/>
      <c r="Y113" s="5"/>
      <c r="Z113" s="5"/>
    </row>
    <row r="114" spans="1:26" x14ac:dyDescent="0.25">
      <c r="A114" s="31" t="s">
        <v>25</v>
      </c>
      <c r="B114" s="11" t="s">
        <v>1198</v>
      </c>
      <c r="C114" s="12" t="s">
        <v>1199</v>
      </c>
      <c r="D114" s="28">
        <v>1</v>
      </c>
      <c r="E114" s="28">
        <v>0.3</v>
      </c>
      <c r="F114" s="28">
        <f t="shared" si="23"/>
        <v>0.3</v>
      </c>
      <c r="G114" s="10">
        <v>4</v>
      </c>
      <c r="H114" s="15">
        <v>15</v>
      </c>
      <c r="I114" s="10">
        <f t="shared" si="24"/>
        <v>18</v>
      </c>
      <c r="N114" s="31" t="s">
        <v>25</v>
      </c>
      <c r="O114" s="11"/>
      <c r="P114" s="12"/>
      <c r="Q114" s="28"/>
      <c r="R114" s="28"/>
      <c r="S114" s="28">
        <f t="shared" si="25"/>
        <v>0</v>
      </c>
      <c r="T114" s="10"/>
      <c r="U114" s="15"/>
      <c r="V114" s="10">
        <f t="shared" si="26"/>
        <v>0</v>
      </c>
      <c r="W114" s="5"/>
      <c r="X114" s="5"/>
      <c r="Y114" s="5"/>
      <c r="Z114" s="5"/>
    </row>
    <row r="115" spans="1:26" x14ac:dyDescent="0.25">
      <c r="A115" s="31" t="s">
        <v>25</v>
      </c>
      <c r="B115" s="11" t="s">
        <v>1198</v>
      </c>
      <c r="C115" s="12" t="s">
        <v>1200</v>
      </c>
      <c r="D115" s="28">
        <v>1</v>
      </c>
      <c r="E115" s="28">
        <v>0.3</v>
      </c>
      <c r="F115" s="28">
        <f t="shared" ref="F115:F124" si="27">SUM(D115*E115)</f>
        <v>0.3</v>
      </c>
      <c r="G115" s="10">
        <v>2</v>
      </c>
      <c r="H115" s="15">
        <v>18</v>
      </c>
      <c r="I115" s="10">
        <f t="shared" ref="I115:I124" si="28">SUM(F115*G115)*H115</f>
        <v>10.799999999999999</v>
      </c>
      <c r="N115" s="31" t="s">
        <v>25</v>
      </c>
      <c r="O115" s="11"/>
      <c r="P115" s="12"/>
      <c r="Q115" s="28"/>
      <c r="R115" s="28"/>
      <c r="S115" s="28">
        <f t="shared" ref="S115:S124" si="29">SUM(Q115*R115)</f>
        <v>0</v>
      </c>
      <c r="T115" s="10"/>
      <c r="U115" s="15"/>
      <c r="V115" s="10">
        <f t="shared" si="26"/>
        <v>0</v>
      </c>
      <c r="W115" s="5"/>
      <c r="X115" s="5"/>
      <c r="Y115" s="5"/>
      <c r="Z115" s="5"/>
    </row>
    <row r="116" spans="1:26" x14ac:dyDescent="0.25">
      <c r="A116" s="31" t="s">
        <v>25</v>
      </c>
      <c r="B116" s="11" t="s">
        <v>1201</v>
      </c>
      <c r="C116" s="12" t="s">
        <v>1195</v>
      </c>
      <c r="D116" s="28">
        <v>2.4</v>
      </c>
      <c r="E116" s="28">
        <v>0.5</v>
      </c>
      <c r="F116" s="28">
        <f t="shared" si="27"/>
        <v>1.2</v>
      </c>
      <c r="G116" s="10">
        <v>2</v>
      </c>
      <c r="H116" s="15">
        <v>10</v>
      </c>
      <c r="I116" s="10">
        <f t="shared" si="28"/>
        <v>24</v>
      </c>
      <c r="N116" s="31" t="s">
        <v>25</v>
      </c>
      <c r="O116" s="11"/>
      <c r="P116" s="12"/>
      <c r="Q116" s="28"/>
      <c r="R116" s="28"/>
      <c r="S116" s="28">
        <f t="shared" si="29"/>
        <v>0</v>
      </c>
      <c r="T116" s="10"/>
      <c r="U116" s="15"/>
      <c r="V116" s="10">
        <f t="shared" si="26"/>
        <v>0</v>
      </c>
      <c r="W116" s="5"/>
      <c r="X116" s="5"/>
      <c r="Y116" s="5"/>
      <c r="Z116" s="5"/>
    </row>
    <row r="117" spans="1:26" x14ac:dyDescent="0.25">
      <c r="A117" s="31" t="s">
        <v>25</v>
      </c>
      <c r="B117" s="11" t="s">
        <v>1201</v>
      </c>
      <c r="C117" s="12" t="s">
        <v>1195</v>
      </c>
      <c r="D117" s="28">
        <v>1.2</v>
      </c>
      <c r="E117" s="28">
        <v>0.5</v>
      </c>
      <c r="F117" s="28">
        <f t="shared" si="27"/>
        <v>0.6</v>
      </c>
      <c r="G117" s="10">
        <v>2</v>
      </c>
      <c r="H117" s="15">
        <v>10</v>
      </c>
      <c r="I117" s="10">
        <f t="shared" si="28"/>
        <v>12</v>
      </c>
      <c r="N117" s="31" t="s">
        <v>25</v>
      </c>
      <c r="O117" s="11"/>
      <c r="P117" s="12"/>
      <c r="Q117" s="28"/>
      <c r="R117" s="28"/>
      <c r="S117" s="28">
        <f t="shared" si="29"/>
        <v>0</v>
      </c>
      <c r="T117" s="10"/>
      <c r="U117" s="15"/>
      <c r="V117" s="10">
        <f t="shared" si="26"/>
        <v>0</v>
      </c>
      <c r="W117" s="5"/>
      <c r="X117" s="5"/>
      <c r="Y117" s="5"/>
      <c r="Z117" s="5"/>
    </row>
    <row r="118" spans="1:26" x14ac:dyDescent="0.25">
      <c r="A118" s="31" t="s">
        <v>25</v>
      </c>
      <c r="B118" s="11" t="s">
        <v>1202</v>
      </c>
      <c r="C118" s="12" t="s">
        <v>1199</v>
      </c>
      <c r="D118" s="28">
        <v>0.5</v>
      </c>
      <c r="E118" s="28">
        <v>0.5</v>
      </c>
      <c r="F118" s="28">
        <f t="shared" si="27"/>
        <v>0.25</v>
      </c>
      <c r="G118" s="10">
        <v>2</v>
      </c>
      <c r="H118" s="15">
        <v>15</v>
      </c>
      <c r="I118" s="10">
        <f t="shared" si="28"/>
        <v>7.5</v>
      </c>
      <c r="N118" s="31" t="s">
        <v>25</v>
      </c>
      <c r="O118" s="11"/>
      <c r="P118" s="12"/>
      <c r="Q118" s="28"/>
      <c r="R118" s="28"/>
      <c r="S118" s="28">
        <f t="shared" si="29"/>
        <v>0</v>
      </c>
      <c r="T118" s="10"/>
      <c r="U118" s="15"/>
      <c r="V118" s="10">
        <f t="shared" si="26"/>
        <v>0</v>
      </c>
      <c r="W118" s="5"/>
      <c r="X118" s="5"/>
      <c r="Y118" s="5"/>
      <c r="Z118" s="5"/>
    </row>
    <row r="119" spans="1:26" x14ac:dyDescent="0.25">
      <c r="A119" s="31" t="s">
        <v>25</v>
      </c>
      <c r="B119" s="11" t="s">
        <v>1202</v>
      </c>
      <c r="C119" s="12" t="s">
        <v>1200</v>
      </c>
      <c r="D119" s="28">
        <v>0.5</v>
      </c>
      <c r="E119" s="28">
        <v>0.5</v>
      </c>
      <c r="F119" s="28">
        <f t="shared" si="27"/>
        <v>0.25</v>
      </c>
      <c r="G119" s="10">
        <v>2</v>
      </c>
      <c r="H119" s="15">
        <v>18</v>
      </c>
      <c r="I119" s="10">
        <f t="shared" si="28"/>
        <v>9</v>
      </c>
      <c r="N119" s="31" t="s">
        <v>25</v>
      </c>
      <c r="O119" s="11"/>
      <c r="P119" s="12"/>
      <c r="Q119" s="28"/>
      <c r="R119" s="28"/>
      <c r="S119" s="28">
        <f t="shared" si="29"/>
        <v>0</v>
      </c>
      <c r="T119" s="10"/>
      <c r="U119" s="15"/>
      <c r="V119" s="10">
        <f t="shared" si="26"/>
        <v>0</v>
      </c>
      <c r="W119" s="5"/>
      <c r="X119" s="5"/>
      <c r="Y119" s="5"/>
      <c r="Z119" s="5"/>
    </row>
    <row r="120" spans="1:26" x14ac:dyDescent="0.25">
      <c r="A120" s="31" t="s">
        <v>25</v>
      </c>
      <c r="B120" s="11" t="s">
        <v>1203</v>
      </c>
      <c r="C120" s="12" t="s">
        <v>1195</v>
      </c>
      <c r="D120" s="28">
        <v>0.5</v>
      </c>
      <c r="E120" s="28">
        <v>0.6</v>
      </c>
      <c r="F120" s="28">
        <f t="shared" si="27"/>
        <v>0.3</v>
      </c>
      <c r="G120" s="10">
        <v>12</v>
      </c>
      <c r="H120" s="15">
        <v>10</v>
      </c>
      <c r="I120" s="10">
        <f t="shared" si="28"/>
        <v>36</v>
      </c>
      <c r="N120" s="31" t="s">
        <v>25</v>
      </c>
      <c r="O120" s="11"/>
      <c r="P120" s="12"/>
      <c r="Q120" s="28"/>
      <c r="R120" s="28"/>
      <c r="S120" s="28">
        <f t="shared" si="29"/>
        <v>0</v>
      </c>
      <c r="T120" s="10"/>
      <c r="U120" s="15"/>
      <c r="V120" s="10">
        <f t="shared" si="26"/>
        <v>0</v>
      </c>
      <c r="W120" s="5"/>
      <c r="X120" s="5"/>
      <c r="Y120" s="5"/>
      <c r="Z120" s="5"/>
    </row>
    <row r="121" spans="1:26" x14ac:dyDescent="0.25">
      <c r="A121" s="31" t="s">
        <v>25</v>
      </c>
      <c r="B121" s="11" t="s">
        <v>1204</v>
      </c>
      <c r="C121" s="12" t="s">
        <v>1195</v>
      </c>
      <c r="D121" s="28">
        <v>0.7</v>
      </c>
      <c r="E121" s="28">
        <v>0.6</v>
      </c>
      <c r="F121" s="28">
        <f t="shared" si="27"/>
        <v>0.42</v>
      </c>
      <c r="G121" s="10">
        <v>12</v>
      </c>
      <c r="H121" s="15">
        <v>10</v>
      </c>
      <c r="I121" s="10">
        <f t="shared" si="28"/>
        <v>50.4</v>
      </c>
      <c r="N121" s="31" t="s">
        <v>25</v>
      </c>
      <c r="O121" s="11"/>
      <c r="P121" s="12"/>
      <c r="Q121" s="28"/>
      <c r="R121" s="28"/>
      <c r="S121" s="28">
        <f t="shared" si="29"/>
        <v>0</v>
      </c>
      <c r="T121" s="10"/>
      <c r="U121" s="15"/>
      <c r="V121" s="10">
        <f t="shared" si="26"/>
        <v>0</v>
      </c>
      <c r="W121" s="5"/>
      <c r="X121" s="5"/>
      <c r="Y121" s="5"/>
      <c r="Z121" s="5"/>
    </row>
    <row r="122" spans="1:26" x14ac:dyDescent="0.25">
      <c r="A122" s="31" t="s">
        <v>25</v>
      </c>
      <c r="B122" s="11" t="s">
        <v>1205</v>
      </c>
      <c r="C122" s="12" t="s">
        <v>1199</v>
      </c>
      <c r="D122" s="28">
        <v>0.5</v>
      </c>
      <c r="E122" s="28">
        <v>0.3</v>
      </c>
      <c r="F122" s="28">
        <f t="shared" si="27"/>
        <v>0.15</v>
      </c>
      <c r="G122" s="10">
        <v>12</v>
      </c>
      <c r="H122" s="15">
        <v>15</v>
      </c>
      <c r="I122" s="10">
        <f t="shared" si="28"/>
        <v>26.999999999999996</v>
      </c>
      <c r="N122" s="31" t="s">
        <v>25</v>
      </c>
      <c r="O122" s="11"/>
      <c r="P122" s="12"/>
      <c r="Q122" s="28"/>
      <c r="R122" s="28"/>
      <c r="S122" s="28">
        <f t="shared" si="29"/>
        <v>0</v>
      </c>
      <c r="T122" s="10"/>
      <c r="U122" s="15"/>
      <c r="V122" s="10">
        <f t="shared" si="26"/>
        <v>0</v>
      </c>
      <c r="W122" s="5"/>
      <c r="X122" s="5"/>
      <c r="Y122" s="5"/>
      <c r="Z122" s="5"/>
    </row>
    <row r="123" spans="1:26" x14ac:dyDescent="0.25">
      <c r="A123" s="31" t="s">
        <v>25</v>
      </c>
      <c r="B123" s="11" t="s">
        <v>1206</v>
      </c>
      <c r="C123" s="12" t="s">
        <v>1200</v>
      </c>
      <c r="D123" s="28">
        <v>0.7</v>
      </c>
      <c r="E123" s="28">
        <v>0.3</v>
      </c>
      <c r="F123" s="28">
        <f t="shared" si="27"/>
        <v>0.21</v>
      </c>
      <c r="G123" s="10">
        <v>12</v>
      </c>
      <c r="H123" s="15">
        <v>18</v>
      </c>
      <c r="I123" s="10">
        <f t="shared" si="28"/>
        <v>45.36</v>
      </c>
      <c r="N123" s="31" t="s">
        <v>25</v>
      </c>
      <c r="O123" s="11"/>
      <c r="P123" s="12"/>
      <c r="Q123" s="28"/>
      <c r="R123" s="28"/>
      <c r="S123" s="28">
        <f t="shared" si="29"/>
        <v>0</v>
      </c>
      <c r="T123" s="10"/>
      <c r="U123" s="15"/>
      <c r="V123" s="10">
        <f t="shared" si="26"/>
        <v>0</v>
      </c>
      <c r="W123" s="5"/>
      <c r="X123" s="5"/>
      <c r="Y123" s="5"/>
      <c r="Z123" s="5"/>
    </row>
    <row r="124" spans="1:26" x14ac:dyDescent="0.25">
      <c r="A124" s="31" t="s">
        <v>25</v>
      </c>
      <c r="B124" s="11"/>
      <c r="C124" s="12"/>
      <c r="D124" s="28"/>
      <c r="E124" s="28"/>
      <c r="F124" s="28">
        <f t="shared" si="27"/>
        <v>0</v>
      </c>
      <c r="G124" s="10"/>
      <c r="H124" s="15"/>
      <c r="I124" s="10">
        <f t="shared" si="28"/>
        <v>0</v>
      </c>
      <c r="N124" s="31" t="s">
        <v>25</v>
      </c>
      <c r="O124" s="11"/>
      <c r="P124" s="12"/>
      <c r="Q124" s="28"/>
      <c r="R124" s="28"/>
      <c r="S124" s="28">
        <f t="shared" si="29"/>
        <v>0</v>
      </c>
      <c r="T124" s="10"/>
      <c r="U124" s="15"/>
      <c r="V124" s="10">
        <f t="shared" si="26"/>
        <v>0</v>
      </c>
      <c r="W124" s="5"/>
      <c r="X124" s="5"/>
      <c r="Y124" s="5"/>
      <c r="Z124" s="5"/>
    </row>
    <row r="125" spans="1:26" x14ac:dyDescent="0.25">
      <c r="A125" s="31" t="s">
        <v>25</v>
      </c>
      <c r="B125" s="11"/>
      <c r="C125" s="12"/>
      <c r="D125" s="28"/>
      <c r="E125" s="28"/>
      <c r="F125" s="28">
        <f t="shared" si="19"/>
        <v>0</v>
      </c>
      <c r="G125" s="10"/>
      <c r="H125" s="15"/>
      <c r="I125" s="10">
        <f t="shared" si="20"/>
        <v>0</v>
      </c>
      <c r="N125" s="31" t="s">
        <v>25</v>
      </c>
      <c r="O125" s="11"/>
      <c r="P125" s="12"/>
      <c r="Q125" s="28"/>
      <c r="R125" s="28"/>
      <c r="S125" s="28">
        <f t="shared" ref="S125" si="30">SUM(Q125*R125)</f>
        <v>0</v>
      </c>
      <c r="T125" s="10"/>
      <c r="U125" s="15"/>
      <c r="V125" s="10">
        <f t="shared" ref="V125" si="31">SUM(S125*T125)*U125</f>
        <v>0</v>
      </c>
      <c r="W125" s="5"/>
      <c r="X125" s="5"/>
      <c r="Y125" s="5"/>
      <c r="Z125" s="5"/>
    </row>
    <row r="126" spans="1:26" x14ac:dyDescent="0.25">
      <c r="A126" s="31" t="s">
        <v>39</v>
      </c>
      <c r="B126" s="11" t="s">
        <v>1193</v>
      </c>
      <c r="C126" s="12"/>
      <c r="D126" s="28"/>
      <c r="E126" s="28"/>
      <c r="F126" s="28"/>
      <c r="G126" s="10">
        <v>4</v>
      </c>
      <c r="H126" s="15">
        <v>40</v>
      </c>
      <c r="I126" s="10">
        <f t="shared" ref="I126:I128" si="32">SUM(G126*H126)</f>
        <v>160</v>
      </c>
      <c r="N126" s="31" t="s">
        <v>39</v>
      </c>
      <c r="O126" s="11"/>
      <c r="P126" s="12"/>
      <c r="Q126" s="28"/>
      <c r="R126" s="28"/>
      <c r="S126" s="28"/>
      <c r="T126" s="10"/>
      <c r="U126" s="15"/>
      <c r="V126" s="10">
        <f t="shared" ref="V126:V143" si="33">SUM(T126*U126)</f>
        <v>0</v>
      </c>
      <c r="W126" s="5"/>
      <c r="X126" s="5"/>
      <c r="Y126" s="5"/>
      <c r="Z126" s="5"/>
    </row>
    <row r="127" spans="1:26" x14ac:dyDescent="0.25">
      <c r="A127" s="31" t="s">
        <v>39</v>
      </c>
      <c r="B127" s="11"/>
      <c r="C127" s="12"/>
      <c r="D127" s="28"/>
      <c r="E127" s="28"/>
      <c r="F127" s="28"/>
      <c r="G127" s="10"/>
      <c r="H127" s="15"/>
      <c r="I127" s="10">
        <f t="shared" si="32"/>
        <v>0</v>
      </c>
      <c r="N127" s="31" t="s">
        <v>39</v>
      </c>
      <c r="O127" s="11"/>
      <c r="P127" s="12"/>
      <c r="Q127" s="28"/>
      <c r="R127" s="28"/>
      <c r="S127" s="28"/>
      <c r="T127" s="10"/>
      <c r="U127" s="15"/>
      <c r="V127" s="10">
        <f t="shared" si="33"/>
        <v>0</v>
      </c>
      <c r="W127" s="5"/>
      <c r="X127" s="5"/>
      <c r="Y127" s="5"/>
      <c r="Z127" s="5"/>
    </row>
    <row r="128" spans="1:26" x14ac:dyDescent="0.25">
      <c r="A128" s="31" t="s">
        <v>39</v>
      </c>
      <c r="B128" s="11"/>
      <c r="C128" s="12"/>
      <c r="D128" s="28"/>
      <c r="E128" s="28"/>
      <c r="F128" s="28"/>
      <c r="G128" s="10"/>
      <c r="H128" s="15"/>
      <c r="I128" s="10">
        <f t="shared" si="32"/>
        <v>0</v>
      </c>
      <c r="N128" s="31" t="s">
        <v>39</v>
      </c>
      <c r="O128" s="11"/>
      <c r="P128" s="12"/>
      <c r="Q128" s="28"/>
      <c r="R128" s="28"/>
      <c r="S128" s="28"/>
      <c r="T128" s="10"/>
      <c r="U128" s="15"/>
      <c r="V128" s="10">
        <f t="shared" si="33"/>
        <v>0</v>
      </c>
      <c r="W128" s="5"/>
      <c r="X128" s="5"/>
      <c r="Y128" s="5"/>
      <c r="Z128" s="5"/>
    </row>
    <row r="129" spans="1:26" x14ac:dyDescent="0.25">
      <c r="A129" s="32" t="s">
        <v>28</v>
      </c>
      <c r="B129" s="11" t="s">
        <v>1186</v>
      </c>
      <c r="C129" s="12" t="s">
        <v>1187</v>
      </c>
      <c r="D129" s="28"/>
      <c r="E129" s="28"/>
      <c r="F129" s="28"/>
      <c r="G129" s="10">
        <v>1</v>
      </c>
      <c r="H129" s="15">
        <v>14000</v>
      </c>
      <c r="I129" s="10">
        <f t="shared" ref="I129:I154" si="34">SUM(G129*H129)</f>
        <v>14000</v>
      </c>
      <c r="J129" s="5" t="s">
        <v>1252</v>
      </c>
      <c r="N129" s="32" t="s">
        <v>28</v>
      </c>
      <c r="O129" s="11" t="s">
        <v>1186</v>
      </c>
      <c r="P129" s="12" t="s">
        <v>1187</v>
      </c>
      <c r="Q129" s="28"/>
      <c r="R129" s="28"/>
      <c r="S129" s="28"/>
      <c r="T129" s="10">
        <v>1</v>
      </c>
      <c r="U129" s="15">
        <v>1450</v>
      </c>
      <c r="V129" s="10">
        <f t="shared" si="33"/>
        <v>1450</v>
      </c>
      <c r="W129" s="10" t="s">
        <v>1518</v>
      </c>
      <c r="X129" s="5"/>
      <c r="Y129" s="5"/>
      <c r="Z129" s="5"/>
    </row>
    <row r="130" spans="1:26" x14ac:dyDescent="0.25">
      <c r="A130" s="32" t="s">
        <v>28</v>
      </c>
      <c r="B130" s="11" t="s">
        <v>1255</v>
      </c>
      <c r="C130" s="12"/>
      <c r="D130" s="28"/>
      <c r="E130" s="28"/>
      <c r="F130" s="28"/>
      <c r="G130" s="10">
        <v>1</v>
      </c>
      <c r="H130" s="15">
        <v>3000</v>
      </c>
      <c r="I130" s="10">
        <f t="shared" si="34"/>
        <v>3000</v>
      </c>
      <c r="J130" s="5" t="s">
        <v>1256</v>
      </c>
      <c r="N130" s="32" t="s">
        <v>28</v>
      </c>
      <c r="O130" s="11"/>
      <c r="P130" s="12"/>
      <c r="Q130" s="28"/>
      <c r="R130" s="28"/>
      <c r="S130" s="28"/>
      <c r="T130" s="10"/>
      <c r="U130" s="15"/>
      <c r="V130" s="10">
        <f t="shared" si="33"/>
        <v>0</v>
      </c>
      <c r="W130" s="5" t="s">
        <v>1256</v>
      </c>
      <c r="X130" s="5"/>
      <c r="Y130" s="5"/>
      <c r="Z130" s="5"/>
    </row>
    <row r="131" spans="1:26" x14ac:dyDescent="0.25">
      <c r="A131" s="32" t="s">
        <v>28</v>
      </c>
      <c r="B131" s="11" t="s">
        <v>1188</v>
      </c>
      <c r="C131" s="12" t="s">
        <v>1189</v>
      </c>
      <c r="D131" s="28">
        <v>3</v>
      </c>
      <c r="E131" s="28">
        <v>1.83</v>
      </c>
      <c r="F131" s="28"/>
      <c r="G131" s="10">
        <v>1</v>
      </c>
      <c r="H131" s="15">
        <v>195</v>
      </c>
      <c r="I131" s="10">
        <f t="shared" si="34"/>
        <v>195</v>
      </c>
      <c r="N131" s="32" t="s">
        <v>28</v>
      </c>
      <c r="O131" s="11" t="s">
        <v>1188</v>
      </c>
      <c r="P131" s="12" t="s">
        <v>1189</v>
      </c>
      <c r="Q131" s="28">
        <v>3</v>
      </c>
      <c r="R131" s="28">
        <v>1.83</v>
      </c>
      <c r="S131" s="28"/>
      <c r="T131" s="10">
        <v>1</v>
      </c>
      <c r="U131" s="15">
        <v>50</v>
      </c>
      <c r="V131" s="10">
        <f t="shared" si="33"/>
        <v>50</v>
      </c>
      <c r="W131" s="5"/>
      <c r="X131" s="5"/>
      <c r="Y131" s="5"/>
      <c r="Z131" s="5"/>
    </row>
    <row r="132" spans="1:26" x14ac:dyDescent="0.25">
      <c r="A132" s="32" t="s">
        <v>28</v>
      </c>
      <c r="B132" s="11" t="s">
        <v>1190</v>
      </c>
      <c r="C132" s="12"/>
      <c r="D132" s="28"/>
      <c r="E132" s="28"/>
      <c r="F132" s="28"/>
      <c r="G132" s="10">
        <v>2</v>
      </c>
      <c r="H132" s="15">
        <v>50</v>
      </c>
      <c r="I132" s="10">
        <f t="shared" ref="I132:I134" si="35">SUM(G132*H132)</f>
        <v>100</v>
      </c>
      <c r="N132" s="32" t="s">
        <v>28</v>
      </c>
      <c r="O132" s="11"/>
      <c r="P132" s="12"/>
      <c r="Q132" s="28"/>
      <c r="R132" s="28"/>
      <c r="S132" s="28"/>
      <c r="T132" s="10"/>
      <c r="U132" s="15"/>
      <c r="V132" s="10">
        <f t="shared" si="33"/>
        <v>0</v>
      </c>
      <c r="W132" s="5"/>
      <c r="X132" s="5"/>
      <c r="Y132" s="5"/>
      <c r="Z132" s="5"/>
    </row>
    <row r="133" spans="1:26" x14ac:dyDescent="0.25">
      <c r="A133" s="32" t="s">
        <v>28</v>
      </c>
      <c r="B133" s="11" t="s">
        <v>1191</v>
      </c>
      <c r="C133" s="12" t="s">
        <v>1192</v>
      </c>
      <c r="D133" s="28"/>
      <c r="E133" s="28"/>
      <c r="F133" s="28"/>
      <c r="G133" s="10">
        <v>1</v>
      </c>
      <c r="H133" s="15">
        <v>2000</v>
      </c>
      <c r="I133" s="10">
        <f t="shared" si="35"/>
        <v>2000</v>
      </c>
      <c r="J133" s="5" t="s">
        <v>1254</v>
      </c>
      <c r="N133" s="32" t="s">
        <v>28</v>
      </c>
      <c r="O133" s="11" t="s">
        <v>1191</v>
      </c>
      <c r="P133" s="12" t="s">
        <v>1192</v>
      </c>
      <c r="Q133" s="28"/>
      <c r="R133" s="28"/>
      <c r="S133" s="28"/>
      <c r="T133" s="10">
        <v>1</v>
      </c>
      <c r="U133" s="15">
        <v>300</v>
      </c>
      <c r="V133" s="10">
        <f t="shared" si="33"/>
        <v>300</v>
      </c>
      <c r="W133" s="5" t="s">
        <v>1254</v>
      </c>
      <c r="X133" s="5"/>
      <c r="Y133" s="5"/>
      <c r="Z133" s="5"/>
    </row>
    <row r="134" spans="1:26" x14ac:dyDescent="0.25">
      <c r="A134" s="32" t="s">
        <v>28</v>
      </c>
      <c r="B134" s="11" t="s">
        <v>1185</v>
      </c>
      <c r="C134" s="12"/>
      <c r="D134" s="28"/>
      <c r="E134" s="28"/>
      <c r="F134" s="28"/>
      <c r="G134" s="10">
        <v>4</v>
      </c>
      <c r="H134" s="15">
        <v>100</v>
      </c>
      <c r="I134" s="10">
        <f t="shared" si="35"/>
        <v>400</v>
      </c>
      <c r="N134" s="32" t="s">
        <v>28</v>
      </c>
      <c r="O134" s="11"/>
      <c r="P134" s="12"/>
      <c r="Q134" s="28"/>
      <c r="R134" s="28"/>
      <c r="S134" s="28"/>
      <c r="T134" s="10"/>
      <c r="U134" s="15"/>
      <c r="V134" s="10">
        <f t="shared" si="33"/>
        <v>0</v>
      </c>
      <c r="W134" s="5"/>
      <c r="X134" s="5"/>
      <c r="Y134" s="5"/>
      <c r="Z134" s="5"/>
    </row>
    <row r="135" spans="1:26" x14ac:dyDescent="0.25">
      <c r="A135" s="32" t="s">
        <v>28</v>
      </c>
      <c r="B135" s="11" t="s">
        <v>1196</v>
      </c>
      <c r="C135" s="12"/>
      <c r="D135" s="28"/>
      <c r="E135" s="28"/>
      <c r="F135" s="28"/>
      <c r="G135" s="10">
        <v>1</v>
      </c>
      <c r="H135" s="15">
        <v>1000</v>
      </c>
      <c r="I135" s="10">
        <f t="shared" si="34"/>
        <v>1000</v>
      </c>
      <c r="N135" s="32" t="s">
        <v>28</v>
      </c>
      <c r="O135" s="11"/>
      <c r="P135" s="12"/>
      <c r="Q135" s="28"/>
      <c r="R135" s="28"/>
      <c r="S135" s="28"/>
      <c r="T135" s="10"/>
      <c r="U135" s="15"/>
      <c r="V135" s="10">
        <f t="shared" si="33"/>
        <v>0</v>
      </c>
      <c r="W135" s="5"/>
      <c r="X135" s="5"/>
      <c r="Y135" s="5"/>
      <c r="Z135" s="5"/>
    </row>
    <row r="136" spans="1:26" x14ac:dyDescent="0.25">
      <c r="A136" t="s">
        <v>26</v>
      </c>
      <c r="B136" s="11"/>
      <c r="C136" s="12"/>
      <c r="D136" s="28"/>
      <c r="E136" s="28"/>
      <c r="F136" s="28"/>
      <c r="G136" s="33">
        <v>0.1</v>
      </c>
      <c r="H136" s="15">
        <f>SUM(I129:I135)</f>
        <v>20695</v>
      </c>
      <c r="I136" s="10">
        <f t="shared" si="34"/>
        <v>2069.5</v>
      </c>
      <c r="N136" t="s">
        <v>26</v>
      </c>
      <c r="O136" s="11"/>
      <c r="P136" s="12"/>
      <c r="Q136" s="28"/>
      <c r="R136" s="28"/>
      <c r="S136" s="28"/>
      <c r="T136" s="33">
        <v>0.1</v>
      </c>
      <c r="U136" s="15">
        <f>SUM(V129:V135)</f>
        <v>1800</v>
      </c>
      <c r="V136" s="10">
        <f t="shared" si="33"/>
        <v>180</v>
      </c>
      <c r="W136" s="5"/>
      <c r="X136" s="5"/>
      <c r="Y136" s="5"/>
      <c r="Z136" s="5"/>
    </row>
    <row r="137" spans="1:26" x14ac:dyDescent="0.25">
      <c r="B137" s="11" t="s">
        <v>27</v>
      </c>
      <c r="C137" s="12"/>
      <c r="D137" s="28"/>
      <c r="E137" s="28"/>
      <c r="F137" s="28"/>
      <c r="G137" s="10">
        <v>1</v>
      </c>
      <c r="H137" s="15">
        <v>150</v>
      </c>
      <c r="I137" s="10">
        <f t="shared" si="34"/>
        <v>150</v>
      </c>
      <c r="O137" s="11" t="s">
        <v>27</v>
      </c>
      <c r="P137" s="12"/>
      <c r="Q137" s="28"/>
      <c r="R137" s="28"/>
      <c r="S137" s="28"/>
      <c r="T137" s="10">
        <v>1</v>
      </c>
      <c r="U137" s="15">
        <v>20</v>
      </c>
      <c r="V137" s="10">
        <f t="shared" si="33"/>
        <v>20</v>
      </c>
      <c r="W137" s="5"/>
      <c r="X137" s="5"/>
      <c r="Y137" s="5"/>
      <c r="Z137" s="5"/>
    </row>
    <row r="138" spans="1:26" x14ac:dyDescent="0.25">
      <c r="B138" s="11" t="s">
        <v>13</v>
      </c>
      <c r="C138" s="12" t="s">
        <v>14</v>
      </c>
      <c r="D138" s="28" t="s">
        <v>29</v>
      </c>
      <c r="E138" s="28"/>
      <c r="F138" s="28">
        <f>SUM(G105:G107)</f>
        <v>0</v>
      </c>
      <c r="G138" s="34">
        <f>SUM(F138)/20</f>
        <v>0</v>
      </c>
      <c r="H138" s="23"/>
      <c r="I138" s="10">
        <f t="shared" si="34"/>
        <v>0</v>
      </c>
      <c r="O138" s="11" t="s">
        <v>13</v>
      </c>
      <c r="P138" s="12" t="s">
        <v>14</v>
      </c>
      <c r="Q138" s="28" t="s">
        <v>29</v>
      </c>
      <c r="R138" s="28"/>
      <c r="S138" s="28">
        <f>SUM(T105:T107)</f>
        <v>0</v>
      </c>
      <c r="T138" s="34">
        <f>SUM(S138)/20</f>
        <v>0</v>
      </c>
      <c r="U138" s="23"/>
      <c r="V138" s="10">
        <f t="shared" si="33"/>
        <v>0</v>
      </c>
      <c r="W138" s="5"/>
      <c r="X138" s="5"/>
      <c r="Y138" s="5"/>
      <c r="Z138" s="5"/>
    </row>
    <row r="139" spans="1:26" x14ac:dyDescent="0.25">
      <c r="B139" s="11" t="s">
        <v>13</v>
      </c>
      <c r="C139" s="12" t="s">
        <v>14</v>
      </c>
      <c r="D139" s="28" t="s">
        <v>30</v>
      </c>
      <c r="E139" s="28"/>
      <c r="F139" s="28">
        <f>SUM(G108:G125)</f>
        <v>70</v>
      </c>
      <c r="G139" s="34">
        <f>SUM(F139)/10</f>
        <v>7</v>
      </c>
      <c r="H139" s="23"/>
      <c r="I139" s="10">
        <f t="shared" si="34"/>
        <v>0</v>
      </c>
      <c r="O139" s="11" t="s">
        <v>13</v>
      </c>
      <c r="P139" s="12" t="s">
        <v>14</v>
      </c>
      <c r="Q139" s="28" t="s">
        <v>30</v>
      </c>
      <c r="R139" s="28"/>
      <c r="S139" s="28">
        <f>SUM(T108:T125)</f>
        <v>5</v>
      </c>
      <c r="T139" s="34">
        <f>SUM(S139)/10</f>
        <v>0.5</v>
      </c>
      <c r="U139" s="23"/>
      <c r="V139" s="10">
        <f t="shared" si="33"/>
        <v>0</v>
      </c>
      <c r="W139" s="5"/>
      <c r="X139" s="5"/>
      <c r="Y139" s="5"/>
      <c r="Z139" s="5"/>
    </row>
    <row r="140" spans="1:26" x14ac:dyDescent="0.25">
      <c r="B140" s="11" t="s">
        <v>13</v>
      </c>
      <c r="C140" s="12" t="s">
        <v>14</v>
      </c>
      <c r="D140" s="28" t="s">
        <v>60</v>
      </c>
      <c r="E140" s="28"/>
      <c r="F140" s="69"/>
      <c r="G140" s="34">
        <f>SUM(F140)*0.25</f>
        <v>0</v>
      </c>
      <c r="H140" s="23"/>
      <c r="I140" s="10">
        <f t="shared" si="34"/>
        <v>0</v>
      </c>
      <c r="O140" s="11" t="s">
        <v>13</v>
      </c>
      <c r="P140" s="12" t="s">
        <v>14</v>
      </c>
      <c r="Q140" s="28" t="s">
        <v>60</v>
      </c>
      <c r="R140" s="28"/>
      <c r="S140" s="69"/>
      <c r="T140" s="34">
        <f>SUM(S140)*0.25</f>
        <v>0</v>
      </c>
      <c r="U140" s="23"/>
      <c r="V140" s="10">
        <f t="shared" si="33"/>
        <v>0</v>
      </c>
      <c r="W140" s="5"/>
      <c r="X140" s="5"/>
      <c r="Y140" s="5"/>
      <c r="Z140" s="5"/>
    </row>
    <row r="141" spans="1:26" x14ac:dyDescent="0.25">
      <c r="B141" s="11" t="s">
        <v>13</v>
      </c>
      <c r="C141" s="12" t="s">
        <v>14</v>
      </c>
      <c r="D141" s="28" t="s">
        <v>247</v>
      </c>
      <c r="E141" s="28"/>
      <c r="F141" s="28"/>
      <c r="G141" s="34">
        <v>8</v>
      </c>
      <c r="H141" s="23"/>
      <c r="I141" s="10">
        <f t="shared" si="34"/>
        <v>0</v>
      </c>
      <c r="O141" s="11" t="s">
        <v>13</v>
      </c>
      <c r="P141" s="12" t="s">
        <v>14</v>
      </c>
      <c r="Q141" s="28" t="s">
        <v>247</v>
      </c>
      <c r="R141" s="28"/>
      <c r="S141" s="28"/>
      <c r="T141" s="34">
        <v>1</v>
      </c>
      <c r="U141" s="23"/>
      <c r="V141" s="10">
        <f t="shared" si="33"/>
        <v>0</v>
      </c>
      <c r="W141" s="5"/>
      <c r="X141" s="5"/>
      <c r="Y141" s="5"/>
      <c r="Z141" s="5"/>
    </row>
    <row r="142" spans="1:26" x14ac:dyDescent="0.25">
      <c r="B142" s="11" t="s">
        <v>13</v>
      </c>
      <c r="C142" s="12" t="s">
        <v>15</v>
      </c>
      <c r="D142" s="28" t="s">
        <v>1207</v>
      </c>
      <c r="E142" s="28"/>
      <c r="F142" s="28">
        <v>32</v>
      </c>
      <c r="G142" s="34">
        <f>SUM(F142)*3</f>
        <v>96</v>
      </c>
      <c r="H142" s="23"/>
      <c r="I142" s="10">
        <f t="shared" si="34"/>
        <v>0</v>
      </c>
      <c r="O142" s="11" t="s">
        <v>13</v>
      </c>
      <c r="P142" s="12" t="s">
        <v>15</v>
      </c>
      <c r="Q142" s="28"/>
      <c r="R142" s="28"/>
      <c r="S142" s="28"/>
      <c r="T142" s="34">
        <v>16</v>
      </c>
      <c r="U142" s="23"/>
      <c r="V142" s="10">
        <f t="shared" si="33"/>
        <v>0</v>
      </c>
      <c r="W142" s="5"/>
      <c r="X142" s="5"/>
      <c r="Y142" s="5"/>
      <c r="Z142" s="5"/>
    </row>
    <row r="143" spans="1:26" x14ac:dyDescent="0.25">
      <c r="B143" s="11" t="s">
        <v>13</v>
      </c>
      <c r="C143" s="12" t="s">
        <v>15</v>
      </c>
      <c r="D143" s="28" t="s">
        <v>1194</v>
      </c>
      <c r="E143" s="28"/>
      <c r="F143" s="28"/>
      <c r="G143" s="34">
        <v>24</v>
      </c>
      <c r="H143" s="23"/>
      <c r="I143" s="10">
        <f t="shared" si="34"/>
        <v>0</v>
      </c>
      <c r="O143" s="11" t="s">
        <v>13</v>
      </c>
      <c r="P143" s="12" t="s">
        <v>15</v>
      </c>
      <c r="Q143" s="28"/>
      <c r="R143" s="28"/>
      <c r="S143" s="28"/>
      <c r="T143" s="34"/>
      <c r="U143" s="23"/>
      <c r="V143" s="10">
        <f t="shared" si="33"/>
        <v>0</v>
      </c>
      <c r="W143" s="5"/>
      <c r="X143" s="5"/>
      <c r="Y143" s="5"/>
      <c r="Z143" s="5"/>
    </row>
    <row r="144" spans="1:26" x14ac:dyDescent="0.25">
      <c r="B144" s="11" t="s">
        <v>13</v>
      </c>
      <c r="C144" s="12" t="s">
        <v>15</v>
      </c>
      <c r="D144" s="28" t="s">
        <v>1188</v>
      </c>
      <c r="E144" s="28"/>
      <c r="F144" s="28"/>
      <c r="G144" s="34">
        <v>40</v>
      </c>
      <c r="H144" s="23"/>
      <c r="I144" s="10">
        <f t="shared" ref="I144:I145" si="36">SUM(G144*H144)</f>
        <v>0</v>
      </c>
      <c r="O144" s="11" t="s">
        <v>13</v>
      </c>
      <c r="P144" s="12" t="s">
        <v>15</v>
      </c>
      <c r="Q144" s="28"/>
      <c r="R144" s="28"/>
      <c r="S144" s="28"/>
      <c r="T144" s="34"/>
      <c r="U144" s="23"/>
      <c r="V144" s="10">
        <f t="shared" ref="V144:V145" si="37">SUM(T144*U144)</f>
        <v>0</v>
      </c>
      <c r="W144" s="5"/>
      <c r="X144" s="5"/>
      <c r="Y144" s="5"/>
      <c r="Z144" s="5"/>
    </row>
    <row r="145" spans="1:65" x14ac:dyDescent="0.25">
      <c r="B145" s="11" t="s">
        <v>13</v>
      </c>
      <c r="C145" s="12" t="s">
        <v>15</v>
      </c>
      <c r="D145" s="28" t="s">
        <v>1208</v>
      </c>
      <c r="E145" s="28"/>
      <c r="F145" s="28"/>
      <c r="G145" s="34">
        <v>40</v>
      </c>
      <c r="H145" s="23"/>
      <c r="I145" s="10">
        <f t="shared" si="36"/>
        <v>0</v>
      </c>
      <c r="O145" s="11" t="s">
        <v>13</v>
      </c>
      <c r="P145" s="12" t="s">
        <v>15</v>
      </c>
      <c r="Q145" s="28"/>
      <c r="R145" s="28"/>
      <c r="S145" s="28"/>
      <c r="T145" s="34"/>
      <c r="U145" s="23"/>
      <c r="V145" s="10">
        <f t="shared" si="37"/>
        <v>0</v>
      </c>
      <c r="W145" s="5"/>
      <c r="X145" s="5"/>
      <c r="Y145" s="5"/>
      <c r="Z145" s="5"/>
    </row>
    <row r="146" spans="1:65" x14ac:dyDescent="0.25">
      <c r="B146" s="11" t="s">
        <v>13</v>
      </c>
      <c r="C146" s="12" t="s">
        <v>15</v>
      </c>
      <c r="D146" s="28" t="s">
        <v>1209</v>
      </c>
      <c r="E146" s="28"/>
      <c r="F146" s="28"/>
      <c r="G146" s="34">
        <v>32</v>
      </c>
      <c r="H146" s="23"/>
      <c r="I146" s="10">
        <f t="shared" ref="I146" si="38">SUM(G146*H146)</f>
        <v>0</v>
      </c>
      <c r="O146" s="11" t="s">
        <v>13</v>
      </c>
      <c r="P146" s="12" t="s">
        <v>15</v>
      </c>
      <c r="Q146" s="28"/>
      <c r="R146" s="28"/>
      <c r="S146" s="28"/>
      <c r="T146" s="34"/>
      <c r="U146" s="23"/>
      <c r="V146" s="10">
        <f t="shared" ref="V146" si="39">SUM(T146*U146)</f>
        <v>0</v>
      </c>
      <c r="W146" s="5"/>
      <c r="X146" s="5"/>
      <c r="Y146" s="5"/>
      <c r="Z146" s="5"/>
    </row>
    <row r="147" spans="1:65" x14ac:dyDescent="0.25">
      <c r="B147" s="11" t="s">
        <v>13</v>
      </c>
      <c r="C147" s="12" t="s">
        <v>15</v>
      </c>
      <c r="D147" s="28" t="s">
        <v>1311</v>
      </c>
      <c r="E147" s="28"/>
      <c r="F147" s="28"/>
      <c r="G147" s="34">
        <v>24</v>
      </c>
      <c r="H147" s="23"/>
      <c r="I147" s="10">
        <f t="shared" si="34"/>
        <v>0</v>
      </c>
      <c r="O147" s="11" t="s">
        <v>13</v>
      </c>
      <c r="P147" s="12" t="s">
        <v>15</v>
      </c>
      <c r="Q147" s="28"/>
      <c r="R147" s="28"/>
      <c r="S147" s="28"/>
      <c r="T147" s="34"/>
      <c r="U147" s="23"/>
      <c r="V147" s="10">
        <f t="shared" ref="V147:V154" si="40">SUM(T147*U147)</f>
        <v>0</v>
      </c>
      <c r="W147" s="5"/>
      <c r="X147" s="5"/>
      <c r="Y147" s="5"/>
      <c r="Z147" s="5"/>
    </row>
    <row r="148" spans="1:65" x14ac:dyDescent="0.25">
      <c r="B148" s="11" t="s">
        <v>13</v>
      </c>
      <c r="C148" s="12" t="s">
        <v>16</v>
      </c>
      <c r="D148" s="28"/>
      <c r="E148" s="28"/>
      <c r="F148" s="28"/>
      <c r="G148" s="34"/>
      <c r="H148" s="23"/>
      <c r="I148" s="10">
        <f t="shared" si="34"/>
        <v>0</v>
      </c>
      <c r="O148" s="11" t="s">
        <v>13</v>
      </c>
      <c r="P148" s="12" t="s">
        <v>16</v>
      </c>
      <c r="Q148" s="28"/>
      <c r="R148" s="28"/>
      <c r="S148" s="28"/>
      <c r="T148" s="34"/>
      <c r="U148" s="23"/>
      <c r="V148" s="10">
        <f t="shared" si="40"/>
        <v>0</v>
      </c>
      <c r="W148" s="5"/>
      <c r="X148" s="5"/>
      <c r="Y148" s="5"/>
      <c r="Z148" s="5"/>
    </row>
    <row r="149" spans="1:65" x14ac:dyDescent="0.25">
      <c r="B149" s="11" t="s">
        <v>13</v>
      </c>
      <c r="C149" s="12" t="s">
        <v>16</v>
      </c>
      <c r="D149" s="28"/>
      <c r="E149" s="28"/>
      <c r="F149" s="28"/>
      <c r="G149" s="34"/>
      <c r="H149" s="23"/>
      <c r="I149" s="10">
        <f t="shared" si="34"/>
        <v>0</v>
      </c>
      <c r="O149" s="11" t="s">
        <v>13</v>
      </c>
      <c r="P149" s="12" t="s">
        <v>16</v>
      </c>
      <c r="Q149" s="28"/>
      <c r="R149" s="28"/>
      <c r="S149" s="28"/>
      <c r="T149" s="34"/>
      <c r="U149" s="23"/>
      <c r="V149" s="10">
        <f t="shared" si="40"/>
        <v>0</v>
      </c>
      <c r="W149" s="5"/>
      <c r="X149" s="5"/>
      <c r="Y149" s="5"/>
      <c r="Z149" s="5"/>
    </row>
    <row r="150" spans="1:65" x14ac:dyDescent="0.25">
      <c r="B150" s="11" t="s">
        <v>21</v>
      </c>
      <c r="C150" s="12" t="s">
        <v>14</v>
      </c>
      <c r="D150" s="28"/>
      <c r="E150" s="28"/>
      <c r="F150" s="28"/>
      <c r="G150" s="22">
        <f>SUM(G138:G141)</f>
        <v>15</v>
      </c>
      <c r="H150" s="15">
        <v>37.42</v>
      </c>
      <c r="I150" s="10">
        <f t="shared" si="34"/>
        <v>561.30000000000007</v>
      </c>
      <c r="K150" s="5">
        <f>SUM(G150)*I103</f>
        <v>15</v>
      </c>
      <c r="O150" s="11" t="s">
        <v>21</v>
      </c>
      <c r="P150" s="12" t="s">
        <v>14</v>
      </c>
      <c r="Q150" s="28"/>
      <c r="R150" s="28"/>
      <c r="S150" s="28"/>
      <c r="T150" s="22">
        <f>SUM(T138:T141)</f>
        <v>1.5</v>
      </c>
      <c r="U150" s="15">
        <v>37.42</v>
      </c>
      <c r="V150" s="10">
        <f t="shared" si="40"/>
        <v>56.13</v>
      </c>
      <c r="W150" s="5"/>
      <c r="X150" s="5">
        <f>SUM(T150)*V103</f>
        <v>0</v>
      </c>
      <c r="Y150" s="5"/>
      <c r="Z150" s="5"/>
    </row>
    <row r="151" spans="1:65" x14ac:dyDescent="0.25">
      <c r="B151" s="11" t="s">
        <v>21</v>
      </c>
      <c r="C151" s="12" t="s">
        <v>15</v>
      </c>
      <c r="D151" s="28"/>
      <c r="E151" s="28"/>
      <c r="F151" s="28"/>
      <c r="G151" s="22">
        <f>SUM(G142:G147)</f>
        <v>256</v>
      </c>
      <c r="H151" s="15">
        <v>37.42</v>
      </c>
      <c r="I151" s="10">
        <f t="shared" si="34"/>
        <v>9579.52</v>
      </c>
      <c r="L151" s="5">
        <f>SUM(G151)*I103</f>
        <v>256</v>
      </c>
      <c r="O151" s="11" t="s">
        <v>21</v>
      </c>
      <c r="P151" s="12" t="s">
        <v>15</v>
      </c>
      <c r="Q151" s="28"/>
      <c r="R151" s="28"/>
      <c r="S151" s="28"/>
      <c r="T151" s="22">
        <f>SUM(T142:T147)</f>
        <v>16</v>
      </c>
      <c r="U151" s="15">
        <v>37.42</v>
      </c>
      <c r="V151" s="10">
        <f t="shared" si="40"/>
        <v>598.72</v>
      </c>
      <c r="W151" s="5"/>
      <c r="X151" s="5"/>
      <c r="Y151" s="5">
        <f>SUM(T151)*V103</f>
        <v>0</v>
      </c>
      <c r="Z151" s="5"/>
    </row>
    <row r="152" spans="1:65" x14ac:dyDescent="0.25">
      <c r="B152" s="11" t="s">
        <v>21</v>
      </c>
      <c r="C152" s="12" t="s">
        <v>16</v>
      </c>
      <c r="D152" s="28"/>
      <c r="E152" s="28"/>
      <c r="F152" s="28"/>
      <c r="G152" s="22">
        <f>SUM(G148:G149)</f>
        <v>0</v>
      </c>
      <c r="H152" s="15">
        <v>37.42</v>
      </c>
      <c r="I152" s="10">
        <f t="shared" si="34"/>
        <v>0</v>
      </c>
      <c r="M152" s="5">
        <f>SUM(G152)*I103</f>
        <v>0</v>
      </c>
      <c r="O152" s="11" t="s">
        <v>21</v>
      </c>
      <c r="P152" s="12" t="s">
        <v>16</v>
      </c>
      <c r="Q152" s="28"/>
      <c r="R152" s="28"/>
      <c r="S152" s="28"/>
      <c r="T152" s="22">
        <f>SUM(T148:T149)</f>
        <v>0</v>
      </c>
      <c r="U152" s="15">
        <v>37.42</v>
      </c>
      <c r="V152" s="10">
        <f t="shared" si="40"/>
        <v>0</v>
      </c>
      <c r="W152" s="5"/>
      <c r="X152" s="5"/>
      <c r="Y152" s="5"/>
      <c r="Z152" s="5">
        <f>SUM(T152)*V103</f>
        <v>0</v>
      </c>
    </row>
    <row r="153" spans="1:65" x14ac:dyDescent="0.25">
      <c r="B153" s="11" t="s">
        <v>13</v>
      </c>
      <c r="C153" s="12" t="s">
        <v>17</v>
      </c>
      <c r="D153" s="28"/>
      <c r="E153" s="28"/>
      <c r="F153" s="28"/>
      <c r="G153" s="34">
        <v>8</v>
      </c>
      <c r="H153" s="15">
        <v>37.42</v>
      </c>
      <c r="I153" s="10">
        <f t="shared" si="34"/>
        <v>299.36</v>
      </c>
      <c r="L153" s="5">
        <f>SUM(G153)*I103</f>
        <v>8</v>
      </c>
      <c r="O153" s="11" t="s">
        <v>13</v>
      </c>
      <c r="P153" s="12" t="s">
        <v>17</v>
      </c>
      <c r="Q153" s="28"/>
      <c r="R153" s="28"/>
      <c r="S153" s="28"/>
      <c r="T153" s="34">
        <v>1</v>
      </c>
      <c r="U153" s="15">
        <v>37.42</v>
      </c>
      <c r="V153" s="10">
        <f t="shared" si="40"/>
        <v>37.42</v>
      </c>
      <c r="W153" s="5"/>
      <c r="X153" s="5"/>
      <c r="Y153" s="5">
        <f>SUM(T153)*V103</f>
        <v>0</v>
      </c>
      <c r="Z153" s="5"/>
    </row>
    <row r="154" spans="1:65" x14ac:dyDescent="0.25">
      <c r="B154" s="11" t="s">
        <v>12</v>
      </c>
      <c r="C154" s="12"/>
      <c r="D154" s="28"/>
      <c r="E154" s="28"/>
      <c r="F154" s="28"/>
      <c r="G154" s="10"/>
      <c r="H154" s="15">
        <v>37.42</v>
      </c>
      <c r="I154" s="10">
        <f t="shared" si="34"/>
        <v>0</v>
      </c>
      <c r="O154" s="11" t="s">
        <v>12</v>
      </c>
      <c r="P154" s="12"/>
      <c r="Q154" s="28"/>
      <c r="R154" s="28"/>
      <c r="S154" s="28"/>
      <c r="T154" s="10"/>
      <c r="U154" s="15">
        <v>37.42</v>
      </c>
      <c r="V154" s="10">
        <f t="shared" si="40"/>
        <v>0</v>
      </c>
      <c r="W154" s="5"/>
      <c r="X154" s="5"/>
      <c r="Y154" s="5"/>
      <c r="Z154" s="5"/>
    </row>
    <row r="155" spans="1:65" x14ac:dyDescent="0.25">
      <c r="B155" s="11" t="s">
        <v>11</v>
      </c>
      <c r="C155" s="12"/>
      <c r="D155" s="28"/>
      <c r="E155" s="28"/>
      <c r="F155" s="28"/>
      <c r="G155" s="10">
        <v>1</v>
      </c>
      <c r="H155" s="15">
        <f>SUM(I105:I154)*0.01</f>
        <v>339.38007199999998</v>
      </c>
      <c r="I155" s="10">
        <f>SUM(G155*H155)</f>
        <v>339.38007199999998</v>
      </c>
      <c r="O155" s="11" t="s">
        <v>11</v>
      </c>
      <c r="P155" s="12"/>
      <c r="Q155" s="28"/>
      <c r="R155" s="28"/>
      <c r="S155" s="28"/>
      <c r="T155" s="10">
        <v>1</v>
      </c>
      <c r="U155" s="15">
        <f>SUM(V105:V154)*0.01</f>
        <v>27.202700000000004</v>
      </c>
      <c r="V155" s="10">
        <f>SUM(T155*U155)</f>
        <v>27.202700000000004</v>
      </c>
      <c r="W155" s="5"/>
      <c r="X155" s="5"/>
      <c r="Y155" s="5"/>
      <c r="Z155" s="5"/>
    </row>
    <row r="156" spans="1:65" s="2" customFormat="1" x14ac:dyDescent="0.25">
      <c r="B156" s="8" t="s">
        <v>10</v>
      </c>
      <c r="D156" s="27"/>
      <c r="E156" s="27"/>
      <c r="F156" s="27"/>
      <c r="G156" s="6">
        <f>SUM(G150:G153)</f>
        <v>279</v>
      </c>
      <c r="H156" s="14"/>
      <c r="I156" s="6">
        <f>SUM(I105:I155)</f>
        <v>34277.387272</v>
      </c>
      <c r="J156" s="6">
        <f>SUM(I156)*I103</f>
        <v>34277.387272</v>
      </c>
      <c r="K156" s="6">
        <f>SUM(K150:K155)</f>
        <v>15</v>
      </c>
      <c r="L156" s="6">
        <f t="shared" ref="L156" si="41">SUM(L150:L155)</f>
        <v>264</v>
      </c>
      <c r="M156" s="6">
        <f t="shared" ref="M156" si="42">SUM(M150:M155)</f>
        <v>0</v>
      </c>
      <c r="O156" s="8" t="s">
        <v>10</v>
      </c>
      <c r="Q156" s="27"/>
      <c r="R156" s="27"/>
      <c r="S156" s="27"/>
      <c r="T156" s="6">
        <f>SUM(T150:T153)</f>
        <v>18.5</v>
      </c>
      <c r="U156" s="14"/>
      <c r="V156" s="6">
        <f>SUM(V105:V155)</f>
        <v>2747.4727000000003</v>
      </c>
      <c r="W156" s="6">
        <f>SUM(V156)*V103</f>
        <v>0</v>
      </c>
      <c r="X156" s="6">
        <f>SUM(X150:X155)</f>
        <v>0</v>
      </c>
      <c r="Y156" s="6">
        <f t="shared" ref="Y156:Z156" si="43">SUM(Y150:Y155)</f>
        <v>0</v>
      </c>
      <c r="Z156" s="6">
        <f t="shared" si="43"/>
        <v>0</v>
      </c>
    </row>
    <row r="157" spans="1:65" ht="15.6" x14ac:dyDescent="0.3">
      <c r="A157" s="309" t="s">
        <v>9</v>
      </c>
      <c r="B157" s="310" t="str">
        <f>'JMS SHEDULE OF WORKS'!D7</f>
        <v>Male WC WF-01 wall panels</v>
      </c>
      <c r="C157" s="311"/>
      <c r="D157" s="312">
        <v>1.3</v>
      </c>
      <c r="E157" s="312">
        <v>1.4</v>
      </c>
      <c r="F157" s="313" t="str">
        <f>'JMS SHEDULE OF WORKS'!J7</f>
        <v>WC-11</v>
      </c>
      <c r="G157" s="314"/>
      <c r="H157" s="315" t="s">
        <v>22</v>
      </c>
      <c r="I157" s="316">
        <f>'JMS SHEDULE OF WORKS'!G7</f>
        <v>2</v>
      </c>
      <c r="J157" s="314"/>
      <c r="K157" s="314"/>
      <c r="L157" s="314"/>
      <c r="M157" s="314"/>
      <c r="N157" s="309" t="s">
        <v>9</v>
      </c>
      <c r="O157" s="310">
        <f>'JMS SHEDULE OF WORKS'!Q7</f>
        <v>29</v>
      </c>
      <c r="P157" s="311"/>
      <c r="Q157" s="312">
        <v>1.3</v>
      </c>
      <c r="R157" s="312">
        <v>1.4</v>
      </c>
      <c r="S157" s="313">
        <f>'JMS SHEDULE OF WORKS'!W7</f>
        <v>0</v>
      </c>
      <c r="T157" s="314"/>
      <c r="U157" s="315" t="s">
        <v>22</v>
      </c>
      <c r="V157" s="316">
        <f>'JMS SHEDULE OF WORKS'!T7</f>
        <v>0</v>
      </c>
      <c r="W157" s="314"/>
      <c r="X157" s="314"/>
      <c r="Y157" s="314"/>
      <c r="Z157" s="314"/>
      <c r="AA157" s="309" t="s">
        <v>9</v>
      </c>
      <c r="AB157" s="310">
        <f>'JMS SHEDULE OF WORKS'!AD7</f>
        <v>0</v>
      </c>
      <c r="AC157" s="311"/>
      <c r="AD157" s="312">
        <v>1.3</v>
      </c>
      <c r="AE157" s="312">
        <v>1.4</v>
      </c>
      <c r="AF157" s="313">
        <f>'JMS SHEDULE OF WORKS'!AJ7</f>
        <v>0</v>
      </c>
      <c r="AG157" s="314"/>
      <c r="AH157" s="315" t="s">
        <v>22</v>
      </c>
      <c r="AI157" s="316">
        <f>'JMS SHEDULE OF WORKS'!AG7</f>
        <v>0</v>
      </c>
      <c r="AJ157" s="314"/>
      <c r="AK157" s="314"/>
      <c r="AL157" s="314"/>
      <c r="AM157" s="314"/>
      <c r="AN157" s="309" t="s">
        <v>9</v>
      </c>
      <c r="AO157" s="310">
        <f>'JMS SHEDULE OF WORKS'!AQ7</f>
        <v>0</v>
      </c>
      <c r="AP157" s="311"/>
      <c r="AQ157" s="312">
        <v>1.3</v>
      </c>
      <c r="AR157" s="312">
        <v>1.4</v>
      </c>
      <c r="AS157" s="313">
        <f>'JMS SHEDULE OF WORKS'!AW7</f>
        <v>0</v>
      </c>
      <c r="AT157" s="314"/>
      <c r="AU157" s="315" t="s">
        <v>22</v>
      </c>
      <c r="AV157" s="316">
        <f>'JMS SHEDULE OF WORKS'!AT7</f>
        <v>0</v>
      </c>
      <c r="AW157" s="314"/>
      <c r="AX157" s="314"/>
      <c r="AY157" s="314"/>
      <c r="AZ157" s="314"/>
      <c r="BA157" s="3" t="s">
        <v>9</v>
      </c>
      <c r="BB157" s="67">
        <f>'JMS SHEDULE OF WORKS'!BD7</f>
        <v>0</v>
      </c>
      <c r="BD157" s="26">
        <v>1.3</v>
      </c>
      <c r="BE157" s="26">
        <v>1.4</v>
      </c>
      <c r="BF157" s="68">
        <f>'JMS SHEDULE OF WORKS'!BJ7</f>
        <v>0</v>
      </c>
      <c r="BG157" s="5"/>
      <c r="BH157" s="13" t="s">
        <v>22</v>
      </c>
      <c r="BI157" s="24">
        <f>'JMS SHEDULE OF WORKS'!BG7</f>
        <v>0</v>
      </c>
      <c r="BJ157" s="5"/>
      <c r="BK157" s="5"/>
      <c r="BL157" s="5"/>
      <c r="BM157" s="5"/>
    </row>
    <row r="158" spans="1:65" s="2" customFormat="1" x14ac:dyDescent="0.25">
      <c r="A158" s="317" t="str">
        <f>'JMS SHEDULE OF WORKS'!A7</f>
        <v>6881/5</v>
      </c>
      <c r="B158" s="318" t="s">
        <v>3</v>
      </c>
      <c r="C158" s="319" t="s">
        <v>4</v>
      </c>
      <c r="D158" s="320" t="s">
        <v>5</v>
      </c>
      <c r="E158" s="320" t="s">
        <v>5</v>
      </c>
      <c r="F158" s="320" t="s">
        <v>23</v>
      </c>
      <c r="G158" s="321" t="s">
        <v>6</v>
      </c>
      <c r="H158" s="322" t="s">
        <v>7</v>
      </c>
      <c r="I158" s="321" t="s">
        <v>8</v>
      </c>
      <c r="J158" s="321"/>
      <c r="K158" s="321" t="s">
        <v>18</v>
      </c>
      <c r="L158" s="321" t="s">
        <v>19</v>
      </c>
      <c r="M158" s="321" t="s">
        <v>20</v>
      </c>
      <c r="N158" s="317">
        <f>'JMS SHEDULE OF WORKS'!N7</f>
        <v>2902.7501909000002</v>
      </c>
      <c r="O158" s="318" t="s">
        <v>3</v>
      </c>
      <c r="P158" s="319" t="s">
        <v>4</v>
      </c>
      <c r="Q158" s="320" t="s">
        <v>5</v>
      </c>
      <c r="R158" s="320" t="s">
        <v>5</v>
      </c>
      <c r="S158" s="320" t="s">
        <v>23</v>
      </c>
      <c r="T158" s="321" t="s">
        <v>6</v>
      </c>
      <c r="U158" s="322" t="s">
        <v>7</v>
      </c>
      <c r="V158" s="321" t="s">
        <v>8</v>
      </c>
      <c r="W158" s="321"/>
      <c r="X158" s="321" t="s">
        <v>18</v>
      </c>
      <c r="Y158" s="321" t="s">
        <v>19</v>
      </c>
      <c r="Z158" s="321" t="s">
        <v>20</v>
      </c>
      <c r="AA158" s="317" t="str">
        <f>'JMS SHEDULE OF WORKS'!AA7</f>
        <v>VE Cost as follows in oberflex flat panels, Unfinished £1007.06 each &amp; finished £1076.83 each</v>
      </c>
      <c r="AB158" s="318" t="s">
        <v>3</v>
      </c>
      <c r="AC158" s="319" t="s">
        <v>4</v>
      </c>
      <c r="AD158" s="320" t="s">
        <v>5</v>
      </c>
      <c r="AE158" s="320" t="s">
        <v>5</v>
      </c>
      <c r="AF158" s="320" t="s">
        <v>23</v>
      </c>
      <c r="AG158" s="321" t="s">
        <v>6</v>
      </c>
      <c r="AH158" s="322" t="s">
        <v>7</v>
      </c>
      <c r="AI158" s="321" t="s">
        <v>8</v>
      </c>
      <c r="AJ158" s="321"/>
      <c r="AK158" s="321" t="s">
        <v>18</v>
      </c>
      <c r="AL158" s="321" t="s">
        <v>19</v>
      </c>
      <c r="AM158" s="321" t="s">
        <v>20</v>
      </c>
      <c r="AN158" s="317">
        <f>'JMS SHEDULE OF WORKS'!AN7</f>
        <v>0</v>
      </c>
      <c r="AO158" s="318" t="s">
        <v>3</v>
      </c>
      <c r="AP158" s="319" t="s">
        <v>4</v>
      </c>
      <c r="AQ158" s="320" t="s">
        <v>5</v>
      </c>
      <c r="AR158" s="320" t="s">
        <v>5</v>
      </c>
      <c r="AS158" s="320" t="s">
        <v>23</v>
      </c>
      <c r="AT158" s="321" t="s">
        <v>6</v>
      </c>
      <c r="AU158" s="322" t="s">
        <v>7</v>
      </c>
      <c r="AV158" s="321" t="s">
        <v>8</v>
      </c>
      <c r="AW158" s="321"/>
      <c r="AX158" s="321" t="s">
        <v>18</v>
      </c>
      <c r="AY158" s="321" t="s">
        <v>19</v>
      </c>
      <c r="AZ158" s="321" t="s">
        <v>20</v>
      </c>
      <c r="BA158" s="66">
        <f>'JMS SHEDULE OF WORKS'!BA7</f>
        <v>0</v>
      </c>
      <c r="BB158" s="8" t="s">
        <v>3</v>
      </c>
      <c r="BC158" s="2" t="s">
        <v>4</v>
      </c>
      <c r="BD158" s="27" t="s">
        <v>5</v>
      </c>
      <c r="BE158" s="27" t="s">
        <v>5</v>
      </c>
      <c r="BF158" s="27" t="s">
        <v>23</v>
      </c>
      <c r="BG158" s="6" t="s">
        <v>6</v>
      </c>
      <c r="BH158" s="14" t="s">
        <v>7</v>
      </c>
      <c r="BI158" s="6" t="s">
        <v>8</v>
      </c>
      <c r="BJ158" s="6"/>
      <c r="BK158" s="6" t="s">
        <v>18</v>
      </c>
      <c r="BL158" s="6" t="s">
        <v>19</v>
      </c>
      <c r="BM158" s="6" t="s">
        <v>20</v>
      </c>
    </row>
    <row r="159" spans="1:65" x14ac:dyDescent="0.25">
      <c r="A159" s="323" t="s">
        <v>24</v>
      </c>
      <c r="B159" s="324" t="s">
        <v>1210</v>
      </c>
      <c r="C159" s="325" t="s">
        <v>246</v>
      </c>
      <c r="D159" s="326">
        <v>0.1</v>
      </c>
      <c r="E159" s="326">
        <v>3.7999999999999999E-2</v>
      </c>
      <c r="F159" s="326">
        <f t="shared" ref="F159:F164" si="44">SUM(D159*E159)</f>
        <v>3.8E-3</v>
      </c>
      <c r="G159" s="22">
        <v>25.2</v>
      </c>
      <c r="H159" s="23">
        <v>4925</v>
      </c>
      <c r="I159" s="22">
        <f t="shared" ref="I159:I164" si="45">SUM(F159*G159)*H159</f>
        <v>471.61799999999999</v>
      </c>
      <c r="J159" s="314"/>
      <c r="K159" s="314"/>
      <c r="L159" s="314"/>
      <c r="M159" s="314"/>
      <c r="N159" s="323" t="s">
        <v>24</v>
      </c>
      <c r="O159" s="324"/>
      <c r="P159" s="325"/>
      <c r="Q159" s="326"/>
      <c r="R159" s="326"/>
      <c r="S159" s="326"/>
      <c r="T159" s="357"/>
      <c r="U159" s="23"/>
      <c r="V159" s="22">
        <f t="shared" ref="V159:V164" si="46">SUM(S159*T159)*U159</f>
        <v>0</v>
      </c>
      <c r="W159" s="314"/>
      <c r="X159" s="314"/>
      <c r="Y159" s="314"/>
      <c r="Z159" s="314"/>
      <c r="AA159" s="323" t="s">
        <v>24</v>
      </c>
      <c r="AB159" s="324" t="s">
        <v>1210</v>
      </c>
      <c r="AC159" s="325" t="s">
        <v>246</v>
      </c>
      <c r="AD159" s="326">
        <v>0.1</v>
      </c>
      <c r="AE159" s="326">
        <v>3.7999999999999999E-2</v>
      </c>
      <c r="AF159" s="326">
        <f t="shared" ref="AF159:AF164" si="47">SUM(AD159*AE159)</f>
        <v>3.8E-3</v>
      </c>
      <c r="AG159" s="357">
        <v>0</v>
      </c>
      <c r="AH159" s="23">
        <v>5306</v>
      </c>
      <c r="AI159" s="22">
        <f t="shared" ref="AI159:AI164" si="48">SUM(AF159*AG159)*AH159</f>
        <v>0</v>
      </c>
      <c r="AJ159" s="314"/>
      <c r="AK159" s="314"/>
      <c r="AL159" s="314"/>
      <c r="AM159" s="314"/>
      <c r="AN159" s="323" t="s">
        <v>24</v>
      </c>
      <c r="AO159" s="324" t="s">
        <v>1210</v>
      </c>
      <c r="AP159" s="325" t="s">
        <v>246</v>
      </c>
      <c r="AQ159" s="326">
        <v>0.1</v>
      </c>
      <c r="AR159" s="326">
        <v>3.7999999999999999E-2</v>
      </c>
      <c r="AS159" s="326">
        <f t="shared" ref="AS159:AS164" si="49">SUM(AQ159*AR159)</f>
        <v>3.8E-3</v>
      </c>
      <c r="AT159" s="22">
        <v>25.2</v>
      </c>
      <c r="AU159" s="23">
        <v>4925</v>
      </c>
      <c r="AV159" s="22">
        <f t="shared" ref="AV159:AV164" si="50">SUM(AS159*AT159)*AU159</f>
        <v>471.61799999999999</v>
      </c>
      <c r="AW159" s="314"/>
      <c r="AX159" s="314"/>
      <c r="AY159" s="314"/>
      <c r="AZ159" s="314"/>
      <c r="BA159" s="30" t="s">
        <v>24</v>
      </c>
      <c r="BB159" s="11" t="s">
        <v>1210</v>
      </c>
      <c r="BC159" s="234" t="s">
        <v>1655</v>
      </c>
      <c r="BD159" s="28">
        <v>0.1</v>
      </c>
      <c r="BE159" s="28">
        <v>3.7999999999999999E-2</v>
      </c>
      <c r="BF159" s="28">
        <f t="shared" ref="BF159:BF164" si="51">SUM(BD159*BE159)</f>
        <v>3.8E-3</v>
      </c>
      <c r="BG159" s="10">
        <v>25.2</v>
      </c>
      <c r="BH159" s="236">
        <v>3828</v>
      </c>
      <c r="BI159" s="10">
        <f t="shared" ref="BI159:BI164" si="52">SUM(BF159*BG159)*BH159</f>
        <v>366.56927999999999</v>
      </c>
      <c r="BJ159" s="5"/>
      <c r="BK159" s="5"/>
      <c r="BL159" s="5"/>
      <c r="BM159" s="5"/>
    </row>
    <row r="160" spans="1:65" x14ac:dyDescent="0.25">
      <c r="A160" s="323" t="s">
        <v>24</v>
      </c>
      <c r="B160" s="324" t="s">
        <v>1211</v>
      </c>
      <c r="C160" s="325" t="s">
        <v>1212</v>
      </c>
      <c r="D160" s="326">
        <v>6.3E-2</v>
      </c>
      <c r="E160" s="326">
        <v>3.2000000000000001E-2</v>
      </c>
      <c r="F160" s="326">
        <f t="shared" si="44"/>
        <v>2.016E-3</v>
      </c>
      <c r="G160" s="22">
        <f>SUM(D157+D157+E157+E157)</f>
        <v>5.4</v>
      </c>
      <c r="H160" s="23">
        <v>550</v>
      </c>
      <c r="I160" s="22">
        <f t="shared" si="45"/>
        <v>5.9875200000000008</v>
      </c>
      <c r="J160" s="314"/>
      <c r="K160" s="314"/>
      <c r="L160" s="314"/>
      <c r="M160" s="314"/>
      <c r="N160" s="323" t="s">
        <v>24</v>
      </c>
      <c r="O160" s="324" t="s">
        <v>1211</v>
      </c>
      <c r="P160" s="325" t="s">
        <v>1212</v>
      </c>
      <c r="Q160" s="326">
        <v>6.3E-2</v>
      </c>
      <c r="R160" s="326">
        <v>3.2000000000000001E-2</v>
      </c>
      <c r="S160" s="326">
        <f t="shared" ref="S160:S164" si="53">SUM(Q160*R160)</f>
        <v>2.016E-3</v>
      </c>
      <c r="T160" s="22">
        <f>SUM(Q157+Q157+R157+R157)</f>
        <v>5.4</v>
      </c>
      <c r="U160" s="23">
        <v>550</v>
      </c>
      <c r="V160" s="22">
        <f t="shared" si="46"/>
        <v>5.9875200000000008</v>
      </c>
      <c r="W160" s="314"/>
      <c r="X160" s="314"/>
      <c r="Y160" s="314"/>
      <c r="Z160" s="314"/>
      <c r="AA160" s="323" t="s">
        <v>24</v>
      </c>
      <c r="AB160" s="324" t="s">
        <v>1211</v>
      </c>
      <c r="AC160" s="325" t="s">
        <v>1212</v>
      </c>
      <c r="AD160" s="326">
        <v>6.3E-2</v>
      </c>
      <c r="AE160" s="326">
        <v>3.2000000000000001E-2</v>
      </c>
      <c r="AF160" s="326">
        <f t="shared" si="47"/>
        <v>2.016E-3</v>
      </c>
      <c r="AG160" s="22">
        <f>SUM(AD157+AD157+AE157+AE157)</f>
        <v>5.4</v>
      </c>
      <c r="AH160" s="23">
        <v>550</v>
      </c>
      <c r="AI160" s="22">
        <f t="shared" si="48"/>
        <v>5.9875200000000008</v>
      </c>
      <c r="AJ160" s="314"/>
      <c r="AK160" s="314"/>
      <c r="AL160" s="314"/>
      <c r="AM160" s="314"/>
      <c r="AN160" s="323" t="s">
        <v>24</v>
      </c>
      <c r="AO160" s="324" t="s">
        <v>1211</v>
      </c>
      <c r="AP160" s="325" t="s">
        <v>1212</v>
      </c>
      <c r="AQ160" s="326">
        <v>6.3E-2</v>
      </c>
      <c r="AR160" s="326">
        <v>3.2000000000000001E-2</v>
      </c>
      <c r="AS160" s="326">
        <f t="shared" si="49"/>
        <v>2.016E-3</v>
      </c>
      <c r="AT160" s="22">
        <f>SUM(AQ157+AQ157+AR157+AR157)</f>
        <v>5.4</v>
      </c>
      <c r="AU160" s="23">
        <v>550</v>
      </c>
      <c r="AV160" s="22">
        <f t="shared" si="50"/>
        <v>5.9875200000000008</v>
      </c>
      <c r="AW160" s="314"/>
      <c r="AX160" s="314"/>
      <c r="AY160" s="314"/>
      <c r="AZ160" s="314"/>
      <c r="BA160" s="30" t="s">
        <v>24</v>
      </c>
      <c r="BB160" s="11" t="s">
        <v>1211</v>
      </c>
      <c r="BC160" s="12" t="s">
        <v>1212</v>
      </c>
      <c r="BD160" s="28">
        <v>6.3E-2</v>
      </c>
      <c r="BE160" s="28">
        <v>3.2000000000000001E-2</v>
      </c>
      <c r="BF160" s="28">
        <f t="shared" si="51"/>
        <v>2.016E-3</v>
      </c>
      <c r="BG160" s="10">
        <f>SUM(BD157+BD157+BE157+BE157)</f>
        <v>5.4</v>
      </c>
      <c r="BH160" s="15">
        <v>550</v>
      </c>
      <c r="BI160" s="10">
        <f t="shared" si="52"/>
        <v>5.9875200000000008</v>
      </c>
      <c r="BJ160" s="5"/>
      <c r="BK160" s="5"/>
      <c r="BL160" s="5"/>
      <c r="BM160" s="5"/>
    </row>
    <row r="161" spans="1:65" x14ac:dyDescent="0.25">
      <c r="A161" s="323" t="s">
        <v>24</v>
      </c>
      <c r="B161" s="324" t="s">
        <v>1213</v>
      </c>
      <c r="C161" s="325" t="s">
        <v>246</v>
      </c>
      <c r="D161" s="326">
        <v>6.3E-2</v>
      </c>
      <c r="E161" s="326">
        <v>2.5000000000000001E-2</v>
      </c>
      <c r="F161" s="326">
        <f t="shared" si="44"/>
        <v>1.575E-3</v>
      </c>
      <c r="G161" s="22">
        <f>SUM(D157+D157+E157+E157)</f>
        <v>5.4</v>
      </c>
      <c r="H161" s="23">
        <v>4566</v>
      </c>
      <c r="I161" s="22">
        <f t="shared" si="45"/>
        <v>38.833829999999999</v>
      </c>
      <c r="J161" s="314"/>
      <c r="K161" s="314"/>
      <c r="L161" s="314"/>
      <c r="M161" s="314"/>
      <c r="N161" s="323" t="s">
        <v>24</v>
      </c>
      <c r="O161" s="324" t="s">
        <v>1213</v>
      </c>
      <c r="P161" s="325" t="s">
        <v>246</v>
      </c>
      <c r="Q161" s="326">
        <v>6.3E-2</v>
      </c>
      <c r="R161" s="326">
        <v>2.5000000000000001E-2</v>
      </c>
      <c r="S161" s="326">
        <f t="shared" si="53"/>
        <v>1.575E-3</v>
      </c>
      <c r="T161" s="22">
        <f>SUM(Q157+Q157+R157+R157)</f>
        <v>5.4</v>
      </c>
      <c r="U161" s="23">
        <v>4566</v>
      </c>
      <c r="V161" s="22">
        <f t="shared" si="46"/>
        <v>38.833829999999999</v>
      </c>
      <c r="W161" s="314"/>
      <c r="X161" s="314"/>
      <c r="Y161" s="314"/>
      <c r="Z161" s="314"/>
      <c r="AA161" s="323" t="s">
        <v>24</v>
      </c>
      <c r="AB161" s="324" t="s">
        <v>1213</v>
      </c>
      <c r="AC161" s="325" t="s">
        <v>246</v>
      </c>
      <c r="AD161" s="326">
        <v>6.3E-2</v>
      </c>
      <c r="AE161" s="326">
        <v>2.5000000000000001E-2</v>
      </c>
      <c r="AF161" s="326">
        <f t="shared" si="47"/>
        <v>1.575E-3</v>
      </c>
      <c r="AG161" s="22">
        <f>SUM(AD157+AD157+AE157+AE157)</f>
        <v>5.4</v>
      </c>
      <c r="AH161" s="23">
        <v>4566</v>
      </c>
      <c r="AI161" s="22">
        <f t="shared" si="48"/>
        <v>38.833829999999999</v>
      </c>
      <c r="AJ161" s="314"/>
      <c r="AK161" s="314"/>
      <c r="AL161" s="314"/>
      <c r="AM161" s="314"/>
      <c r="AN161" s="323" t="s">
        <v>24</v>
      </c>
      <c r="AO161" s="324" t="s">
        <v>1213</v>
      </c>
      <c r="AP161" s="325" t="s">
        <v>246</v>
      </c>
      <c r="AQ161" s="326">
        <v>6.3E-2</v>
      </c>
      <c r="AR161" s="326">
        <v>2.5000000000000001E-2</v>
      </c>
      <c r="AS161" s="326">
        <f t="shared" si="49"/>
        <v>1.575E-3</v>
      </c>
      <c r="AT161" s="22">
        <f>SUM(AQ157+AQ157+AR157+AR157)</f>
        <v>5.4</v>
      </c>
      <c r="AU161" s="23">
        <v>4566</v>
      </c>
      <c r="AV161" s="22">
        <f t="shared" si="50"/>
        <v>38.833829999999999</v>
      </c>
      <c r="AW161" s="314"/>
      <c r="AX161" s="314"/>
      <c r="AY161" s="314"/>
      <c r="AZ161" s="314"/>
      <c r="BA161" s="30" t="s">
        <v>24</v>
      </c>
      <c r="BB161" s="11" t="s">
        <v>1213</v>
      </c>
      <c r="BC161" s="234" t="s">
        <v>1655</v>
      </c>
      <c r="BD161" s="28">
        <v>6.3E-2</v>
      </c>
      <c r="BE161" s="28">
        <v>2.5000000000000001E-2</v>
      </c>
      <c r="BF161" s="28">
        <f t="shared" si="51"/>
        <v>1.575E-3</v>
      </c>
      <c r="BG161" s="10">
        <f>SUM(BD157+BD157+BE157+BE157)</f>
        <v>5.4</v>
      </c>
      <c r="BH161" s="236">
        <v>3709</v>
      </c>
      <c r="BI161" s="10">
        <f t="shared" si="52"/>
        <v>31.545045000000002</v>
      </c>
      <c r="BJ161" s="5"/>
      <c r="BK161" s="5"/>
      <c r="BL161" s="5"/>
      <c r="BM161" s="5"/>
    </row>
    <row r="162" spans="1:65" x14ac:dyDescent="0.25">
      <c r="A162" s="327" t="s">
        <v>25</v>
      </c>
      <c r="B162" s="324" t="s">
        <v>1608</v>
      </c>
      <c r="C162" s="325" t="s">
        <v>1609</v>
      </c>
      <c r="D162" s="326">
        <v>1.3</v>
      </c>
      <c r="E162" s="326">
        <v>1.4</v>
      </c>
      <c r="F162" s="326">
        <f t="shared" si="44"/>
        <v>1.8199999999999998</v>
      </c>
      <c r="G162" s="22">
        <v>1</v>
      </c>
      <c r="H162" s="23">
        <v>7.5</v>
      </c>
      <c r="I162" s="22">
        <f t="shared" si="45"/>
        <v>13.649999999999999</v>
      </c>
      <c r="J162" s="314"/>
      <c r="K162" s="314"/>
      <c r="L162" s="314"/>
      <c r="M162" s="314"/>
      <c r="N162" s="327" t="s">
        <v>25</v>
      </c>
      <c r="O162" s="324"/>
      <c r="P162" s="325"/>
      <c r="Q162" s="326"/>
      <c r="R162" s="326"/>
      <c r="S162" s="326">
        <f t="shared" si="53"/>
        <v>0</v>
      </c>
      <c r="T162" s="22"/>
      <c r="U162" s="23"/>
      <c r="V162" s="22">
        <f t="shared" si="46"/>
        <v>0</v>
      </c>
      <c r="W162" s="314"/>
      <c r="X162" s="314"/>
      <c r="Y162" s="314"/>
      <c r="Z162" s="314"/>
      <c r="AA162" s="327" t="s">
        <v>25</v>
      </c>
      <c r="AB162" s="324"/>
      <c r="AC162" s="325"/>
      <c r="AD162" s="326"/>
      <c r="AE162" s="326"/>
      <c r="AF162" s="326">
        <f t="shared" si="47"/>
        <v>0</v>
      </c>
      <c r="AG162" s="22"/>
      <c r="AH162" s="23"/>
      <c r="AI162" s="22">
        <f t="shared" si="48"/>
        <v>0</v>
      </c>
      <c r="AJ162" s="314"/>
      <c r="AK162" s="314"/>
      <c r="AL162" s="314"/>
      <c r="AM162" s="314"/>
      <c r="AN162" s="327" t="s">
        <v>25</v>
      </c>
      <c r="AO162" s="324" t="s">
        <v>1608</v>
      </c>
      <c r="AP162" s="325" t="s">
        <v>1609</v>
      </c>
      <c r="AQ162" s="326">
        <v>1.3</v>
      </c>
      <c r="AR162" s="326">
        <v>1.4</v>
      </c>
      <c r="AS162" s="326">
        <f t="shared" si="49"/>
        <v>1.8199999999999998</v>
      </c>
      <c r="AT162" s="22">
        <v>1</v>
      </c>
      <c r="AU162" s="23">
        <v>7.5</v>
      </c>
      <c r="AV162" s="22">
        <f t="shared" si="50"/>
        <v>13.649999999999999</v>
      </c>
      <c r="AW162" s="314"/>
      <c r="AX162" s="314"/>
      <c r="AY162" s="314"/>
      <c r="AZ162" s="314"/>
      <c r="BA162" s="31" t="s">
        <v>25</v>
      </c>
      <c r="BB162" s="11" t="s">
        <v>1608</v>
      </c>
      <c r="BC162" s="12" t="s">
        <v>1609</v>
      </c>
      <c r="BD162" s="28">
        <v>1.3</v>
      </c>
      <c r="BE162" s="28">
        <v>1.4</v>
      </c>
      <c r="BF162" s="28">
        <f t="shared" si="51"/>
        <v>1.8199999999999998</v>
      </c>
      <c r="BG162" s="10">
        <v>1</v>
      </c>
      <c r="BH162" s="15">
        <v>7.5</v>
      </c>
      <c r="BI162" s="10">
        <f t="shared" si="52"/>
        <v>13.649999999999999</v>
      </c>
      <c r="BJ162" s="5"/>
      <c r="BK162" s="5"/>
      <c r="BL162" s="5"/>
      <c r="BM162" s="5"/>
    </row>
    <row r="163" spans="1:65" x14ac:dyDescent="0.25">
      <c r="A163" s="327" t="s">
        <v>25</v>
      </c>
      <c r="B163" s="324"/>
      <c r="C163" s="325"/>
      <c r="D163" s="326"/>
      <c r="E163" s="326"/>
      <c r="F163" s="326">
        <f t="shared" si="44"/>
        <v>0</v>
      </c>
      <c r="G163" s="22"/>
      <c r="H163" s="23"/>
      <c r="I163" s="22">
        <f t="shared" si="45"/>
        <v>0</v>
      </c>
      <c r="J163" s="314"/>
      <c r="K163" s="314"/>
      <c r="L163" s="314"/>
      <c r="M163" s="314"/>
      <c r="N163" s="327" t="s">
        <v>25</v>
      </c>
      <c r="O163" s="324"/>
      <c r="P163" s="325"/>
      <c r="Q163" s="326"/>
      <c r="R163" s="326"/>
      <c r="S163" s="326">
        <f t="shared" si="53"/>
        <v>0</v>
      </c>
      <c r="T163" s="22"/>
      <c r="U163" s="23"/>
      <c r="V163" s="22">
        <f t="shared" si="46"/>
        <v>0</v>
      </c>
      <c r="W163" s="314"/>
      <c r="X163" s="314"/>
      <c r="Y163" s="314"/>
      <c r="Z163" s="314"/>
      <c r="AA163" s="327" t="s">
        <v>25</v>
      </c>
      <c r="AB163" s="324"/>
      <c r="AC163" s="325"/>
      <c r="AD163" s="326"/>
      <c r="AE163" s="326"/>
      <c r="AF163" s="326">
        <f t="shared" si="47"/>
        <v>0</v>
      </c>
      <c r="AG163" s="22"/>
      <c r="AH163" s="23"/>
      <c r="AI163" s="22">
        <f t="shared" si="48"/>
        <v>0</v>
      </c>
      <c r="AJ163" s="314"/>
      <c r="AK163" s="314"/>
      <c r="AL163" s="314"/>
      <c r="AM163" s="314"/>
      <c r="AN163" s="327" t="s">
        <v>25</v>
      </c>
      <c r="AO163" s="324"/>
      <c r="AP163" s="325"/>
      <c r="AQ163" s="326"/>
      <c r="AR163" s="326"/>
      <c r="AS163" s="326">
        <f t="shared" si="49"/>
        <v>0</v>
      </c>
      <c r="AT163" s="22"/>
      <c r="AU163" s="23"/>
      <c r="AV163" s="22">
        <f t="shared" si="50"/>
        <v>0</v>
      </c>
      <c r="AW163" s="314"/>
      <c r="AX163" s="314"/>
      <c r="AY163" s="314"/>
      <c r="AZ163" s="314"/>
      <c r="BA163" s="31" t="s">
        <v>25</v>
      </c>
      <c r="BB163" s="11"/>
      <c r="BC163" s="12"/>
      <c r="BD163" s="28"/>
      <c r="BE163" s="28"/>
      <c r="BF163" s="28">
        <f t="shared" si="51"/>
        <v>0</v>
      </c>
      <c r="BG163" s="10"/>
      <c r="BH163" s="15"/>
      <c r="BI163" s="10">
        <f t="shared" si="52"/>
        <v>0</v>
      </c>
      <c r="BJ163" s="5"/>
      <c r="BK163" s="5"/>
      <c r="BL163" s="5"/>
      <c r="BM163" s="5"/>
    </row>
    <row r="164" spans="1:65" x14ac:dyDescent="0.25">
      <c r="A164" s="327" t="s">
        <v>25</v>
      </c>
      <c r="B164" s="324"/>
      <c r="C164" s="325"/>
      <c r="D164" s="326"/>
      <c r="E164" s="326"/>
      <c r="F164" s="326">
        <f t="shared" si="44"/>
        <v>0</v>
      </c>
      <c r="G164" s="22"/>
      <c r="H164" s="23"/>
      <c r="I164" s="22">
        <f t="shared" si="45"/>
        <v>0</v>
      </c>
      <c r="J164" s="314"/>
      <c r="K164" s="314"/>
      <c r="L164" s="314"/>
      <c r="M164" s="314"/>
      <c r="N164" s="327" t="s">
        <v>25</v>
      </c>
      <c r="O164" s="324"/>
      <c r="P164" s="325"/>
      <c r="Q164" s="326"/>
      <c r="R164" s="326"/>
      <c r="S164" s="326">
        <f t="shared" si="53"/>
        <v>0</v>
      </c>
      <c r="T164" s="22"/>
      <c r="U164" s="23"/>
      <c r="V164" s="22">
        <f t="shared" si="46"/>
        <v>0</v>
      </c>
      <c r="W164" s="314"/>
      <c r="X164" s="314"/>
      <c r="Y164" s="314"/>
      <c r="Z164" s="314"/>
      <c r="AA164" s="327" t="s">
        <v>25</v>
      </c>
      <c r="AB164" s="324"/>
      <c r="AC164" s="325"/>
      <c r="AD164" s="326"/>
      <c r="AE164" s="326"/>
      <c r="AF164" s="326">
        <f t="shared" si="47"/>
        <v>0</v>
      </c>
      <c r="AG164" s="22"/>
      <c r="AH164" s="23"/>
      <c r="AI164" s="22">
        <f t="shared" si="48"/>
        <v>0</v>
      </c>
      <c r="AJ164" s="314"/>
      <c r="AK164" s="314"/>
      <c r="AL164" s="314"/>
      <c r="AM164" s="314"/>
      <c r="AN164" s="327" t="s">
        <v>25</v>
      </c>
      <c r="AO164" s="324"/>
      <c r="AP164" s="325"/>
      <c r="AQ164" s="326"/>
      <c r="AR164" s="326"/>
      <c r="AS164" s="326">
        <f t="shared" si="49"/>
        <v>0</v>
      </c>
      <c r="AT164" s="22"/>
      <c r="AU164" s="23"/>
      <c r="AV164" s="22">
        <f t="shared" si="50"/>
        <v>0</v>
      </c>
      <c r="AW164" s="314"/>
      <c r="AX164" s="314"/>
      <c r="AY164" s="314"/>
      <c r="AZ164" s="314"/>
      <c r="BA164" s="31" t="s">
        <v>25</v>
      </c>
      <c r="BB164" s="11"/>
      <c r="BC164" s="12"/>
      <c r="BD164" s="28"/>
      <c r="BE164" s="28"/>
      <c r="BF164" s="28">
        <f t="shared" si="51"/>
        <v>0</v>
      </c>
      <c r="BG164" s="10"/>
      <c r="BH164" s="15"/>
      <c r="BI164" s="10">
        <f t="shared" si="52"/>
        <v>0</v>
      </c>
      <c r="BJ164" s="5"/>
      <c r="BK164" s="5"/>
      <c r="BL164" s="5"/>
      <c r="BM164" s="5"/>
    </row>
    <row r="165" spans="1:65" x14ac:dyDescent="0.25">
      <c r="A165" s="327" t="s">
        <v>39</v>
      </c>
      <c r="B165" s="324"/>
      <c r="C165" s="325"/>
      <c r="D165" s="326"/>
      <c r="E165" s="326"/>
      <c r="F165" s="326"/>
      <c r="G165" s="22"/>
      <c r="H165" s="23"/>
      <c r="I165" s="22">
        <f t="shared" ref="I165:I167" si="54">SUM(G165*H165)</f>
        <v>0</v>
      </c>
      <c r="J165" s="314"/>
      <c r="K165" s="314"/>
      <c r="L165" s="314"/>
      <c r="M165" s="314"/>
      <c r="N165" s="327" t="s">
        <v>39</v>
      </c>
      <c r="O165" s="324"/>
      <c r="P165" s="325"/>
      <c r="Q165" s="326"/>
      <c r="R165" s="326"/>
      <c r="S165" s="326"/>
      <c r="T165" s="22"/>
      <c r="U165" s="23"/>
      <c r="V165" s="22">
        <f t="shared" ref="V165:V175" si="55">SUM(T165*U165)</f>
        <v>0</v>
      </c>
      <c r="W165" s="314"/>
      <c r="X165" s="314"/>
      <c r="Y165" s="314"/>
      <c r="Z165" s="314"/>
      <c r="AA165" s="327" t="s">
        <v>39</v>
      </c>
      <c r="AB165" s="324"/>
      <c r="AC165" s="325"/>
      <c r="AD165" s="326"/>
      <c r="AE165" s="326"/>
      <c r="AF165" s="326"/>
      <c r="AG165" s="22"/>
      <c r="AH165" s="23"/>
      <c r="AI165" s="22">
        <f t="shared" ref="AI165:AI175" si="56">SUM(AG165*AH165)</f>
        <v>0</v>
      </c>
      <c r="AJ165" s="314"/>
      <c r="AK165" s="314"/>
      <c r="AL165" s="314"/>
      <c r="AM165" s="314"/>
      <c r="AN165" s="327" t="s">
        <v>39</v>
      </c>
      <c r="AO165" s="324"/>
      <c r="AP165" s="325"/>
      <c r="AQ165" s="326"/>
      <c r="AR165" s="326"/>
      <c r="AS165" s="326"/>
      <c r="AT165" s="22"/>
      <c r="AU165" s="23"/>
      <c r="AV165" s="22">
        <f t="shared" ref="AV165:AV175" si="57">SUM(AT165*AU165)</f>
        <v>0</v>
      </c>
      <c r="AW165" s="314"/>
      <c r="AX165" s="314"/>
      <c r="AY165" s="314"/>
      <c r="AZ165" s="314"/>
      <c r="BA165" s="31" t="s">
        <v>39</v>
      </c>
      <c r="BB165" s="11"/>
      <c r="BC165" s="12"/>
      <c r="BD165" s="28"/>
      <c r="BE165" s="28"/>
      <c r="BF165" s="28"/>
      <c r="BG165" s="10"/>
      <c r="BH165" s="15"/>
      <c r="BI165" s="10">
        <f t="shared" ref="BI165:BI175" si="58">SUM(BG165*BH165)</f>
        <v>0</v>
      </c>
      <c r="BJ165" s="5"/>
      <c r="BK165" s="5"/>
      <c r="BL165" s="5"/>
      <c r="BM165" s="5"/>
    </row>
    <row r="166" spans="1:65" x14ac:dyDescent="0.25">
      <c r="A166" s="327" t="s">
        <v>39</v>
      </c>
      <c r="B166" s="324"/>
      <c r="C166" s="325"/>
      <c r="D166" s="326"/>
      <c r="E166" s="326"/>
      <c r="F166" s="326"/>
      <c r="G166" s="22"/>
      <c r="H166" s="23"/>
      <c r="I166" s="22">
        <f t="shared" si="54"/>
        <v>0</v>
      </c>
      <c r="J166" s="314"/>
      <c r="K166" s="314"/>
      <c r="L166" s="314"/>
      <c r="M166" s="314"/>
      <c r="N166" s="327" t="s">
        <v>39</v>
      </c>
      <c r="O166" s="324"/>
      <c r="P166" s="325"/>
      <c r="Q166" s="326"/>
      <c r="R166" s="326"/>
      <c r="S166" s="326"/>
      <c r="T166" s="22"/>
      <c r="U166" s="23"/>
      <c r="V166" s="22">
        <f t="shared" si="55"/>
        <v>0</v>
      </c>
      <c r="W166" s="314"/>
      <c r="X166" s="314"/>
      <c r="Y166" s="314"/>
      <c r="Z166" s="314"/>
      <c r="AA166" s="327" t="s">
        <v>39</v>
      </c>
      <c r="AB166" s="324"/>
      <c r="AC166" s="325"/>
      <c r="AD166" s="326"/>
      <c r="AE166" s="326"/>
      <c r="AF166" s="326"/>
      <c r="AG166" s="22"/>
      <c r="AH166" s="23"/>
      <c r="AI166" s="22">
        <f t="shared" si="56"/>
        <v>0</v>
      </c>
      <c r="AJ166" s="314"/>
      <c r="AK166" s="314"/>
      <c r="AL166" s="314"/>
      <c r="AM166" s="314"/>
      <c r="AN166" s="327" t="s">
        <v>39</v>
      </c>
      <c r="AO166" s="324"/>
      <c r="AP166" s="325"/>
      <c r="AQ166" s="326"/>
      <c r="AR166" s="326"/>
      <c r="AS166" s="326"/>
      <c r="AT166" s="22"/>
      <c r="AU166" s="23"/>
      <c r="AV166" s="22">
        <f t="shared" si="57"/>
        <v>0</v>
      </c>
      <c r="AW166" s="314"/>
      <c r="AX166" s="314"/>
      <c r="AY166" s="314"/>
      <c r="AZ166" s="314"/>
      <c r="BA166" s="31" t="s">
        <v>39</v>
      </c>
      <c r="BB166" s="11"/>
      <c r="BC166" s="12"/>
      <c r="BD166" s="28"/>
      <c r="BE166" s="28"/>
      <c r="BF166" s="28"/>
      <c r="BG166" s="10"/>
      <c r="BH166" s="15"/>
      <c r="BI166" s="10">
        <f t="shared" si="58"/>
        <v>0</v>
      </c>
      <c r="BJ166" s="5"/>
      <c r="BK166" s="5"/>
      <c r="BL166" s="5"/>
      <c r="BM166" s="5"/>
    </row>
    <row r="167" spans="1:65" x14ac:dyDescent="0.25">
      <c r="A167" s="327" t="s">
        <v>39</v>
      </c>
      <c r="B167" s="324"/>
      <c r="C167" s="325"/>
      <c r="D167" s="326"/>
      <c r="E167" s="326"/>
      <c r="F167" s="326"/>
      <c r="G167" s="22"/>
      <c r="H167" s="23"/>
      <c r="I167" s="22">
        <f t="shared" si="54"/>
        <v>0</v>
      </c>
      <c r="J167" s="314"/>
      <c r="K167" s="314"/>
      <c r="L167" s="314"/>
      <c r="M167" s="314"/>
      <c r="N167" s="327" t="s">
        <v>39</v>
      </c>
      <c r="O167" s="324"/>
      <c r="P167" s="325"/>
      <c r="Q167" s="326"/>
      <c r="R167" s="326"/>
      <c r="S167" s="326"/>
      <c r="T167" s="22"/>
      <c r="U167" s="23"/>
      <c r="V167" s="22">
        <f t="shared" si="55"/>
        <v>0</v>
      </c>
      <c r="W167" s="314"/>
      <c r="X167" s="314"/>
      <c r="Y167" s="314"/>
      <c r="Z167" s="314"/>
      <c r="AA167" s="327" t="s">
        <v>39</v>
      </c>
      <c r="AB167" s="324"/>
      <c r="AC167" s="325"/>
      <c r="AD167" s="326"/>
      <c r="AE167" s="326"/>
      <c r="AF167" s="326"/>
      <c r="AG167" s="22"/>
      <c r="AH167" s="23"/>
      <c r="AI167" s="22">
        <f t="shared" si="56"/>
        <v>0</v>
      </c>
      <c r="AJ167" s="314"/>
      <c r="AK167" s="314"/>
      <c r="AL167" s="314"/>
      <c r="AM167" s="314"/>
      <c r="AN167" s="327" t="s">
        <v>39</v>
      </c>
      <c r="AO167" s="324"/>
      <c r="AP167" s="325"/>
      <c r="AQ167" s="326"/>
      <c r="AR167" s="326"/>
      <c r="AS167" s="326"/>
      <c r="AT167" s="22"/>
      <c r="AU167" s="23"/>
      <c r="AV167" s="22">
        <f t="shared" si="57"/>
        <v>0</v>
      </c>
      <c r="AW167" s="314"/>
      <c r="AX167" s="314"/>
      <c r="AY167" s="314"/>
      <c r="AZ167" s="314"/>
      <c r="BA167" s="31" t="s">
        <v>39</v>
      </c>
      <c r="BB167" s="11"/>
      <c r="BC167" s="12"/>
      <c r="BD167" s="28"/>
      <c r="BE167" s="28"/>
      <c r="BF167" s="28"/>
      <c r="BG167" s="10"/>
      <c r="BH167" s="15"/>
      <c r="BI167" s="10">
        <f t="shared" si="58"/>
        <v>0</v>
      </c>
      <c r="BJ167" s="5"/>
      <c r="BK167" s="5"/>
      <c r="BL167" s="5"/>
      <c r="BM167" s="5"/>
    </row>
    <row r="168" spans="1:65" x14ac:dyDescent="0.25">
      <c r="A168" s="328" t="s">
        <v>28</v>
      </c>
      <c r="B168" s="324"/>
      <c r="C168" s="325"/>
      <c r="D168" s="326"/>
      <c r="E168" s="326"/>
      <c r="F168" s="326"/>
      <c r="G168" s="22"/>
      <c r="H168" s="23"/>
      <c r="I168" s="22">
        <f t="shared" ref="I168:I187" si="59">SUM(G168*H168)</f>
        <v>0</v>
      </c>
      <c r="J168" s="314"/>
      <c r="K168" s="314"/>
      <c r="L168" s="314"/>
      <c r="M168" s="314"/>
      <c r="N168" s="328" t="s">
        <v>28</v>
      </c>
      <c r="O168" s="358" t="s">
        <v>1191</v>
      </c>
      <c r="P168" s="359" t="s">
        <v>1353</v>
      </c>
      <c r="Q168" s="360" t="s">
        <v>1354</v>
      </c>
      <c r="R168" s="360"/>
      <c r="S168" s="360"/>
      <c r="T168" s="357">
        <v>1</v>
      </c>
      <c r="U168" s="361">
        <v>357.68</v>
      </c>
      <c r="V168" s="22">
        <f t="shared" si="55"/>
        <v>357.68</v>
      </c>
      <c r="W168" s="314"/>
      <c r="X168" s="314"/>
      <c r="Y168" s="314"/>
      <c r="Z168" s="314"/>
      <c r="AA168" s="328" t="s">
        <v>28</v>
      </c>
      <c r="AB168" s="358" t="s">
        <v>1191</v>
      </c>
      <c r="AC168" s="359" t="s">
        <v>1353</v>
      </c>
      <c r="AD168" s="360" t="s">
        <v>1355</v>
      </c>
      <c r="AE168" s="360"/>
      <c r="AF168" s="360"/>
      <c r="AG168" s="357">
        <v>1</v>
      </c>
      <c r="AH168" s="361">
        <v>420.48</v>
      </c>
      <c r="AI168" s="22">
        <f t="shared" si="56"/>
        <v>420.48</v>
      </c>
      <c r="AJ168" s="314"/>
      <c r="AK168" s="314"/>
      <c r="AL168" s="314"/>
      <c r="AM168" s="314"/>
      <c r="AN168" s="328" t="s">
        <v>28</v>
      </c>
      <c r="AO168" s="324"/>
      <c r="AP168" s="325"/>
      <c r="AQ168" s="326"/>
      <c r="AR168" s="326"/>
      <c r="AS168" s="326"/>
      <c r="AT168" s="22"/>
      <c r="AU168" s="23"/>
      <c r="AV168" s="22">
        <f t="shared" si="57"/>
        <v>0</v>
      </c>
      <c r="AW168" s="314"/>
      <c r="AX168" s="314"/>
      <c r="AY168" s="314"/>
      <c r="AZ168" s="314"/>
      <c r="BA168" s="32" t="s">
        <v>28</v>
      </c>
      <c r="BB168" s="11"/>
      <c r="BC168" s="12"/>
      <c r="BD168" s="28"/>
      <c r="BE168" s="28"/>
      <c r="BF168" s="28"/>
      <c r="BG168" s="10"/>
      <c r="BH168" s="15"/>
      <c r="BI168" s="10">
        <f t="shared" si="58"/>
        <v>0</v>
      </c>
      <c r="BJ168" s="5"/>
      <c r="BK168" s="5"/>
      <c r="BL168" s="5"/>
      <c r="BM168" s="5"/>
    </row>
    <row r="169" spans="1:65" x14ac:dyDescent="0.25">
      <c r="A169" s="328" t="s">
        <v>28</v>
      </c>
      <c r="B169" s="324"/>
      <c r="C169" s="325"/>
      <c r="D169" s="326"/>
      <c r="E169" s="326"/>
      <c r="F169" s="326"/>
      <c r="G169" s="22"/>
      <c r="H169" s="23"/>
      <c r="I169" s="22">
        <f t="shared" si="59"/>
        <v>0</v>
      </c>
      <c r="J169" s="314"/>
      <c r="K169" s="314"/>
      <c r="L169" s="314"/>
      <c r="M169" s="314"/>
      <c r="N169" s="328" t="s">
        <v>28</v>
      </c>
      <c r="O169" s="324"/>
      <c r="P169" s="325"/>
      <c r="Q169" s="326"/>
      <c r="R169" s="326"/>
      <c r="S169" s="326"/>
      <c r="T169" s="22"/>
      <c r="U169" s="23"/>
      <c r="V169" s="22">
        <f t="shared" si="55"/>
        <v>0</v>
      </c>
      <c r="W169" s="314"/>
      <c r="X169" s="314"/>
      <c r="Y169" s="314"/>
      <c r="Z169" s="314"/>
      <c r="AA169" s="328" t="s">
        <v>28</v>
      </c>
      <c r="AB169" s="324"/>
      <c r="AC169" s="325"/>
      <c r="AD169" s="326"/>
      <c r="AE169" s="326"/>
      <c r="AF169" s="326"/>
      <c r="AG169" s="22"/>
      <c r="AH169" s="23"/>
      <c r="AI169" s="22">
        <f t="shared" si="56"/>
        <v>0</v>
      </c>
      <c r="AJ169" s="314"/>
      <c r="AK169" s="314"/>
      <c r="AL169" s="314"/>
      <c r="AM169" s="314"/>
      <c r="AN169" s="328" t="s">
        <v>28</v>
      </c>
      <c r="AO169" s="324"/>
      <c r="AP169" s="325"/>
      <c r="AQ169" s="326"/>
      <c r="AR169" s="326"/>
      <c r="AS169" s="326"/>
      <c r="AT169" s="22"/>
      <c r="AU169" s="23"/>
      <c r="AV169" s="22">
        <f t="shared" si="57"/>
        <v>0</v>
      </c>
      <c r="AW169" s="314"/>
      <c r="AX169" s="314"/>
      <c r="AY169" s="314"/>
      <c r="AZ169" s="314"/>
      <c r="BA169" s="32" t="s">
        <v>28</v>
      </c>
      <c r="BB169" s="11"/>
      <c r="BC169" s="12"/>
      <c r="BD169" s="28"/>
      <c r="BE169" s="28"/>
      <c r="BF169" s="28"/>
      <c r="BG169" s="10"/>
      <c r="BH169" s="15"/>
      <c r="BI169" s="10">
        <f t="shared" si="58"/>
        <v>0</v>
      </c>
      <c r="BJ169" s="5"/>
      <c r="BK169" s="5"/>
      <c r="BL169" s="5"/>
      <c r="BM169" s="5"/>
    </row>
    <row r="170" spans="1:65" x14ac:dyDescent="0.25">
      <c r="A170" s="328" t="s">
        <v>28</v>
      </c>
      <c r="B170" s="324"/>
      <c r="C170" s="325"/>
      <c r="D170" s="326"/>
      <c r="E170" s="326"/>
      <c r="F170" s="326"/>
      <c r="G170" s="22"/>
      <c r="H170" s="23"/>
      <c r="I170" s="22">
        <f t="shared" si="59"/>
        <v>0</v>
      </c>
      <c r="J170" s="314"/>
      <c r="K170" s="314"/>
      <c r="L170" s="314"/>
      <c r="M170" s="314"/>
      <c r="N170" s="328" t="s">
        <v>28</v>
      </c>
      <c r="O170" s="324"/>
      <c r="P170" s="325"/>
      <c r="Q170" s="326"/>
      <c r="R170" s="326"/>
      <c r="S170" s="326"/>
      <c r="T170" s="22"/>
      <c r="U170" s="23"/>
      <c r="V170" s="22">
        <f t="shared" si="55"/>
        <v>0</v>
      </c>
      <c r="W170" s="314"/>
      <c r="X170" s="314"/>
      <c r="Y170" s="314"/>
      <c r="Z170" s="314"/>
      <c r="AA170" s="328" t="s">
        <v>28</v>
      </c>
      <c r="AB170" s="324"/>
      <c r="AC170" s="325"/>
      <c r="AD170" s="326"/>
      <c r="AE170" s="326"/>
      <c r="AF170" s="326"/>
      <c r="AG170" s="22"/>
      <c r="AH170" s="23"/>
      <c r="AI170" s="22">
        <f t="shared" si="56"/>
        <v>0</v>
      </c>
      <c r="AJ170" s="314"/>
      <c r="AK170" s="314"/>
      <c r="AL170" s="314"/>
      <c r="AM170" s="314"/>
      <c r="AN170" s="328" t="s">
        <v>28</v>
      </c>
      <c r="AO170" s="324"/>
      <c r="AP170" s="325"/>
      <c r="AQ170" s="326"/>
      <c r="AR170" s="326"/>
      <c r="AS170" s="326"/>
      <c r="AT170" s="22"/>
      <c r="AU170" s="23"/>
      <c r="AV170" s="22">
        <f t="shared" si="57"/>
        <v>0</v>
      </c>
      <c r="AW170" s="314"/>
      <c r="AX170" s="314"/>
      <c r="AY170" s="314"/>
      <c r="AZ170" s="314"/>
      <c r="BA170" s="32" t="s">
        <v>28</v>
      </c>
      <c r="BB170" s="11"/>
      <c r="BC170" s="12"/>
      <c r="BD170" s="28"/>
      <c r="BE170" s="28"/>
      <c r="BF170" s="28"/>
      <c r="BG170" s="10"/>
      <c r="BH170" s="15"/>
      <c r="BI170" s="10">
        <f t="shared" si="58"/>
        <v>0</v>
      </c>
      <c r="BJ170" s="5"/>
      <c r="BK170" s="5"/>
      <c r="BL170" s="5"/>
      <c r="BM170" s="5"/>
    </row>
    <row r="171" spans="1:65" x14ac:dyDescent="0.25">
      <c r="A171" s="311" t="s">
        <v>26</v>
      </c>
      <c r="B171" s="324"/>
      <c r="C171" s="325"/>
      <c r="D171" s="326"/>
      <c r="E171" s="326"/>
      <c r="F171" s="326"/>
      <c r="G171" s="331">
        <v>0.1</v>
      </c>
      <c r="H171" s="23">
        <f>SUM(I168:I170)</f>
        <v>0</v>
      </c>
      <c r="I171" s="22">
        <f t="shared" si="59"/>
        <v>0</v>
      </c>
      <c r="J171" s="314"/>
      <c r="K171" s="314"/>
      <c r="L171" s="314"/>
      <c r="M171" s="314"/>
      <c r="N171" s="311" t="s">
        <v>26</v>
      </c>
      <c r="O171" s="324"/>
      <c r="P171" s="325"/>
      <c r="Q171" s="326"/>
      <c r="R171" s="326"/>
      <c r="S171" s="326"/>
      <c r="T171" s="331">
        <v>0.1</v>
      </c>
      <c r="U171" s="23">
        <f>SUM(V168:V170)</f>
        <v>357.68</v>
      </c>
      <c r="V171" s="22">
        <f t="shared" si="55"/>
        <v>35.768000000000001</v>
      </c>
      <c r="W171" s="314"/>
      <c r="X171" s="314"/>
      <c r="Y171" s="314"/>
      <c r="Z171" s="314"/>
      <c r="AA171" s="311" t="s">
        <v>26</v>
      </c>
      <c r="AB171" s="324"/>
      <c r="AC171" s="325"/>
      <c r="AD171" s="326"/>
      <c r="AE171" s="326"/>
      <c r="AF171" s="326"/>
      <c r="AG171" s="331">
        <v>0.1</v>
      </c>
      <c r="AH171" s="23">
        <f>SUM(AI168:AI170)</f>
        <v>420.48</v>
      </c>
      <c r="AI171" s="22">
        <f t="shared" si="56"/>
        <v>42.048000000000002</v>
      </c>
      <c r="AJ171" s="314"/>
      <c r="AK171" s="314"/>
      <c r="AL171" s="314"/>
      <c r="AM171" s="314"/>
      <c r="AN171" s="311" t="s">
        <v>26</v>
      </c>
      <c r="AO171" s="324"/>
      <c r="AP171" s="325"/>
      <c r="AQ171" s="326"/>
      <c r="AR171" s="326"/>
      <c r="AS171" s="326"/>
      <c r="AT171" s="331">
        <v>0.1</v>
      </c>
      <c r="AU171" s="23">
        <f>SUM(AV168:AV170)</f>
        <v>0</v>
      </c>
      <c r="AV171" s="22">
        <f t="shared" si="57"/>
        <v>0</v>
      </c>
      <c r="AW171" s="314"/>
      <c r="AX171" s="314"/>
      <c r="AY171" s="314"/>
      <c r="AZ171" s="314"/>
      <c r="BA171" t="s">
        <v>26</v>
      </c>
      <c r="BB171" s="11"/>
      <c r="BC171" s="12"/>
      <c r="BD171" s="28"/>
      <c r="BE171" s="28"/>
      <c r="BF171" s="28"/>
      <c r="BG171" s="33">
        <v>0.1</v>
      </c>
      <c r="BH171" s="15">
        <f>SUM(BI168:BI170)</f>
        <v>0</v>
      </c>
      <c r="BI171" s="10">
        <f t="shared" si="58"/>
        <v>0</v>
      </c>
      <c r="BJ171" s="5"/>
      <c r="BK171" s="5"/>
      <c r="BL171" s="5"/>
      <c r="BM171" s="5"/>
    </row>
    <row r="172" spans="1:65" x14ac:dyDescent="0.25">
      <c r="A172" s="311"/>
      <c r="B172" s="324" t="s">
        <v>27</v>
      </c>
      <c r="C172" s="325"/>
      <c r="D172" s="326"/>
      <c r="E172" s="326"/>
      <c r="F172" s="326"/>
      <c r="G172" s="22">
        <f>SUM(D157)*E157</f>
        <v>1.8199999999999998</v>
      </c>
      <c r="H172" s="23">
        <v>12</v>
      </c>
      <c r="I172" s="22">
        <f t="shared" si="59"/>
        <v>21.839999999999996</v>
      </c>
      <c r="J172" s="314"/>
      <c r="K172" s="314"/>
      <c r="L172" s="314"/>
      <c r="M172" s="314"/>
      <c r="N172" s="311"/>
      <c r="O172" s="324" t="s">
        <v>27</v>
      </c>
      <c r="P172" s="325"/>
      <c r="Q172" s="326"/>
      <c r="R172" s="326"/>
      <c r="S172" s="326"/>
      <c r="T172" s="22">
        <f>SUM(Q157)*R157</f>
        <v>1.8199999999999998</v>
      </c>
      <c r="U172" s="23">
        <v>12</v>
      </c>
      <c r="V172" s="22">
        <f t="shared" si="55"/>
        <v>21.839999999999996</v>
      </c>
      <c r="W172" s="314"/>
      <c r="X172" s="314"/>
      <c r="Y172" s="314"/>
      <c r="Z172" s="314"/>
      <c r="AA172" s="311"/>
      <c r="AB172" s="324" t="s">
        <v>27</v>
      </c>
      <c r="AC172" s="325"/>
      <c r="AD172" s="326"/>
      <c r="AE172" s="326"/>
      <c r="AF172" s="326"/>
      <c r="AG172" s="22">
        <f>SUM(AD157)*AE157</f>
        <v>1.8199999999999998</v>
      </c>
      <c r="AH172" s="23">
        <v>12</v>
      </c>
      <c r="AI172" s="22">
        <f t="shared" si="56"/>
        <v>21.839999999999996</v>
      </c>
      <c r="AJ172" s="314"/>
      <c r="AK172" s="314"/>
      <c r="AL172" s="314"/>
      <c r="AM172" s="314"/>
      <c r="AN172" s="311"/>
      <c r="AO172" s="324" t="s">
        <v>27</v>
      </c>
      <c r="AP172" s="362" t="s">
        <v>1628</v>
      </c>
      <c r="AQ172" s="326"/>
      <c r="AR172" s="326"/>
      <c r="AS172" s="326"/>
      <c r="AT172" s="22">
        <f>SUM(AQ157)*AR157</f>
        <v>1.8199999999999998</v>
      </c>
      <c r="AU172" s="329">
        <v>15</v>
      </c>
      <c r="AV172" s="22">
        <f t="shared" si="57"/>
        <v>27.299999999999997</v>
      </c>
      <c r="AW172" s="314"/>
      <c r="AX172" s="314"/>
      <c r="AY172" s="314"/>
      <c r="AZ172" s="314"/>
      <c r="BB172" s="11" t="s">
        <v>27</v>
      </c>
      <c r="BC172" s="334" t="s">
        <v>1656</v>
      </c>
      <c r="BD172" s="28"/>
      <c r="BE172" s="28"/>
      <c r="BF172" s="28"/>
      <c r="BG172" s="10">
        <f>SUM(BD157)*BE157</f>
        <v>1.8199999999999998</v>
      </c>
      <c r="BH172" s="171">
        <v>16</v>
      </c>
      <c r="BI172" s="10">
        <f t="shared" si="58"/>
        <v>29.119999999999997</v>
      </c>
      <c r="BJ172" s="5"/>
      <c r="BK172" s="5"/>
      <c r="BL172" s="5"/>
      <c r="BM172" s="5"/>
    </row>
    <row r="173" spans="1:65" x14ac:dyDescent="0.25">
      <c r="A173" s="311"/>
      <c r="B173" s="324" t="s">
        <v>13</v>
      </c>
      <c r="C173" s="325" t="s">
        <v>14</v>
      </c>
      <c r="D173" s="326" t="s">
        <v>29</v>
      </c>
      <c r="E173" s="326"/>
      <c r="F173" s="326">
        <f>SUM(G159:G161)</f>
        <v>36</v>
      </c>
      <c r="G173" s="332">
        <f>SUM(F173)/20</f>
        <v>1.8</v>
      </c>
      <c r="H173" s="23"/>
      <c r="I173" s="22">
        <f t="shared" si="59"/>
        <v>0</v>
      </c>
      <c r="J173" s="314"/>
      <c r="K173" s="314"/>
      <c r="L173" s="314"/>
      <c r="M173" s="314"/>
      <c r="N173" s="311"/>
      <c r="O173" s="324" t="s">
        <v>13</v>
      </c>
      <c r="P173" s="325" t="s">
        <v>14</v>
      </c>
      <c r="Q173" s="326" t="s">
        <v>29</v>
      </c>
      <c r="R173" s="326"/>
      <c r="S173" s="326">
        <f>SUM(T159:T161)</f>
        <v>10.8</v>
      </c>
      <c r="T173" s="332">
        <f>SUM(S173)/20</f>
        <v>0.54</v>
      </c>
      <c r="U173" s="23"/>
      <c r="V173" s="22">
        <f t="shared" si="55"/>
        <v>0</v>
      </c>
      <c r="W173" s="314"/>
      <c r="X173" s="314"/>
      <c r="Y173" s="314"/>
      <c r="Z173" s="314"/>
      <c r="AA173" s="311"/>
      <c r="AB173" s="324" t="s">
        <v>13</v>
      </c>
      <c r="AC173" s="325" t="s">
        <v>14</v>
      </c>
      <c r="AD173" s="326" t="s">
        <v>29</v>
      </c>
      <c r="AE173" s="326"/>
      <c r="AF173" s="326">
        <f>SUM(AG159:AG161)</f>
        <v>10.8</v>
      </c>
      <c r="AG173" s="332">
        <f>SUM(AF173)/20</f>
        <v>0.54</v>
      </c>
      <c r="AH173" s="23"/>
      <c r="AI173" s="22">
        <f t="shared" si="56"/>
        <v>0</v>
      </c>
      <c r="AJ173" s="314"/>
      <c r="AK173" s="314"/>
      <c r="AL173" s="314"/>
      <c r="AM173" s="314"/>
      <c r="AN173" s="311"/>
      <c r="AO173" s="324" t="s">
        <v>13</v>
      </c>
      <c r="AP173" s="325" t="s">
        <v>14</v>
      </c>
      <c r="AQ173" s="326" t="s">
        <v>29</v>
      </c>
      <c r="AR173" s="326"/>
      <c r="AS173" s="326">
        <f>SUM(AT159:AT161)</f>
        <v>36</v>
      </c>
      <c r="AT173" s="332">
        <f>SUM(AS173)/20</f>
        <v>1.8</v>
      </c>
      <c r="AU173" s="23"/>
      <c r="AV173" s="22">
        <f t="shared" si="57"/>
        <v>0</v>
      </c>
      <c r="AW173" s="314"/>
      <c r="AX173" s="314"/>
      <c r="AY173" s="314"/>
      <c r="AZ173" s="314"/>
      <c r="BB173" s="11" t="s">
        <v>13</v>
      </c>
      <c r="BC173" s="12" t="s">
        <v>14</v>
      </c>
      <c r="BD173" s="28" t="s">
        <v>29</v>
      </c>
      <c r="BE173" s="28"/>
      <c r="BF173" s="28">
        <f>SUM(BG159:BG161)</f>
        <v>36</v>
      </c>
      <c r="BG173" s="34">
        <f>SUM(BF173)/20</f>
        <v>1.8</v>
      </c>
      <c r="BH173" s="23"/>
      <c r="BI173" s="10">
        <f t="shared" si="58"/>
        <v>0</v>
      </c>
      <c r="BJ173" s="5"/>
      <c r="BK173" s="5"/>
      <c r="BL173" s="5"/>
      <c r="BM173" s="5"/>
    </row>
    <row r="174" spans="1:65" x14ac:dyDescent="0.25">
      <c r="A174" s="311"/>
      <c r="B174" s="324" t="s">
        <v>13</v>
      </c>
      <c r="C174" s="325" t="s">
        <v>14</v>
      </c>
      <c r="D174" s="326" t="s">
        <v>30</v>
      </c>
      <c r="E174" s="326"/>
      <c r="F174" s="326">
        <f>SUM(G162:G164)</f>
        <v>1</v>
      </c>
      <c r="G174" s="332">
        <f>SUM(F174)/10</f>
        <v>0.1</v>
      </c>
      <c r="H174" s="23"/>
      <c r="I174" s="22">
        <f t="shared" si="59"/>
        <v>0</v>
      </c>
      <c r="J174" s="314"/>
      <c r="K174" s="314"/>
      <c r="L174" s="314"/>
      <c r="M174" s="314"/>
      <c r="N174" s="311"/>
      <c r="O174" s="324" t="s">
        <v>13</v>
      </c>
      <c r="P174" s="325" t="s">
        <v>14</v>
      </c>
      <c r="Q174" s="326" t="s">
        <v>30</v>
      </c>
      <c r="R174" s="326"/>
      <c r="S174" s="326">
        <f>SUM(T162:T164)</f>
        <v>0</v>
      </c>
      <c r="T174" s="332">
        <f>SUM(S174)/10</f>
        <v>0</v>
      </c>
      <c r="U174" s="23"/>
      <c r="V174" s="22">
        <f t="shared" si="55"/>
        <v>0</v>
      </c>
      <c r="W174" s="314"/>
      <c r="X174" s="314"/>
      <c r="Y174" s="314"/>
      <c r="Z174" s="314"/>
      <c r="AA174" s="311"/>
      <c r="AB174" s="324" t="s">
        <v>13</v>
      </c>
      <c r="AC174" s="325" t="s">
        <v>14</v>
      </c>
      <c r="AD174" s="326" t="s">
        <v>30</v>
      </c>
      <c r="AE174" s="326"/>
      <c r="AF174" s="326">
        <f>SUM(AG162:AG164)</f>
        <v>0</v>
      </c>
      <c r="AG174" s="332">
        <f>SUM(AF174)/10</f>
        <v>0</v>
      </c>
      <c r="AH174" s="23"/>
      <c r="AI174" s="22">
        <f t="shared" si="56"/>
        <v>0</v>
      </c>
      <c r="AJ174" s="314"/>
      <c r="AK174" s="314"/>
      <c r="AL174" s="314"/>
      <c r="AM174" s="314"/>
      <c r="AN174" s="311"/>
      <c r="AO174" s="324" t="s">
        <v>13</v>
      </c>
      <c r="AP174" s="325" t="s">
        <v>14</v>
      </c>
      <c r="AQ174" s="326" t="s">
        <v>30</v>
      </c>
      <c r="AR174" s="326"/>
      <c r="AS174" s="326">
        <f>SUM(AT162:AT164)</f>
        <v>1</v>
      </c>
      <c r="AT174" s="332">
        <f>SUM(AS174)/10</f>
        <v>0.1</v>
      </c>
      <c r="AU174" s="23"/>
      <c r="AV174" s="22">
        <f t="shared" si="57"/>
        <v>0</v>
      </c>
      <c r="AW174" s="314"/>
      <c r="AX174" s="314"/>
      <c r="AY174" s="314"/>
      <c r="AZ174" s="314"/>
      <c r="BB174" s="11" t="s">
        <v>13</v>
      </c>
      <c r="BC174" s="12" t="s">
        <v>14</v>
      </c>
      <c r="BD174" s="28" t="s">
        <v>30</v>
      </c>
      <c r="BE174" s="28"/>
      <c r="BF174" s="28">
        <f>SUM(BG162:BG164)</f>
        <v>1</v>
      </c>
      <c r="BG174" s="34">
        <f>SUM(BF174)/10</f>
        <v>0.1</v>
      </c>
      <c r="BH174" s="23"/>
      <c r="BI174" s="10">
        <f t="shared" si="58"/>
        <v>0</v>
      </c>
      <c r="BJ174" s="5"/>
      <c r="BK174" s="5"/>
      <c r="BL174" s="5"/>
      <c r="BM174" s="5"/>
    </row>
    <row r="175" spans="1:65" x14ac:dyDescent="0.25">
      <c r="A175" s="311"/>
      <c r="B175" s="324" t="s">
        <v>13</v>
      </c>
      <c r="C175" s="325" t="s">
        <v>14</v>
      </c>
      <c r="D175" s="326" t="s">
        <v>60</v>
      </c>
      <c r="E175" s="326"/>
      <c r="F175" s="333"/>
      <c r="G175" s="332">
        <f>SUM(F175)*0.25</f>
        <v>0</v>
      </c>
      <c r="H175" s="23"/>
      <c r="I175" s="22">
        <f t="shared" si="59"/>
        <v>0</v>
      </c>
      <c r="J175" s="314"/>
      <c r="K175" s="314"/>
      <c r="L175" s="314"/>
      <c r="M175" s="314"/>
      <c r="N175" s="311"/>
      <c r="O175" s="324" t="s">
        <v>13</v>
      </c>
      <c r="P175" s="325" t="s">
        <v>14</v>
      </c>
      <c r="Q175" s="326" t="s">
        <v>60</v>
      </c>
      <c r="R175" s="326"/>
      <c r="S175" s="333"/>
      <c r="T175" s="332">
        <f>SUM(S175)*0.25</f>
        <v>0</v>
      </c>
      <c r="U175" s="23"/>
      <c r="V175" s="22">
        <f t="shared" si="55"/>
        <v>0</v>
      </c>
      <c r="W175" s="314"/>
      <c r="X175" s="314"/>
      <c r="Y175" s="314"/>
      <c r="Z175" s="314"/>
      <c r="AA175" s="311"/>
      <c r="AB175" s="324" t="s">
        <v>13</v>
      </c>
      <c r="AC175" s="325" t="s">
        <v>14</v>
      </c>
      <c r="AD175" s="326" t="s">
        <v>60</v>
      </c>
      <c r="AE175" s="326"/>
      <c r="AF175" s="333"/>
      <c r="AG175" s="332">
        <f>SUM(AF175)*0.25</f>
        <v>0</v>
      </c>
      <c r="AH175" s="23"/>
      <c r="AI175" s="22">
        <f t="shared" si="56"/>
        <v>0</v>
      </c>
      <c r="AJ175" s="314"/>
      <c r="AK175" s="314"/>
      <c r="AL175" s="314"/>
      <c r="AM175" s="314"/>
      <c r="AN175" s="311"/>
      <c r="AO175" s="324" t="s">
        <v>13</v>
      </c>
      <c r="AP175" s="325" t="s">
        <v>14</v>
      </c>
      <c r="AQ175" s="326" t="s">
        <v>60</v>
      </c>
      <c r="AR175" s="326"/>
      <c r="AS175" s="333"/>
      <c r="AT175" s="332">
        <f>SUM(AS175)*0.25</f>
        <v>0</v>
      </c>
      <c r="AU175" s="23"/>
      <c r="AV175" s="22">
        <f t="shared" si="57"/>
        <v>0</v>
      </c>
      <c r="AW175" s="314"/>
      <c r="AX175" s="314"/>
      <c r="AY175" s="314"/>
      <c r="AZ175" s="314"/>
      <c r="BB175" s="11" t="s">
        <v>13</v>
      </c>
      <c r="BC175" s="12" t="s">
        <v>14</v>
      </c>
      <c r="BD175" s="28" t="s">
        <v>60</v>
      </c>
      <c r="BE175" s="28"/>
      <c r="BF175" s="69"/>
      <c r="BG175" s="34">
        <f>SUM(BF175)*0.25</f>
        <v>0</v>
      </c>
      <c r="BH175" s="23"/>
      <c r="BI175" s="10">
        <f t="shared" si="58"/>
        <v>0</v>
      </c>
      <c r="BJ175" s="5"/>
      <c r="BK175" s="5"/>
      <c r="BL175" s="5"/>
      <c r="BM175" s="5"/>
    </row>
    <row r="176" spans="1:65" x14ac:dyDescent="0.25">
      <c r="A176" s="311"/>
      <c r="B176" s="324" t="s">
        <v>13</v>
      </c>
      <c r="C176" s="325" t="s">
        <v>14</v>
      </c>
      <c r="D176" s="326" t="s">
        <v>1214</v>
      </c>
      <c r="E176" s="326"/>
      <c r="F176" s="326"/>
      <c r="G176" s="332">
        <v>1</v>
      </c>
      <c r="H176" s="23"/>
      <c r="I176" s="22">
        <f t="shared" ref="I176" si="60">SUM(G176*H176)</f>
        <v>0</v>
      </c>
      <c r="J176" s="314"/>
      <c r="K176" s="314"/>
      <c r="L176" s="314"/>
      <c r="M176" s="314"/>
      <c r="N176" s="311"/>
      <c r="O176" s="324" t="s">
        <v>13</v>
      </c>
      <c r="P176" s="325" t="s">
        <v>14</v>
      </c>
      <c r="Q176" s="326" t="s">
        <v>1214</v>
      </c>
      <c r="R176" s="326"/>
      <c r="S176" s="326"/>
      <c r="T176" s="332">
        <v>1</v>
      </c>
      <c r="U176" s="23"/>
      <c r="V176" s="22">
        <f t="shared" ref="V176" si="61">SUM(T176*U176)</f>
        <v>0</v>
      </c>
      <c r="W176" s="314"/>
      <c r="X176" s="314"/>
      <c r="Y176" s="314"/>
      <c r="Z176" s="314"/>
      <c r="AA176" s="311"/>
      <c r="AB176" s="324" t="s">
        <v>13</v>
      </c>
      <c r="AC176" s="325" t="s">
        <v>14</v>
      </c>
      <c r="AD176" s="326" t="s">
        <v>1214</v>
      </c>
      <c r="AE176" s="326"/>
      <c r="AF176" s="326"/>
      <c r="AG176" s="332">
        <v>1</v>
      </c>
      <c r="AH176" s="23"/>
      <c r="AI176" s="22">
        <f t="shared" ref="AI176" si="62">SUM(AG176*AH176)</f>
        <v>0</v>
      </c>
      <c r="AJ176" s="314"/>
      <c r="AK176" s="314"/>
      <c r="AL176" s="314"/>
      <c r="AM176" s="314"/>
      <c r="AN176" s="311"/>
      <c r="AO176" s="324" t="s">
        <v>13</v>
      </c>
      <c r="AP176" s="325" t="s">
        <v>14</v>
      </c>
      <c r="AQ176" s="326" t="s">
        <v>1214</v>
      </c>
      <c r="AR176" s="326"/>
      <c r="AS176" s="326"/>
      <c r="AT176" s="332">
        <v>1</v>
      </c>
      <c r="AU176" s="23"/>
      <c r="AV176" s="22">
        <f t="shared" ref="AV176" si="63">SUM(AT176*AU176)</f>
        <v>0</v>
      </c>
      <c r="AW176" s="314"/>
      <c r="AX176" s="314"/>
      <c r="AY176" s="314"/>
      <c r="AZ176" s="314"/>
      <c r="BB176" s="11" t="s">
        <v>13</v>
      </c>
      <c r="BC176" s="12" t="s">
        <v>14</v>
      </c>
      <c r="BD176" s="28" t="s">
        <v>1214</v>
      </c>
      <c r="BE176" s="28"/>
      <c r="BF176" s="28"/>
      <c r="BG176" s="34">
        <v>1</v>
      </c>
      <c r="BH176" s="23"/>
      <c r="BI176" s="10">
        <f t="shared" ref="BI176:BI187" si="64">SUM(BG176*BH176)</f>
        <v>0</v>
      </c>
      <c r="BJ176" s="5"/>
      <c r="BK176" s="5"/>
      <c r="BL176" s="5"/>
      <c r="BM176" s="5"/>
    </row>
    <row r="177" spans="1:91" x14ac:dyDescent="0.25">
      <c r="A177" s="311"/>
      <c r="B177" s="324" t="s">
        <v>13</v>
      </c>
      <c r="C177" s="325" t="s">
        <v>14</v>
      </c>
      <c r="D177" s="326" t="s">
        <v>247</v>
      </c>
      <c r="E177" s="326"/>
      <c r="F177" s="326"/>
      <c r="G177" s="332">
        <f>SUM(G173)*2</f>
        <v>3.6</v>
      </c>
      <c r="H177" s="23"/>
      <c r="I177" s="22">
        <f t="shared" si="59"/>
        <v>0</v>
      </c>
      <c r="J177" s="314"/>
      <c r="K177" s="314"/>
      <c r="L177" s="314"/>
      <c r="M177" s="314"/>
      <c r="N177" s="311"/>
      <c r="O177" s="324" t="s">
        <v>13</v>
      </c>
      <c r="P177" s="325" t="s">
        <v>14</v>
      </c>
      <c r="Q177" s="326" t="s">
        <v>247</v>
      </c>
      <c r="R177" s="326"/>
      <c r="S177" s="326"/>
      <c r="T177" s="332">
        <f>SUM(T173)*2</f>
        <v>1.08</v>
      </c>
      <c r="U177" s="23"/>
      <c r="V177" s="22">
        <f t="shared" ref="V177:V187" si="65">SUM(T177*U177)</f>
        <v>0</v>
      </c>
      <c r="W177" s="314"/>
      <c r="X177" s="314"/>
      <c r="Y177" s="314"/>
      <c r="Z177" s="314"/>
      <c r="AA177" s="311"/>
      <c r="AB177" s="324" t="s">
        <v>13</v>
      </c>
      <c r="AC177" s="325" t="s">
        <v>14</v>
      </c>
      <c r="AD177" s="326" t="s">
        <v>247</v>
      </c>
      <c r="AE177" s="326"/>
      <c r="AF177" s="326"/>
      <c r="AG177" s="332">
        <f>SUM(AG173)*2</f>
        <v>1.08</v>
      </c>
      <c r="AH177" s="23"/>
      <c r="AI177" s="22">
        <f t="shared" ref="AI177:AI187" si="66">SUM(AG177*AH177)</f>
        <v>0</v>
      </c>
      <c r="AJ177" s="314"/>
      <c r="AK177" s="314"/>
      <c r="AL177" s="314"/>
      <c r="AM177" s="314"/>
      <c r="AN177" s="311"/>
      <c r="AO177" s="324" t="s">
        <v>13</v>
      </c>
      <c r="AP177" s="325" t="s">
        <v>14</v>
      </c>
      <c r="AQ177" s="326" t="s">
        <v>247</v>
      </c>
      <c r="AR177" s="326"/>
      <c r="AS177" s="326"/>
      <c r="AT177" s="332">
        <f>SUM(AT173)*2</f>
        <v>3.6</v>
      </c>
      <c r="AU177" s="23"/>
      <c r="AV177" s="22">
        <f t="shared" ref="AV177:AV187" si="67">SUM(AT177*AU177)</f>
        <v>0</v>
      </c>
      <c r="AW177" s="314"/>
      <c r="AX177" s="314"/>
      <c r="AY177" s="314"/>
      <c r="AZ177" s="314"/>
      <c r="BB177" s="11" t="s">
        <v>13</v>
      </c>
      <c r="BC177" s="12" t="s">
        <v>14</v>
      </c>
      <c r="BD177" s="28" t="s">
        <v>247</v>
      </c>
      <c r="BE177" s="28"/>
      <c r="BF177" s="28"/>
      <c r="BG177" s="34">
        <f>SUM(BG173)*2</f>
        <v>3.6</v>
      </c>
      <c r="BH177" s="23"/>
      <c r="BI177" s="10">
        <f t="shared" si="64"/>
        <v>0</v>
      </c>
      <c r="BJ177" s="5"/>
      <c r="BK177" s="5"/>
      <c r="BL177" s="5"/>
      <c r="BM177" s="5"/>
    </row>
    <row r="178" spans="1:91" x14ac:dyDescent="0.25">
      <c r="A178" s="311"/>
      <c r="B178" s="324" t="s">
        <v>13</v>
      </c>
      <c r="C178" s="325" t="s">
        <v>15</v>
      </c>
      <c r="D178" s="326" t="s">
        <v>1211</v>
      </c>
      <c r="E178" s="326"/>
      <c r="F178" s="326"/>
      <c r="G178" s="332">
        <v>2.5</v>
      </c>
      <c r="H178" s="23"/>
      <c r="I178" s="22">
        <f t="shared" si="59"/>
        <v>0</v>
      </c>
      <c r="J178" s="314"/>
      <c r="K178" s="314"/>
      <c r="L178" s="314"/>
      <c r="M178" s="314"/>
      <c r="N178" s="311"/>
      <c r="O178" s="324" t="s">
        <v>13</v>
      </c>
      <c r="P178" s="325" t="s">
        <v>15</v>
      </c>
      <c r="Q178" s="326" t="s">
        <v>1211</v>
      </c>
      <c r="R178" s="326"/>
      <c r="S178" s="326"/>
      <c r="T178" s="332">
        <v>2</v>
      </c>
      <c r="U178" s="23"/>
      <c r="V178" s="22">
        <f t="shared" si="65"/>
        <v>0</v>
      </c>
      <c r="W178" s="314"/>
      <c r="X178" s="314"/>
      <c r="Y178" s="314"/>
      <c r="Z178" s="314"/>
      <c r="AA178" s="311"/>
      <c r="AB178" s="324" t="s">
        <v>13</v>
      </c>
      <c r="AC178" s="325" t="s">
        <v>15</v>
      </c>
      <c r="AD178" s="326" t="s">
        <v>1211</v>
      </c>
      <c r="AE178" s="326"/>
      <c r="AF178" s="326"/>
      <c r="AG178" s="332">
        <v>2</v>
      </c>
      <c r="AH178" s="23"/>
      <c r="AI178" s="22">
        <f t="shared" si="66"/>
        <v>0</v>
      </c>
      <c r="AJ178" s="314"/>
      <c r="AK178" s="314"/>
      <c r="AL178" s="314"/>
      <c r="AM178" s="314"/>
      <c r="AN178" s="311"/>
      <c r="AO178" s="324" t="s">
        <v>13</v>
      </c>
      <c r="AP178" s="325" t="s">
        <v>15</v>
      </c>
      <c r="AQ178" s="326" t="s">
        <v>1211</v>
      </c>
      <c r="AR178" s="326"/>
      <c r="AS178" s="326"/>
      <c r="AT178" s="332">
        <v>2.5</v>
      </c>
      <c r="AU178" s="23"/>
      <c r="AV178" s="22">
        <f t="shared" si="67"/>
        <v>0</v>
      </c>
      <c r="AW178" s="314"/>
      <c r="AX178" s="314"/>
      <c r="AY178" s="314"/>
      <c r="AZ178" s="314"/>
      <c r="BB178" s="11" t="s">
        <v>13</v>
      </c>
      <c r="BC178" s="12" t="s">
        <v>15</v>
      </c>
      <c r="BD178" s="28" t="s">
        <v>1211</v>
      </c>
      <c r="BE178" s="28"/>
      <c r="BF178" s="28"/>
      <c r="BG178" s="34">
        <v>2.5</v>
      </c>
      <c r="BH178" s="23"/>
      <c r="BI178" s="10">
        <f t="shared" si="64"/>
        <v>0</v>
      </c>
      <c r="BJ178" s="5"/>
      <c r="BK178" s="5"/>
      <c r="BL178" s="5"/>
      <c r="BM178" s="5"/>
    </row>
    <row r="179" spans="1:91" x14ac:dyDescent="0.25">
      <c r="A179" s="311"/>
      <c r="B179" s="324" t="s">
        <v>13</v>
      </c>
      <c r="C179" s="325" t="s">
        <v>15</v>
      </c>
      <c r="D179" s="326" t="s">
        <v>1215</v>
      </c>
      <c r="E179" s="326"/>
      <c r="F179" s="326">
        <v>0.5</v>
      </c>
      <c r="G179" s="332">
        <f>SUM(F179)*18</f>
        <v>9</v>
      </c>
      <c r="H179" s="23"/>
      <c r="I179" s="22">
        <f t="shared" si="59"/>
        <v>0</v>
      </c>
      <c r="J179" s="314"/>
      <c r="K179" s="314"/>
      <c r="L179" s="314"/>
      <c r="M179" s="314"/>
      <c r="N179" s="311"/>
      <c r="O179" s="324" t="s">
        <v>13</v>
      </c>
      <c r="P179" s="325" t="s">
        <v>15</v>
      </c>
      <c r="Q179" s="326" t="s">
        <v>1215</v>
      </c>
      <c r="R179" s="326"/>
      <c r="S179" s="326"/>
      <c r="T179" s="363">
        <v>4</v>
      </c>
      <c r="U179" s="23"/>
      <c r="V179" s="22">
        <f t="shared" si="65"/>
        <v>0</v>
      </c>
      <c r="W179" s="314"/>
      <c r="X179" s="314"/>
      <c r="Y179" s="314"/>
      <c r="Z179" s="314"/>
      <c r="AA179" s="311"/>
      <c r="AB179" s="324" t="s">
        <v>13</v>
      </c>
      <c r="AC179" s="325" t="s">
        <v>15</v>
      </c>
      <c r="AD179" s="326" t="s">
        <v>1215</v>
      </c>
      <c r="AE179" s="326"/>
      <c r="AF179" s="326"/>
      <c r="AG179" s="363">
        <v>4</v>
      </c>
      <c r="AH179" s="23"/>
      <c r="AI179" s="22">
        <f t="shared" si="66"/>
        <v>0</v>
      </c>
      <c r="AJ179" s="314"/>
      <c r="AK179" s="314"/>
      <c r="AL179" s="314"/>
      <c r="AM179" s="314"/>
      <c r="AN179" s="311"/>
      <c r="AO179" s="324" t="s">
        <v>13</v>
      </c>
      <c r="AP179" s="325" t="s">
        <v>15</v>
      </c>
      <c r="AQ179" s="326" t="s">
        <v>1215</v>
      </c>
      <c r="AR179" s="326"/>
      <c r="AS179" s="326">
        <v>0.5</v>
      </c>
      <c r="AT179" s="332">
        <f>SUM(AS179)*18</f>
        <v>9</v>
      </c>
      <c r="AU179" s="23"/>
      <c r="AV179" s="22">
        <f t="shared" si="67"/>
        <v>0</v>
      </c>
      <c r="AW179" s="314"/>
      <c r="AX179" s="314"/>
      <c r="AY179" s="314"/>
      <c r="AZ179" s="314"/>
      <c r="BB179" s="11" t="s">
        <v>13</v>
      </c>
      <c r="BC179" s="12" t="s">
        <v>15</v>
      </c>
      <c r="BD179" s="28" t="s">
        <v>1215</v>
      </c>
      <c r="BE179" s="28"/>
      <c r="BF179" s="28">
        <v>0.5</v>
      </c>
      <c r="BG179" s="34">
        <f>SUM(BF179)*18</f>
        <v>9</v>
      </c>
      <c r="BH179" s="23"/>
      <c r="BI179" s="10">
        <f t="shared" si="64"/>
        <v>0</v>
      </c>
      <c r="BJ179" s="5"/>
      <c r="BK179" s="5"/>
      <c r="BL179" s="5"/>
      <c r="BM179" s="5"/>
    </row>
    <row r="180" spans="1:91" x14ac:dyDescent="0.25">
      <c r="A180" s="311"/>
      <c r="B180" s="324" t="s">
        <v>13</v>
      </c>
      <c r="C180" s="325" t="s">
        <v>15</v>
      </c>
      <c r="D180" s="326" t="s">
        <v>1216</v>
      </c>
      <c r="E180" s="326"/>
      <c r="F180" s="326"/>
      <c r="G180" s="332">
        <v>2</v>
      </c>
      <c r="H180" s="23"/>
      <c r="I180" s="22">
        <f t="shared" si="59"/>
        <v>0</v>
      </c>
      <c r="J180" s="314"/>
      <c r="K180" s="314"/>
      <c r="L180" s="314"/>
      <c r="M180" s="314"/>
      <c r="N180" s="311"/>
      <c r="O180" s="324" t="s">
        <v>13</v>
      </c>
      <c r="P180" s="325" t="s">
        <v>15</v>
      </c>
      <c r="Q180" s="326" t="s">
        <v>1216</v>
      </c>
      <c r="R180" s="326"/>
      <c r="S180" s="326"/>
      <c r="T180" s="332">
        <v>2</v>
      </c>
      <c r="U180" s="23"/>
      <c r="V180" s="22">
        <f t="shared" si="65"/>
        <v>0</v>
      </c>
      <c r="W180" s="314"/>
      <c r="X180" s="314"/>
      <c r="Y180" s="314"/>
      <c r="Z180" s="314"/>
      <c r="AA180" s="311"/>
      <c r="AB180" s="324" t="s">
        <v>13</v>
      </c>
      <c r="AC180" s="325" t="s">
        <v>15</v>
      </c>
      <c r="AD180" s="326" t="s">
        <v>1216</v>
      </c>
      <c r="AE180" s="326"/>
      <c r="AF180" s="326"/>
      <c r="AG180" s="332">
        <v>2</v>
      </c>
      <c r="AH180" s="23"/>
      <c r="AI180" s="22">
        <f t="shared" si="66"/>
        <v>0</v>
      </c>
      <c r="AJ180" s="314"/>
      <c r="AK180" s="314"/>
      <c r="AL180" s="314"/>
      <c r="AM180" s="314"/>
      <c r="AN180" s="311"/>
      <c r="AO180" s="324" t="s">
        <v>13</v>
      </c>
      <c r="AP180" s="325" t="s">
        <v>15</v>
      </c>
      <c r="AQ180" s="326" t="s">
        <v>1216</v>
      </c>
      <c r="AR180" s="326"/>
      <c r="AS180" s="326"/>
      <c r="AT180" s="332">
        <v>2</v>
      </c>
      <c r="AU180" s="23"/>
      <c r="AV180" s="22">
        <f t="shared" si="67"/>
        <v>0</v>
      </c>
      <c r="AW180" s="314"/>
      <c r="AX180" s="314"/>
      <c r="AY180" s="314"/>
      <c r="AZ180" s="314"/>
      <c r="BB180" s="11" t="s">
        <v>13</v>
      </c>
      <c r="BC180" s="12" t="s">
        <v>15</v>
      </c>
      <c r="BD180" s="28" t="s">
        <v>1216</v>
      </c>
      <c r="BE180" s="28"/>
      <c r="BF180" s="28"/>
      <c r="BG180" s="34">
        <v>2</v>
      </c>
      <c r="BH180" s="23"/>
      <c r="BI180" s="10">
        <f t="shared" si="64"/>
        <v>0</v>
      </c>
      <c r="BJ180" s="5"/>
      <c r="BK180" s="5"/>
      <c r="BL180" s="5"/>
      <c r="BM180" s="5"/>
    </row>
    <row r="181" spans="1:91" x14ac:dyDescent="0.25">
      <c r="A181" s="311"/>
      <c r="B181" s="324" t="s">
        <v>13</v>
      </c>
      <c r="C181" s="325" t="s">
        <v>16</v>
      </c>
      <c r="D181" s="326"/>
      <c r="E181" s="326"/>
      <c r="F181" s="326"/>
      <c r="G181" s="332">
        <f>SUM(G172)*1.5</f>
        <v>2.7299999999999995</v>
      </c>
      <c r="H181" s="23"/>
      <c r="I181" s="22">
        <f t="shared" si="59"/>
        <v>0</v>
      </c>
      <c r="J181" s="314"/>
      <c r="K181" s="314"/>
      <c r="L181" s="314"/>
      <c r="M181" s="314"/>
      <c r="N181" s="311"/>
      <c r="O181" s="324" t="s">
        <v>13</v>
      </c>
      <c r="P181" s="325" t="s">
        <v>16</v>
      </c>
      <c r="Q181" s="326"/>
      <c r="R181" s="326"/>
      <c r="S181" s="326"/>
      <c r="T181" s="332">
        <f>SUM(T172)*1.5</f>
        <v>2.7299999999999995</v>
      </c>
      <c r="U181" s="23"/>
      <c r="V181" s="22">
        <f t="shared" si="65"/>
        <v>0</v>
      </c>
      <c r="W181" s="314"/>
      <c r="X181" s="314"/>
      <c r="Y181" s="314"/>
      <c r="Z181" s="314"/>
      <c r="AA181" s="311"/>
      <c r="AB181" s="324" t="s">
        <v>13</v>
      </c>
      <c r="AC181" s="325" t="s">
        <v>16</v>
      </c>
      <c r="AD181" s="326"/>
      <c r="AE181" s="326"/>
      <c r="AF181" s="326"/>
      <c r="AG181" s="332">
        <f>SUM(AG172)*1.5</f>
        <v>2.7299999999999995</v>
      </c>
      <c r="AH181" s="23"/>
      <c r="AI181" s="22">
        <f t="shared" si="66"/>
        <v>0</v>
      </c>
      <c r="AJ181" s="314"/>
      <c r="AK181" s="314"/>
      <c r="AL181" s="314"/>
      <c r="AM181" s="314"/>
      <c r="AN181" s="311"/>
      <c r="AO181" s="324" t="s">
        <v>13</v>
      </c>
      <c r="AP181" s="325" t="s">
        <v>16</v>
      </c>
      <c r="AQ181" s="326"/>
      <c r="AR181" s="326"/>
      <c r="AS181" s="326"/>
      <c r="AT181" s="329">
        <f>SUM(AT172)*2</f>
        <v>3.6399999999999997</v>
      </c>
      <c r="AU181" s="23"/>
      <c r="AV181" s="22">
        <f t="shared" si="67"/>
        <v>0</v>
      </c>
      <c r="AW181" s="314"/>
      <c r="AX181" s="314"/>
      <c r="AY181" s="314"/>
      <c r="AZ181" s="314"/>
      <c r="BB181" s="11" t="s">
        <v>13</v>
      </c>
      <c r="BC181" s="12" t="s">
        <v>16</v>
      </c>
      <c r="BD181" s="28"/>
      <c r="BE181" s="28"/>
      <c r="BF181" s="28"/>
      <c r="BG181" s="171">
        <f>SUM(BG172)*3</f>
        <v>5.4599999999999991</v>
      </c>
      <c r="BH181" s="23"/>
      <c r="BI181" s="10">
        <f t="shared" si="64"/>
        <v>0</v>
      </c>
      <c r="BJ181" s="5"/>
      <c r="BK181" s="5"/>
      <c r="BL181" s="5"/>
      <c r="BM181" s="5"/>
    </row>
    <row r="182" spans="1:91" x14ac:dyDescent="0.25">
      <c r="A182" s="311"/>
      <c r="B182" s="324" t="s">
        <v>13</v>
      </c>
      <c r="C182" s="325" t="s">
        <v>16</v>
      </c>
      <c r="D182" s="326"/>
      <c r="E182" s="326"/>
      <c r="F182" s="326"/>
      <c r="G182" s="332"/>
      <c r="H182" s="23"/>
      <c r="I182" s="22">
        <f t="shared" si="59"/>
        <v>0</v>
      </c>
      <c r="J182" s="314"/>
      <c r="K182" s="314"/>
      <c r="L182" s="314"/>
      <c r="M182" s="314"/>
      <c r="N182" s="311"/>
      <c r="O182" s="324" t="s">
        <v>13</v>
      </c>
      <c r="P182" s="325" t="s">
        <v>16</v>
      </c>
      <c r="Q182" s="326"/>
      <c r="R182" s="326"/>
      <c r="S182" s="326"/>
      <c r="T182" s="332"/>
      <c r="U182" s="23"/>
      <c r="V182" s="22">
        <f t="shared" si="65"/>
        <v>0</v>
      </c>
      <c r="W182" s="314"/>
      <c r="X182" s="314"/>
      <c r="Y182" s="314"/>
      <c r="Z182" s="314"/>
      <c r="AA182" s="311"/>
      <c r="AB182" s="324" t="s">
        <v>13</v>
      </c>
      <c r="AC182" s="325" t="s">
        <v>16</v>
      </c>
      <c r="AD182" s="326"/>
      <c r="AE182" s="326"/>
      <c r="AF182" s="326"/>
      <c r="AG182" s="332"/>
      <c r="AH182" s="23"/>
      <c r="AI182" s="22">
        <f t="shared" si="66"/>
        <v>0</v>
      </c>
      <c r="AJ182" s="314"/>
      <c r="AK182" s="314"/>
      <c r="AL182" s="314"/>
      <c r="AM182" s="314"/>
      <c r="AN182" s="311"/>
      <c r="AO182" s="324" t="s">
        <v>13</v>
      </c>
      <c r="AP182" s="325" t="s">
        <v>16</v>
      </c>
      <c r="AQ182" s="326"/>
      <c r="AR182" s="326"/>
      <c r="AS182" s="326"/>
      <c r="AT182" s="332"/>
      <c r="AU182" s="23"/>
      <c r="AV182" s="22">
        <f t="shared" si="67"/>
        <v>0</v>
      </c>
      <c r="AW182" s="314"/>
      <c r="AX182" s="314"/>
      <c r="AY182" s="314"/>
      <c r="AZ182" s="314"/>
      <c r="BB182" s="11" t="s">
        <v>13</v>
      </c>
      <c r="BC182" s="12" t="s">
        <v>16</v>
      </c>
      <c r="BD182" s="28"/>
      <c r="BE182" s="28"/>
      <c r="BF182" s="28"/>
      <c r="BG182" s="34"/>
      <c r="BH182" s="23"/>
      <c r="BI182" s="10">
        <f t="shared" si="64"/>
        <v>0</v>
      </c>
      <c r="BJ182" s="5"/>
      <c r="BK182" s="5"/>
      <c r="BL182" s="5"/>
      <c r="BM182" s="5"/>
    </row>
    <row r="183" spans="1:91" x14ac:dyDescent="0.25">
      <c r="A183" s="311"/>
      <c r="B183" s="324" t="s">
        <v>21</v>
      </c>
      <c r="C183" s="325" t="s">
        <v>14</v>
      </c>
      <c r="D183" s="326"/>
      <c r="E183" s="326"/>
      <c r="F183" s="326"/>
      <c r="G183" s="22">
        <f>SUM(G173:G177)</f>
        <v>6.5</v>
      </c>
      <c r="H183" s="23">
        <v>37.42</v>
      </c>
      <c r="I183" s="22">
        <f t="shared" si="59"/>
        <v>243.23000000000002</v>
      </c>
      <c r="J183" s="314"/>
      <c r="K183" s="314">
        <f>SUM(G183)*I157</f>
        <v>13</v>
      </c>
      <c r="L183" s="314"/>
      <c r="M183" s="314"/>
      <c r="N183" s="311"/>
      <c r="O183" s="324" t="s">
        <v>21</v>
      </c>
      <c r="P183" s="325" t="s">
        <v>14</v>
      </c>
      <c r="Q183" s="326"/>
      <c r="R183" s="326"/>
      <c r="S183" s="326"/>
      <c r="T183" s="22">
        <f>SUM(T173:T177)</f>
        <v>2.62</v>
      </c>
      <c r="U183" s="23">
        <v>37.42</v>
      </c>
      <c r="V183" s="22">
        <f t="shared" si="65"/>
        <v>98.040400000000005</v>
      </c>
      <c r="W183" s="314"/>
      <c r="X183" s="314">
        <f>SUM(T183)*V157</f>
        <v>0</v>
      </c>
      <c r="Y183" s="314"/>
      <c r="Z183" s="314"/>
      <c r="AA183" s="311"/>
      <c r="AB183" s="324" t="s">
        <v>21</v>
      </c>
      <c r="AC183" s="325" t="s">
        <v>14</v>
      </c>
      <c r="AD183" s="326"/>
      <c r="AE183" s="326"/>
      <c r="AF183" s="326"/>
      <c r="AG183" s="22">
        <f>SUM(AG173:AG177)</f>
        <v>2.62</v>
      </c>
      <c r="AH183" s="23">
        <v>37.42</v>
      </c>
      <c r="AI183" s="22">
        <f t="shared" si="66"/>
        <v>98.040400000000005</v>
      </c>
      <c r="AJ183" s="314"/>
      <c r="AK183" s="314">
        <f>SUM(AG183)*AI157</f>
        <v>0</v>
      </c>
      <c r="AL183" s="314"/>
      <c r="AM183" s="314"/>
      <c r="AN183" s="311"/>
      <c r="AO183" s="324" t="s">
        <v>21</v>
      </c>
      <c r="AP183" s="325" t="s">
        <v>14</v>
      </c>
      <c r="AQ183" s="326"/>
      <c r="AR183" s="326"/>
      <c r="AS183" s="326"/>
      <c r="AT183" s="22">
        <f>SUM(AT173:AT177)</f>
        <v>6.5</v>
      </c>
      <c r="AU183" s="23">
        <v>37.42</v>
      </c>
      <c r="AV183" s="22">
        <f t="shared" si="67"/>
        <v>243.23000000000002</v>
      </c>
      <c r="AW183" s="314"/>
      <c r="AX183" s="314">
        <f>SUM(AT183)*AV157</f>
        <v>0</v>
      </c>
      <c r="AY183" s="314"/>
      <c r="AZ183" s="314"/>
      <c r="BB183" s="11" t="s">
        <v>21</v>
      </c>
      <c r="BC183" s="12" t="s">
        <v>14</v>
      </c>
      <c r="BD183" s="28"/>
      <c r="BE183" s="28"/>
      <c r="BF183" s="28"/>
      <c r="BG183" s="22">
        <f>SUM(BG173:BG177)</f>
        <v>6.5</v>
      </c>
      <c r="BH183" s="15">
        <v>37.42</v>
      </c>
      <c r="BI183" s="10">
        <f t="shared" si="64"/>
        <v>243.23000000000002</v>
      </c>
      <c r="BJ183" s="5"/>
      <c r="BK183" s="5">
        <f>SUM(BG183)*BI157</f>
        <v>0</v>
      </c>
      <c r="BL183" s="5"/>
      <c r="BM183" s="5"/>
    </row>
    <row r="184" spans="1:91" x14ac:dyDescent="0.25">
      <c r="A184" s="311"/>
      <c r="B184" s="324" t="s">
        <v>21</v>
      </c>
      <c r="C184" s="325" t="s">
        <v>15</v>
      </c>
      <c r="D184" s="326"/>
      <c r="E184" s="326"/>
      <c r="F184" s="326"/>
      <c r="G184" s="22">
        <f>SUM(G178:G180)</f>
        <v>13.5</v>
      </c>
      <c r="H184" s="23">
        <v>37.42</v>
      </c>
      <c r="I184" s="22">
        <f t="shared" si="59"/>
        <v>505.17</v>
      </c>
      <c r="J184" s="314"/>
      <c r="K184" s="314"/>
      <c r="L184" s="314">
        <f>SUM(G184)*I157</f>
        <v>27</v>
      </c>
      <c r="M184" s="314"/>
      <c r="N184" s="311"/>
      <c r="O184" s="324" t="s">
        <v>21</v>
      </c>
      <c r="P184" s="325" t="s">
        <v>15</v>
      </c>
      <c r="Q184" s="326"/>
      <c r="R184" s="326"/>
      <c r="S184" s="326"/>
      <c r="T184" s="22">
        <f>SUM(T178:T180)</f>
        <v>8</v>
      </c>
      <c r="U184" s="23">
        <v>37.42</v>
      </c>
      <c r="V184" s="22">
        <f t="shared" si="65"/>
        <v>299.36</v>
      </c>
      <c r="W184" s="314"/>
      <c r="X184" s="314"/>
      <c r="Y184" s="314">
        <f>SUM(T184)*V157</f>
        <v>0</v>
      </c>
      <c r="Z184" s="314"/>
      <c r="AA184" s="311"/>
      <c r="AB184" s="324" t="s">
        <v>21</v>
      </c>
      <c r="AC184" s="325" t="s">
        <v>15</v>
      </c>
      <c r="AD184" s="326"/>
      <c r="AE184" s="326"/>
      <c r="AF184" s="326"/>
      <c r="AG184" s="22">
        <f>SUM(AG178:AG180)</f>
        <v>8</v>
      </c>
      <c r="AH184" s="23">
        <v>37.42</v>
      </c>
      <c r="AI184" s="22">
        <f t="shared" si="66"/>
        <v>299.36</v>
      </c>
      <c r="AJ184" s="314"/>
      <c r="AK184" s="314"/>
      <c r="AL184" s="314">
        <f>SUM(AG184)*AI157</f>
        <v>0</v>
      </c>
      <c r="AM184" s="314"/>
      <c r="AN184" s="311"/>
      <c r="AO184" s="324" t="s">
        <v>21</v>
      </c>
      <c r="AP184" s="325" t="s">
        <v>15</v>
      </c>
      <c r="AQ184" s="326"/>
      <c r="AR184" s="326"/>
      <c r="AS184" s="326"/>
      <c r="AT184" s="22">
        <f>SUM(AT178:AT180)</f>
        <v>13.5</v>
      </c>
      <c r="AU184" s="23">
        <v>37.42</v>
      </c>
      <c r="AV184" s="22">
        <f t="shared" si="67"/>
        <v>505.17</v>
      </c>
      <c r="AW184" s="314"/>
      <c r="AX184" s="314"/>
      <c r="AY184" s="314">
        <f>SUM(AT184)*AV157</f>
        <v>0</v>
      </c>
      <c r="AZ184" s="314"/>
      <c r="BB184" s="11" t="s">
        <v>21</v>
      </c>
      <c r="BC184" s="12" t="s">
        <v>15</v>
      </c>
      <c r="BD184" s="28"/>
      <c r="BE184" s="28"/>
      <c r="BF184" s="28"/>
      <c r="BG184" s="22">
        <f>SUM(BG178:BG180)</f>
        <v>13.5</v>
      </c>
      <c r="BH184" s="15">
        <v>37.42</v>
      </c>
      <c r="BI184" s="10">
        <f t="shared" si="64"/>
        <v>505.17</v>
      </c>
      <c r="BJ184" s="5"/>
      <c r="BK184" s="5"/>
      <c r="BL184" s="5">
        <f>SUM(BG184)*BI157</f>
        <v>0</v>
      </c>
      <c r="BM184" s="5"/>
    </row>
    <row r="185" spans="1:91" x14ac:dyDescent="0.25">
      <c r="A185" s="311"/>
      <c r="B185" s="324" t="s">
        <v>21</v>
      </c>
      <c r="C185" s="325" t="s">
        <v>16</v>
      </c>
      <c r="D185" s="326"/>
      <c r="E185" s="326"/>
      <c r="F185" s="326"/>
      <c r="G185" s="22">
        <f>SUM(G181:G182)</f>
        <v>2.7299999999999995</v>
      </c>
      <c r="H185" s="23">
        <v>37.42</v>
      </c>
      <c r="I185" s="22">
        <f t="shared" si="59"/>
        <v>102.15659999999998</v>
      </c>
      <c r="J185" s="314"/>
      <c r="K185" s="314"/>
      <c r="L185" s="314"/>
      <c r="M185" s="314">
        <f>SUM(G185)*I157</f>
        <v>5.4599999999999991</v>
      </c>
      <c r="N185" s="311"/>
      <c r="O185" s="324" t="s">
        <v>21</v>
      </c>
      <c r="P185" s="325" t="s">
        <v>16</v>
      </c>
      <c r="Q185" s="326"/>
      <c r="R185" s="326"/>
      <c r="S185" s="326"/>
      <c r="T185" s="22">
        <f>SUM(T181:T182)</f>
        <v>2.7299999999999995</v>
      </c>
      <c r="U185" s="23">
        <v>37.42</v>
      </c>
      <c r="V185" s="22">
        <f t="shared" si="65"/>
        <v>102.15659999999998</v>
      </c>
      <c r="W185" s="314"/>
      <c r="X185" s="314"/>
      <c r="Y185" s="314"/>
      <c r="Z185" s="314">
        <f>SUM(T185)*V157</f>
        <v>0</v>
      </c>
      <c r="AA185" s="311"/>
      <c r="AB185" s="324" t="s">
        <v>21</v>
      </c>
      <c r="AC185" s="325" t="s">
        <v>16</v>
      </c>
      <c r="AD185" s="326"/>
      <c r="AE185" s="326"/>
      <c r="AF185" s="326"/>
      <c r="AG185" s="22">
        <f>SUM(AG181:AG182)</f>
        <v>2.7299999999999995</v>
      </c>
      <c r="AH185" s="23">
        <v>37.42</v>
      </c>
      <c r="AI185" s="22">
        <f t="shared" si="66"/>
        <v>102.15659999999998</v>
      </c>
      <c r="AJ185" s="314"/>
      <c r="AK185" s="314"/>
      <c r="AL185" s="314"/>
      <c r="AM185" s="314">
        <f>SUM(AG185)*AI157</f>
        <v>0</v>
      </c>
      <c r="AN185" s="311"/>
      <c r="AO185" s="324" t="s">
        <v>21</v>
      </c>
      <c r="AP185" s="325" t="s">
        <v>16</v>
      </c>
      <c r="AQ185" s="326"/>
      <c r="AR185" s="326"/>
      <c r="AS185" s="326"/>
      <c r="AT185" s="22">
        <f>SUM(AT181:AT182)</f>
        <v>3.6399999999999997</v>
      </c>
      <c r="AU185" s="23">
        <v>37.42</v>
      </c>
      <c r="AV185" s="22">
        <f t="shared" si="67"/>
        <v>136.2088</v>
      </c>
      <c r="AW185" s="314"/>
      <c r="AX185" s="314"/>
      <c r="AY185" s="314"/>
      <c r="AZ185" s="314">
        <f>SUM(AT185)*AV157</f>
        <v>0</v>
      </c>
      <c r="BB185" s="11" t="s">
        <v>21</v>
      </c>
      <c r="BC185" s="12" t="s">
        <v>16</v>
      </c>
      <c r="BD185" s="28"/>
      <c r="BE185" s="28"/>
      <c r="BF185" s="28"/>
      <c r="BG185" s="22">
        <f>SUM(BG181:BG182)</f>
        <v>5.4599999999999991</v>
      </c>
      <c r="BH185" s="15">
        <v>37.42</v>
      </c>
      <c r="BI185" s="10">
        <f t="shared" si="64"/>
        <v>204.31319999999997</v>
      </c>
      <c r="BJ185" s="5"/>
      <c r="BK185" s="5"/>
      <c r="BL185" s="5"/>
      <c r="BM185" s="5">
        <f>SUM(BG185)*BI157</f>
        <v>0</v>
      </c>
    </row>
    <row r="186" spans="1:91" x14ac:dyDescent="0.25">
      <c r="A186" s="311"/>
      <c r="B186" s="324" t="s">
        <v>13</v>
      </c>
      <c r="C186" s="325" t="s">
        <v>17</v>
      </c>
      <c r="D186" s="326"/>
      <c r="E186" s="326"/>
      <c r="F186" s="326"/>
      <c r="G186" s="332">
        <v>1</v>
      </c>
      <c r="H186" s="23">
        <v>37.42</v>
      </c>
      <c r="I186" s="22">
        <f t="shared" si="59"/>
        <v>37.42</v>
      </c>
      <c r="J186" s="314"/>
      <c r="K186" s="314"/>
      <c r="L186" s="314">
        <f>SUM(G186)*I157</f>
        <v>2</v>
      </c>
      <c r="M186" s="314"/>
      <c r="N186" s="311"/>
      <c r="O186" s="324" t="s">
        <v>13</v>
      </c>
      <c r="P186" s="325" t="s">
        <v>17</v>
      </c>
      <c r="Q186" s="326"/>
      <c r="R186" s="326"/>
      <c r="S186" s="326"/>
      <c r="T186" s="332">
        <v>1</v>
      </c>
      <c r="U186" s="23">
        <v>37.42</v>
      </c>
      <c r="V186" s="22">
        <f t="shared" si="65"/>
        <v>37.42</v>
      </c>
      <c r="W186" s="314"/>
      <c r="X186" s="314"/>
      <c r="Y186" s="314">
        <f>SUM(T186)*V157</f>
        <v>0</v>
      </c>
      <c r="Z186" s="314"/>
      <c r="AA186" s="311"/>
      <c r="AB186" s="324" t="s">
        <v>13</v>
      </c>
      <c r="AC186" s="325" t="s">
        <v>17</v>
      </c>
      <c r="AD186" s="326"/>
      <c r="AE186" s="326"/>
      <c r="AF186" s="326"/>
      <c r="AG186" s="332">
        <v>1</v>
      </c>
      <c r="AH186" s="23">
        <v>37.42</v>
      </c>
      <c r="AI186" s="22">
        <f t="shared" si="66"/>
        <v>37.42</v>
      </c>
      <c r="AJ186" s="314"/>
      <c r="AK186" s="314"/>
      <c r="AL186" s="314">
        <f>SUM(AG186)*AI157</f>
        <v>0</v>
      </c>
      <c r="AM186" s="314"/>
      <c r="AN186" s="311"/>
      <c r="AO186" s="324" t="s">
        <v>13</v>
      </c>
      <c r="AP186" s="325" t="s">
        <v>17</v>
      </c>
      <c r="AQ186" s="326"/>
      <c r="AR186" s="326"/>
      <c r="AS186" s="326"/>
      <c r="AT186" s="332">
        <v>1</v>
      </c>
      <c r="AU186" s="23">
        <v>37.42</v>
      </c>
      <c r="AV186" s="22">
        <f t="shared" si="67"/>
        <v>37.42</v>
      </c>
      <c r="AW186" s="314"/>
      <c r="AX186" s="314"/>
      <c r="AY186" s="314">
        <f>SUM(AT186)*AV157</f>
        <v>0</v>
      </c>
      <c r="AZ186" s="314"/>
      <c r="BB186" s="11" t="s">
        <v>13</v>
      </c>
      <c r="BC186" s="12" t="s">
        <v>17</v>
      </c>
      <c r="BD186" s="28"/>
      <c r="BE186" s="28"/>
      <c r="BF186" s="28"/>
      <c r="BG186" s="34">
        <v>1</v>
      </c>
      <c r="BH186" s="15">
        <v>37.42</v>
      </c>
      <c r="BI186" s="10">
        <f t="shared" si="64"/>
        <v>37.42</v>
      </c>
      <c r="BJ186" s="5"/>
      <c r="BK186" s="5"/>
      <c r="BL186" s="5">
        <f>SUM(BG186)*BI157</f>
        <v>0</v>
      </c>
      <c r="BM186" s="5"/>
    </row>
    <row r="187" spans="1:91" x14ac:dyDescent="0.25">
      <c r="A187" s="311"/>
      <c r="B187" s="324" t="s">
        <v>12</v>
      </c>
      <c r="C187" s="325"/>
      <c r="D187" s="326"/>
      <c r="E187" s="326"/>
      <c r="F187" s="326"/>
      <c r="G187" s="22"/>
      <c r="H187" s="23">
        <v>37.42</v>
      </c>
      <c r="I187" s="22">
        <f t="shared" si="59"/>
        <v>0</v>
      </c>
      <c r="J187" s="314"/>
      <c r="K187" s="314"/>
      <c r="L187" s="314"/>
      <c r="M187" s="314"/>
      <c r="N187" s="311"/>
      <c r="O187" s="324" t="s">
        <v>12</v>
      </c>
      <c r="P187" s="325"/>
      <c r="Q187" s="326"/>
      <c r="R187" s="326"/>
      <c r="S187" s="326"/>
      <c r="T187" s="22"/>
      <c r="U187" s="23">
        <v>37.42</v>
      </c>
      <c r="V187" s="22">
        <f t="shared" si="65"/>
        <v>0</v>
      </c>
      <c r="W187" s="314"/>
      <c r="X187" s="314"/>
      <c r="Y187" s="314"/>
      <c r="Z187" s="314"/>
      <c r="AA187" s="311"/>
      <c r="AB187" s="324" t="s">
        <v>12</v>
      </c>
      <c r="AC187" s="325"/>
      <c r="AD187" s="326"/>
      <c r="AE187" s="326"/>
      <c r="AF187" s="326"/>
      <c r="AG187" s="22"/>
      <c r="AH187" s="23">
        <v>37.42</v>
      </c>
      <c r="AI187" s="22">
        <f t="shared" si="66"/>
        <v>0</v>
      </c>
      <c r="AJ187" s="314"/>
      <c r="AK187" s="314"/>
      <c r="AL187" s="314"/>
      <c r="AM187" s="314"/>
      <c r="AN187" s="311"/>
      <c r="AO187" s="324" t="s">
        <v>12</v>
      </c>
      <c r="AP187" s="325"/>
      <c r="AQ187" s="326"/>
      <c r="AR187" s="326"/>
      <c r="AS187" s="326"/>
      <c r="AT187" s="22"/>
      <c r="AU187" s="23">
        <v>37.42</v>
      </c>
      <c r="AV187" s="22">
        <f t="shared" si="67"/>
        <v>0</v>
      </c>
      <c r="AW187" s="314"/>
      <c r="AX187" s="314"/>
      <c r="AY187" s="314"/>
      <c r="AZ187" s="314"/>
      <c r="BB187" s="11" t="s">
        <v>12</v>
      </c>
      <c r="BC187" s="12"/>
      <c r="BD187" s="28"/>
      <c r="BE187" s="28"/>
      <c r="BF187" s="28"/>
      <c r="BG187" s="10"/>
      <c r="BH187" s="15">
        <v>37.42</v>
      </c>
      <c r="BI187" s="10">
        <f t="shared" si="64"/>
        <v>0</v>
      </c>
      <c r="BJ187" s="5"/>
      <c r="BK187" s="5"/>
      <c r="BL187" s="5"/>
      <c r="BM187" s="5"/>
    </row>
    <row r="188" spans="1:91" x14ac:dyDescent="0.25">
      <c r="A188" s="311"/>
      <c r="B188" s="324" t="s">
        <v>11</v>
      </c>
      <c r="C188" s="325"/>
      <c r="D188" s="326"/>
      <c r="E188" s="326"/>
      <c r="F188" s="326"/>
      <c r="G188" s="22">
        <v>1</v>
      </c>
      <c r="H188" s="23">
        <f>SUM(I159:I187)*0.01</f>
        <v>14.399059500000002</v>
      </c>
      <c r="I188" s="22">
        <f>SUM(G188*H188)</f>
        <v>14.399059500000002</v>
      </c>
      <c r="J188" s="314"/>
      <c r="K188" s="314"/>
      <c r="L188" s="314"/>
      <c r="M188" s="314"/>
      <c r="N188" s="311"/>
      <c r="O188" s="324" t="s">
        <v>11</v>
      </c>
      <c r="P188" s="325"/>
      <c r="Q188" s="326"/>
      <c r="R188" s="326"/>
      <c r="S188" s="326"/>
      <c r="T188" s="22">
        <v>1</v>
      </c>
      <c r="U188" s="23">
        <f>SUM(V159:V187)*0.01</f>
        <v>9.9708635000000001</v>
      </c>
      <c r="V188" s="22">
        <f>SUM(T188*U188)</f>
        <v>9.9708635000000001</v>
      </c>
      <c r="W188" s="314"/>
      <c r="X188" s="314"/>
      <c r="Y188" s="314"/>
      <c r="Z188" s="314"/>
      <c r="AA188" s="311"/>
      <c r="AB188" s="324" t="s">
        <v>11</v>
      </c>
      <c r="AC188" s="325"/>
      <c r="AD188" s="326"/>
      <c r="AE188" s="326"/>
      <c r="AF188" s="326"/>
      <c r="AG188" s="22">
        <v>1</v>
      </c>
      <c r="AH188" s="23">
        <f>SUM(AI159:AI187)*0.01</f>
        <v>10.6616635</v>
      </c>
      <c r="AI188" s="22">
        <f>SUM(AG188*AH188)</f>
        <v>10.6616635</v>
      </c>
      <c r="AJ188" s="314"/>
      <c r="AK188" s="314"/>
      <c r="AL188" s="314"/>
      <c r="AM188" s="314"/>
      <c r="AN188" s="311"/>
      <c r="AO188" s="324" t="s">
        <v>11</v>
      </c>
      <c r="AP188" s="325"/>
      <c r="AQ188" s="326"/>
      <c r="AR188" s="326"/>
      <c r="AS188" s="326"/>
      <c r="AT188" s="22">
        <v>1</v>
      </c>
      <c r="AU188" s="23">
        <f>SUM(AV159:AV187)*0.01</f>
        <v>14.794181500000001</v>
      </c>
      <c r="AV188" s="22">
        <f>SUM(AT188*AU188)</f>
        <v>14.794181500000001</v>
      </c>
      <c r="AW188" s="314"/>
      <c r="AX188" s="314"/>
      <c r="AY188" s="314"/>
      <c r="AZ188" s="314"/>
      <c r="BB188" s="11" t="s">
        <v>11</v>
      </c>
      <c r="BC188" s="12"/>
      <c r="BD188" s="28"/>
      <c r="BE188" s="28"/>
      <c r="BF188" s="28"/>
      <c r="BG188" s="10">
        <v>1</v>
      </c>
      <c r="BH188" s="15">
        <f>SUM(BI159:BI187)*0.01</f>
        <v>14.370050450000001</v>
      </c>
      <c r="BI188" s="10">
        <f>SUM(BG188*BH188)</f>
        <v>14.370050450000001</v>
      </c>
      <c r="BJ188" s="5"/>
      <c r="BK188" s="5"/>
      <c r="BL188" s="5"/>
      <c r="BM188" s="5"/>
    </row>
    <row r="189" spans="1:91" s="2" customFormat="1" x14ac:dyDescent="0.25">
      <c r="A189" s="319"/>
      <c r="B189" s="318" t="s">
        <v>10</v>
      </c>
      <c r="C189" s="319"/>
      <c r="D189" s="320"/>
      <c r="E189" s="320"/>
      <c r="F189" s="320"/>
      <c r="G189" s="321">
        <f>SUM(G183:G186)</f>
        <v>23.73</v>
      </c>
      <c r="H189" s="322"/>
      <c r="I189" s="321">
        <f>SUM(I159:I188)</f>
        <v>1454.3050095000001</v>
      </c>
      <c r="J189" s="321">
        <f>SUM(I189)*I157</f>
        <v>2908.6100190000002</v>
      </c>
      <c r="K189" s="321">
        <f>SUM(K183:K188)</f>
        <v>13</v>
      </c>
      <c r="L189" s="321">
        <f t="shared" ref="L189" si="68">SUM(L183:L188)</f>
        <v>29</v>
      </c>
      <c r="M189" s="321">
        <f t="shared" ref="M189" si="69">SUM(M183:M188)</f>
        <v>5.4599999999999991</v>
      </c>
      <c r="N189" s="319"/>
      <c r="O189" s="318" t="s">
        <v>10</v>
      </c>
      <c r="P189" s="319"/>
      <c r="Q189" s="320"/>
      <c r="R189" s="320"/>
      <c r="S189" s="320"/>
      <c r="T189" s="321">
        <f>SUM(T183:T186)</f>
        <v>14.350000000000001</v>
      </c>
      <c r="U189" s="322"/>
      <c r="V189" s="321">
        <f>SUM(V159:V188)</f>
        <v>1007.0572135</v>
      </c>
      <c r="W189" s="321">
        <f>SUM(V189)*V157</f>
        <v>0</v>
      </c>
      <c r="X189" s="321">
        <f>SUM(X183:X188)</f>
        <v>0</v>
      </c>
      <c r="Y189" s="321">
        <f t="shared" ref="Y189:Z189" si="70">SUM(Y183:Y188)</f>
        <v>0</v>
      </c>
      <c r="Z189" s="321">
        <f t="shared" si="70"/>
        <v>0</v>
      </c>
      <c r="AA189" s="319"/>
      <c r="AB189" s="318" t="s">
        <v>10</v>
      </c>
      <c r="AC189" s="319"/>
      <c r="AD189" s="320"/>
      <c r="AE189" s="320"/>
      <c r="AF189" s="320"/>
      <c r="AG189" s="321">
        <f>SUM(AG183:AG186)</f>
        <v>14.350000000000001</v>
      </c>
      <c r="AH189" s="322"/>
      <c r="AI189" s="321">
        <f>SUM(AI159:AI188)</f>
        <v>1076.8280135</v>
      </c>
      <c r="AJ189" s="321">
        <f>SUM(AI189)*AI157</f>
        <v>0</v>
      </c>
      <c r="AK189" s="321">
        <f>SUM(AK183:AK188)</f>
        <v>0</v>
      </c>
      <c r="AL189" s="321">
        <f t="shared" ref="AL189:AM189" si="71">SUM(AL183:AL188)</f>
        <v>0</v>
      </c>
      <c r="AM189" s="321">
        <f t="shared" si="71"/>
        <v>0</v>
      </c>
      <c r="AN189" s="319"/>
      <c r="AO189" s="318" t="s">
        <v>10</v>
      </c>
      <c r="AP189" s="319"/>
      <c r="AQ189" s="320"/>
      <c r="AR189" s="320"/>
      <c r="AS189" s="320"/>
      <c r="AT189" s="321">
        <f>SUM(AT183:AT186)</f>
        <v>24.64</v>
      </c>
      <c r="AU189" s="322"/>
      <c r="AV189" s="321">
        <f>SUM(AV159:AV188)</f>
        <v>1494.2123314999999</v>
      </c>
      <c r="AW189" s="321">
        <f>SUM(AV189)*AV157</f>
        <v>0</v>
      </c>
      <c r="AX189" s="321">
        <f>SUM(AX183:AX188)</f>
        <v>0</v>
      </c>
      <c r="AY189" s="321">
        <f t="shared" ref="AY189:AZ189" si="72">SUM(AY183:AY188)</f>
        <v>0</v>
      </c>
      <c r="AZ189" s="321">
        <f t="shared" si="72"/>
        <v>0</v>
      </c>
      <c r="BB189" s="8" t="s">
        <v>10</v>
      </c>
      <c r="BD189" s="27"/>
      <c r="BE189" s="27"/>
      <c r="BF189" s="27"/>
      <c r="BG189" s="6">
        <f>SUM(BG183:BG186)</f>
        <v>26.46</v>
      </c>
      <c r="BH189" s="14"/>
      <c r="BI189" s="6">
        <f>SUM(BI159:BI188)</f>
        <v>1451.3750954500001</v>
      </c>
      <c r="BJ189" s="6">
        <f>SUM(BI189)*BI157</f>
        <v>0</v>
      </c>
      <c r="BK189" s="6">
        <f>SUM(BK183:BK188)</f>
        <v>0</v>
      </c>
      <c r="BL189" s="6">
        <f t="shared" ref="BL189:BM189" si="73">SUM(BL183:BL188)</f>
        <v>0</v>
      </c>
      <c r="BM189" s="6">
        <f t="shared" si="73"/>
        <v>0</v>
      </c>
    </row>
    <row r="190" spans="1:91" ht="15.6" x14ac:dyDescent="0.3">
      <c r="A190" s="309" t="s">
        <v>9</v>
      </c>
      <c r="B190" s="310" t="str">
        <f>'JMS SHEDULE OF WORKS'!D8</f>
        <v>Male WC WF-01 wall panels</v>
      </c>
      <c r="C190" s="311"/>
      <c r="D190" s="312">
        <v>0.85</v>
      </c>
      <c r="E190" s="312">
        <v>1.4</v>
      </c>
      <c r="F190" s="313" t="str">
        <f>'JMS SHEDULE OF WORKS'!J8</f>
        <v>WC-02</v>
      </c>
      <c r="G190" s="314"/>
      <c r="H190" s="315" t="s">
        <v>22</v>
      </c>
      <c r="I190" s="316">
        <f>'JMS SHEDULE OF WORKS'!G8</f>
        <v>30</v>
      </c>
      <c r="J190" s="314"/>
      <c r="K190" s="314"/>
      <c r="L190" s="314"/>
      <c r="M190" s="314"/>
      <c r="N190" s="309" t="s">
        <v>9</v>
      </c>
      <c r="O190" s="310">
        <f>'JMS SHEDULE OF WORKS'!Q8</f>
        <v>337.5</v>
      </c>
      <c r="P190" s="311"/>
      <c r="Q190" s="312">
        <v>0.85</v>
      </c>
      <c r="R190" s="312">
        <v>1.4</v>
      </c>
      <c r="S190" s="313">
        <f>'JMS SHEDULE OF WORKS'!W8</f>
        <v>0</v>
      </c>
      <c r="T190" s="314"/>
      <c r="U190" s="315" t="s">
        <v>22</v>
      </c>
      <c r="V190" s="316">
        <f>'JMS SHEDULE OF WORKS'!T8</f>
        <v>0</v>
      </c>
      <c r="W190" s="314"/>
      <c r="X190" s="314"/>
      <c r="Y190" s="314"/>
      <c r="Z190" s="314"/>
      <c r="AA190" s="309" t="s">
        <v>9</v>
      </c>
      <c r="AB190" s="310">
        <f>'JMS SHEDULE OF WORKS'!AD8</f>
        <v>0</v>
      </c>
      <c r="AC190" s="311"/>
      <c r="AD190" s="312">
        <v>0.85</v>
      </c>
      <c r="AE190" s="312">
        <v>1.4</v>
      </c>
      <c r="AF190" s="313">
        <f>'JMS SHEDULE OF WORKS'!AJ8</f>
        <v>0</v>
      </c>
      <c r="AG190" s="314"/>
      <c r="AH190" s="315" t="s">
        <v>22</v>
      </c>
      <c r="AI190" s="316">
        <f>'JMS SHEDULE OF WORKS'!AG8</f>
        <v>0</v>
      </c>
      <c r="AJ190" s="314"/>
      <c r="AK190" s="314"/>
      <c r="AL190" s="314"/>
      <c r="AM190" s="314"/>
    </row>
    <row r="191" spans="1:91" s="2" customFormat="1" ht="15.6" x14ac:dyDescent="0.3">
      <c r="A191" s="317" t="str">
        <f>'JMS SHEDULE OF WORKS'!A8</f>
        <v>6881/6</v>
      </c>
      <c r="B191" s="318" t="s">
        <v>3</v>
      </c>
      <c r="C191" s="319" t="s">
        <v>4</v>
      </c>
      <c r="D191" s="320" t="s">
        <v>5</v>
      </c>
      <c r="E191" s="320" t="s">
        <v>5</v>
      </c>
      <c r="F191" s="320" t="s">
        <v>23</v>
      </c>
      <c r="G191" s="321" t="s">
        <v>6</v>
      </c>
      <c r="H191" s="322" t="s">
        <v>7</v>
      </c>
      <c r="I191" s="321" t="s">
        <v>8</v>
      </c>
      <c r="J191" s="321"/>
      <c r="K191" s="321" t="s">
        <v>18</v>
      </c>
      <c r="L191" s="321" t="s">
        <v>19</v>
      </c>
      <c r="M191" s="321" t="s">
        <v>20</v>
      </c>
      <c r="N191" s="317">
        <f>'JMS SHEDULE OF WORKS'!N8</f>
        <v>31638.152762250011</v>
      </c>
      <c r="O191" s="318" t="s">
        <v>3</v>
      </c>
      <c r="P191" s="319" t="s">
        <v>4</v>
      </c>
      <c r="Q191" s="320" t="s">
        <v>5</v>
      </c>
      <c r="R191" s="320" t="s">
        <v>5</v>
      </c>
      <c r="S191" s="320" t="s">
        <v>23</v>
      </c>
      <c r="T191" s="321" t="s">
        <v>6</v>
      </c>
      <c r="U191" s="322" t="s">
        <v>7</v>
      </c>
      <c r="V191" s="321" t="s">
        <v>8</v>
      </c>
      <c r="W191" s="321"/>
      <c r="X191" s="321" t="s">
        <v>18</v>
      </c>
      <c r="Y191" s="321" t="s">
        <v>19</v>
      </c>
      <c r="Z191" s="321" t="s">
        <v>20</v>
      </c>
      <c r="AA191" s="317" t="str">
        <f>'JMS SHEDULE OF WORKS'!AA8</f>
        <v>VE Cost as follows in oberflex flat panels, Unfinished £896.95 each &amp; finished £942.43 each</v>
      </c>
      <c r="AB191" s="318" t="s">
        <v>3</v>
      </c>
      <c r="AC191" s="319" t="s">
        <v>4</v>
      </c>
      <c r="AD191" s="320" t="s">
        <v>5</v>
      </c>
      <c r="AE191" s="320" t="s">
        <v>5</v>
      </c>
      <c r="AF191" s="320" t="s">
        <v>23</v>
      </c>
      <c r="AG191" s="321" t="s">
        <v>6</v>
      </c>
      <c r="AH191" s="322" t="s">
        <v>7</v>
      </c>
      <c r="AI191" s="321" t="s">
        <v>8</v>
      </c>
      <c r="AJ191" s="321"/>
      <c r="AK191" s="321" t="s">
        <v>18</v>
      </c>
      <c r="AL191" s="321" t="s">
        <v>19</v>
      </c>
      <c r="AM191" s="321" t="s">
        <v>20</v>
      </c>
      <c r="AN191" s="309" t="s">
        <v>9</v>
      </c>
      <c r="AO191" s="364" t="s">
        <v>1509</v>
      </c>
      <c r="AP191" s="311"/>
      <c r="AQ191" s="312">
        <v>1</v>
      </c>
      <c r="AR191" s="312">
        <v>0.6</v>
      </c>
      <c r="AS191" s="313">
        <f>'JMS SHEDULE OF WORKS'!AW9</f>
        <v>0</v>
      </c>
      <c r="AT191" s="314"/>
      <c r="AU191" s="315" t="s">
        <v>22</v>
      </c>
      <c r="AV191" s="316">
        <f>'JMS SHEDULE OF WORKS'!AT9</f>
        <v>0</v>
      </c>
      <c r="AW191" s="314"/>
      <c r="AX191" s="314"/>
      <c r="AY191" s="314"/>
      <c r="AZ191" s="314"/>
      <c r="BA191" s="309" t="s">
        <v>9</v>
      </c>
      <c r="BB191" s="310" t="s">
        <v>1610</v>
      </c>
      <c r="BC191" s="311"/>
      <c r="BD191" s="312">
        <v>0.85</v>
      </c>
      <c r="BE191" s="312">
        <v>1.4</v>
      </c>
      <c r="BF191" s="313">
        <f>'JMS SHEDULE OF WORKS'!BJ9</f>
        <v>0</v>
      </c>
      <c r="BG191" s="314"/>
      <c r="BH191" s="315" t="s">
        <v>22</v>
      </c>
      <c r="BI191" s="316">
        <f>'JMS SHEDULE OF WORKS'!BG9</f>
        <v>0</v>
      </c>
      <c r="BJ191" s="314"/>
      <c r="BK191" s="314"/>
      <c r="BL191" s="314"/>
      <c r="BM191" s="314"/>
      <c r="BN191" s="309" t="s">
        <v>9</v>
      </c>
      <c r="BO191" s="310">
        <f>'JMS SHEDULE OF WORKS'!BQ9</f>
        <v>0</v>
      </c>
      <c r="BP191" s="311"/>
      <c r="BQ191" s="312">
        <v>0.85</v>
      </c>
      <c r="BR191" s="312">
        <v>1.4</v>
      </c>
      <c r="BS191" s="313">
        <f>'JMS SHEDULE OF WORKS'!BW9</f>
        <v>0</v>
      </c>
      <c r="BT191" s="314"/>
      <c r="BU191" s="315" t="s">
        <v>22</v>
      </c>
      <c r="BV191" s="316">
        <f>'JMS SHEDULE OF WORKS'!BT9</f>
        <v>0</v>
      </c>
      <c r="BW191" s="314"/>
      <c r="BX191" s="314"/>
      <c r="BY191" s="314"/>
      <c r="BZ191" s="314"/>
      <c r="CA191" s="3" t="s">
        <v>9</v>
      </c>
      <c r="CB191" s="67">
        <f>'JMS SHEDULE OF WORKS'!CD9</f>
        <v>0</v>
      </c>
      <c r="CC191"/>
      <c r="CD191" s="26">
        <v>0.85</v>
      </c>
      <c r="CE191" s="26">
        <v>1.4</v>
      </c>
      <c r="CF191" s="68">
        <f>'JMS SHEDULE OF WORKS'!CJ9</f>
        <v>0</v>
      </c>
      <c r="CG191" s="5"/>
      <c r="CH191" s="13" t="s">
        <v>22</v>
      </c>
      <c r="CI191" s="24">
        <f>'JMS SHEDULE OF WORKS'!CG9</f>
        <v>0</v>
      </c>
      <c r="CJ191" s="5"/>
      <c r="CK191" s="5"/>
      <c r="CL191" s="5"/>
      <c r="CM191" s="5"/>
    </row>
    <row r="192" spans="1:91" x14ac:dyDescent="0.25">
      <c r="A192" s="323" t="s">
        <v>24</v>
      </c>
      <c r="B192" s="324" t="s">
        <v>1210</v>
      </c>
      <c r="C192" s="325" t="s">
        <v>246</v>
      </c>
      <c r="D192" s="326">
        <v>0.1</v>
      </c>
      <c r="E192" s="326">
        <v>3.7999999999999999E-2</v>
      </c>
      <c r="F192" s="326">
        <f t="shared" ref="F192:F194" si="74">SUM(D192*E192)</f>
        <v>3.8E-3</v>
      </c>
      <c r="G192" s="22">
        <v>16.8</v>
      </c>
      <c r="H192" s="23">
        <v>4925</v>
      </c>
      <c r="I192" s="22">
        <f t="shared" ref="I192:I194" si="75">SUM(F192*G192)*H192</f>
        <v>314.41200000000003</v>
      </c>
      <c r="J192" s="314"/>
      <c r="K192" s="314"/>
      <c r="L192" s="314"/>
      <c r="M192" s="314"/>
      <c r="N192" s="323" t="s">
        <v>24</v>
      </c>
      <c r="O192" s="324"/>
      <c r="P192" s="325"/>
      <c r="Q192" s="326"/>
      <c r="R192" s="326"/>
      <c r="S192" s="326"/>
      <c r="T192" s="357"/>
      <c r="U192" s="23"/>
      <c r="V192" s="22">
        <f t="shared" ref="V192:V194" si="76">SUM(S192*T192)*U192</f>
        <v>0</v>
      </c>
      <c r="W192" s="314"/>
      <c r="X192" s="314"/>
      <c r="Y192" s="314"/>
      <c r="Z192" s="314"/>
      <c r="AA192" s="323" t="s">
        <v>24</v>
      </c>
      <c r="AB192" s="324" t="s">
        <v>1210</v>
      </c>
      <c r="AC192" s="325" t="s">
        <v>246</v>
      </c>
      <c r="AD192" s="326">
        <v>0.1</v>
      </c>
      <c r="AE192" s="326">
        <v>3.7999999999999999E-2</v>
      </c>
      <c r="AF192" s="326">
        <f t="shared" ref="AF192:AF194" si="77">SUM(AD192*AE192)</f>
        <v>3.8E-3</v>
      </c>
      <c r="AG192" s="357">
        <v>0</v>
      </c>
      <c r="AH192" s="23">
        <v>5306</v>
      </c>
      <c r="AI192" s="22">
        <f t="shared" ref="AI192:AI194" si="78">SUM(AF192*AG192)*AH192</f>
        <v>0</v>
      </c>
      <c r="AJ192" s="314"/>
      <c r="AK192" s="314"/>
      <c r="AL192" s="314"/>
      <c r="AM192" s="314"/>
      <c r="AN192" s="317">
        <f>'JMS SHEDULE OF WORKS'!AN9</f>
        <v>0</v>
      </c>
      <c r="AO192" s="318" t="s">
        <v>3</v>
      </c>
      <c r="AP192" s="319" t="s">
        <v>4</v>
      </c>
      <c r="AQ192" s="320" t="s">
        <v>5</v>
      </c>
      <c r="AR192" s="320" t="s">
        <v>5</v>
      </c>
      <c r="AS192" s="320" t="s">
        <v>23</v>
      </c>
      <c r="AT192" s="321" t="s">
        <v>6</v>
      </c>
      <c r="AU192" s="322" t="s">
        <v>7</v>
      </c>
      <c r="AV192" s="321" t="s">
        <v>8</v>
      </c>
      <c r="AW192" s="321"/>
      <c r="AX192" s="321" t="s">
        <v>18</v>
      </c>
      <c r="AY192" s="321" t="s">
        <v>19</v>
      </c>
      <c r="AZ192" s="321" t="s">
        <v>20</v>
      </c>
      <c r="BA192" s="317">
        <f>'JMS SHEDULE OF WORKS'!BA9</f>
        <v>0</v>
      </c>
      <c r="BB192" s="318" t="s">
        <v>3</v>
      </c>
      <c r="BC192" s="319" t="s">
        <v>4</v>
      </c>
      <c r="BD192" s="320" t="s">
        <v>5</v>
      </c>
      <c r="BE192" s="320" t="s">
        <v>5</v>
      </c>
      <c r="BF192" s="320" t="s">
        <v>23</v>
      </c>
      <c r="BG192" s="321" t="s">
        <v>6</v>
      </c>
      <c r="BH192" s="322" t="s">
        <v>7</v>
      </c>
      <c r="BI192" s="321" t="s">
        <v>8</v>
      </c>
      <c r="BJ192" s="321"/>
      <c r="BK192" s="321" t="s">
        <v>18</v>
      </c>
      <c r="BL192" s="321" t="s">
        <v>19</v>
      </c>
      <c r="BM192" s="321" t="s">
        <v>20</v>
      </c>
      <c r="BN192" s="317">
        <f>'JMS SHEDULE OF WORKS'!BN9</f>
        <v>0</v>
      </c>
      <c r="BO192" s="318" t="s">
        <v>3</v>
      </c>
      <c r="BP192" s="319" t="s">
        <v>4</v>
      </c>
      <c r="BQ192" s="320" t="s">
        <v>5</v>
      </c>
      <c r="BR192" s="320" t="s">
        <v>5</v>
      </c>
      <c r="BS192" s="320" t="s">
        <v>23</v>
      </c>
      <c r="BT192" s="321" t="s">
        <v>6</v>
      </c>
      <c r="BU192" s="322" t="s">
        <v>7</v>
      </c>
      <c r="BV192" s="321" t="s">
        <v>8</v>
      </c>
      <c r="BW192" s="321"/>
      <c r="BX192" s="321" t="s">
        <v>18</v>
      </c>
      <c r="BY192" s="321" t="s">
        <v>19</v>
      </c>
      <c r="BZ192" s="321" t="s">
        <v>20</v>
      </c>
      <c r="CA192" s="66">
        <f>'JMS SHEDULE OF WORKS'!CA9</f>
        <v>0</v>
      </c>
      <c r="CB192" s="8" t="s">
        <v>3</v>
      </c>
      <c r="CC192" s="2" t="s">
        <v>4</v>
      </c>
      <c r="CD192" s="27" t="s">
        <v>5</v>
      </c>
      <c r="CE192" s="27" t="s">
        <v>5</v>
      </c>
      <c r="CF192" s="27" t="s">
        <v>23</v>
      </c>
      <c r="CG192" s="6" t="s">
        <v>6</v>
      </c>
      <c r="CH192" s="14" t="s">
        <v>7</v>
      </c>
      <c r="CI192" s="6" t="s">
        <v>8</v>
      </c>
      <c r="CJ192" s="6"/>
      <c r="CK192" s="6" t="s">
        <v>18</v>
      </c>
      <c r="CL192" s="6" t="s">
        <v>19</v>
      </c>
      <c r="CM192" s="6" t="s">
        <v>20</v>
      </c>
    </row>
    <row r="193" spans="1:91" x14ac:dyDescent="0.25">
      <c r="A193" s="323" t="s">
        <v>24</v>
      </c>
      <c r="B193" s="324" t="s">
        <v>1211</v>
      </c>
      <c r="C193" s="325" t="s">
        <v>1212</v>
      </c>
      <c r="D193" s="326">
        <v>6.3E-2</v>
      </c>
      <c r="E193" s="326">
        <v>3.2000000000000001E-2</v>
      </c>
      <c r="F193" s="326">
        <f t="shared" si="74"/>
        <v>2.016E-3</v>
      </c>
      <c r="G193" s="22">
        <f>SUM(D190+D190+E190+E190)</f>
        <v>4.5</v>
      </c>
      <c r="H193" s="23">
        <v>550</v>
      </c>
      <c r="I193" s="22">
        <f t="shared" si="75"/>
        <v>4.9896000000000003</v>
      </c>
      <c r="J193" s="314"/>
      <c r="K193" s="314"/>
      <c r="L193" s="314"/>
      <c r="M193" s="314"/>
      <c r="N193" s="323" t="s">
        <v>24</v>
      </c>
      <c r="O193" s="324" t="s">
        <v>1211</v>
      </c>
      <c r="P193" s="325" t="s">
        <v>1212</v>
      </c>
      <c r="Q193" s="326">
        <v>6.3E-2</v>
      </c>
      <c r="R193" s="326">
        <v>3.2000000000000001E-2</v>
      </c>
      <c r="S193" s="326">
        <f t="shared" ref="S193:S194" si="79">SUM(Q193*R193)</f>
        <v>2.016E-3</v>
      </c>
      <c r="T193" s="22">
        <f>SUM(Q190+Q190+R190+R190)</f>
        <v>4.5</v>
      </c>
      <c r="U193" s="23">
        <v>550</v>
      </c>
      <c r="V193" s="22">
        <f t="shared" si="76"/>
        <v>4.9896000000000003</v>
      </c>
      <c r="W193" s="314"/>
      <c r="X193" s="314"/>
      <c r="Y193" s="314"/>
      <c r="Z193" s="314"/>
      <c r="AA193" s="323" t="s">
        <v>24</v>
      </c>
      <c r="AB193" s="324" t="s">
        <v>1211</v>
      </c>
      <c r="AC193" s="325" t="s">
        <v>1212</v>
      </c>
      <c r="AD193" s="326">
        <v>6.3E-2</v>
      </c>
      <c r="AE193" s="326">
        <v>3.2000000000000001E-2</v>
      </c>
      <c r="AF193" s="326">
        <f t="shared" si="77"/>
        <v>2.016E-3</v>
      </c>
      <c r="AG193" s="22">
        <f>SUM(AD190+AD190+AE190+AE190)</f>
        <v>4.5</v>
      </c>
      <c r="AH193" s="23">
        <v>550</v>
      </c>
      <c r="AI193" s="22">
        <f t="shared" si="78"/>
        <v>4.9896000000000003</v>
      </c>
      <c r="AJ193" s="314"/>
      <c r="AK193" s="314"/>
      <c r="AL193" s="314"/>
      <c r="AM193" s="314"/>
      <c r="AN193" s="323" t="s">
        <v>24</v>
      </c>
      <c r="AO193" s="324" t="s">
        <v>1210</v>
      </c>
      <c r="AP193" s="325" t="s">
        <v>246</v>
      </c>
      <c r="AQ193" s="326">
        <v>0.1</v>
      </c>
      <c r="AR193" s="326">
        <v>3.7999999999999999E-2</v>
      </c>
      <c r="AS193" s="326">
        <f t="shared" ref="AS193:AS195" si="80">SUM(AQ193*AR193)</f>
        <v>3.8E-3</v>
      </c>
      <c r="AT193" s="22">
        <v>8.4</v>
      </c>
      <c r="AU193" s="23">
        <v>5306</v>
      </c>
      <c r="AV193" s="22">
        <f t="shared" ref="AV193:AV195" si="81">SUM(AS193*AT193)*AU193</f>
        <v>169.36752000000001</v>
      </c>
      <c r="AW193" s="314"/>
      <c r="AX193" s="314"/>
      <c r="AY193" s="314"/>
      <c r="AZ193" s="314"/>
      <c r="BA193" s="323" t="s">
        <v>24</v>
      </c>
      <c r="BB193" s="324" t="s">
        <v>1210</v>
      </c>
      <c r="BC193" s="325" t="s">
        <v>246</v>
      </c>
      <c r="BD193" s="326">
        <v>0.1</v>
      </c>
      <c r="BE193" s="326">
        <v>3.7999999999999999E-2</v>
      </c>
      <c r="BF193" s="326">
        <f t="shared" ref="BF193:BF195" si="82">SUM(BD193*BE193)</f>
        <v>3.8E-3</v>
      </c>
      <c r="BG193" s="22">
        <v>16.8</v>
      </c>
      <c r="BH193" s="23">
        <v>4925</v>
      </c>
      <c r="BI193" s="22">
        <f t="shared" ref="BI193:BI195" si="83">SUM(BF193*BG193)*BH193</f>
        <v>314.41200000000003</v>
      </c>
      <c r="BJ193" s="314"/>
      <c r="BK193" s="314"/>
      <c r="BL193" s="314"/>
      <c r="BM193" s="314"/>
      <c r="BN193" s="323" t="s">
        <v>24</v>
      </c>
      <c r="BO193" s="324" t="s">
        <v>1210</v>
      </c>
      <c r="BP193" s="325" t="s">
        <v>246</v>
      </c>
      <c r="BQ193" s="326">
        <v>0.1</v>
      </c>
      <c r="BR193" s="326">
        <v>3.7999999999999999E-2</v>
      </c>
      <c r="BS193" s="326">
        <f t="shared" ref="BS193:BS195" si="84">SUM(BQ193*BR193)</f>
        <v>3.8E-3</v>
      </c>
      <c r="BT193" s="22">
        <v>16.8</v>
      </c>
      <c r="BU193" s="23">
        <v>4925</v>
      </c>
      <c r="BV193" s="22">
        <f t="shared" ref="BV193:BV195" si="85">SUM(BS193*BT193)*BU193</f>
        <v>314.41200000000003</v>
      </c>
      <c r="BW193" s="314"/>
      <c r="BX193" s="314"/>
      <c r="BY193" s="314"/>
      <c r="BZ193" s="314"/>
      <c r="CA193" s="30" t="s">
        <v>24</v>
      </c>
      <c r="CB193" s="11" t="s">
        <v>1210</v>
      </c>
      <c r="CC193" s="234" t="s">
        <v>246</v>
      </c>
      <c r="CD193" s="28">
        <v>0.1</v>
      </c>
      <c r="CE193" s="28">
        <v>3.7999999999999999E-2</v>
      </c>
      <c r="CF193" s="28">
        <f t="shared" ref="CF193:CF198" si="86">SUM(CD193*CE193)</f>
        <v>3.8E-3</v>
      </c>
      <c r="CG193" s="10">
        <v>16.8</v>
      </c>
      <c r="CH193" s="236">
        <v>3828</v>
      </c>
      <c r="CI193" s="10">
        <f t="shared" ref="CI193:CI198" si="87">SUM(CF193*CG193)*CH193</f>
        <v>244.37952000000004</v>
      </c>
      <c r="CJ193" s="5"/>
      <c r="CK193" s="5"/>
      <c r="CL193" s="5"/>
      <c r="CM193" s="5"/>
    </row>
    <row r="194" spans="1:91" x14ac:dyDescent="0.25">
      <c r="A194" s="323" t="s">
        <v>24</v>
      </c>
      <c r="B194" s="324" t="s">
        <v>1213</v>
      </c>
      <c r="C194" s="325" t="s">
        <v>246</v>
      </c>
      <c r="D194" s="326">
        <v>6.3E-2</v>
      </c>
      <c r="E194" s="326">
        <v>2.5000000000000001E-2</v>
      </c>
      <c r="F194" s="326">
        <f t="shared" si="74"/>
        <v>1.575E-3</v>
      </c>
      <c r="G194" s="22">
        <f>SUM(D190+D190+E190+E190)</f>
        <v>4.5</v>
      </c>
      <c r="H194" s="23">
        <v>4566</v>
      </c>
      <c r="I194" s="22">
        <f t="shared" si="75"/>
        <v>32.361525</v>
      </c>
      <c r="J194" s="314"/>
      <c r="K194" s="314"/>
      <c r="L194" s="314"/>
      <c r="M194" s="314"/>
      <c r="N194" s="323" t="s">
        <v>24</v>
      </c>
      <c r="O194" s="324" t="s">
        <v>1213</v>
      </c>
      <c r="P194" s="325" t="s">
        <v>246</v>
      </c>
      <c r="Q194" s="326">
        <v>6.3E-2</v>
      </c>
      <c r="R194" s="326">
        <v>2.5000000000000001E-2</v>
      </c>
      <c r="S194" s="326">
        <f t="shared" si="79"/>
        <v>1.575E-3</v>
      </c>
      <c r="T194" s="22">
        <f>SUM(Q190+Q190+R190+R190)</f>
        <v>4.5</v>
      </c>
      <c r="U194" s="23">
        <v>4566</v>
      </c>
      <c r="V194" s="22">
        <f t="shared" si="76"/>
        <v>32.361525</v>
      </c>
      <c r="W194" s="314"/>
      <c r="X194" s="314"/>
      <c r="Y194" s="314"/>
      <c r="Z194" s="314"/>
      <c r="AA194" s="323" t="s">
        <v>24</v>
      </c>
      <c r="AB194" s="324" t="s">
        <v>1213</v>
      </c>
      <c r="AC194" s="325" t="s">
        <v>246</v>
      </c>
      <c r="AD194" s="326">
        <v>6.3E-2</v>
      </c>
      <c r="AE194" s="326">
        <v>2.5000000000000001E-2</v>
      </c>
      <c r="AF194" s="326">
        <f t="shared" si="77"/>
        <v>1.575E-3</v>
      </c>
      <c r="AG194" s="22">
        <f>SUM(AD190+AD190+AE190+AE190)</f>
        <v>4.5</v>
      </c>
      <c r="AH194" s="23">
        <v>4566</v>
      </c>
      <c r="AI194" s="22">
        <f t="shared" si="78"/>
        <v>32.361525</v>
      </c>
      <c r="AJ194" s="314"/>
      <c r="AK194" s="314"/>
      <c r="AL194" s="314"/>
      <c r="AM194" s="314"/>
      <c r="AN194" s="323" t="s">
        <v>24</v>
      </c>
      <c r="AO194" s="324" t="s">
        <v>1211</v>
      </c>
      <c r="AP194" s="325" t="s">
        <v>1212</v>
      </c>
      <c r="AQ194" s="326">
        <v>6.3E-2</v>
      </c>
      <c r="AR194" s="326">
        <v>3.2000000000000001E-2</v>
      </c>
      <c r="AS194" s="326">
        <f t="shared" si="80"/>
        <v>2.016E-3</v>
      </c>
      <c r="AT194" s="22">
        <f>SUM(AQ191+AQ191+AR191+AR191)</f>
        <v>3.2</v>
      </c>
      <c r="AU194" s="23">
        <v>550</v>
      </c>
      <c r="AV194" s="22">
        <f t="shared" si="81"/>
        <v>3.5481600000000002</v>
      </c>
      <c r="AW194" s="314"/>
      <c r="AX194" s="314"/>
      <c r="AY194" s="314"/>
      <c r="AZ194" s="314"/>
      <c r="BA194" s="323" t="s">
        <v>24</v>
      </c>
      <c r="BB194" s="324" t="s">
        <v>1211</v>
      </c>
      <c r="BC194" s="325" t="s">
        <v>1212</v>
      </c>
      <c r="BD194" s="326">
        <v>6.3E-2</v>
      </c>
      <c r="BE194" s="326">
        <v>3.2000000000000001E-2</v>
      </c>
      <c r="BF194" s="326">
        <f t="shared" si="82"/>
        <v>2.016E-3</v>
      </c>
      <c r="BG194" s="22">
        <f>SUM(BD191+BD191+BE191+BE191)</f>
        <v>4.5</v>
      </c>
      <c r="BH194" s="23">
        <v>550</v>
      </c>
      <c r="BI194" s="22">
        <f t="shared" si="83"/>
        <v>4.9896000000000003</v>
      </c>
      <c r="BJ194" s="314"/>
      <c r="BK194" s="314"/>
      <c r="BL194" s="314"/>
      <c r="BM194" s="314"/>
      <c r="BN194" s="323" t="s">
        <v>24</v>
      </c>
      <c r="BO194" s="324" t="s">
        <v>1211</v>
      </c>
      <c r="BP194" s="325" t="s">
        <v>1212</v>
      </c>
      <c r="BQ194" s="326">
        <v>6.3E-2</v>
      </c>
      <c r="BR194" s="326">
        <v>3.2000000000000001E-2</v>
      </c>
      <c r="BS194" s="326">
        <f t="shared" si="84"/>
        <v>2.016E-3</v>
      </c>
      <c r="BT194" s="22">
        <f>SUM(BQ191+BQ191+BR191+BR191)</f>
        <v>4.5</v>
      </c>
      <c r="BU194" s="23">
        <v>550</v>
      </c>
      <c r="BV194" s="22">
        <f t="shared" si="85"/>
        <v>4.9896000000000003</v>
      </c>
      <c r="BW194" s="314"/>
      <c r="BX194" s="314"/>
      <c r="BY194" s="314"/>
      <c r="BZ194" s="314"/>
      <c r="CA194" s="30" t="s">
        <v>24</v>
      </c>
      <c r="CB194" s="11" t="s">
        <v>1211</v>
      </c>
      <c r="CC194" s="12" t="s">
        <v>1212</v>
      </c>
      <c r="CD194" s="28">
        <v>6.3E-2</v>
      </c>
      <c r="CE194" s="28">
        <v>3.2000000000000001E-2</v>
      </c>
      <c r="CF194" s="28">
        <f t="shared" si="86"/>
        <v>2.016E-3</v>
      </c>
      <c r="CG194" s="10">
        <f>SUM(CD191+CD191+CE191+CE191)</f>
        <v>4.5</v>
      </c>
      <c r="CH194" s="15">
        <v>550</v>
      </c>
      <c r="CI194" s="10">
        <f t="shared" si="87"/>
        <v>4.9896000000000003</v>
      </c>
      <c r="CJ194" s="5"/>
      <c r="CK194" s="5"/>
      <c r="CL194" s="5"/>
      <c r="CM194" s="5"/>
    </row>
    <row r="195" spans="1:91" x14ac:dyDescent="0.25">
      <c r="A195" s="327" t="s">
        <v>25</v>
      </c>
      <c r="B195" s="324" t="s">
        <v>1275</v>
      </c>
      <c r="C195" s="325" t="s">
        <v>1609</v>
      </c>
      <c r="D195" s="326">
        <v>0.85</v>
      </c>
      <c r="E195" s="326">
        <v>1.4</v>
      </c>
      <c r="F195" s="326">
        <f t="shared" ref="F195:F197" si="88">SUM(D195*E195)</f>
        <v>1.19</v>
      </c>
      <c r="G195" s="22">
        <v>1</v>
      </c>
      <c r="H195" s="23">
        <v>7.5</v>
      </c>
      <c r="I195" s="22">
        <f t="shared" ref="I195:I197" si="89">SUM(F195*G195)*H195</f>
        <v>8.9249999999999989</v>
      </c>
      <c r="J195" s="314"/>
      <c r="K195" s="314"/>
      <c r="L195" s="314"/>
      <c r="M195" s="314"/>
      <c r="N195" s="327" t="s">
        <v>25</v>
      </c>
      <c r="O195" s="324"/>
      <c r="P195" s="325"/>
      <c r="Q195" s="326"/>
      <c r="R195" s="326"/>
      <c r="S195" s="326">
        <f t="shared" ref="S195:S197" si="90">SUM(Q195*R195)</f>
        <v>0</v>
      </c>
      <c r="T195" s="22"/>
      <c r="U195" s="23"/>
      <c r="V195" s="22">
        <f t="shared" ref="V195:V197" si="91">SUM(S195*T195)*U195</f>
        <v>0</v>
      </c>
      <c r="W195" s="314"/>
      <c r="X195" s="314"/>
      <c r="Y195" s="314"/>
      <c r="Z195" s="314"/>
      <c r="AA195" s="327" t="s">
        <v>25</v>
      </c>
      <c r="AB195" s="324"/>
      <c r="AC195" s="325"/>
      <c r="AD195" s="326"/>
      <c r="AE195" s="326"/>
      <c r="AF195" s="326">
        <f t="shared" ref="AF195:AF197" si="92">SUM(AD195*AE195)</f>
        <v>0</v>
      </c>
      <c r="AG195" s="22"/>
      <c r="AH195" s="23"/>
      <c r="AI195" s="22">
        <f t="shared" ref="AI195:AI197" si="93">SUM(AF195*AG195)*AH195</f>
        <v>0</v>
      </c>
      <c r="AJ195" s="314"/>
      <c r="AK195" s="314"/>
      <c r="AL195" s="314"/>
      <c r="AM195" s="314"/>
      <c r="AN195" s="323" t="s">
        <v>24</v>
      </c>
      <c r="AO195" s="324" t="s">
        <v>1213</v>
      </c>
      <c r="AP195" s="325" t="s">
        <v>246</v>
      </c>
      <c r="AQ195" s="326">
        <v>6.3E-2</v>
      </c>
      <c r="AR195" s="326">
        <v>2.5000000000000001E-2</v>
      </c>
      <c r="AS195" s="326">
        <f t="shared" si="80"/>
        <v>1.575E-3</v>
      </c>
      <c r="AT195" s="22">
        <f>SUM(AQ191+AQ191+AR191+AR191)</f>
        <v>3.2</v>
      </c>
      <c r="AU195" s="23">
        <v>4566</v>
      </c>
      <c r="AV195" s="22">
        <f t="shared" si="81"/>
        <v>23.012640000000001</v>
      </c>
      <c r="AW195" s="314"/>
      <c r="AX195" s="314"/>
      <c r="AY195" s="314"/>
      <c r="AZ195" s="314"/>
      <c r="BA195" s="323" t="s">
        <v>24</v>
      </c>
      <c r="BB195" s="324" t="s">
        <v>1213</v>
      </c>
      <c r="BC195" s="325" t="s">
        <v>246</v>
      </c>
      <c r="BD195" s="326">
        <v>6.3E-2</v>
      </c>
      <c r="BE195" s="326">
        <v>2.5000000000000001E-2</v>
      </c>
      <c r="BF195" s="326">
        <f t="shared" si="82"/>
        <v>1.575E-3</v>
      </c>
      <c r="BG195" s="22">
        <f>SUM(BD191+BD191+BE191+BE191)</f>
        <v>4.5</v>
      </c>
      <c r="BH195" s="23">
        <v>4566</v>
      </c>
      <c r="BI195" s="22">
        <f t="shared" si="83"/>
        <v>32.361525</v>
      </c>
      <c r="BJ195" s="314"/>
      <c r="BK195" s="314"/>
      <c r="BL195" s="314"/>
      <c r="BM195" s="314"/>
      <c r="BN195" s="323" t="s">
        <v>24</v>
      </c>
      <c r="BO195" s="324" t="s">
        <v>1213</v>
      </c>
      <c r="BP195" s="325" t="s">
        <v>246</v>
      </c>
      <c r="BQ195" s="326">
        <v>6.3E-2</v>
      </c>
      <c r="BR195" s="326">
        <v>2.5000000000000001E-2</v>
      </c>
      <c r="BS195" s="326">
        <f t="shared" si="84"/>
        <v>1.575E-3</v>
      </c>
      <c r="BT195" s="22">
        <f>SUM(BQ191+BQ191+BR191+BR191)</f>
        <v>4.5</v>
      </c>
      <c r="BU195" s="23">
        <v>4566</v>
      </c>
      <c r="BV195" s="22">
        <f t="shared" si="85"/>
        <v>32.361525</v>
      </c>
      <c r="BW195" s="314"/>
      <c r="BX195" s="314"/>
      <c r="BY195" s="314"/>
      <c r="BZ195" s="314"/>
      <c r="CA195" s="30" t="s">
        <v>24</v>
      </c>
      <c r="CB195" s="11" t="s">
        <v>1213</v>
      </c>
      <c r="CC195" s="365" t="s">
        <v>246</v>
      </c>
      <c r="CD195" s="28">
        <v>6.3E-2</v>
      </c>
      <c r="CE195" s="28">
        <v>2.5000000000000001E-2</v>
      </c>
      <c r="CF195" s="28">
        <f t="shared" si="86"/>
        <v>1.575E-3</v>
      </c>
      <c r="CG195" s="10">
        <f>SUM(CD191+CD191+CE191+CE191)</f>
        <v>4.5</v>
      </c>
      <c r="CH195" s="236">
        <v>3709</v>
      </c>
      <c r="CI195" s="10">
        <f t="shared" si="87"/>
        <v>26.287537499999999</v>
      </c>
      <c r="CJ195" s="5"/>
      <c r="CK195" s="5"/>
      <c r="CL195" s="5"/>
      <c r="CM195" s="5"/>
    </row>
    <row r="196" spans="1:91" x14ac:dyDescent="0.25">
      <c r="A196" s="327" t="s">
        <v>25</v>
      </c>
      <c r="B196" s="324"/>
      <c r="C196" s="325"/>
      <c r="D196" s="326"/>
      <c r="E196" s="326"/>
      <c r="F196" s="326">
        <f t="shared" si="88"/>
        <v>0</v>
      </c>
      <c r="G196" s="22"/>
      <c r="H196" s="23"/>
      <c r="I196" s="22">
        <f t="shared" si="89"/>
        <v>0</v>
      </c>
      <c r="J196" s="314"/>
      <c r="K196" s="314"/>
      <c r="L196" s="314"/>
      <c r="M196" s="314"/>
      <c r="N196" s="327" t="s">
        <v>25</v>
      </c>
      <c r="O196" s="324"/>
      <c r="P196" s="325"/>
      <c r="Q196" s="326"/>
      <c r="R196" s="326"/>
      <c r="S196" s="326">
        <f t="shared" si="90"/>
        <v>0</v>
      </c>
      <c r="T196" s="22"/>
      <c r="U196" s="23"/>
      <c r="V196" s="22">
        <f t="shared" si="91"/>
        <v>0</v>
      </c>
      <c r="W196" s="314"/>
      <c r="X196" s="314"/>
      <c r="Y196" s="314"/>
      <c r="Z196" s="314"/>
      <c r="AA196" s="327" t="s">
        <v>25</v>
      </c>
      <c r="AB196" s="324"/>
      <c r="AC196" s="325"/>
      <c r="AD196" s="326"/>
      <c r="AE196" s="326"/>
      <c r="AF196" s="326">
        <f t="shared" si="92"/>
        <v>0</v>
      </c>
      <c r="AG196" s="22"/>
      <c r="AH196" s="23"/>
      <c r="AI196" s="22">
        <f t="shared" si="93"/>
        <v>0</v>
      </c>
      <c r="AJ196" s="314"/>
      <c r="AK196" s="314"/>
      <c r="AL196" s="314"/>
      <c r="AM196" s="314"/>
      <c r="AN196" s="327" t="s">
        <v>25</v>
      </c>
      <c r="AO196" s="324"/>
      <c r="AP196" s="325"/>
      <c r="AQ196" s="326"/>
      <c r="AR196" s="326"/>
      <c r="AS196" s="326">
        <f t="shared" ref="AS196:AS198" si="94">SUM(AQ196*AR196)</f>
        <v>0</v>
      </c>
      <c r="AT196" s="22"/>
      <c r="AU196" s="23"/>
      <c r="AV196" s="22">
        <f t="shared" ref="AV196:AV198" si="95">SUM(AS196*AT196)*AU196</f>
        <v>0</v>
      </c>
      <c r="AW196" s="314"/>
      <c r="AX196" s="314"/>
      <c r="AY196" s="314"/>
      <c r="AZ196" s="314"/>
      <c r="BA196" s="327" t="s">
        <v>25</v>
      </c>
      <c r="BB196" s="324" t="s">
        <v>1275</v>
      </c>
      <c r="BC196" s="325" t="s">
        <v>1609</v>
      </c>
      <c r="BD196" s="326">
        <v>0.85</v>
      </c>
      <c r="BE196" s="326">
        <v>1.4</v>
      </c>
      <c r="BF196" s="326">
        <f t="shared" ref="BF196:BF198" si="96">SUM(BD196*BE196)</f>
        <v>1.19</v>
      </c>
      <c r="BG196" s="22">
        <v>1</v>
      </c>
      <c r="BH196" s="23">
        <v>7.5</v>
      </c>
      <c r="BI196" s="22">
        <f t="shared" ref="BI196:BI198" si="97">SUM(BF196*BG196)*BH196</f>
        <v>8.9249999999999989</v>
      </c>
      <c r="BJ196" s="314"/>
      <c r="BK196" s="314"/>
      <c r="BL196" s="314"/>
      <c r="BM196" s="314"/>
      <c r="BN196" s="327" t="s">
        <v>25</v>
      </c>
      <c r="BO196" s="324" t="s">
        <v>1275</v>
      </c>
      <c r="BP196" s="325" t="s">
        <v>1609</v>
      </c>
      <c r="BQ196" s="326">
        <v>0.85</v>
      </c>
      <c r="BR196" s="326">
        <v>1.4</v>
      </c>
      <c r="BS196" s="326">
        <f t="shared" ref="BS196:BS198" si="98">SUM(BQ196*BR196)</f>
        <v>1.19</v>
      </c>
      <c r="BT196" s="22">
        <v>1</v>
      </c>
      <c r="BU196" s="23">
        <v>7.5</v>
      </c>
      <c r="BV196" s="22">
        <f t="shared" ref="BV196:BV198" si="99">SUM(BS196*BT196)*BU196</f>
        <v>8.9249999999999989</v>
      </c>
      <c r="BW196" s="314"/>
      <c r="BX196" s="314"/>
      <c r="BY196" s="314"/>
      <c r="BZ196" s="314"/>
      <c r="CA196" s="31" t="s">
        <v>25</v>
      </c>
      <c r="CB196" s="11" t="s">
        <v>1275</v>
      </c>
      <c r="CC196" s="12" t="s">
        <v>1609</v>
      </c>
      <c r="CD196" s="28">
        <v>0.85</v>
      </c>
      <c r="CE196" s="28">
        <v>1.4</v>
      </c>
      <c r="CF196" s="28">
        <f t="shared" si="86"/>
        <v>1.19</v>
      </c>
      <c r="CG196" s="10">
        <v>1</v>
      </c>
      <c r="CH196" s="15">
        <v>7.5</v>
      </c>
      <c r="CI196" s="10">
        <f t="shared" si="87"/>
        <v>8.9249999999999989</v>
      </c>
      <c r="CJ196" s="5"/>
      <c r="CK196" s="5"/>
      <c r="CL196" s="5"/>
      <c r="CM196" s="5"/>
    </row>
    <row r="197" spans="1:91" x14ac:dyDescent="0.25">
      <c r="A197" s="327" t="s">
        <v>25</v>
      </c>
      <c r="B197" s="324"/>
      <c r="C197" s="325"/>
      <c r="D197" s="326"/>
      <c r="E197" s="326"/>
      <c r="F197" s="326">
        <f t="shared" si="88"/>
        <v>0</v>
      </c>
      <c r="G197" s="22"/>
      <c r="H197" s="23"/>
      <c r="I197" s="22">
        <f t="shared" si="89"/>
        <v>0</v>
      </c>
      <c r="J197" s="314"/>
      <c r="K197" s="314"/>
      <c r="L197" s="314"/>
      <c r="M197" s="314"/>
      <c r="N197" s="327" t="s">
        <v>25</v>
      </c>
      <c r="O197" s="324"/>
      <c r="P197" s="325"/>
      <c r="Q197" s="326"/>
      <c r="R197" s="326"/>
      <c r="S197" s="326">
        <f t="shared" si="90"/>
        <v>0</v>
      </c>
      <c r="T197" s="22"/>
      <c r="U197" s="23"/>
      <c r="V197" s="22">
        <f t="shared" si="91"/>
        <v>0</v>
      </c>
      <c r="W197" s="314"/>
      <c r="X197" s="314"/>
      <c r="Y197" s="314"/>
      <c r="Z197" s="314"/>
      <c r="AA197" s="327" t="s">
        <v>25</v>
      </c>
      <c r="AB197" s="324"/>
      <c r="AC197" s="325"/>
      <c r="AD197" s="326"/>
      <c r="AE197" s="326"/>
      <c r="AF197" s="326">
        <f t="shared" si="92"/>
        <v>0</v>
      </c>
      <c r="AG197" s="22"/>
      <c r="AH197" s="23"/>
      <c r="AI197" s="22">
        <f t="shared" si="93"/>
        <v>0</v>
      </c>
      <c r="AJ197" s="314"/>
      <c r="AK197" s="314"/>
      <c r="AL197" s="314"/>
      <c r="AM197" s="314"/>
      <c r="AN197" s="327" t="s">
        <v>25</v>
      </c>
      <c r="AO197" s="324"/>
      <c r="AP197" s="325"/>
      <c r="AQ197" s="326"/>
      <c r="AR197" s="326"/>
      <c r="AS197" s="326">
        <f t="shared" si="94"/>
        <v>0</v>
      </c>
      <c r="AT197" s="22"/>
      <c r="AU197" s="23"/>
      <c r="AV197" s="22">
        <f t="shared" si="95"/>
        <v>0</v>
      </c>
      <c r="AW197" s="314"/>
      <c r="AX197" s="314"/>
      <c r="AY197" s="314"/>
      <c r="AZ197" s="314"/>
      <c r="BA197" s="327" t="s">
        <v>25</v>
      </c>
      <c r="BB197" s="324"/>
      <c r="BC197" s="325"/>
      <c r="BD197" s="326"/>
      <c r="BE197" s="326"/>
      <c r="BF197" s="326">
        <f t="shared" si="96"/>
        <v>0</v>
      </c>
      <c r="BG197" s="22"/>
      <c r="BH197" s="23"/>
      <c r="BI197" s="22">
        <f t="shared" si="97"/>
        <v>0</v>
      </c>
      <c r="BJ197" s="314"/>
      <c r="BK197" s="314"/>
      <c r="BL197" s="314"/>
      <c r="BM197" s="314"/>
      <c r="BN197" s="327" t="s">
        <v>25</v>
      </c>
      <c r="BO197" s="324"/>
      <c r="BP197" s="325"/>
      <c r="BQ197" s="326"/>
      <c r="BR197" s="326"/>
      <c r="BS197" s="326">
        <f t="shared" si="98"/>
        <v>0</v>
      </c>
      <c r="BT197" s="22"/>
      <c r="BU197" s="23"/>
      <c r="BV197" s="22">
        <f t="shared" si="99"/>
        <v>0</v>
      </c>
      <c r="BW197" s="314"/>
      <c r="BX197" s="314"/>
      <c r="BY197" s="314"/>
      <c r="BZ197" s="314"/>
      <c r="CA197" s="31" t="s">
        <v>25</v>
      </c>
      <c r="CB197" s="11"/>
      <c r="CC197" s="12"/>
      <c r="CD197" s="28"/>
      <c r="CE197" s="28"/>
      <c r="CF197" s="28">
        <f t="shared" si="86"/>
        <v>0</v>
      </c>
      <c r="CG197" s="10"/>
      <c r="CH197" s="15"/>
      <c r="CI197" s="10">
        <f t="shared" si="87"/>
        <v>0</v>
      </c>
      <c r="CJ197" s="5"/>
      <c r="CK197" s="5"/>
      <c r="CL197" s="5"/>
      <c r="CM197" s="5"/>
    </row>
    <row r="198" spans="1:91" x14ac:dyDescent="0.25">
      <c r="A198" s="327" t="s">
        <v>39</v>
      </c>
      <c r="B198" s="324"/>
      <c r="C198" s="325"/>
      <c r="D198" s="326"/>
      <c r="E198" s="326"/>
      <c r="F198" s="326"/>
      <c r="G198" s="22"/>
      <c r="H198" s="23"/>
      <c r="I198" s="22">
        <f t="shared" ref="I198:I200" si="100">SUM(G198*H198)</f>
        <v>0</v>
      </c>
      <c r="J198" s="314"/>
      <c r="K198" s="314"/>
      <c r="L198" s="314"/>
      <c r="M198" s="314"/>
      <c r="N198" s="327" t="s">
        <v>39</v>
      </c>
      <c r="O198" s="324"/>
      <c r="P198" s="325"/>
      <c r="Q198" s="326"/>
      <c r="R198" s="326"/>
      <c r="S198" s="326"/>
      <c r="T198" s="22"/>
      <c r="U198" s="23"/>
      <c r="V198" s="22">
        <f t="shared" ref="V198:V200" si="101">SUM(T198*U198)</f>
        <v>0</v>
      </c>
      <c r="W198" s="314"/>
      <c r="X198" s="314"/>
      <c r="Y198" s="314"/>
      <c r="Z198" s="314"/>
      <c r="AA198" s="327" t="s">
        <v>39</v>
      </c>
      <c r="AB198" s="324"/>
      <c r="AC198" s="325"/>
      <c r="AD198" s="326"/>
      <c r="AE198" s="326"/>
      <c r="AF198" s="326"/>
      <c r="AG198" s="22"/>
      <c r="AH198" s="23"/>
      <c r="AI198" s="22">
        <f t="shared" ref="AI198:AI200" si="102">SUM(AG198*AH198)</f>
        <v>0</v>
      </c>
      <c r="AJ198" s="314"/>
      <c r="AK198" s="314"/>
      <c r="AL198" s="314"/>
      <c r="AM198" s="314"/>
      <c r="AN198" s="327" t="s">
        <v>25</v>
      </c>
      <c r="AO198" s="324"/>
      <c r="AP198" s="325"/>
      <c r="AQ198" s="326"/>
      <c r="AR198" s="326"/>
      <c r="AS198" s="326">
        <f t="shared" si="94"/>
        <v>0</v>
      </c>
      <c r="AT198" s="22"/>
      <c r="AU198" s="23"/>
      <c r="AV198" s="22">
        <f t="shared" si="95"/>
        <v>0</v>
      </c>
      <c r="AW198" s="314"/>
      <c r="AX198" s="314"/>
      <c r="AY198" s="314"/>
      <c r="AZ198" s="314"/>
      <c r="BA198" s="327" t="s">
        <v>25</v>
      </c>
      <c r="BB198" s="324"/>
      <c r="BC198" s="325"/>
      <c r="BD198" s="326"/>
      <c r="BE198" s="326"/>
      <c r="BF198" s="326">
        <f t="shared" si="96"/>
        <v>0</v>
      </c>
      <c r="BG198" s="22"/>
      <c r="BH198" s="23"/>
      <c r="BI198" s="22">
        <f t="shared" si="97"/>
        <v>0</v>
      </c>
      <c r="BJ198" s="314"/>
      <c r="BK198" s="314"/>
      <c r="BL198" s="314"/>
      <c r="BM198" s="314"/>
      <c r="BN198" s="327" t="s">
        <v>25</v>
      </c>
      <c r="BO198" s="324"/>
      <c r="BP198" s="325"/>
      <c r="BQ198" s="326"/>
      <c r="BR198" s="326"/>
      <c r="BS198" s="326">
        <f t="shared" si="98"/>
        <v>0</v>
      </c>
      <c r="BT198" s="22"/>
      <c r="BU198" s="23"/>
      <c r="BV198" s="22">
        <f t="shared" si="99"/>
        <v>0</v>
      </c>
      <c r="BW198" s="314"/>
      <c r="BX198" s="314"/>
      <c r="BY198" s="314"/>
      <c r="BZ198" s="314"/>
      <c r="CA198" s="31" t="s">
        <v>25</v>
      </c>
      <c r="CB198" s="11"/>
      <c r="CC198" s="12"/>
      <c r="CD198" s="28"/>
      <c r="CE198" s="28"/>
      <c r="CF198" s="28">
        <f t="shared" si="86"/>
        <v>0</v>
      </c>
      <c r="CG198" s="10"/>
      <c r="CH198" s="15"/>
      <c r="CI198" s="10">
        <f t="shared" si="87"/>
        <v>0</v>
      </c>
      <c r="CJ198" s="5"/>
      <c r="CK198" s="5"/>
      <c r="CL198" s="5"/>
      <c r="CM198" s="5"/>
    </row>
    <row r="199" spans="1:91" x14ac:dyDescent="0.25">
      <c r="A199" s="327" t="s">
        <v>39</v>
      </c>
      <c r="B199" s="324"/>
      <c r="C199" s="325"/>
      <c r="D199" s="326"/>
      <c r="E199" s="326"/>
      <c r="F199" s="326"/>
      <c r="G199" s="22"/>
      <c r="H199" s="23"/>
      <c r="I199" s="22">
        <f t="shared" si="100"/>
        <v>0</v>
      </c>
      <c r="J199" s="314"/>
      <c r="K199" s="314"/>
      <c r="L199" s="314"/>
      <c r="M199" s="314"/>
      <c r="N199" s="327" t="s">
        <v>39</v>
      </c>
      <c r="O199" s="324"/>
      <c r="P199" s="325"/>
      <c r="Q199" s="326"/>
      <c r="R199" s="326"/>
      <c r="S199" s="326"/>
      <c r="T199" s="22"/>
      <c r="U199" s="23"/>
      <c r="V199" s="22">
        <f t="shared" si="101"/>
        <v>0</v>
      </c>
      <c r="W199" s="314"/>
      <c r="X199" s="314"/>
      <c r="Y199" s="314"/>
      <c r="Z199" s="314"/>
      <c r="AA199" s="327" t="s">
        <v>39</v>
      </c>
      <c r="AB199" s="324"/>
      <c r="AC199" s="325"/>
      <c r="AD199" s="326"/>
      <c r="AE199" s="326"/>
      <c r="AF199" s="326"/>
      <c r="AG199" s="22"/>
      <c r="AH199" s="23"/>
      <c r="AI199" s="22">
        <f t="shared" si="102"/>
        <v>0</v>
      </c>
      <c r="AJ199" s="314"/>
      <c r="AK199" s="314"/>
      <c r="AL199" s="314"/>
      <c r="AM199" s="314"/>
      <c r="AN199" s="327" t="s">
        <v>39</v>
      </c>
      <c r="AO199" s="324"/>
      <c r="AP199" s="325"/>
      <c r="AQ199" s="326"/>
      <c r="AR199" s="326"/>
      <c r="AS199" s="326"/>
      <c r="AT199" s="22"/>
      <c r="AU199" s="23"/>
      <c r="AV199" s="22">
        <f t="shared" ref="AV199:AV209" si="103">SUM(AT199*AU199)</f>
        <v>0</v>
      </c>
      <c r="AW199" s="314"/>
      <c r="AX199" s="314"/>
      <c r="AY199" s="314"/>
      <c r="AZ199" s="314"/>
      <c r="BA199" s="327" t="s">
        <v>39</v>
      </c>
      <c r="BB199" s="324"/>
      <c r="BC199" s="325"/>
      <c r="BD199" s="326"/>
      <c r="BE199" s="326"/>
      <c r="BF199" s="326"/>
      <c r="BG199" s="22"/>
      <c r="BH199" s="23"/>
      <c r="BI199" s="22">
        <f t="shared" ref="BI199:BI201" si="104">SUM(BG199*BH199)</f>
        <v>0</v>
      </c>
      <c r="BJ199" s="314"/>
      <c r="BK199" s="314"/>
      <c r="BL199" s="314"/>
      <c r="BM199" s="314"/>
      <c r="BN199" s="327" t="s">
        <v>39</v>
      </c>
      <c r="BO199" s="324"/>
      <c r="BP199" s="325"/>
      <c r="BQ199" s="326"/>
      <c r="BR199" s="326"/>
      <c r="BS199" s="326"/>
      <c r="BT199" s="22"/>
      <c r="BU199" s="23"/>
      <c r="BV199" s="22">
        <f t="shared" ref="BV199:BV209" si="105">SUM(BT199*BU199)</f>
        <v>0</v>
      </c>
      <c r="BW199" s="314"/>
      <c r="BX199" s="314"/>
      <c r="BY199" s="314"/>
      <c r="BZ199" s="314"/>
      <c r="CA199" s="31" t="s">
        <v>39</v>
      </c>
      <c r="CB199" s="11"/>
      <c r="CC199" s="12"/>
      <c r="CD199" s="28"/>
      <c r="CE199" s="28"/>
      <c r="CF199" s="28"/>
      <c r="CG199" s="10"/>
      <c r="CH199" s="15"/>
      <c r="CI199" s="10">
        <f t="shared" ref="CI199:CI209" si="106">SUM(CG199*CH199)</f>
        <v>0</v>
      </c>
      <c r="CJ199" s="5"/>
      <c r="CK199" s="5"/>
      <c r="CL199" s="5"/>
      <c r="CM199" s="5"/>
    </row>
    <row r="200" spans="1:91" x14ac:dyDescent="0.25">
      <c r="A200" s="327" t="s">
        <v>39</v>
      </c>
      <c r="B200" s="324"/>
      <c r="C200" s="325"/>
      <c r="D200" s="326"/>
      <c r="E200" s="326"/>
      <c r="F200" s="326"/>
      <c r="G200" s="22"/>
      <c r="H200" s="23"/>
      <c r="I200" s="22">
        <f t="shared" si="100"/>
        <v>0</v>
      </c>
      <c r="J200" s="314"/>
      <c r="K200" s="314"/>
      <c r="L200" s="314"/>
      <c r="M200" s="314"/>
      <c r="N200" s="327" t="s">
        <v>39</v>
      </c>
      <c r="O200" s="324"/>
      <c r="P200" s="325"/>
      <c r="Q200" s="326"/>
      <c r="R200" s="326"/>
      <c r="S200" s="326"/>
      <c r="T200" s="22"/>
      <c r="U200" s="23"/>
      <c r="V200" s="22">
        <f t="shared" si="101"/>
        <v>0</v>
      </c>
      <c r="W200" s="314"/>
      <c r="X200" s="314"/>
      <c r="Y200" s="314"/>
      <c r="Z200" s="314"/>
      <c r="AA200" s="327" t="s">
        <v>39</v>
      </c>
      <c r="AB200" s="324"/>
      <c r="AC200" s="325"/>
      <c r="AD200" s="326"/>
      <c r="AE200" s="326"/>
      <c r="AF200" s="326"/>
      <c r="AG200" s="22"/>
      <c r="AH200" s="23"/>
      <c r="AI200" s="22">
        <f t="shared" si="102"/>
        <v>0</v>
      </c>
      <c r="AJ200" s="314"/>
      <c r="AK200" s="314"/>
      <c r="AL200" s="314"/>
      <c r="AM200" s="314"/>
      <c r="AN200" s="327" t="s">
        <v>39</v>
      </c>
      <c r="AO200" s="324"/>
      <c r="AP200" s="325"/>
      <c r="AQ200" s="326"/>
      <c r="AR200" s="326"/>
      <c r="AS200" s="326"/>
      <c r="AT200" s="22"/>
      <c r="AU200" s="23"/>
      <c r="AV200" s="22">
        <f t="shared" si="103"/>
        <v>0</v>
      </c>
      <c r="AW200" s="314"/>
      <c r="AX200" s="314"/>
      <c r="AY200" s="314"/>
      <c r="AZ200" s="314"/>
      <c r="BA200" s="327" t="s">
        <v>39</v>
      </c>
      <c r="BB200" s="324"/>
      <c r="BC200" s="325"/>
      <c r="BD200" s="326"/>
      <c r="BE200" s="326"/>
      <c r="BF200" s="326"/>
      <c r="BG200" s="22"/>
      <c r="BH200" s="23"/>
      <c r="BI200" s="22">
        <f t="shared" si="104"/>
        <v>0</v>
      </c>
      <c r="BJ200" s="314"/>
      <c r="BK200" s="314"/>
      <c r="BL200" s="314"/>
      <c r="BM200" s="314"/>
      <c r="BN200" s="327" t="s">
        <v>39</v>
      </c>
      <c r="BO200" s="324"/>
      <c r="BP200" s="325"/>
      <c r="BQ200" s="326"/>
      <c r="BR200" s="326"/>
      <c r="BS200" s="326"/>
      <c r="BT200" s="22"/>
      <c r="BU200" s="23"/>
      <c r="BV200" s="22">
        <f t="shared" si="105"/>
        <v>0</v>
      </c>
      <c r="BW200" s="314"/>
      <c r="BX200" s="314"/>
      <c r="BY200" s="314"/>
      <c r="BZ200" s="314"/>
      <c r="CA200" s="31" t="s">
        <v>39</v>
      </c>
      <c r="CB200" s="11"/>
      <c r="CC200" s="12"/>
      <c r="CD200" s="28"/>
      <c r="CE200" s="28"/>
      <c r="CF200" s="28"/>
      <c r="CG200" s="10"/>
      <c r="CH200" s="15"/>
      <c r="CI200" s="10">
        <f t="shared" si="106"/>
        <v>0</v>
      </c>
      <c r="CJ200" s="5"/>
      <c r="CK200" s="5"/>
      <c r="CL200" s="5"/>
      <c r="CM200" s="5"/>
    </row>
    <row r="201" spans="1:91" x14ac:dyDescent="0.25">
      <c r="A201" s="328" t="s">
        <v>28</v>
      </c>
      <c r="B201" s="324"/>
      <c r="C201" s="325"/>
      <c r="D201" s="326"/>
      <c r="E201" s="326"/>
      <c r="F201" s="326"/>
      <c r="G201" s="22"/>
      <c r="H201" s="23"/>
      <c r="I201" s="22">
        <f t="shared" ref="I201:I220" si="107">SUM(G201*H201)</f>
        <v>0</v>
      </c>
      <c r="J201" s="314"/>
      <c r="K201" s="314"/>
      <c r="L201" s="314"/>
      <c r="M201" s="314"/>
      <c r="N201" s="328" t="s">
        <v>28</v>
      </c>
      <c r="O201" s="358" t="s">
        <v>1191</v>
      </c>
      <c r="P201" s="359" t="s">
        <v>1353</v>
      </c>
      <c r="Q201" s="360" t="s">
        <v>1354</v>
      </c>
      <c r="R201" s="360"/>
      <c r="S201" s="360"/>
      <c r="T201" s="357">
        <v>1</v>
      </c>
      <c r="U201" s="361">
        <v>245.53</v>
      </c>
      <c r="V201" s="22">
        <f t="shared" ref="V201:V208" si="108">SUM(T201*U201)</f>
        <v>245.53</v>
      </c>
      <c r="W201" s="314"/>
      <c r="X201" s="314"/>
      <c r="Y201" s="314"/>
      <c r="Z201" s="314"/>
      <c r="AA201" s="328" t="s">
        <v>28</v>
      </c>
      <c r="AB201" s="358" t="s">
        <v>1191</v>
      </c>
      <c r="AC201" s="359" t="s">
        <v>1353</v>
      </c>
      <c r="AD201" s="360" t="s">
        <v>1355</v>
      </c>
      <c r="AE201" s="360"/>
      <c r="AF201" s="360"/>
      <c r="AG201" s="357">
        <v>1</v>
      </c>
      <c r="AH201" s="361">
        <v>286.47000000000003</v>
      </c>
      <c r="AI201" s="22">
        <f t="shared" ref="AI201:AI208" si="109">SUM(AG201*AH201)</f>
        <v>286.47000000000003</v>
      </c>
      <c r="AJ201" s="314"/>
      <c r="AK201" s="314"/>
      <c r="AL201" s="314"/>
      <c r="AM201" s="314"/>
      <c r="AN201" s="327" t="s">
        <v>39</v>
      </c>
      <c r="AO201" s="324"/>
      <c r="AP201" s="325"/>
      <c r="AQ201" s="326"/>
      <c r="AR201" s="326"/>
      <c r="AS201" s="326"/>
      <c r="AT201" s="22"/>
      <c r="AU201" s="23"/>
      <c r="AV201" s="22">
        <f t="shared" si="103"/>
        <v>0</v>
      </c>
      <c r="AW201" s="314"/>
      <c r="AX201" s="314"/>
      <c r="AY201" s="314"/>
      <c r="AZ201" s="314"/>
      <c r="BA201" s="327" t="s">
        <v>39</v>
      </c>
      <c r="BB201" s="324"/>
      <c r="BC201" s="325"/>
      <c r="BD201" s="326"/>
      <c r="BE201" s="326"/>
      <c r="BF201" s="326"/>
      <c r="BG201" s="22"/>
      <c r="BH201" s="23"/>
      <c r="BI201" s="22">
        <f t="shared" si="104"/>
        <v>0</v>
      </c>
      <c r="BJ201" s="314"/>
      <c r="BK201" s="314"/>
      <c r="BL201" s="314"/>
      <c r="BM201" s="314"/>
      <c r="BN201" s="327" t="s">
        <v>39</v>
      </c>
      <c r="BO201" s="324"/>
      <c r="BP201" s="325"/>
      <c r="BQ201" s="326"/>
      <c r="BR201" s="326"/>
      <c r="BS201" s="326"/>
      <c r="BT201" s="22"/>
      <c r="BU201" s="23"/>
      <c r="BV201" s="22">
        <f t="shared" si="105"/>
        <v>0</v>
      </c>
      <c r="BW201" s="314"/>
      <c r="BX201" s="314"/>
      <c r="BY201" s="314"/>
      <c r="BZ201" s="314"/>
      <c r="CA201" s="31" t="s">
        <v>39</v>
      </c>
      <c r="CB201" s="11"/>
      <c r="CC201" s="12"/>
      <c r="CD201" s="28"/>
      <c r="CE201" s="28"/>
      <c r="CF201" s="28"/>
      <c r="CG201" s="10"/>
      <c r="CH201" s="15"/>
      <c r="CI201" s="10">
        <f t="shared" si="106"/>
        <v>0</v>
      </c>
      <c r="CJ201" s="5"/>
      <c r="CK201" s="5"/>
      <c r="CL201" s="5"/>
      <c r="CM201" s="5"/>
    </row>
    <row r="202" spans="1:91" x14ac:dyDescent="0.25">
      <c r="A202" s="328" t="s">
        <v>28</v>
      </c>
      <c r="B202" s="324"/>
      <c r="C202" s="325"/>
      <c r="D202" s="326"/>
      <c r="E202" s="326"/>
      <c r="F202" s="326"/>
      <c r="G202" s="22"/>
      <c r="H202" s="23"/>
      <c r="I202" s="22">
        <f t="shared" si="107"/>
        <v>0</v>
      </c>
      <c r="J202" s="314"/>
      <c r="K202" s="314"/>
      <c r="L202" s="314"/>
      <c r="M202" s="314"/>
      <c r="N202" s="328" t="s">
        <v>28</v>
      </c>
      <c r="O202" s="324"/>
      <c r="P202" s="325"/>
      <c r="Q202" s="326"/>
      <c r="R202" s="326"/>
      <c r="S202" s="326"/>
      <c r="T202" s="22"/>
      <c r="U202" s="23"/>
      <c r="V202" s="22">
        <f t="shared" si="108"/>
        <v>0</v>
      </c>
      <c r="W202" s="314"/>
      <c r="X202" s="314"/>
      <c r="Y202" s="314"/>
      <c r="Z202" s="314"/>
      <c r="AA202" s="328" t="s">
        <v>28</v>
      </c>
      <c r="AB202" s="324"/>
      <c r="AC202" s="325"/>
      <c r="AD202" s="326"/>
      <c r="AE202" s="326"/>
      <c r="AF202" s="326"/>
      <c r="AG202" s="22"/>
      <c r="AH202" s="23"/>
      <c r="AI202" s="22">
        <f t="shared" si="109"/>
        <v>0</v>
      </c>
      <c r="AJ202" s="314"/>
      <c r="AK202" s="314"/>
      <c r="AL202" s="314"/>
      <c r="AM202" s="314"/>
      <c r="AN202" s="328" t="s">
        <v>28</v>
      </c>
      <c r="AO202" s="324"/>
      <c r="AP202" s="325"/>
      <c r="AQ202" s="326"/>
      <c r="AR202" s="326"/>
      <c r="AS202" s="326"/>
      <c r="AT202" s="22"/>
      <c r="AU202" s="23"/>
      <c r="AV202" s="22">
        <f t="shared" si="103"/>
        <v>0</v>
      </c>
      <c r="AW202" s="314"/>
      <c r="AX202" s="314"/>
      <c r="AY202" s="314"/>
      <c r="AZ202" s="314"/>
      <c r="BA202" s="328" t="s">
        <v>28</v>
      </c>
      <c r="BB202" s="324"/>
      <c r="BC202" s="325"/>
      <c r="BD202" s="326"/>
      <c r="BE202" s="326"/>
      <c r="BF202" s="326"/>
      <c r="BG202" s="22"/>
      <c r="BH202" s="23"/>
      <c r="BI202" s="22">
        <f t="shared" ref="BI202:BI209" si="110">SUM(BG202*BH202)</f>
        <v>0</v>
      </c>
      <c r="BJ202" s="314"/>
      <c r="BK202" s="314"/>
      <c r="BL202" s="314"/>
      <c r="BM202" s="314"/>
      <c r="BN202" s="328" t="s">
        <v>28</v>
      </c>
      <c r="BO202" s="324"/>
      <c r="BP202" s="325"/>
      <c r="BQ202" s="326"/>
      <c r="BR202" s="326"/>
      <c r="BS202" s="326"/>
      <c r="BT202" s="22"/>
      <c r="BU202" s="23"/>
      <c r="BV202" s="22">
        <f t="shared" si="105"/>
        <v>0</v>
      </c>
      <c r="BW202" s="314"/>
      <c r="BX202" s="314"/>
      <c r="BY202" s="314"/>
      <c r="BZ202" s="314"/>
      <c r="CA202" s="32" t="s">
        <v>28</v>
      </c>
      <c r="CB202" s="11"/>
      <c r="CC202" s="12"/>
      <c r="CD202" s="28"/>
      <c r="CE202" s="28"/>
      <c r="CF202" s="28"/>
      <c r="CG202" s="10"/>
      <c r="CH202" s="15"/>
      <c r="CI202" s="10">
        <f t="shared" si="106"/>
        <v>0</v>
      </c>
      <c r="CJ202" s="5"/>
      <c r="CK202" s="5"/>
      <c r="CL202" s="5"/>
      <c r="CM202" s="5"/>
    </row>
    <row r="203" spans="1:91" x14ac:dyDescent="0.25">
      <c r="A203" s="328" t="s">
        <v>28</v>
      </c>
      <c r="B203" s="324"/>
      <c r="C203" s="325"/>
      <c r="D203" s="326"/>
      <c r="E203" s="326"/>
      <c r="F203" s="326"/>
      <c r="G203" s="22"/>
      <c r="H203" s="23"/>
      <c r="I203" s="22">
        <f t="shared" si="107"/>
        <v>0</v>
      </c>
      <c r="J203" s="314"/>
      <c r="K203" s="314"/>
      <c r="L203" s="314"/>
      <c r="M203" s="314"/>
      <c r="N203" s="328" t="s">
        <v>28</v>
      </c>
      <c r="O203" s="324"/>
      <c r="P203" s="325"/>
      <c r="Q203" s="326"/>
      <c r="R203" s="326"/>
      <c r="S203" s="326"/>
      <c r="T203" s="22"/>
      <c r="U203" s="23"/>
      <c r="V203" s="22">
        <f t="shared" si="108"/>
        <v>0</v>
      </c>
      <c r="W203" s="314"/>
      <c r="X203" s="314"/>
      <c r="Y203" s="314"/>
      <c r="Z203" s="314"/>
      <c r="AA203" s="328" t="s">
        <v>28</v>
      </c>
      <c r="AB203" s="324"/>
      <c r="AC203" s="325"/>
      <c r="AD203" s="326"/>
      <c r="AE203" s="326"/>
      <c r="AF203" s="326"/>
      <c r="AG203" s="22"/>
      <c r="AH203" s="23"/>
      <c r="AI203" s="22">
        <f t="shared" si="109"/>
        <v>0</v>
      </c>
      <c r="AJ203" s="314"/>
      <c r="AK203" s="314"/>
      <c r="AL203" s="314"/>
      <c r="AM203" s="314"/>
      <c r="AN203" s="328" t="s">
        <v>28</v>
      </c>
      <c r="AO203" s="324"/>
      <c r="AP203" s="325"/>
      <c r="AQ203" s="326"/>
      <c r="AR203" s="326"/>
      <c r="AS203" s="326"/>
      <c r="AT203" s="22"/>
      <c r="AU203" s="23"/>
      <c r="AV203" s="22">
        <f t="shared" si="103"/>
        <v>0</v>
      </c>
      <c r="AW203" s="314"/>
      <c r="AX203" s="314"/>
      <c r="AY203" s="314"/>
      <c r="AZ203" s="314"/>
      <c r="BA203" s="328" t="s">
        <v>28</v>
      </c>
      <c r="BB203" s="324"/>
      <c r="BC203" s="325"/>
      <c r="BD203" s="326"/>
      <c r="BE203" s="326"/>
      <c r="BF203" s="326"/>
      <c r="BG203" s="22"/>
      <c r="BH203" s="23"/>
      <c r="BI203" s="22">
        <f t="shared" si="110"/>
        <v>0</v>
      </c>
      <c r="BJ203" s="314"/>
      <c r="BK203" s="314"/>
      <c r="BL203" s="314"/>
      <c r="BM203" s="314"/>
      <c r="BN203" s="328" t="s">
        <v>28</v>
      </c>
      <c r="BO203" s="324"/>
      <c r="BP203" s="325"/>
      <c r="BQ203" s="326"/>
      <c r="BR203" s="326"/>
      <c r="BS203" s="326"/>
      <c r="BT203" s="22"/>
      <c r="BU203" s="23"/>
      <c r="BV203" s="22">
        <f t="shared" si="105"/>
        <v>0</v>
      </c>
      <c r="BW203" s="314"/>
      <c r="BX203" s="314"/>
      <c r="BY203" s="314"/>
      <c r="BZ203" s="314"/>
      <c r="CA203" s="32" t="s">
        <v>28</v>
      </c>
      <c r="CB203" s="11"/>
      <c r="CC203" s="12"/>
      <c r="CD203" s="28"/>
      <c r="CE203" s="28"/>
      <c r="CF203" s="28"/>
      <c r="CG203" s="10"/>
      <c r="CH203" s="15"/>
      <c r="CI203" s="10">
        <f t="shared" si="106"/>
        <v>0</v>
      </c>
      <c r="CJ203" s="5"/>
      <c r="CK203" s="5"/>
      <c r="CL203" s="5"/>
      <c r="CM203" s="5"/>
    </row>
    <row r="204" spans="1:91" x14ac:dyDescent="0.25">
      <c r="A204" s="311" t="s">
        <v>26</v>
      </c>
      <c r="B204" s="324"/>
      <c r="C204" s="325"/>
      <c r="D204" s="326"/>
      <c r="E204" s="326"/>
      <c r="F204" s="326"/>
      <c r="G204" s="331">
        <v>0.1</v>
      </c>
      <c r="H204" s="23">
        <f>SUM(I201:I203)</f>
        <v>0</v>
      </c>
      <c r="I204" s="22">
        <f t="shared" si="107"/>
        <v>0</v>
      </c>
      <c r="J204" s="314"/>
      <c r="K204" s="314"/>
      <c r="L204" s="314"/>
      <c r="M204" s="314"/>
      <c r="N204" s="311" t="s">
        <v>26</v>
      </c>
      <c r="O204" s="324"/>
      <c r="P204" s="325"/>
      <c r="Q204" s="326"/>
      <c r="R204" s="326"/>
      <c r="S204" s="326"/>
      <c r="T204" s="331">
        <v>0.1</v>
      </c>
      <c r="U204" s="23">
        <f>SUM(V201:V203)</f>
        <v>245.53</v>
      </c>
      <c r="V204" s="22">
        <f t="shared" si="108"/>
        <v>24.553000000000001</v>
      </c>
      <c r="W204" s="314"/>
      <c r="X204" s="314"/>
      <c r="Y204" s="314"/>
      <c r="Z204" s="314"/>
      <c r="AA204" s="311" t="s">
        <v>26</v>
      </c>
      <c r="AB204" s="324"/>
      <c r="AC204" s="325"/>
      <c r="AD204" s="326"/>
      <c r="AE204" s="326"/>
      <c r="AF204" s="326"/>
      <c r="AG204" s="331">
        <v>0.1</v>
      </c>
      <c r="AH204" s="23">
        <f>SUM(AI201:AI203)</f>
        <v>286.47000000000003</v>
      </c>
      <c r="AI204" s="22">
        <f t="shared" si="109"/>
        <v>28.647000000000006</v>
      </c>
      <c r="AJ204" s="314"/>
      <c r="AK204" s="314"/>
      <c r="AL204" s="314"/>
      <c r="AM204" s="314"/>
      <c r="AN204" s="328" t="s">
        <v>28</v>
      </c>
      <c r="AO204" s="324"/>
      <c r="AP204" s="325"/>
      <c r="AQ204" s="326"/>
      <c r="AR204" s="326"/>
      <c r="AS204" s="326"/>
      <c r="AT204" s="22"/>
      <c r="AU204" s="23"/>
      <c r="AV204" s="22">
        <f t="shared" si="103"/>
        <v>0</v>
      </c>
      <c r="AW204" s="314"/>
      <c r="AX204" s="314"/>
      <c r="AY204" s="314"/>
      <c r="AZ204" s="314"/>
      <c r="BA204" s="328" t="s">
        <v>28</v>
      </c>
      <c r="BB204" s="324"/>
      <c r="BC204" s="325"/>
      <c r="BD204" s="326"/>
      <c r="BE204" s="326"/>
      <c r="BF204" s="326"/>
      <c r="BG204" s="22"/>
      <c r="BH204" s="23"/>
      <c r="BI204" s="22">
        <f t="shared" si="110"/>
        <v>0</v>
      </c>
      <c r="BJ204" s="314"/>
      <c r="BK204" s="314"/>
      <c r="BL204" s="314"/>
      <c r="BM204" s="314"/>
      <c r="BN204" s="328" t="s">
        <v>28</v>
      </c>
      <c r="BO204" s="324"/>
      <c r="BP204" s="325"/>
      <c r="BQ204" s="326"/>
      <c r="BR204" s="326"/>
      <c r="BS204" s="326"/>
      <c r="BT204" s="22"/>
      <c r="BU204" s="23"/>
      <c r="BV204" s="22">
        <f t="shared" si="105"/>
        <v>0</v>
      </c>
      <c r="BW204" s="314"/>
      <c r="BX204" s="314"/>
      <c r="BY204" s="314"/>
      <c r="BZ204" s="314"/>
      <c r="CA204" s="32" t="s">
        <v>28</v>
      </c>
      <c r="CB204" s="11"/>
      <c r="CC204" s="12"/>
      <c r="CD204" s="28"/>
      <c r="CE204" s="28"/>
      <c r="CF204" s="28"/>
      <c r="CG204" s="10"/>
      <c r="CH204" s="15"/>
      <c r="CI204" s="10">
        <f t="shared" si="106"/>
        <v>0</v>
      </c>
      <c r="CJ204" s="5"/>
      <c r="CK204" s="5"/>
      <c r="CL204" s="5"/>
      <c r="CM204" s="5"/>
    </row>
    <row r="205" spans="1:91" x14ac:dyDescent="0.25">
      <c r="A205" s="311"/>
      <c r="B205" s="324" t="s">
        <v>27</v>
      </c>
      <c r="C205" s="325"/>
      <c r="D205" s="326"/>
      <c r="E205" s="326"/>
      <c r="F205" s="326"/>
      <c r="G205" s="22">
        <f>SUM(D190)*E190</f>
        <v>1.19</v>
      </c>
      <c r="H205" s="23">
        <v>12</v>
      </c>
      <c r="I205" s="22">
        <f t="shared" si="107"/>
        <v>14.28</v>
      </c>
      <c r="J205" s="314"/>
      <c r="K205" s="314"/>
      <c r="L205" s="314"/>
      <c r="M205" s="314"/>
      <c r="N205" s="311"/>
      <c r="O205" s="324" t="s">
        <v>27</v>
      </c>
      <c r="P205" s="325"/>
      <c r="Q205" s="326"/>
      <c r="R205" s="326"/>
      <c r="S205" s="326"/>
      <c r="T205" s="22">
        <f>SUM(Q190)*R190</f>
        <v>1.19</v>
      </c>
      <c r="U205" s="23">
        <v>12</v>
      </c>
      <c r="V205" s="22">
        <f t="shared" si="108"/>
        <v>14.28</v>
      </c>
      <c r="W205" s="314"/>
      <c r="X205" s="314"/>
      <c r="Y205" s="314"/>
      <c r="Z205" s="314"/>
      <c r="AA205" s="311"/>
      <c r="AB205" s="324" t="s">
        <v>27</v>
      </c>
      <c r="AC205" s="325"/>
      <c r="AD205" s="326"/>
      <c r="AE205" s="326"/>
      <c r="AF205" s="326"/>
      <c r="AG205" s="22">
        <f>SUM(AD190)*AE190</f>
        <v>1.19</v>
      </c>
      <c r="AH205" s="23">
        <v>12</v>
      </c>
      <c r="AI205" s="22">
        <f t="shared" si="109"/>
        <v>14.28</v>
      </c>
      <c r="AJ205" s="314"/>
      <c r="AK205" s="314"/>
      <c r="AL205" s="314"/>
      <c r="AM205" s="314"/>
      <c r="AN205" s="311" t="s">
        <v>26</v>
      </c>
      <c r="AO205" s="324"/>
      <c r="AP205" s="325"/>
      <c r="AQ205" s="326"/>
      <c r="AR205" s="326"/>
      <c r="AS205" s="326"/>
      <c r="AT205" s="331">
        <v>0.1</v>
      </c>
      <c r="AU205" s="23">
        <f>SUM(AV202:AV204)</f>
        <v>0</v>
      </c>
      <c r="AV205" s="22">
        <f t="shared" si="103"/>
        <v>0</v>
      </c>
      <c r="AW205" s="314"/>
      <c r="AX205" s="314"/>
      <c r="AY205" s="314"/>
      <c r="AZ205" s="314"/>
      <c r="BA205" s="311" t="s">
        <v>26</v>
      </c>
      <c r="BB205" s="324"/>
      <c r="BC205" s="325"/>
      <c r="BD205" s="326"/>
      <c r="BE205" s="326"/>
      <c r="BF205" s="326"/>
      <c r="BG205" s="331">
        <v>0.1</v>
      </c>
      <c r="BH205" s="23">
        <f>SUM(BI202:BI204)</f>
        <v>0</v>
      </c>
      <c r="BI205" s="22">
        <f t="shared" si="110"/>
        <v>0</v>
      </c>
      <c r="BJ205" s="314"/>
      <c r="BK205" s="314"/>
      <c r="BL205" s="314"/>
      <c r="BM205" s="314"/>
      <c r="BN205" s="311" t="s">
        <v>26</v>
      </c>
      <c r="BO205" s="324"/>
      <c r="BP205" s="325"/>
      <c r="BQ205" s="326"/>
      <c r="BR205" s="326"/>
      <c r="BS205" s="326"/>
      <c r="BT205" s="331">
        <v>0.1</v>
      </c>
      <c r="BU205" s="23">
        <f>SUM(BV202:BV204)</f>
        <v>0</v>
      </c>
      <c r="BV205" s="22">
        <f t="shared" si="105"/>
        <v>0</v>
      </c>
      <c r="BW205" s="314"/>
      <c r="BX205" s="314"/>
      <c r="BY205" s="314"/>
      <c r="BZ205" s="314"/>
      <c r="CA205" t="s">
        <v>26</v>
      </c>
      <c r="CB205" s="11"/>
      <c r="CC205" s="12"/>
      <c r="CD205" s="28"/>
      <c r="CE205" s="28"/>
      <c r="CF205" s="28"/>
      <c r="CG205" s="33">
        <v>0.1</v>
      </c>
      <c r="CH205" s="15">
        <f>SUM(CI202:CI204)</f>
        <v>0</v>
      </c>
      <c r="CI205" s="10">
        <f t="shared" si="106"/>
        <v>0</v>
      </c>
      <c r="CJ205" s="5"/>
      <c r="CK205" s="5"/>
      <c r="CL205" s="5"/>
      <c r="CM205" s="5"/>
    </row>
    <row r="206" spans="1:91" x14ac:dyDescent="0.25">
      <c r="A206" s="311"/>
      <c r="B206" s="324" t="s">
        <v>13</v>
      </c>
      <c r="C206" s="325" t="s">
        <v>14</v>
      </c>
      <c r="D206" s="326" t="s">
        <v>29</v>
      </c>
      <c r="E206" s="326"/>
      <c r="F206" s="326">
        <f>SUM(G192:G194)</f>
        <v>25.8</v>
      </c>
      <c r="G206" s="332">
        <f>SUM(F206)/20</f>
        <v>1.29</v>
      </c>
      <c r="H206" s="23"/>
      <c r="I206" s="22">
        <f t="shared" si="107"/>
        <v>0</v>
      </c>
      <c r="J206" s="314"/>
      <c r="K206" s="314"/>
      <c r="L206" s="314"/>
      <c r="M206" s="314"/>
      <c r="N206" s="311"/>
      <c r="O206" s="324" t="s">
        <v>13</v>
      </c>
      <c r="P206" s="325" t="s">
        <v>14</v>
      </c>
      <c r="Q206" s="326" t="s">
        <v>29</v>
      </c>
      <c r="R206" s="326"/>
      <c r="S206" s="326">
        <f>SUM(T192:T194)</f>
        <v>9</v>
      </c>
      <c r="T206" s="332">
        <f>SUM(S206)/20</f>
        <v>0.45</v>
      </c>
      <c r="U206" s="23"/>
      <c r="V206" s="22">
        <f t="shared" si="108"/>
        <v>0</v>
      </c>
      <c r="W206" s="314"/>
      <c r="X206" s="314"/>
      <c r="Y206" s="314"/>
      <c r="Z206" s="314"/>
      <c r="AA206" s="311"/>
      <c r="AB206" s="324" t="s">
        <v>13</v>
      </c>
      <c r="AC206" s="325" t="s">
        <v>14</v>
      </c>
      <c r="AD206" s="326" t="s">
        <v>29</v>
      </c>
      <c r="AE206" s="326"/>
      <c r="AF206" s="326">
        <f>SUM(AG192:AG194)</f>
        <v>9</v>
      </c>
      <c r="AG206" s="332">
        <f>SUM(AF206)/20</f>
        <v>0.45</v>
      </c>
      <c r="AH206" s="23"/>
      <c r="AI206" s="22">
        <f t="shared" si="109"/>
        <v>0</v>
      </c>
      <c r="AJ206" s="314"/>
      <c r="AK206" s="314"/>
      <c r="AL206" s="314"/>
      <c r="AM206" s="314"/>
      <c r="AN206" s="311"/>
      <c r="AO206" s="324" t="s">
        <v>27</v>
      </c>
      <c r="AP206" s="325"/>
      <c r="AQ206" s="326"/>
      <c r="AR206" s="326"/>
      <c r="AS206" s="326"/>
      <c r="AT206" s="22">
        <f>SUM(AQ191)*AR191</f>
        <v>0.6</v>
      </c>
      <c r="AU206" s="23">
        <v>12</v>
      </c>
      <c r="AV206" s="22">
        <f t="shared" si="103"/>
        <v>7.1999999999999993</v>
      </c>
      <c r="AW206" s="314"/>
      <c r="AX206" s="314"/>
      <c r="AY206" s="314"/>
      <c r="AZ206" s="314"/>
      <c r="BA206" s="311"/>
      <c r="BB206" s="324" t="s">
        <v>27</v>
      </c>
      <c r="BC206" s="325"/>
      <c r="BD206" s="326"/>
      <c r="BE206" s="326"/>
      <c r="BF206" s="326"/>
      <c r="BG206" s="22">
        <f>SUM(BD191)*BE191</f>
        <v>1.19</v>
      </c>
      <c r="BH206" s="23">
        <v>12</v>
      </c>
      <c r="BI206" s="22">
        <f t="shared" si="110"/>
        <v>14.28</v>
      </c>
      <c r="BJ206" s="314"/>
      <c r="BK206" s="314"/>
      <c r="BL206" s="314"/>
      <c r="BM206" s="314"/>
      <c r="BN206" s="311"/>
      <c r="BO206" s="324" t="s">
        <v>27</v>
      </c>
      <c r="BP206" s="362" t="s">
        <v>1628</v>
      </c>
      <c r="BQ206" s="326"/>
      <c r="BR206" s="326"/>
      <c r="BS206" s="326"/>
      <c r="BT206" s="22">
        <f>SUM(BQ191)*BR191</f>
        <v>1.19</v>
      </c>
      <c r="BU206" s="329">
        <v>15</v>
      </c>
      <c r="BV206" s="22">
        <f t="shared" si="105"/>
        <v>17.849999999999998</v>
      </c>
      <c r="BW206" s="314"/>
      <c r="BX206" s="314"/>
      <c r="BY206" s="314"/>
      <c r="BZ206" s="314"/>
      <c r="CB206" s="11" t="s">
        <v>27</v>
      </c>
      <c r="CC206" s="334" t="s">
        <v>1656</v>
      </c>
      <c r="CD206" s="28"/>
      <c r="CE206" s="28"/>
      <c r="CF206" s="28"/>
      <c r="CG206" s="10">
        <f>SUM(CD191)*CE191</f>
        <v>1.19</v>
      </c>
      <c r="CH206" s="171">
        <v>16</v>
      </c>
      <c r="CI206" s="10">
        <f t="shared" si="106"/>
        <v>19.04</v>
      </c>
      <c r="CJ206" s="5"/>
      <c r="CK206" s="5"/>
      <c r="CL206" s="5"/>
      <c r="CM206" s="5"/>
    </row>
    <row r="207" spans="1:91" x14ac:dyDescent="0.25">
      <c r="A207" s="311"/>
      <c r="B207" s="324" t="s">
        <v>13</v>
      </c>
      <c r="C207" s="325" t="s">
        <v>14</v>
      </c>
      <c r="D207" s="326" t="s">
        <v>30</v>
      </c>
      <c r="E207" s="326"/>
      <c r="F207" s="326">
        <f>SUM(G195:G197)</f>
        <v>1</v>
      </c>
      <c r="G207" s="332">
        <f>SUM(F207)/10</f>
        <v>0.1</v>
      </c>
      <c r="H207" s="23"/>
      <c r="I207" s="22">
        <f t="shared" si="107"/>
        <v>0</v>
      </c>
      <c r="J207" s="314"/>
      <c r="K207" s="314"/>
      <c r="L207" s="314"/>
      <c r="M207" s="314"/>
      <c r="N207" s="311"/>
      <c r="O207" s="324" t="s">
        <v>13</v>
      </c>
      <c r="P207" s="325" t="s">
        <v>14</v>
      </c>
      <c r="Q207" s="326" t="s">
        <v>30</v>
      </c>
      <c r="R207" s="326"/>
      <c r="S207" s="326">
        <f>SUM(T195:T197)</f>
        <v>0</v>
      </c>
      <c r="T207" s="332">
        <f>SUM(S207)/10</f>
        <v>0</v>
      </c>
      <c r="U207" s="23"/>
      <c r="V207" s="22">
        <f t="shared" si="108"/>
        <v>0</v>
      </c>
      <c r="W207" s="314"/>
      <c r="X207" s="314"/>
      <c r="Y207" s="314"/>
      <c r="Z207" s="314"/>
      <c r="AA207" s="311"/>
      <c r="AB207" s="324" t="s">
        <v>13</v>
      </c>
      <c r="AC207" s="325" t="s">
        <v>14</v>
      </c>
      <c r="AD207" s="326" t="s">
        <v>30</v>
      </c>
      <c r="AE207" s="326"/>
      <c r="AF207" s="326">
        <f>SUM(AG195:AG197)</f>
        <v>0</v>
      </c>
      <c r="AG207" s="332">
        <f>SUM(AF207)/10</f>
        <v>0</v>
      </c>
      <c r="AH207" s="23"/>
      <c r="AI207" s="22">
        <f t="shared" si="109"/>
        <v>0</v>
      </c>
      <c r="AJ207" s="314"/>
      <c r="AK207" s="314"/>
      <c r="AL207" s="314"/>
      <c r="AM207" s="314"/>
      <c r="AN207" s="311"/>
      <c r="AO207" s="324" t="s">
        <v>13</v>
      </c>
      <c r="AP207" s="325" t="s">
        <v>14</v>
      </c>
      <c r="AQ207" s="326" t="s">
        <v>29</v>
      </c>
      <c r="AR207" s="326"/>
      <c r="AS207" s="326">
        <f>SUM(AT193:AT195)</f>
        <v>14.8</v>
      </c>
      <c r="AT207" s="332">
        <f>SUM(AS207)/20</f>
        <v>0.74</v>
      </c>
      <c r="AU207" s="23"/>
      <c r="AV207" s="22">
        <f t="shared" si="103"/>
        <v>0</v>
      </c>
      <c r="AW207" s="314"/>
      <c r="AX207" s="314"/>
      <c r="AY207" s="314"/>
      <c r="AZ207" s="314"/>
      <c r="BA207" s="311"/>
      <c r="BB207" s="324" t="s">
        <v>13</v>
      </c>
      <c r="BC207" s="325" t="s">
        <v>14</v>
      </c>
      <c r="BD207" s="326" t="s">
        <v>29</v>
      </c>
      <c r="BE207" s="326"/>
      <c r="BF207" s="326">
        <f>SUM(BG193:BG195)</f>
        <v>25.8</v>
      </c>
      <c r="BG207" s="332">
        <f>SUM(BF207)/20</f>
        <v>1.29</v>
      </c>
      <c r="BH207" s="23"/>
      <c r="BI207" s="22">
        <f t="shared" si="110"/>
        <v>0</v>
      </c>
      <c r="BJ207" s="314"/>
      <c r="BK207" s="314"/>
      <c r="BL207" s="314"/>
      <c r="BM207" s="314"/>
      <c r="BN207" s="311"/>
      <c r="BO207" s="324" t="s">
        <v>13</v>
      </c>
      <c r="BP207" s="325" t="s">
        <v>14</v>
      </c>
      <c r="BQ207" s="326" t="s">
        <v>29</v>
      </c>
      <c r="BR207" s="326"/>
      <c r="BS207" s="326">
        <f>SUM(BT193:BT195)</f>
        <v>25.8</v>
      </c>
      <c r="BT207" s="332">
        <f>SUM(BS207)/20</f>
        <v>1.29</v>
      </c>
      <c r="BU207" s="23"/>
      <c r="BV207" s="22">
        <f t="shared" si="105"/>
        <v>0</v>
      </c>
      <c r="BW207" s="314"/>
      <c r="BX207" s="314"/>
      <c r="BY207" s="314"/>
      <c r="BZ207" s="314"/>
      <c r="CB207" s="11" t="s">
        <v>13</v>
      </c>
      <c r="CC207" s="12" t="s">
        <v>14</v>
      </c>
      <c r="CD207" s="28" t="s">
        <v>29</v>
      </c>
      <c r="CE207" s="28"/>
      <c r="CF207" s="28">
        <f>SUM(CG193:CG195)</f>
        <v>25.8</v>
      </c>
      <c r="CG207" s="34">
        <f>SUM(CF207)/20</f>
        <v>1.29</v>
      </c>
      <c r="CH207" s="23"/>
      <c r="CI207" s="10">
        <f t="shared" si="106"/>
        <v>0</v>
      </c>
      <c r="CJ207" s="5"/>
      <c r="CK207" s="5"/>
      <c r="CL207" s="5"/>
      <c r="CM207" s="5"/>
    </row>
    <row r="208" spans="1:91" x14ac:dyDescent="0.25">
      <c r="A208" s="311"/>
      <c r="B208" s="324" t="s">
        <v>13</v>
      </c>
      <c r="C208" s="325" t="s">
        <v>14</v>
      </c>
      <c r="D208" s="326" t="s">
        <v>60</v>
      </c>
      <c r="E208" s="326"/>
      <c r="F208" s="333"/>
      <c r="G208" s="332">
        <f>SUM(F208)*0.25</f>
        <v>0</v>
      </c>
      <c r="H208" s="23"/>
      <c r="I208" s="22">
        <f t="shared" si="107"/>
        <v>0</v>
      </c>
      <c r="J208" s="314"/>
      <c r="K208" s="314"/>
      <c r="L208" s="314"/>
      <c r="M208" s="314"/>
      <c r="N208" s="311"/>
      <c r="O208" s="324" t="s">
        <v>13</v>
      </c>
      <c r="P208" s="325" t="s">
        <v>14</v>
      </c>
      <c r="Q208" s="326" t="s">
        <v>60</v>
      </c>
      <c r="R208" s="326"/>
      <c r="S208" s="333"/>
      <c r="T208" s="332">
        <f>SUM(S208)*0.25</f>
        <v>0</v>
      </c>
      <c r="U208" s="23"/>
      <c r="V208" s="22">
        <f t="shared" si="108"/>
        <v>0</v>
      </c>
      <c r="W208" s="314"/>
      <c r="X208" s="314"/>
      <c r="Y208" s="314"/>
      <c r="Z208" s="314"/>
      <c r="AA208" s="311"/>
      <c r="AB208" s="324" t="s">
        <v>13</v>
      </c>
      <c r="AC208" s="325" t="s">
        <v>14</v>
      </c>
      <c r="AD208" s="326" t="s">
        <v>60</v>
      </c>
      <c r="AE208" s="326"/>
      <c r="AF208" s="333"/>
      <c r="AG208" s="332">
        <f>SUM(AF208)*0.25</f>
        <v>0</v>
      </c>
      <c r="AH208" s="23"/>
      <c r="AI208" s="22">
        <f t="shared" si="109"/>
        <v>0</v>
      </c>
      <c r="AJ208" s="314"/>
      <c r="AK208" s="314"/>
      <c r="AL208" s="314"/>
      <c r="AM208" s="314"/>
      <c r="AN208" s="311"/>
      <c r="AO208" s="324" t="s">
        <v>13</v>
      </c>
      <c r="AP208" s="325" t="s">
        <v>14</v>
      </c>
      <c r="AQ208" s="326" t="s">
        <v>30</v>
      </c>
      <c r="AR208" s="326"/>
      <c r="AS208" s="326">
        <f>SUM(AT196:AT198)</f>
        <v>0</v>
      </c>
      <c r="AT208" s="332">
        <f>SUM(AS208)/10</f>
        <v>0</v>
      </c>
      <c r="AU208" s="23"/>
      <c r="AV208" s="22">
        <f t="shared" si="103"/>
        <v>0</v>
      </c>
      <c r="AW208" s="314"/>
      <c r="AX208" s="314"/>
      <c r="AY208" s="314"/>
      <c r="AZ208" s="314"/>
      <c r="BA208" s="311"/>
      <c r="BB208" s="324" t="s">
        <v>13</v>
      </c>
      <c r="BC208" s="325" t="s">
        <v>14</v>
      </c>
      <c r="BD208" s="326" t="s">
        <v>30</v>
      </c>
      <c r="BE208" s="326"/>
      <c r="BF208" s="326">
        <f>SUM(BG196:BG198)</f>
        <v>1</v>
      </c>
      <c r="BG208" s="332">
        <f>SUM(BF208)/10</f>
        <v>0.1</v>
      </c>
      <c r="BH208" s="23"/>
      <c r="BI208" s="22">
        <f t="shared" si="110"/>
        <v>0</v>
      </c>
      <c r="BJ208" s="314"/>
      <c r="BK208" s="314"/>
      <c r="BL208" s="314"/>
      <c r="BM208" s="314"/>
      <c r="BN208" s="311"/>
      <c r="BO208" s="324" t="s">
        <v>13</v>
      </c>
      <c r="BP208" s="325" t="s">
        <v>14</v>
      </c>
      <c r="BQ208" s="326" t="s">
        <v>30</v>
      </c>
      <c r="BR208" s="326"/>
      <c r="BS208" s="326">
        <f>SUM(BT196:BT198)</f>
        <v>1</v>
      </c>
      <c r="BT208" s="332">
        <f>SUM(BS208)/10</f>
        <v>0.1</v>
      </c>
      <c r="BU208" s="23"/>
      <c r="BV208" s="22">
        <f t="shared" si="105"/>
        <v>0</v>
      </c>
      <c r="BW208" s="314"/>
      <c r="BX208" s="314"/>
      <c r="BY208" s="314"/>
      <c r="BZ208" s="314"/>
      <c r="CB208" s="11" t="s">
        <v>13</v>
      </c>
      <c r="CC208" s="12" t="s">
        <v>14</v>
      </c>
      <c r="CD208" s="28" t="s">
        <v>30</v>
      </c>
      <c r="CE208" s="28"/>
      <c r="CF208" s="28">
        <f>SUM(CG196:CG198)</f>
        <v>1</v>
      </c>
      <c r="CG208" s="34">
        <f>SUM(CF208)/10</f>
        <v>0.1</v>
      </c>
      <c r="CH208" s="23"/>
      <c r="CI208" s="10">
        <f t="shared" si="106"/>
        <v>0</v>
      </c>
      <c r="CJ208" s="5"/>
      <c r="CK208" s="5"/>
      <c r="CL208" s="5"/>
      <c r="CM208" s="5"/>
    </row>
    <row r="209" spans="1:91" x14ac:dyDescent="0.25">
      <c r="A209" s="311"/>
      <c r="B209" s="324" t="s">
        <v>13</v>
      </c>
      <c r="C209" s="325" t="s">
        <v>14</v>
      </c>
      <c r="D209" s="326" t="s">
        <v>1214</v>
      </c>
      <c r="E209" s="326"/>
      <c r="F209" s="326"/>
      <c r="G209" s="332">
        <v>1</v>
      </c>
      <c r="H209" s="23"/>
      <c r="I209" s="22">
        <f t="shared" ref="I209" si="111">SUM(G209*H209)</f>
        <v>0</v>
      </c>
      <c r="J209" s="314"/>
      <c r="K209" s="314"/>
      <c r="L209" s="314"/>
      <c r="M209" s="314"/>
      <c r="N209" s="311"/>
      <c r="O209" s="324" t="s">
        <v>13</v>
      </c>
      <c r="P209" s="325" t="s">
        <v>14</v>
      </c>
      <c r="Q209" s="326" t="s">
        <v>1214</v>
      </c>
      <c r="R209" s="326"/>
      <c r="S209" s="326"/>
      <c r="T209" s="332">
        <v>1</v>
      </c>
      <c r="U209" s="23"/>
      <c r="V209" s="22">
        <f t="shared" ref="V209" si="112">SUM(T209*U209)</f>
        <v>0</v>
      </c>
      <c r="W209" s="314"/>
      <c r="X209" s="314"/>
      <c r="Y209" s="314"/>
      <c r="Z209" s="314"/>
      <c r="AA209" s="311"/>
      <c r="AB209" s="324" t="s">
        <v>13</v>
      </c>
      <c r="AC209" s="325" t="s">
        <v>14</v>
      </c>
      <c r="AD209" s="326" t="s">
        <v>1214</v>
      </c>
      <c r="AE209" s="326"/>
      <c r="AF209" s="326"/>
      <c r="AG209" s="332">
        <v>1</v>
      </c>
      <c r="AH209" s="23"/>
      <c r="AI209" s="22">
        <f t="shared" ref="AI209" si="113">SUM(AG209*AH209)</f>
        <v>0</v>
      </c>
      <c r="AJ209" s="314"/>
      <c r="AK209" s="314"/>
      <c r="AL209" s="314"/>
      <c r="AM209" s="314"/>
      <c r="AN209" s="311"/>
      <c r="AO209" s="324" t="s">
        <v>13</v>
      </c>
      <c r="AP209" s="325" t="s">
        <v>14</v>
      </c>
      <c r="AQ209" s="326" t="s">
        <v>60</v>
      </c>
      <c r="AR209" s="326"/>
      <c r="AS209" s="333"/>
      <c r="AT209" s="332">
        <f>SUM(AS209)*0.25</f>
        <v>0</v>
      </c>
      <c r="AU209" s="23"/>
      <c r="AV209" s="22">
        <f t="shared" si="103"/>
        <v>0</v>
      </c>
      <c r="AW209" s="314"/>
      <c r="AX209" s="314"/>
      <c r="AY209" s="314"/>
      <c r="AZ209" s="314"/>
      <c r="BA209" s="311"/>
      <c r="BB209" s="324" t="s">
        <v>13</v>
      </c>
      <c r="BC209" s="325" t="s">
        <v>14</v>
      </c>
      <c r="BD209" s="326" t="s">
        <v>60</v>
      </c>
      <c r="BE209" s="326"/>
      <c r="BF209" s="333"/>
      <c r="BG209" s="332">
        <f>SUM(BF209)*0.25</f>
        <v>0</v>
      </c>
      <c r="BH209" s="23"/>
      <c r="BI209" s="22">
        <f t="shared" si="110"/>
        <v>0</v>
      </c>
      <c r="BJ209" s="314"/>
      <c r="BK209" s="314"/>
      <c r="BL209" s="314"/>
      <c r="BM209" s="314"/>
      <c r="BN209" s="311"/>
      <c r="BO209" s="324" t="s">
        <v>13</v>
      </c>
      <c r="BP209" s="325" t="s">
        <v>14</v>
      </c>
      <c r="BQ209" s="326" t="s">
        <v>60</v>
      </c>
      <c r="BR209" s="326"/>
      <c r="BS209" s="333"/>
      <c r="BT209" s="332">
        <f>SUM(BS209)*0.25</f>
        <v>0</v>
      </c>
      <c r="BU209" s="23"/>
      <c r="BV209" s="22">
        <f t="shared" si="105"/>
        <v>0</v>
      </c>
      <c r="BW209" s="314"/>
      <c r="BX209" s="314"/>
      <c r="BY209" s="314"/>
      <c r="BZ209" s="314"/>
      <c r="CB209" s="11" t="s">
        <v>13</v>
      </c>
      <c r="CC209" s="12" t="s">
        <v>14</v>
      </c>
      <c r="CD209" s="28" t="s">
        <v>60</v>
      </c>
      <c r="CE209" s="28"/>
      <c r="CF209" s="69"/>
      <c r="CG209" s="34">
        <f>SUM(CF209)*0.25</f>
        <v>0</v>
      </c>
      <c r="CH209" s="23"/>
      <c r="CI209" s="10">
        <f t="shared" si="106"/>
        <v>0</v>
      </c>
      <c r="CJ209" s="5"/>
      <c r="CK209" s="5"/>
      <c r="CL209" s="5"/>
      <c r="CM209" s="5"/>
    </row>
    <row r="210" spans="1:91" x14ac:dyDescent="0.25">
      <c r="A210" s="311"/>
      <c r="B210" s="324" t="s">
        <v>13</v>
      </c>
      <c r="C210" s="325" t="s">
        <v>14</v>
      </c>
      <c r="D210" s="326" t="s">
        <v>247</v>
      </c>
      <c r="E210" s="326"/>
      <c r="F210" s="326"/>
      <c r="G210" s="332">
        <f>SUM(G206)*2</f>
        <v>2.58</v>
      </c>
      <c r="H210" s="23"/>
      <c r="I210" s="22">
        <f t="shared" si="107"/>
        <v>0</v>
      </c>
      <c r="J210" s="314"/>
      <c r="K210" s="314"/>
      <c r="L210" s="314"/>
      <c r="M210" s="314"/>
      <c r="N210" s="311"/>
      <c r="O210" s="324" t="s">
        <v>13</v>
      </c>
      <c r="P210" s="325" t="s">
        <v>14</v>
      </c>
      <c r="Q210" s="326" t="s">
        <v>247</v>
      </c>
      <c r="R210" s="326"/>
      <c r="S210" s="326"/>
      <c r="T210" s="332">
        <f>SUM(T206)*2</f>
        <v>0.9</v>
      </c>
      <c r="U210" s="23"/>
      <c r="V210" s="22">
        <f t="shared" ref="V210:V220" si="114">SUM(T210*U210)</f>
        <v>0</v>
      </c>
      <c r="W210" s="314"/>
      <c r="X210" s="314"/>
      <c r="Y210" s="314"/>
      <c r="Z210" s="314"/>
      <c r="AA210" s="311"/>
      <c r="AB210" s="324" t="s">
        <v>13</v>
      </c>
      <c r="AC210" s="325" t="s">
        <v>14</v>
      </c>
      <c r="AD210" s="326" t="s">
        <v>247</v>
      </c>
      <c r="AE210" s="326"/>
      <c r="AF210" s="326"/>
      <c r="AG210" s="332">
        <f>SUM(AG206)*2</f>
        <v>0.9</v>
      </c>
      <c r="AH210" s="23"/>
      <c r="AI210" s="22">
        <f t="shared" ref="AI210:AI220" si="115">SUM(AG210*AH210)</f>
        <v>0</v>
      </c>
      <c r="AJ210" s="314"/>
      <c r="AK210" s="314"/>
      <c r="AL210" s="314"/>
      <c r="AM210" s="314"/>
      <c r="AN210" s="311"/>
      <c r="AO210" s="324" t="s">
        <v>13</v>
      </c>
      <c r="AP210" s="325" t="s">
        <v>14</v>
      </c>
      <c r="AQ210" s="326" t="s">
        <v>1214</v>
      </c>
      <c r="AR210" s="326"/>
      <c r="AS210" s="326"/>
      <c r="AT210" s="332">
        <v>1</v>
      </c>
      <c r="AU210" s="23"/>
      <c r="AV210" s="22">
        <f t="shared" ref="AV210" si="116">SUM(AT210*AU210)</f>
        <v>0</v>
      </c>
      <c r="AW210" s="314"/>
      <c r="AX210" s="314"/>
      <c r="AY210" s="314"/>
      <c r="AZ210" s="314"/>
      <c r="BA210" s="311"/>
      <c r="BB210" s="324" t="s">
        <v>13</v>
      </c>
      <c r="BC210" s="325" t="s">
        <v>14</v>
      </c>
      <c r="BD210" s="326" t="s">
        <v>1214</v>
      </c>
      <c r="BE210" s="326"/>
      <c r="BF210" s="326"/>
      <c r="BG210" s="332">
        <v>4</v>
      </c>
      <c r="BH210" s="23"/>
      <c r="BI210" s="22">
        <f t="shared" ref="BI210" si="117">SUM(BG210*BH210)</f>
        <v>0</v>
      </c>
      <c r="BJ210" s="314"/>
      <c r="BK210" s="314"/>
      <c r="BL210" s="314"/>
      <c r="BM210" s="314"/>
      <c r="BN210" s="311"/>
      <c r="BO210" s="324" t="s">
        <v>13</v>
      </c>
      <c r="BP210" s="325" t="s">
        <v>14</v>
      </c>
      <c r="BQ210" s="326" t="s">
        <v>1214</v>
      </c>
      <c r="BR210" s="326"/>
      <c r="BS210" s="326"/>
      <c r="BT210" s="332">
        <v>1</v>
      </c>
      <c r="BU210" s="23"/>
      <c r="BV210" s="22">
        <f t="shared" ref="BV210" si="118">SUM(BT210*BU210)</f>
        <v>0</v>
      </c>
      <c r="BW210" s="314"/>
      <c r="BX210" s="314"/>
      <c r="BY210" s="314"/>
      <c r="BZ210" s="314"/>
      <c r="CB210" s="11" t="s">
        <v>13</v>
      </c>
      <c r="CC210" s="12" t="s">
        <v>14</v>
      </c>
      <c r="CD210" s="28" t="s">
        <v>1214</v>
      </c>
      <c r="CE210" s="28"/>
      <c r="CF210" s="28"/>
      <c r="CG210" s="34">
        <v>1</v>
      </c>
      <c r="CH210" s="23"/>
      <c r="CI210" s="10">
        <f t="shared" ref="CI210:CI221" si="119">SUM(CG210*CH210)</f>
        <v>0</v>
      </c>
      <c r="CJ210" s="5"/>
      <c r="CK210" s="5"/>
      <c r="CL210" s="5"/>
      <c r="CM210" s="5"/>
    </row>
    <row r="211" spans="1:91" x14ac:dyDescent="0.25">
      <c r="A211" s="311"/>
      <c r="B211" s="324" t="s">
        <v>13</v>
      </c>
      <c r="C211" s="325" t="s">
        <v>15</v>
      </c>
      <c r="D211" s="326" t="s">
        <v>1211</v>
      </c>
      <c r="E211" s="326"/>
      <c r="F211" s="326"/>
      <c r="G211" s="332">
        <v>2.25</v>
      </c>
      <c r="H211" s="23"/>
      <c r="I211" s="22">
        <f t="shared" si="107"/>
        <v>0</v>
      </c>
      <c r="J211" s="314"/>
      <c r="K211" s="314"/>
      <c r="L211" s="314"/>
      <c r="M211" s="314"/>
      <c r="N211" s="311"/>
      <c r="O211" s="324" t="s">
        <v>13</v>
      </c>
      <c r="P211" s="325" t="s">
        <v>15</v>
      </c>
      <c r="Q211" s="326" t="s">
        <v>1211</v>
      </c>
      <c r="R211" s="326"/>
      <c r="S211" s="326"/>
      <c r="T211" s="332">
        <v>2</v>
      </c>
      <c r="U211" s="23"/>
      <c r="V211" s="22">
        <f t="shared" si="114"/>
        <v>0</v>
      </c>
      <c r="W211" s="314"/>
      <c r="X211" s="314"/>
      <c r="Y211" s="314"/>
      <c r="Z211" s="314"/>
      <c r="AA211" s="311"/>
      <c r="AB211" s="324" t="s">
        <v>13</v>
      </c>
      <c r="AC211" s="325" t="s">
        <v>15</v>
      </c>
      <c r="AD211" s="326" t="s">
        <v>1211</v>
      </c>
      <c r="AE211" s="326"/>
      <c r="AF211" s="326"/>
      <c r="AG211" s="332">
        <v>2</v>
      </c>
      <c r="AH211" s="23"/>
      <c r="AI211" s="22">
        <f t="shared" si="115"/>
        <v>0</v>
      </c>
      <c r="AJ211" s="314"/>
      <c r="AK211" s="314"/>
      <c r="AL211" s="314"/>
      <c r="AM211" s="314"/>
      <c r="AN211" s="311"/>
      <c r="AO211" s="324" t="s">
        <v>13</v>
      </c>
      <c r="AP211" s="325" t="s">
        <v>14</v>
      </c>
      <c r="AQ211" s="326" t="s">
        <v>247</v>
      </c>
      <c r="AR211" s="326"/>
      <c r="AS211" s="326"/>
      <c r="AT211" s="332">
        <f>SUM(AT207)*2</f>
        <v>1.48</v>
      </c>
      <c r="AU211" s="23"/>
      <c r="AV211" s="22">
        <f t="shared" ref="AV211:AV221" si="120">SUM(AT211*AU211)</f>
        <v>0</v>
      </c>
      <c r="AW211" s="314"/>
      <c r="AX211" s="314"/>
      <c r="AY211" s="314"/>
      <c r="AZ211" s="314"/>
      <c r="BA211" s="311"/>
      <c r="BB211" s="324" t="s">
        <v>13</v>
      </c>
      <c r="BC211" s="325" t="s">
        <v>14</v>
      </c>
      <c r="BD211" s="326" t="s">
        <v>247</v>
      </c>
      <c r="BE211" s="326"/>
      <c r="BF211" s="326"/>
      <c r="BG211" s="332">
        <f>SUM(BG207)*2</f>
        <v>2.58</v>
      </c>
      <c r="BH211" s="23"/>
      <c r="BI211" s="22">
        <f t="shared" ref="BI211:BI221" si="121">SUM(BG211*BH211)</f>
        <v>0</v>
      </c>
      <c r="BJ211" s="314"/>
      <c r="BK211" s="314"/>
      <c r="BL211" s="314"/>
      <c r="BM211" s="314"/>
      <c r="BN211" s="311"/>
      <c r="BO211" s="324" t="s">
        <v>13</v>
      </c>
      <c r="BP211" s="325" t="s">
        <v>14</v>
      </c>
      <c r="BQ211" s="326" t="s">
        <v>247</v>
      </c>
      <c r="BR211" s="326"/>
      <c r="BS211" s="326"/>
      <c r="BT211" s="332">
        <f>SUM(BT207)*2</f>
        <v>2.58</v>
      </c>
      <c r="BU211" s="23"/>
      <c r="BV211" s="22">
        <f t="shared" ref="BV211:BV221" si="122">SUM(BT211*BU211)</f>
        <v>0</v>
      </c>
      <c r="BW211" s="314"/>
      <c r="BX211" s="314"/>
      <c r="BY211" s="314"/>
      <c r="BZ211" s="314"/>
      <c r="CB211" s="11" t="s">
        <v>13</v>
      </c>
      <c r="CC211" s="12" t="s">
        <v>14</v>
      </c>
      <c r="CD211" s="28" t="s">
        <v>247</v>
      </c>
      <c r="CE211" s="28"/>
      <c r="CF211" s="28"/>
      <c r="CG211" s="34">
        <f>SUM(CG207)*2</f>
        <v>2.58</v>
      </c>
      <c r="CH211" s="23"/>
      <c r="CI211" s="10">
        <f t="shared" si="119"/>
        <v>0</v>
      </c>
      <c r="CJ211" s="5"/>
      <c r="CK211" s="5"/>
      <c r="CL211" s="5"/>
      <c r="CM211" s="5"/>
    </row>
    <row r="212" spans="1:91" x14ac:dyDescent="0.25">
      <c r="A212" s="311"/>
      <c r="B212" s="324" t="s">
        <v>13</v>
      </c>
      <c r="C212" s="325" t="s">
        <v>15</v>
      </c>
      <c r="D212" s="326" t="s">
        <v>1215</v>
      </c>
      <c r="E212" s="326"/>
      <c r="F212" s="326">
        <v>0.5</v>
      </c>
      <c r="G212" s="332">
        <f>SUM(F212)*12</f>
        <v>6</v>
      </c>
      <c r="H212" s="23"/>
      <c r="I212" s="22">
        <f t="shared" si="107"/>
        <v>0</v>
      </c>
      <c r="J212" s="314"/>
      <c r="K212" s="314"/>
      <c r="L212" s="314"/>
      <c r="M212" s="314"/>
      <c r="N212" s="311"/>
      <c r="O212" s="324" t="s">
        <v>13</v>
      </c>
      <c r="P212" s="325" t="s">
        <v>15</v>
      </c>
      <c r="Q212" s="326" t="s">
        <v>1215</v>
      </c>
      <c r="R212" s="326"/>
      <c r="S212" s="326">
        <v>0.5</v>
      </c>
      <c r="T212" s="332">
        <f>SUM(S212)*12</f>
        <v>6</v>
      </c>
      <c r="U212" s="23"/>
      <c r="V212" s="22">
        <f t="shared" si="114"/>
        <v>0</v>
      </c>
      <c r="W212" s="314"/>
      <c r="X212" s="314"/>
      <c r="Y212" s="314"/>
      <c r="Z212" s="314"/>
      <c r="AA212" s="311"/>
      <c r="AB212" s="324" t="s">
        <v>13</v>
      </c>
      <c r="AC212" s="325" t="s">
        <v>15</v>
      </c>
      <c r="AD212" s="326" t="s">
        <v>1215</v>
      </c>
      <c r="AE212" s="326"/>
      <c r="AF212" s="326">
        <v>0.5</v>
      </c>
      <c r="AG212" s="332">
        <f>SUM(AF212)*12</f>
        <v>6</v>
      </c>
      <c r="AH212" s="23"/>
      <c r="AI212" s="22">
        <f t="shared" si="115"/>
        <v>0</v>
      </c>
      <c r="AJ212" s="314"/>
      <c r="AK212" s="314"/>
      <c r="AL212" s="314"/>
      <c r="AM212" s="314"/>
      <c r="AN212" s="311"/>
      <c r="AO212" s="324" t="s">
        <v>13</v>
      </c>
      <c r="AP212" s="325" t="s">
        <v>15</v>
      </c>
      <c r="AQ212" s="326" t="s">
        <v>1211</v>
      </c>
      <c r="AR212" s="326"/>
      <c r="AS212" s="326"/>
      <c r="AT212" s="332">
        <v>2</v>
      </c>
      <c r="AU212" s="23"/>
      <c r="AV212" s="22">
        <f t="shared" si="120"/>
        <v>0</v>
      </c>
      <c r="AW212" s="314"/>
      <c r="AX212" s="314"/>
      <c r="AY212" s="314"/>
      <c r="AZ212" s="314"/>
      <c r="BA212" s="311"/>
      <c r="BB212" s="324" t="s">
        <v>13</v>
      </c>
      <c r="BC212" s="325" t="s">
        <v>15</v>
      </c>
      <c r="BD212" s="326" t="s">
        <v>1211</v>
      </c>
      <c r="BE212" s="326"/>
      <c r="BF212" s="326"/>
      <c r="BG212" s="332">
        <v>2.25</v>
      </c>
      <c r="BH212" s="23"/>
      <c r="BI212" s="22">
        <f t="shared" si="121"/>
        <v>0</v>
      </c>
      <c r="BJ212" s="314"/>
      <c r="BK212" s="314"/>
      <c r="BL212" s="314"/>
      <c r="BM212" s="314"/>
      <c r="BN212" s="311"/>
      <c r="BO212" s="324" t="s">
        <v>13</v>
      </c>
      <c r="BP212" s="325" t="s">
        <v>15</v>
      </c>
      <c r="BQ212" s="326" t="s">
        <v>1211</v>
      </c>
      <c r="BR212" s="326"/>
      <c r="BS212" s="326"/>
      <c r="BT212" s="332">
        <v>2.25</v>
      </c>
      <c r="BU212" s="23"/>
      <c r="BV212" s="22">
        <f t="shared" si="122"/>
        <v>0</v>
      </c>
      <c r="BW212" s="314"/>
      <c r="BX212" s="314"/>
      <c r="BY212" s="314"/>
      <c r="BZ212" s="314"/>
      <c r="CB212" s="11" t="s">
        <v>13</v>
      </c>
      <c r="CC212" s="12" t="s">
        <v>15</v>
      </c>
      <c r="CD212" s="28" t="s">
        <v>1211</v>
      </c>
      <c r="CE212" s="28"/>
      <c r="CF212" s="28"/>
      <c r="CG212" s="34">
        <v>2.25</v>
      </c>
      <c r="CH212" s="23"/>
      <c r="CI212" s="10">
        <f t="shared" si="119"/>
        <v>0</v>
      </c>
      <c r="CJ212" s="5"/>
      <c r="CK212" s="5"/>
      <c r="CL212" s="5"/>
      <c r="CM212" s="5"/>
    </row>
    <row r="213" spans="1:91" x14ac:dyDescent="0.25">
      <c r="A213" s="311"/>
      <c r="B213" s="324" t="s">
        <v>13</v>
      </c>
      <c r="C213" s="325" t="s">
        <v>15</v>
      </c>
      <c r="D213" s="326" t="s">
        <v>1216</v>
      </c>
      <c r="E213" s="326"/>
      <c r="F213" s="326"/>
      <c r="G213" s="332">
        <v>2</v>
      </c>
      <c r="H213" s="23"/>
      <c r="I213" s="22">
        <f t="shared" si="107"/>
        <v>0</v>
      </c>
      <c r="J213" s="314"/>
      <c r="K213" s="314"/>
      <c r="L213" s="314"/>
      <c r="M213" s="314"/>
      <c r="N213" s="311"/>
      <c r="O213" s="324" t="s">
        <v>13</v>
      </c>
      <c r="P213" s="325" t="s">
        <v>15</v>
      </c>
      <c r="Q213" s="326" t="s">
        <v>1216</v>
      </c>
      <c r="R213" s="326"/>
      <c r="S213" s="326"/>
      <c r="T213" s="332">
        <v>2</v>
      </c>
      <c r="U213" s="23"/>
      <c r="V213" s="22">
        <f t="shared" si="114"/>
        <v>0</v>
      </c>
      <c r="W213" s="314"/>
      <c r="X213" s="314"/>
      <c r="Y213" s="314"/>
      <c r="Z213" s="314"/>
      <c r="AA213" s="311"/>
      <c r="AB213" s="324" t="s">
        <v>13</v>
      </c>
      <c r="AC213" s="325" t="s">
        <v>15</v>
      </c>
      <c r="AD213" s="326" t="s">
        <v>1216</v>
      </c>
      <c r="AE213" s="326"/>
      <c r="AF213" s="326"/>
      <c r="AG213" s="332">
        <v>2</v>
      </c>
      <c r="AH213" s="23"/>
      <c r="AI213" s="22">
        <f t="shared" si="115"/>
        <v>0</v>
      </c>
      <c r="AJ213" s="314"/>
      <c r="AK213" s="314"/>
      <c r="AL213" s="314"/>
      <c r="AM213" s="314"/>
      <c r="AN213" s="311"/>
      <c r="AO213" s="324" t="s">
        <v>13</v>
      </c>
      <c r="AP213" s="325" t="s">
        <v>15</v>
      </c>
      <c r="AQ213" s="326" t="s">
        <v>1215</v>
      </c>
      <c r="AR213" s="326"/>
      <c r="AS213" s="326">
        <v>0.5</v>
      </c>
      <c r="AT213" s="332">
        <f>SUM(AS213)*12</f>
        <v>6</v>
      </c>
      <c r="AU213" s="23"/>
      <c r="AV213" s="22">
        <f t="shared" si="120"/>
        <v>0</v>
      </c>
      <c r="AW213" s="314"/>
      <c r="AX213" s="314"/>
      <c r="AY213" s="314"/>
      <c r="AZ213" s="314"/>
      <c r="BA213" s="311"/>
      <c r="BB213" s="324" t="s">
        <v>13</v>
      </c>
      <c r="BC213" s="325" t="s">
        <v>15</v>
      </c>
      <c r="BD213" s="326" t="s">
        <v>1215</v>
      </c>
      <c r="BE213" s="326"/>
      <c r="BF213" s="326">
        <v>0.5</v>
      </c>
      <c r="BG213" s="332">
        <f>SUM(BF213)*12</f>
        <v>6</v>
      </c>
      <c r="BH213" s="23"/>
      <c r="BI213" s="22">
        <f t="shared" si="121"/>
        <v>0</v>
      </c>
      <c r="BJ213" s="314"/>
      <c r="BK213" s="314"/>
      <c r="BL213" s="314"/>
      <c r="BM213" s="314"/>
      <c r="BN213" s="311"/>
      <c r="BO213" s="324" t="s">
        <v>13</v>
      </c>
      <c r="BP213" s="325" t="s">
        <v>15</v>
      </c>
      <c r="BQ213" s="326" t="s">
        <v>1215</v>
      </c>
      <c r="BR213" s="326"/>
      <c r="BS213" s="326">
        <v>0.5</v>
      </c>
      <c r="BT213" s="332">
        <f>SUM(BS213)*12</f>
        <v>6</v>
      </c>
      <c r="BU213" s="23"/>
      <c r="BV213" s="22">
        <f t="shared" si="122"/>
        <v>0</v>
      </c>
      <c r="BW213" s="314"/>
      <c r="BX213" s="314"/>
      <c r="BY213" s="314"/>
      <c r="BZ213" s="314"/>
      <c r="CB213" s="11" t="s">
        <v>13</v>
      </c>
      <c r="CC213" s="12" t="s">
        <v>15</v>
      </c>
      <c r="CD213" s="28" t="s">
        <v>1215</v>
      </c>
      <c r="CE213" s="28"/>
      <c r="CF213" s="28">
        <v>0.5</v>
      </c>
      <c r="CG213" s="34">
        <f>SUM(CF213)*12</f>
        <v>6</v>
      </c>
      <c r="CH213" s="23"/>
      <c r="CI213" s="10">
        <f t="shared" si="119"/>
        <v>0</v>
      </c>
      <c r="CJ213" s="5"/>
      <c r="CK213" s="5"/>
      <c r="CL213" s="5"/>
      <c r="CM213" s="5"/>
    </row>
    <row r="214" spans="1:91" x14ac:dyDescent="0.25">
      <c r="A214" s="311"/>
      <c r="B214" s="324" t="s">
        <v>13</v>
      </c>
      <c r="C214" s="325" t="s">
        <v>16</v>
      </c>
      <c r="D214" s="326"/>
      <c r="E214" s="326"/>
      <c r="F214" s="326"/>
      <c r="G214" s="332">
        <f>SUM(G205)*1.5</f>
        <v>1.7849999999999999</v>
      </c>
      <c r="H214" s="23"/>
      <c r="I214" s="22">
        <f t="shared" si="107"/>
        <v>0</v>
      </c>
      <c r="J214" s="314"/>
      <c r="K214" s="314"/>
      <c r="L214" s="314"/>
      <c r="M214" s="314"/>
      <c r="N214" s="311"/>
      <c r="O214" s="324" t="s">
        <v>13</v>
      </c>
      <c r="P214" s="325" t="s">
        <v>16</v>
      </c>
      <c r="Q214" s="326"/>
      <c r="R214" s="326"/>
      <c r="S214" s="326"/>
      <c r="T214" s="332">
        <f>SUM(T205)*1.5</f>
        <v>1.7849999999999999</v>
      </c>
      <c r="U214" s="23"/>
      <c r="V214" s="22">
        <f t="shared" si="114"/>
        <v>0</v>
      </c>
      <c r="W214" s="314"/>
      <c r="X214" s="314"/>
      <c r="Y214" s="314"/>
      <c r="Z214" s="314"/>
      <c r="AA214" s="311"/>
      <c r="AB214" s="324" t="s">
        <v>13</v>
      </c>
      <c r="AC214" s="325" t="s">
        <v>16</v>
      </c>
      <c r="AD214" s="326"/>
      <c r="AE214" s="326"/>
      <c r="AF214" s="326"/>
      <c r="AG214" s="332">
        <f>SUM(AG205)*1.5</f>
        <v>1.7849999999999999</v>
      </c>
      <c r="AH214" s="23"/>
      <c r="AI214" s="22">
        <f t="shared" si="115"/>
        <v>0</v>
      </c>
      <c r="AJ214" s="314"/>
      <c r="AK214" s="314"/>
      <c r="AL214" s="314"/>
      <c r="AM214" s="314"/>
      <c r="AN214" s="311"/>
      <c r="AO214" s="324" t="s">
        <v>13</v>
      </c>
      <c r="AP214" s="325" t="s">
        <v>15</v>
      </c>
      <c r="AQ214" s="326" t="s">
        <v>1216</v>
      </c>
      <c r="AR214" s="326"/>
      <c r="AS214" s="326"/>
      <c r="AT214" s="332">
        <v>2</v>
      </c>
      <c r="AU214" s="23"/>
      <c r="AV214" s="22">
        <f t="shared" si="120"/>
        <v>0</v>
      </c>
      <c r="AW214" s="314"/>
      <c r="AX214" s="314"/>
      <c r="AY214" s="314"/>
      <c r="AZ214" s="314"/>
      <c r="BA214" s="311"/>
      <c r="BB214" s="324" t="s">
        <v>13</v>
      </c>
      <c r="BC214" s="325" t="s">
        <v>15</v>
      </c>
      <c r="BD214" s="326" t="s">
        <v>1216</v>
      </c>
      <c r="BE214" s="326"/>
      <c r="BF214" s="326"/>
      <c r="BG214" s="332">
        <v>2</v>
      </c>
      <c r="BH214" s="23"/>
      <c r="BI214" s="22">
        <f t="shared" si="121"/>
        <v>0</v>
      </c>
      <c r="BJ214" s="314"/>
      <c r="BK214" s="314"/>
      <c r="BL214" s="314"/>
      <c r="BM214" s="314"/>
      <c r="BN214" s="311"/>
      <c r="BO214" s="324" t="s">
        <v>13</v>
      </c>
      <c r="BP214" s="325" t="s">
        <v>15</v>
      </c>
      <c r="BQ214" s="326" t="s">
        <v>1216</v>
      </c>
      <c r="BR214" s="326"/>
      <c r="BS214" s="326"/>
      <c r="BT214" s="332">
        <v>2</v>
      </c>
      <c r="BU214" s="23"/>
      <c r="BV214" s="22">
        <f t="shared" si="122"/>
        <v>0</v>
      </c>
      <c r="BW214" s="314"/>
      <c r="BX214" s="314"/>
      <c r="BY214" s="314"/>
      <c r="BZ214" s="314"/>
      <c r="CB214" s="11" t="s">
        <v>13</v>
      </c>
      <c r="CC214" s="12" t="s">
        <v>15</v>
      </c>
      <c r="CD214" s="28" t="s">
        <v>1216</v>
      </c>
      <c r="CE214" s="28"/>
      <c r="CF214" s="28"/>
      <c r="CG214" s="34">
        <v>2</v>
      </c>
      <c r="CH214" s="23"/>
      <c r="CI214" s="10">
        <f t="shared" si="119"/>
        <v>0</v>
      </c>
      <c r="CJ214" s="5"/>
      <c r="CK214" s="5"/>
      <c r="CL214" s="5"/>
      <c r="CM214" s="5"/>
    </row>
    <row r="215" spans="1:91" x14ac:dyDescent="0.25">
      <c r="A215" s="311"/>
      <c r="B215" s="324" t="s">
        <v>13</v>
      </c>
      <c r="C215" s="325" t="s">
        <v>16</v>
      </c>
      <c r="D215" s="326"/>
      <c r="E215" s="326"/>
      <c r="F215" s="326"/>
      <c r="G215" s="332"/>
      <c r="H215" s="23"/>
      <c r="I215" s="22">
        <f t="shared" si="107"/>
        <v>0</v>
      </c>
      <c r="J215" s="314"/>
      <c r="K215" s="314"/>
      <c r="L215" s="314"/>
      <c r="M215" s="314"/>
      <c r="N215" s="311"/>
      <c r="O215" s="324" t="s">
        <v>13</v>
      </c>
      <c r="P215" s="325" t="s">
        <v>16</v>
      </c>
      <c r="Q215" s="326"/>
      <c r="R215" s="326"/>
      <c r="S215" s="326"/>
      <c r="T215" s="332"/>
      <c r="U215" s="23"/>
      <c r="V215" s="22">
        <f t="shared" si="114"/>
        <v>0</v>
      </c>
      <c r="W215" s="314"/>
      <c r="X215" s="314"/>
      <c r="Y215" s="314"/>
      <c r="Z215" s="314"/>
      <c r="AA215" s="311"/>
      <c r="AB215" s="324" t="s">
        <v>13</v>
      </c>
      <c r="AC215" s="325" t="s">
        <v>16</v>
      </c>
      <c r="AD215" s="326"/>
      <c r="AE215" s="326"/>
      <c r="AF215" s="326"/>
      <c r="AG215" s="332"/>
      <c r="AH215" s="23"/>
      <c r="AI215" s="22">
        <f t="shared" si="115"/>
        <v>0</v>
      </c>
      <c r="AJ215" s="314"/>
      <c r="AK215" s="314"/>
      <c r="AL215" s="314"/>
      <c r="AM215" s="314"/>
      <c r="AN215" s="311"/>
      <c r="AO215" s="324" t="s">
        <v>13</v>
      </c>
      <c r="AP215" s="325" t="s">
        <v>16</v>
      </c>
      <c r="AQ215" s="326"/>
      <c r="AR215" s="326"/>
      <c r="AS215" s="326"/>
      <c r="AT215" s="332">
        <f>SUM(AT206)*1.5</f>
        <v>0.89999999999999991</v>
      </c>
      <c r="AU215" s="23"/>
      <c r="AV215" s="22">
        <f t="shared" si="120"/>
        <v>0</v>
      </c>
      <c r="AW215" s="314"/>
      <c r="AX215" s="314"/>
      <c r="AY215" s="314"/>
      <c r="AZ215" s="314"/>
      <c r="BA215" s="311"/>
      <c r="BB215" s="324" t="s">
        <v>13</v>
      </c>
      <c r="BC215" s="325" t="s">
        <v>16</v>
      </c>
      <c r="BD215" s="326"/>
      <c r="BE215" s="326"/>
      <c r="BF215" s="326"/>
      <c r="BG215" s="332">
        <f>SUM(BG206)*1.5</f>
        <v>1.7849999999999999</v>
      </c>
      <c r="BH215" s="23"/>
      <c r="BI215" s="22">
        <f t="shared" si="121"/>
        <v>0</v>
      </c>
      <c r="BJ215" s="314"/>
      <c r="BK215" s="314"/>
      <c r="BL215" s="314"/>
      <c r="BM215" s="314"/>
      <c r="BN215" s="311"/>
      <c r="BO215" s="324" t="s">
        <v>13</v>
      </c>
      <c r="BP215" s="325" t="s">
        <v>16</v>
      </c>
      <c r="BQ215" s="326"/>
      <c r="BR215" s="326"/>
      <c r="BS215" s="326"/>
      <c r="BT215" s="329">
        <f>SUM(BT206)*2</f>
        <v>2.38</v>
      </c>
      <c r="BU215" s="23"/>
      <c r="BV215" s="22">
        <f t="shared" si="122"/>
        <v>0</v>
      </c>
      <c r="BW215" s="314"/>
      <c r="BX215" s="314"/>
      <c r="BY215" s="314"/>
      <c r="BZ215" s="314"/>
      <c r="CB215" s="11" t="s">
        <v>13</v>
      </c>
      <c r="CC215" s="12" t="s">
        <v>16</v>
      </c>
      <c r="CD215" s="28"/>
      <c r="CE215" s="28"/>
      <c r="CF215" s="28"/>
      <c r="CG215" s="171">
        <f>SUM(CG206)*3</f>
        <v>3.57</v>
      </c>
      <c r="CH215" s="23"/>
      <c r="CI215" s="10">
        <f t="shared" si="119"/>
        <v>0</v>
      </c>
      <c r="CJ215" s="5"/>
      <c r="CK215" s="5"/>
      <c r="CL215" s="5"/>
      <c r="CM215" s="5"/>
    </row>
    <row r="216" spans="1:91" x14ac:dyDescent="0.25">
      <c r="A216" s="311"/>
      <c r="B216" s="324" t="s">
        <v>21</v>
      </c>
      <c r="C216" s="325" t="s">
        <v>14</v>
      </c>
      <c r="D216" s="326"/>
      <c r="E216" s="326"/>
      <c r="F216" s="326"/>
      <c r="G216" s="22">
        <f>SUM(G206:G210)</f>
        <v>4.9700000000000006</v>
      </c>
      <c r="H216" s="23">
        <v>37.42</v>
      </c>
      <c r="I216" s="22">
        <f t="shared" si="107"/>
        <v>185.97740000000005</v>
      </c>
      <c r="J216" s="314"/>
      <c r="K216" s="314">
        <f>SUM(G216)*I190</f>
        <v>149.10000000000002</v>
      </c>
      <c r="L216" s="314"/>
      <c r="M216" s="314"/>
      <c r="N216" s="311"/>
      <c r="O216" s="324" t="s">
        <v>21</v>
      </c>
      <c r="P216" s="325" t="s">
        <v>14</v>
      </c>
      <c r="Q216" s="326"/>
      <c r="R216" s="326"/>
      <c r="S216" s="326"/>
      <c r="T216" s="22">
        <f>SUM(T206:T210)</f>
        <v>2.35</v>
      </c>
      <c r="U216" s="23">
        <v>37.42</v>
      </c>
      <c r="V216" s="22">
        <f t="shared" si="114"/>
        <v>87.937000000000012</v>
      </c>
      <c r="W216" s="314"/>
      <c r="X216" s="314">
        <f>SUM(T216)*V190</f>
        <v>0</v>
      </c>
      <c r="Y216" s="314"/>
      <c r="Z216" s="314"/>
      <c r="AA216" s="311"/>
      <c r="AB216" s="324" t="s">
        <v>21</v>
      </c>
      <c r="AC216" s="325" t="s">
        <v>14</v>
      </c>
      <c r="AD216" s="326"/>
      <c r="AE216" s="326"/>
      <c r="AF216" s="326"/>
      <c r="AG216" s="22">
        <f>SUM(AG206:AG210)</f>
        <v>2.35</v>
      </c>
      <c r="AH216" s="23">
        <v>37.42</v>
      </c>
      <c r="AI216" s="22">
        <f t="shared" si="115"/>
        <v>87.937000000000012</v>
      </c>
      <c r="AJ216" s="314"/>
      <c r="AK216" s="314">
        <f>SUM(AG216)*AI190</f>
        <v>0</v>
      </c>
      <c r="AL216" s="314"/>
      <c r="AM216" s="314"/>
      <c r="AN216" s="311"/>
      <c r="AO216" s="324" t="s">
        <v>13</v>
      </c>
      <c r="AP216" s="325" t="s">
        <v>16</v>
      </c>
      <c r="AQ216" s="326"/>
      <c r="AR216" s="326"/>
      <c r="AS216" s="326"/>
      <c r="AT216" s="332"/>
      <c r="AU216" s="23"/>
      <c r="AV216" s="22">
        <f t="shared" si="120"/>
        <v>0</v>
      </c>
      <c r="AW216" s="314"/>
      <c r="AX216" s="314"/>
      <c r="AY216" s="314"/>
      <c r="AZ216" s="314"/>
      <c r="BA216" s="311"/>
      <c r="BB216" s="324" t="s">
        <v>13</v>
      </c>
      <c r="BC216" s="325" t="s">
        <v>16</v>
      </c>
      <c r="BD216" s="326"/>
      <c r="BE216" s="326"/>
      <c r="BF216" s="326"/>
      <c r="BG216" s="332"/>
      <c r="BH216" s="23"/>
      <c r="BI216" s="22">
        <f t="shared" si="121"/>
        <v>0</v>
      </c>
      <c r="BJ216" s="314"/>
      <c r="BK216" s="314"/>
      <c r="BL216" s="314"/>
      <c r="BM216" s="314"/>
      <c r="BN216" s="311"/>
      <c r="BO216" s="324" t="s">
        <v>13</v>
      </c>
      <c r="BP216" s="325" t="s">
        <v>16</v>
      </c>
      <c r="BQ216" s="326"/>
      <c r="BR216" s="326"/>
      <c r="BS216" s="326"/>
      <c r="BT216" s="332"/>
      <c r="BU216" s="23"/>
      <c r="BV216" s="22">
        <f t="shared" si="122"/>
        <v>0</v>
      </c>
      <c r="BW216" s="314"/>
      <c r="BX216" s="314"/>
      <c r="BY216" s="314"/>
      <c r="BZ216" s="314"/>
      <c r="CB216" s="11" t="s">
        <v>13</v>
      </c>
      <c r="CC216" s="12" t="s">
        <v>16</v>
      </c>
      <c r="CD216" s="28"/>
      <c r="CE216" s="28"/>
      <c r="CF216" s="28"/>
      <c r="CG216" s="34"/>
      <c r="CH216" s="23"/>
      <c r="CI216" s="10">
        <f t="shared" si="119"/>
        <v>0</v>
      </c>
      <c r="CJ216" s="5"/>
      <c r="CK216" s="5"/>
      <c r="CL216" s="5"/>
      <c r="CM216" s="5"/>
    </row>
    <row r="217" spans="1:91" x14ac:dyDescent="0.25">
      <c r="A217" s="311"/>
      <c r="B217" s="324" t="s">
        <v>21</v>
      </c>
      <c r="C217" s="325" t="s">
        <v>15</v>
      </c>
      <c r="D217" s="326"/>
      <c r="E217" s="326"/>
      <c r="F217" s="326"/>
      <c r="G217" s="22">
        <f>SUM(G211:G213)</f>
        <v>10.25</v>
      </c>
      <c r="H217" s="23">
        <v>37.42</v>
      </c>
      <c r="I217" s="22">
        <f t="shared" si="107"/>
        <v>383.55500000000001</v>
      </c>
      <c r="J217" s="314"/>
      <c r="K217" s="314"/>
      <c r="L217" s="314">
        <f>SUM(G217)*I190</f>
        <v>307.5</v>
      </c>
      <c r="M217" s="314"/>
      <c r="N217" s="311"/>
      <c r="O217" s="324" t="s">
        <v>21</v>
      </c>
      <c r="P217" s="325" t="s">
        <v>15</v>
      </c>
      <c r="Q217" s="326"/>
      <c r="R217" s="326"/>
      <c r="S217" s="326"/>
      <c r="T217" s="22">
        <f>SUM(T211:T213)</f>
        <v>10</v>
      </c>
      <c r="U217" s="23">
        <v>37.42</v>
      </c>
      <c r="V217" s="22">
        <f t="shared" si="114"/>
        <v>374.20000000000005</v>
      </c>
      <c r="W217" s="314"/>
      <c r="X217" s="314"/>
      <c r="Y217" s="314">
        <f>SUM(T217)*V190</f>
        <v>0</v>
      </c>
      <c r="Z217" s="314"/>
      <c r="AA217" s="311"/>
      <c r="AB217" s="324" t="s">
        <v>21</v>
      </c>
      <c r="AC217" s="325" t="s">
        <v>15</v>
      </c>
      <c r="AD217" s="326"/>
      <c r="AE217" s="326"/>
      <c r="AF217" s="326"/>
      <c r="AG217" s="22">
        <f>SUM(AG211:AG213)</f>
        <v>10</v>
      </c>
      <c r="AH217" s="23">
        <v>37.42</v>
      </c>
      <c r="AI217" s="22">
        <f t="shared" si="115"/>
        <v>374.20000000000005</v>
      </c>
      <c r="AJ217" s="314"/>
      <c r="AK217" s="314"/>
      <c r="AL217" s="314">
        <f>SUM(AG217)*AI190</f>
        <v>0</v>
      </c>
      <c r="AM217" s="314"/>
      <c r="AN217" s="311"/>
      <c r="AO217" s="324" t="s">
        <v>21</v>
      </c>
      <c r="AP217" s="325" t="s">
        <v>14</v>
      </c>
      <c r="AQ217" s="326"/>
      <c r="AR217" s="326"/>
      <c r="AS217" s="326"/>
      <c r="AT217" s="22">
        <f>SUM(AT207:AT211)</f>
        <v>3.2199999999999998</v>
      </c>
      <c r="AU217" s="23">
        <v>37.42</v>
      </c>
      <c r="AV217" s="22">
        <f t="shared" si="120"/>
        <v>120.49239999999999</v>
      </c>
      <c r="AW217" s="314"/>
      <c r="AX217" s="314">
        <f>SUM(AT217)*AV191</f>
        <v>0</v>
      </c>
      <c r="AY217" s="314"/>
      <c r="AZ217" s="314"/>
      <c r="BA217" s="311"/>
      <c r="BB217" s="324" t="s">
        <v>21</v>
      </c>
      <c r="BC217" s="325" t="s">
        <v>14</v>
      </c>
      <c r="BD217" s="326"/>
      <c r="BE217" s="326"/>
      <c r="BF217" s="326"/>
      <c r="BG217" s="22">
        <f>SUM(BG207:BG211)</f>
        <v>7.9700000000000006</v>
      </c>
      <c r="BH217" s="23">
        <v>37.42</v>
      </c>
      <c r="BI217" s="22">
        <f t="shared" si="121"/>
        <v>298.23740000000004</v>
      </c>
      <c r="BJ217" s="314"/>
      <c r="BK217" s="314">
        <f>SUM(BG217)*BI191</f>
        <v>0</v>
      </c>
      <c r="BL217" s="314"/>
      <c r="BM217" s="314"/>
      <c r="BN217" s="311"/>
      <c r="BO217" s="324" t="s">
        <v>21</v>
      </c>
      <c r="BP217" s="325" t="s">
        <v>14</v>
      </c>
      <c r="BQ217" s="326"/>
      <c r="BR217" s="326"/>
      <c r="BS217" s="326"/>
      <c r="BT217" s="22">
        <f>SUM(BT207:BT211)</f>
        <v>4.9700000000000006</v>
      </c>
      <c r="BU217" s="23">
        <v>37.42</v>
      </c>
      <c r="BV217" s="22">
        <f t="shared" si="122"/>
        <v>185.97740000000005</v>
      </c>
      <c r="BW217" s="314"/>
      <c r="BX217" s="314">
        <f>SUM(BT217)*BV191</f>
        <v>0</v>
      </c>
      <c r="BY217" s="314"/>
      <c r="BZ217" s="314"/>
      <c r="CB217" s="11" t="s">
        <v>21</v>
      </c>
      <c r="CC217" s="12" t="s">
        <v>14</v>
      </c>
      <c r="CD217" s="28"/>
      <c r="CE217" s="28"/>
      <c r="CF217" s="28"/>
      <c r="CG217" s="22">
        <f>SUM(CG207:CG211)</f>
        <v>4.9700000000000006</v>
      </c>
      <c r="CH217" s="15">
        <v>37.42</v>
      </c>
      <c r="CI217" s="10">
        <f t="shared" si="119"/>
        <v>185.97740000000005</v>
      </c>
      <c r="CJ217" s="5"/>
      <c r="CK217" s="5">
        <f>SUM(CG217)*CI191</f>
        <v>0</v>
      </c>
      <c r="CL217" s="5"/>
      <c r="CM217" s="5"/>
    </row>
    <row r="218" spans="1:91" x14ac:dyDescent="0.25">
      <c r="A218" s="311"/>
      <c r="B218" s="324" t="s">
        <v>21</v>
      </c>
      <c r="C218" s="325" t="s">
        <v>16</v>
      </c>
      <c r="D218" s="326"/>
      <c r="E218" s="326"/>
      <c r="F218" s="326"/>
      <c r="G218" s="22">
        <f>SUM(G214:G215)</f>
        <v>1.7849999999999999</v>
      </c>
      <c r="H218" s="23">
        <v>37.42</v>
      </c>
      <c r="I218" s="22">
        <f t="shared" si="107"/>
        <v>66.794700000000006</v>
      </c>
      <c r="J218" s="314"/>
      <c r="K218" s="314"/>
      <c r="L218" s="314"/>
      <c r="M218" s="314">
        <f>SUM(G218)*I190</f>
        <v>53.55</v>
      </c>
      <c r="N218" s="311"/>
      <c r="O218" s="324" t="s">
        <v>21</v>
      </c>
      <c r="P218" s="325" t="s">
        <v>16</v>
      </c>
      <c r="Q218" s="326"/>
      <c r="R218" s="326"/>
      <c r="S218" s="326"/>
      <c r="T218" s="22">
        <f>SUM(T214:T215)</f>
        <v>1.7849999999999999</v>
      </c>
      <c r="U218" s="23">
        <v>37.42</v>
      </c>
      <c r="V218" s="22">
        <f t="shared" si="114"/>
        <v>66.794700000000006</v>
      </c>
      <c r="W218" s="314"/>
      <c r="X218" s="314"/>
      <c r="Y218" s="314"/>
      <c r="Z218" s="314">
        <f>SUM(T218)*V190</f>
        <v>0</v>
      </c>
      <c r="AA218" s="311"/>
      <c r="AB218" s="324" t="s">
        <v>21</v>
      </c>
      <c r="AC218" s="325" t="s">
        <v>16</v>
      </c>
      <c r="AD218" s="326"/>
      <c r="AE218" s="326"/>
      <c r="AF218" s="326"/>
      <c r="AG218" s="22">
        <f>SUM(AG214:AG215)</f>
        <v>1.7849999999999999</v>
      </c>
      <c r="AH218" s="23">
        <v>37.42</v>
      </c>
      <c r="AI218" s="22">
        <f t="shared" si="115"/>
        <v>66.794700000000006</v>
      </c>
      <c r="AJ218" s="314"/>
      <c r="AK218" s="314"/>
      <c r="AL218" s="314"/>
      <c r="AM218" s="314">
        <f>SUM(AG218)*AI190</f>
        <v>0</v>
      </c>
      <c r="AN218" s="311"/>
      <c r="AO218" s="324" t="s">
        <v>21</v>
      </c>
      <c r="AP218" s="325" t="s">
        <v>15</v>
      </c>
      <c r="AQ218" s="326"/>
      <c r="AR218" s="326"/>
      <c r="AS218" s="326"/>
      <c r="AT218" s="22">
        <f>SUM(AT212:AT214)</f>
        <v>10</v>
      </c>
      <c r="AU218" s="23">
        <v>37.42</v>
      </c>
      <c r="AV218" s="22">
        <f t="shared" si="120"/>
        <v>374.20000000000005</v>
      </c>
      <c r="AW218" s="314"/>
      <c r="AX218" s="314"/>
      <c r="AY218" s="314">
        <f>SUM(AT218)*AV191</f>
        <v>0</v>
      </c>
      <c r="AZ218" s="314"/>
      <c r="BA218" s="311"/>
      <c r="BB218" s="324" t="s">
        <v>21</v>
      </c>
      <c r="BC218" s="325" t="s">
        <v>15</v>
      </c>
      <c r="BD218" s="326"/>
      <c r="BE218" s="326"/>
      <c r="BF218" s="326"/>
      <c r="BG218" s="22">
        <f>SUM(BG212:BG214)</f>
        <v>10.25</v>
      </c>
      <c r="BH218" s="23">
        <v>37.42</v>
      </c>
      <c r="BI218" s="22">
        <f t="shared" si="121"/>
        <v>383.55500000000001</v>
      </c>
      <c r="BJ218" s="314"/>
      <c r="BK218" s="314"/>
      <c r="BL218" s="314">
        <f>SUM(BG218)*BI191</f>
        <v>0</v>
      </c>
      <c r="BM218" s="314"/>
      <c r="BN218" s="311"/>
      <c r="BO218" s="324" t="s">
        <v>21</v>
      </c>
      <c r="BP218" s="325" t="s">
        <v>15</v>
      </c>
      <c r="BQ218" s="326"/>
      <c r="BR218" s="326"/>
      <c r="BS218" s="326"/>
      <c r="BT218" s="22">
        <f>SUM(BT212:BT214)</f>
        <v>10.25</v>
      </c>
      <c r="BU218" s="23">
        <v>37.42</v>
      </c>
      <c r="BV218" s="22">
        <f t="shared" si="122"/>
        <v>383.55500000000001</v>
      </c>
      <c r="BW218" s="314"/>
      <c r="BX218" s="314"/>
      <c r="BY218" s="314">
        <f>SUM(BT218)*BV191</f>
        <v>0</v>
      </c>
      <c r="BZ218" s="314"/>
      <c r="CB218" s="11" t="s">
        <v>21</v>
      </c>
      <c r="CC218" s="12" t="s">
        <v>15</v>
      </c>
      <c r="CD218" s="28"/>
      <c r="CE218" s="28"/>
      <c r="CF218" s="28"/>
      <c r="CG218" s="22">
        <f>SUM(CG212:CG214)</f>
        <v>10.25</v>
      </c>
      <c r="CH218" s="15">
        <v>37.42</v>
      </c>
      <c r="CI218" s="10">
        <f t="shared" si="119"/>
        <v>383.55500000000001</v>
      </c>
      <c r="CJ218" s="5"/>
      <c r="CK218" s="5"/>
      <c r="CL218" s="5">
        <f>SUM(CG218)*CI191</f>
        <v>0</v>
      </c>
      <c r="CM218" s="5"/>
    </row>
    <row r="219" spans="1:91" x14ac:dyDescent="0.25">
      <c r="A219" s="311"/>
      <c r="B219" s="324" t="s">
        <v>13</v>
      </c>
      <c r="C219" s="325" t="s">
        <v>17</v>
      </c>
      <c r="D219" s="326"/>
      <c r="E219" s="326"/>
      <c r="F219" s="326"/>
      <c r="G219" s="332">
        <v>1</v>
      </c>
      <c r="H219" s="23">
        <v>37.42</v>
      </c>
      <c r="I219" s="22">
        <f t="shared" si="107"/>
        <v>37.42</v>
      </c>
      <c r="J219" s="314"/>
      <c r="K219" s="314"/>
      <c r="L219" s="314">
        <f>SUM(G219)*I190</f>
        <v>30</v>
      </c>
      <c r="M219" s="314"/>
      <c r="N219" s="311"/>
      <c r="O219" s="324" t="s">
        <v>13</v>
      </c>
      <c r="P219" s="325" t="s">
        <v>17</v>
      </c>
      <c r="Q219" s="326"/>
      <c r="R219" s="326"/>
      <c r="S219" s="326"/>
      <c r="T219" s="332">
        <v>1</v>
      </c>
      <c r="U219" s="23">
        <v>37.42</v>
      </c>
      <c r="V219" s="22">
        <f t="shared" si="114"/>
        <v>37.42</v>
      </c>
      <c r="W219" s="314"/>
      <c r="X219" s="314"/>
      <c r="Y219" s="314">
        <f>SUM(T219)*V190</f>
        <v>0</v>
      </c>
      <c r="Z219" s="314"/>
      <c r="AA219" s="311"/>
      <c r="AB219" s="324" t="s">
        <v>13</v>
      </c>
      <c r="AC219" s="325" t="s">
        <v>17</v>
      </c>
      <c r="AD219" s="326"/>
      <c r="AE219" s="326"/>
      <c r="AF219" s="326"/>
      <c r="AG219" s="332">
        <v>1</v>
      </c>
      <c r="AH219" s="23">
        <v>37.42</v>
      </c>
      <c r="AI219" s="22">
        <f t="shared" si="115"/>
        <v>37.42</v>
      </c>
      <c r="AJ219" s="314"/>
      <c r="AK219" s="314"/>
      <c r="AL219" s="314">
        <f>SUM(AG219)*AI190</f>
        <v>0</v>
      </c>
      <c r="AM219" s="314"/>
      <c r="AN219" s="311"/>
      <c r="AO219" s="324" t="s">
        <v>21</v>
      </c>
      <c r="AP219" s="325" t="s">
        <v>16</v>
      </c>
      <c r="AQ219" s="326"/>
      <c r="AR219" s="326"/>
      <c r="AS219" s="326"/>
      <c r="AT219" s="22">
        <f>SUM(AT215:AT216)</f>
        <v>0.89999999999999991</v>
      </c>
      <c r="AU219" s="23">
        <v>37.42</v>
      </c>
      <c r="AV219" s="22">
        <f t="shared" si="120"/>
        <v>33.677999999999997</v>
      </c>
      <c r="AW219" s="314"/>
      <c r="AX219" s="314"/>
      <c r="AY219" s="314"/>
      <c r="AZ219" s="314">
        <f>SUM(AT219)*AV191</f>
        <v>0</v>
      </c>
      <c r="BA219" s="311"/>
      <c r="BB219" s="324" t="s">
        <v>21</v>
      </c>
      <c r="BC219" s="325" t="s">
        <v>16</v>
      </c>
      <c r="BD219" s="326"/>
      <c r="BE219" s="326"/>
      <c r="BF219" s="326"/>
      <c r="BG219" s="22">
        <f>SUM(BG215:BG216)</f>
        <v>1.7849999999999999</v>
      </c>
      <c r="BH219" s="23">
        <v>37.42</v>
      </c>
      <c r="BI219" s="22">
        <f t="shared" si="121"/>
        <v>66.794700000000006</v>
      </c>
      <c r="BJ219" s="314"/>
      <c r="BK219" s="314"/>
      <c r="BL219" s="314"/>
      <c r="BM219" s="314">
        <f>SUM(BG219)*BI191</f>
        <v>0</v>
      </c>
      <c r="BN219" s="311"/>
      <c r="BO219" s="324" t="s">
        <v>21</v>
      </c>
      <c r="BP219" s="325" t="s">
        <v>16</v>
      </c>
      <c r="BQ219" s="326"/>
      <c r="BR219" s="326"/>
      <c r="BS219" s="326"/>
      <c r="BT219" s="22">
        <f>SUM(BT215:BT216)</f>
        <v>2.38</v>
      </c>
      <c r="BU219" s="23">
        <v>37.42</v>
      </c>
      <c r="BV219" s="22">
        <f t="shared" si="122"/>
        <v>89.059600000000003</v>
      </c>
      <c r="BW219" s="314"/>
      <c r="BX219" s="314"/>
      <c r="BY219" s="314"/>
      <c r="BZ219" s="314">
        <f>SUM(BT219)*BV191</f>
        <v>0</v>
      </c>
      <c r="CB219" s="11" t="s">
        <v>21</v>
      </c>
      <c r="CC219" s="12" t="s">
        <v>16</v>
      </c>
      <c r="CD219" s="28"/>
      <c r="CE219" s="28"/>
      <c r="CF219" s="28"/>
      <c r="CG219" s="22">
        <f>SUM(CG215:CG216)</f>
        <v>3.57</v>
      </c>
      <c r="CH219" s="15">
        <v>37.42</v>
      </c>
      <c r="CI219" s="10">
        <f t="shared" si="119"/>
        <v>133.58940000000001</v>
      </c>
      <c r="CJ219" s="5"/>
      <c r="CK219" s="5"/>
      <c r="CL219" s="5"/>
      <c r="CM219" s="5">
        <f>SUM(CG219)*CI191</f>
        <v>0</v>
      </c>
    </row>
    <row r="220" spans="1:91" x14ac:dyDescent="0.25">
      <c r="A220" s="311"/>
      <c r="B220" s="324" t="s">
        <v>12</v>
      </c>
      <c r="C220" s="325"/>
      <c r="D220" s="326"/>
      <c r="E220" s="326"/>
      <c r="F220" s="326"/>
      <c r="G220" s="22"/>
      <c r="H220" s="23">
        <v>37.42</v>
      </c>
      <c r="I220" s="22">
        <f t="shared" si="107"/>
        <v>0</v>
      </c>
      <c r="J220" s="314"/>
      <c r="K220" s="314"/>
      <c r="L220" s="314"/>
      <c r="M220" s="314"/>
      <c r="N220" s="311"/>
      <c r="O220" s="324" t="s">
        <v>12</v>
      </c>
      <c r="P220" s="325"/>
      <c r="Q220" s="326"/>
      <c r="R220" s="326"/>
      <c r="S220" s="326"/>
      <c r="T220" s="22"/>
      <c r="U220" s="23">
        <v>37.42</v>
      </c>
      <c r="V220" s="22">
        <f t="shared" si="114"/>
        <v>0</v>
      </c>
      <c r="W220" s="314"/>
      <c r="X220" s="314"/>
      <c r="Y220" s="314"/>
      <c r="Z220" s="314"/>
      <c r="AA220" s="311"/>
      <c r="AB220" s="324" t="s">
        <v>12</v>
      </c>
      <c r="AC220" s="325"/>
      <c r="AD220" s="326"/>
      <c r="AE220" s="326"/>
      <c r="AF220" s="326"/>
      <c r="AG220" s="22"/>
      <c r="AH220" s="23">
        <v>37.42</v>
      </c>
      <c r="AI220" s="22">
        <f t="shared" si="115"/>
        <v>0</v>
      </c>
      <c r="AJ220" s="314"/>
      <c r="AK220" s="314"/>
      <c r="AL220" s="314"/>
      <c r="AM220" s="314"/>
      <c r="AN220" s="311"/>
      <c r="AO220" s="324" t="s">
        <v>13</v>
      </c>
      <c r="AP220" s="325" t="s">
        <v>17</v>
      </c>
      <c r="AQ220" s="326"/>
      <c r="AR220" s="326"/>
      <c r="AS220" s="326"/>
      <c r="AT220" s="332">
        <v>1</v>
      </c>
      <c r="AU220" s="23">
        <v>37.42</v>
      </c>
      <c r="AV220" s="22">
        <f t="shared" si="120"/>
        <v>37.42</v>
      </c>
      <c r="AW220" s="314"/>
      <c r="AX220" s="314"/>
      <c r="AY220" s="314">
        <f>SUM(AT220)*AV191</f>
        <v>0</v>
      </c>
      <c r="AZ220" s="314"/>
      <c r="BA220" s="311"/>
      <c r="BB220" s="324" t="s">
        <v>13</v>
      </c>
      <c r="BC220" s="325" t="s">
        <v>17</v>
      </c>
      <c r="BD220" s="326"/>
      <c r="BE220" s="326"/>
      <c r="BF220" s="326"/>
      <c r="BG220" s="332">
        <v>1</v>
      </c>
      <c r="BH220" s="23">
        <v>37.42</v>
      </c>
      <c r="BI220" s="22">
        <f t="shared" si="121"/>
        <v>37.42</v>
      </c>
      <c r="BJ220" s="314"/>
      <c r="BK220" s="314"/>
      <c r="BL220" s="314">
        <f>SUM(BG220)*BI191</f>
        <v>0</v>
      </c>
      <c r="BM220" s="314"/>
      <c r="BN220" s="311"/>
      <c r="BO220" s="324" t="s">
        <v>13</v>
      </c>
      <c r="BP220" s="325" t="s">
        <v>17</v>
      </c>
      <c r="BQ220" s="326"/>
      <c r="BR220" s="326"/>
      <c r="BS220" s="326"/>
      <c r="BT220" s="332">
        <v>1</v>
      </c>
      <c r="BU220" s="23">
        <v>37.42</v>
      </c>
      <c r="BV220" s="22">
        <f t="shared" si="122"/>
        <v>37.42</v>
      </c>
      <c r="BW220" s="314"/>
      <c r="BX220" s="314"/>
      <c r="BY220" s="314">
        <f>SUM(BT220)*BV191</f>
        <v>0</v>
      </c>
      <c r="BZ220" s="314"/>
      <c r="CB220" s="11" t="s">
        <v>13</v>
      </c>
      <c r="CC220" s="12" t="s">
        <v>17</v>
      </c>
      <c r="CD220" s="28"/>
      <c r="CE220" s="28"/>
      <c r="CF220" s="28"/>
      <c r="CG220" s="34">
        <v>1</v>
      </c>
      <c r="CH220" s="15">
        <v>37.42</v>
      </c>
      <c r="CI220" s="10">
        <f t="shared" si="119"/>
        <v>37.42</v>
      </c>
      <c r="CJ220" s="5"/>
      <c r="CK220" s="5"/>
      <c r="CL220" s="5">
        <f>SUM(CG220)*CI191</f>
        <v>0</v>
      </c>
      <c r="CM220" s="5"/>
    </row>
    <row r="221" spans="1:91" x14ac:dyDescent="0.25">
      <c r="A221" s="311"/>
      <c r="B221" s="324" t="s">
        <v>11</v>
      </c>
      <c r="C221" s="325"/>
      <c r="D221" s="326"/>
      <c r="E221" s="326"/>
      <c r="F221" s="326"/>
      <c r="G221" s="22">
        <v>1</v>
      </c>
      <c r="H221" s="23">
        <f>SUM(I192:I220)*0.01</f>
        <v>10.487152250000001</v>
      </c>
      <c r="I221" s="22">
        <f>SUM(G221*H221)</f>
        <v>10.487152250000001</v>
      </c>
      <c r="J221" s="314"/>
      <c r="K221" s="314"/>
      <c r="L221" s="314"/>
      <c r="M221" s="314"/>
      <c r="N221" s="311"/>
      <c r="O221" s="324" t="s">
        <v>11</v>
      </c>
      <c r="P221" s="325"/>
      <c r="Q221" s="326"/>
      <c r="R221" s="326"/>
      <c r="S221" s="326"/>
      <c r="T221" s="22">
        <v>1</v>
      </c>
      <c r="U221" s="23">
        <f>SUM(V192:V220)*0.01</f>
        <v>8.8806582499999998</v>
      </c>
      <c r="V221" s="22">
        <f>SUM(T221*U221)</f>
        <v>8.8806582499999998</v>
      </c>
      <c r="W221" s="314"/>
      <c r="X221" s="314"/>
      <c r="Y221" s="314"/>
      <c r="Z221" s="314"/>
      <c r="AA221" s="311"/>
      <c r="AB221" s="324" t="s">
        <v>11</v>
      </c>
      <c r="AC221" s="325"/>
      <c r="AD221" s="326"/>
      <c r="AE221" s="326"/>
      <c r="AF221" s="326"/>
      <c r="AG221" s="22">
        <v>1</v>
      </c>
      <c r="AH221" s="23">
        <f>SUM(AI192:AI220)*0.01</f>
        <v>9.3309982500000004</v>
      </c>
      <c r="AI221" s="22">
        <f>SUM(AG221*AH221)</f>
        <v>9.3309982500000004</v>
      </c>
      <c r="AJ221" s="314"/>
      <c r="AK221" s="314"/>
      <c r="AL221" s="314"/>
      <c r="AM221" s="314"/>
      <c r="AN221" s="311"/>
      <c r="AO221" s="324" t="s">
        <v>12</v>
      </c>
      <c r="AP221" s="325"/>
      <c r="AQ221" s="326"/>
      <c r="AR221" s="326"/>
      <c r="AS221" s="326"/>
      <c r="AT221" s="22"/>
      <c r="AU221" s="23">
        <v>37.42</v>
      </c>
      <c r="AV221" s="22">
        <f t="shared" si="120"/>
        <v>0</v>
      </c>
      <c r="AW221" s="314"/>
      <c r="AX221" s="314"/>
      <c r="AY221" s="314"/>
      <c r="AZ221" s="314"/>
      <c r="BA221" s="311"/>
      <c r="BB221" s="324" t="s">
        <v>12</v>
      </c>
      <c r="BC221" s="325"/>
      <c r="BD221" s="326"/>
      <c r="BE221" s="326"/>
      <c r="BF221" s="326"/>
      <c r="BG221" s="22"/>
      <c r="BH221" s="23">
        <v>37.42</v>
      </c>
      <c r="BI221" s="22">
        <f t="shared" si="121"/>
        <v>0</v>
      </c>
      <c r="BJ221" s="314"/>
      <c r="BK221" s="314"/>
      <c r="BL221" s="314"/>
      <c r="BM221" s="314"/>
      <c r="BN221" s="311"/>
      <c r="BO221" s="324" t="s">
        <v>12</v>
      </c>
      <c r="BP221" s="325"/>
      <c r="BQ221" s="326"/>
      <c r="BR221" s="326"/>
      <c r="BS221" s="326"/>
      <c r="BT221" s="22"/>
      <c r="BU221" s="23">
        <v>37.42</v>
      </c>
      <c r="BV221" s="22">
        <f t="shared" si="122"/>
        <v>0</v>
      </c>
      <c r="BW221" s="314"/>
      <c r="BX221" s="314"/>
      <c r="BY221" s="314"/>
      <c r="BZ221" s="314"/>
      <c r="CB221" s="11" t="s">
        <v>12</v>
      </c>
      <c r="CC221" s="12"/>
      <c r="CD221" s="28"/>
      <c r="CE221" s="28"/>
      <c r="CF221" s="28"/>
      <c r="CG221" s="10"/>
      <c r="CH221" s="15">
        <v>37.42</v>
      </c>
      <c r="CI221" s="10">
        <f t="shared" si="119"/>
        <v>0</v>
      </c>
      <c r="CJ221" s="5"/>
      <c r="CK221" s="5"/>
      <c r="CL221" s="5"/>
      <c r="CM221" s="5"/>
    </row>
    <row r="222" spans="1:91" s="2" customFormat="1" x14ac:dyDescent="0.25">
      <c r="A222" s="319"/>
      <c r="B222" s="318" t="s">
        <v>10</v>
      </c>
      <c r="C222" s="319"/>
      <c r="D222" s="320"/>
      <c r="E222" s="320"/>
      <c r="F222" s="320"/>
      <c r="G222" s="321">
        <f>SUM(G216:G219)</f>
        <v>18.004999999999999</v>
      </c>
      <c r="H222" s="322"/>
      <c r="I222" s="321">
        <f>SUM(I192:I221)</f>
        <v>1059.2023772500002</v>
      </c>
      <c r="J222" s="321">
        <f>SUM(I222)*I190</f>
        <v>31776.071317500006</v>
      </c>
      <c r="K222" s="321">
        <f>SUM(K216:K221)</f>
        <v>149.10000000000002</v>
      </c>
      <c r="L222" s="321">
        <f t="shared" ref="L222" si="123">SUM(L216:L221)</f>
        <v>337.5</v>
      </c>
      <c r="M222" s="321">
        <f t="shared" ref="M222" si="124">SUM(M216:M221)</f>
        <v>53.55</v>
      </c>
      <c r="N222" s="319"/>
      <c r="O222" s="318" t="s">
        <v>10</v>
      </c>
      <c r="P222" s="319"/>
      <c r="Q222" s="320"/>
      <c r="R222" s="320"/>
      <c r="S222" s="320"/>
      <c r="T222" s="321">
        <f>SUM(T216:T219)</f>
        <v>15.135</v>
      </c>
      <c r="U222" s="322"/>
      <c r="V222" s="321">
        <f>SUM(V192:V221)</f>
        <v>896.94648325000003</v>
      </c>
      <c r="W222" s="321">
        <f>SUM(V222)*V190</f>
        <v>0</v>
      </c>
      <c r="X222" s="321">
        <f>SUM(X216:X221)</f>
        <v>0</v>
      </c>
      <c r="Y222" s="321">
        <f t="shared" ref="Y222:Z222" si="125">SUM(Y216:Y221)</f>
        <v>0</v>
      </c>
      <c r="Z222" s="321">
        <f t="shared" si="125"/>
        <v>0</v>
      </c>
      <c r="AA222" s="319"/>
      <c r="AB222" s="318" t="s">
        <v>10</v>
      </c>
      <c r="AC222" s="319"/>
      <c r="AD222" s="320"/>
      <c r="AE222" s="320"/>
      <c r="AF222" s="320"/>
      <c r="AG222" s="321">
        <f>SUM(AG216:AG219)</f>
        <v>15.135</v>
      </c>
      <c r="AH222" s="322"/>
      <c r="AI222" s="321">
        <f>SUM(AI192:AI221)</f>
        <v>942.43082325</v>
      </c>
      <c r="AJ222" s="321">
        <f>SUM(AI222)*AI190</f>
        <v>0</v>
      </c>
      <c r="AK222" s="321">
        <f>SUM(AK216:AK221)</f>
        <v>0</v>
      </c>
      <c r="AL222" s="321">
        <f t="shared" ref="AL222:AM222" si="126">SUM(AL216:AL221)</f>
        <v>0</v>
      </c>
      <c r="AM222" s="321">
        <f t="shared" si="126"/>
        <v>0</v>
      </c>
      <c r="AN222" s="311"/>
      <c r="AO222" s="324" t="s">
        <v>11</v>
      </c>
      <c r="AP222" s="325"/>
      <c r="AQ222" s="326"/>
      <c r="AR222" s="326"/>
      <c r="AS222" s="326"/>
      <c r="AT222" s="22">
        <v>1</v>
      </c>
      <c r="AU222" s="23">
        <f>SUM(AV193:AV221)*0.01</f>
        <v>7.6891872000000001</v>
      </c>
      <c r="AV222" s="22">
        <f>SUM(AT222*AU222)</f>
        <v>7.6891872000000001</v>
      </c>
      <c r="AW222" s="314"/>
      <c r="AX222" s="314"/>
      <c r="AY222" s="314"/>
      <c r="AZ222" s="314"/>
      <c r="BA222" s="311"/>
      <c r="BB222" s="324" t="s">
        <v>11</v>
      </c>
      <c r="BC222" s="325"/>
      <c r="BD222" s="326"/>
      <c r="BE222" s="326"/>
      <c r="BF222" s="326"/>
      <c r="BG222" s="22">
        <v>1</v>
      </c>
      <c r="BH222" s="23">
        <f>SUM(BI193:BI221)*0.01</f>
        <v>11.609752250000001</v>
      </c>
      <c r="BI222" s="22">
        <f>SUM(BG222*BH222)</f>
        <v>11.609752250000001</v>
      </c>
      <c r="BJ222" s="314"/>
      <c r="BK222" s="314"/>
      <c r="BL222" s="314"/>
      <c r="BM222" s="314"/>
      <c r="BN222" s="311"/>
      <c r="BO222" s="324" t="s">
        <v>11</v>
      </c>
      <c r="BP222" s="325"/>
      <c r="BQ222" s="326"/>
      <c r="BR222" s="326"/>
      <c r="BS222" s="326"/>
      <c r="BT222" s="22">
        <v>1</v>
      </c>
      <c r="BU222" s="23">
        <f>SUM(BV193:BV221)*0.01</f>
        <v>10.745501250000002</v>
      </c>
      <c r="BV222" s="22">
        <f>SUM(BT222*BU222)</f>
        <v>10.745501250000002</v>
      </c>
      <c r="BW222" s="314"/>
      <c r="BX222" s="314"/>
      <c r="BY222" s="314"/>
      <c r="BZ222" s="314"/>
      <c r="CA222"/>
      <c r="CB222" s="11" t="s">
        <v>11</v>
      </c>
      <c r="CC222" s="12"/>
      <c r="CD222" s="28"/>
      <c r="CE222" s="28"/>
      <c r="CF222" s="28"/>
      <c r="CG222" s="10">
        <v>1</v>
      </c>
      <c r="CH222" s="15">
        <f>SUM(CI193:CI221)*0.01</f>
        <v>10.441634575000004</v>
      </c>
      <c r="CI222" s="10">
        <f>SUM(CG222*CH222)</f>
        <v>10.441634575000004</v>
      </c>
      <c r="CJ222" s="5"/>
      <c r="CK222" s="5"/>
      <c r="CL222" s="5"/>
      <c r="CM222" s="5"/>
    </row>
    <row r="223" spans="1:91" ht="15.6" x14ac:dyDescent="0.3">
      <c r="A223" s="3" t="s">
        <v>9</v>
      </c>
      <c r="B223" s="67" t="str">
        <f>'JMS SHEDULE OF WORKS'!D9</f>
        <v>End panels</v>
      </c>
      <c r="D223" s="26" t="str">
        <f>'JMS SHEDULE OF WORKS'!F9</f>
        <v>50mm X 10mm</v>
      </c>
      <c r="F223" s="68">
        <f>'JMS SHEDULE OF WORKS'!J9</f>
        <v>0</v>
      </c>
      <c r="H223" s="13" t="s">
        <v>22</v>
      </c>
      <c r="I223" s="24">
        <f>'JMS SHEDULE OF WORKS'!G9</f>
        <v>0</v>
      </c>
      <c r="AN223" s="319"/>
      <c r="AO223" s="318" t="s">
        <v>10</v>
      </c>
      <c r="AP223" s="319"/>
      <c r="AQ223" s="320"/>
      <c r="AR223" s="320"/>
      <c r="AS223" s="320"/>
      <c r="AT223" s="321">
        <f>SUM(AT217:AT220)</f>
        <v>15.12</v>
      </c>
      <c r="AU223" s="322"/>
      <c r="AV223" s="321">
        <f>SUM(AV193:AV222)</f>
        <v>776.6079072</v>
      </c>
      <c r="AW223" s="321">
        <f>SUM(AV223)*AV191</f>
        <v>0</v>
      </c>
      <c r="AX223" s="321">
        <f>SUM(AX217:AX222)</f>
        <v>0</v>
      </c>
      <c r="AY223" s="321">
        <f t="shared" ref="AY223:AZ223" si="127">SUM(AY217:AY222)</f>
        <v>0</v>
      </c>
      <c r="AZ223" s="321">
        <f t="shared" si="127"/>
        <v>0</v>
      </c>
      <c r="BA223" s="319"/>
      <c r="BB223" s="318" t="s">
        <v>10</v>
      </c>
      <c r="BC223" s="319"/>
      <c r="BD223" s="320"/>
      <c r="BE223" s="320"/>
      <c r="BF223" s="320"/>
      <c r="BG223" s="321">
        <f>SUM(BG217:BG220)</f>
        <v>21.004999999999999</v>
      </c>
      <c r="BH223" s="322"/>
      <c r="BI223" s="321">
        <f>SUM(BI193:BI222)</f>
        <v>1172.5849772500001</v>
      </c>
      <c r="BJ223" s="321">
        <f>SUM(BI223)*BI191</f>
        <v>0</v>
      </c>
      <c r="BK223" s="321">
        <f>SUM(BK217:BK222)</f>
        <v>0</v>
      </c>
      <c r="BL223" s="321">
        <f t="shared" ref="BL223:BM223" si="128">SUM(BL217:BL222)</f>
        <v>0</v>
      </c>
      <c r="BM223" s="321">
        <f t="shared" si="128"/>
        <v>0</v>
      </c>
      <c r="BN223" s="319"/>
      <c r="BO223" s="318" t="s">
        <v>10</v>
      </c>
      <c r="BP223" s="319"/>
      <c r="BQ223" s="320"/>
      <c r="BR223" s="320"/>
      <c r="BS223" s="320"/>
      <c r="BT223" s="321">
        <f>SUM(BT217:BT220)</f>
        <v>18.600000000000001</v>
      </c>
      <c r="BU223" s="322"/>
      <c r="BV223" s="321">
        <f>SUM(BV193:BV222)</f>
        <v>1085.2956262500002</v>
      </c>
      <c r="BW223" s="321">
        <f>SUM(BV223)*BV191</f>
        <v>0</v>
      </c>
      <c r="BX223" s="321">
        <f>SUM(BX217:BX222)</f>
        <v>0</v>
      </c>
      <c r="BY223" s="321">
        <f t="shared" ref="BY223:BZ223" si="129">SUM(BY217:BY222)</f>
        <v>0</v>
      </c>
      <c r="BZ223" s="321">
        <f t="shared" si="129"/>
        <v>0</v>
      </c>
      <c r="CA223" s="2"/>
      <c r="CB223" s="8" t="s">
        <v>10</v>
      </c>
      <c r="CC223" s="2"/>
      <c r="CD223" s="27"/>
      <c r="CE223" s="27"/>
      <c r="CF223" s="27"/>
      <c r="CG223" s="6">
        <f>SUM(CG217:CG220)</f>
        <v>19.79</v>
      </c>
      <c r="CH223" s="14"/>
      <c r="CI223" s="6">
        <f>SUM(CI193:CI222)</f>
        <v>1054.6050920750004</v>
      </c>
      <c r="CJ223" s="6">
        <f>SUM(CI223)*CI191</f>
        <v>0</v>
      </c>
      <c r="CK223" s="6">
        <f>SUM(CK217:CK222)</f>
        <v>0</v>
      </c>
      <c r="CL223" s="6">
        <f t="shared" ref="CL223:CM223" si="130">SUM(CL217:CL222)</f>
        <v>0</v>
      </c>
      <c r="CM223" s="6">
        <f t="shared" si="130"/>
        <v>0</v>
      </c>
    </row>
    <row r="224" spans="1:91" s="2" customFormat="1" x14ac:dyDescent="0.25">
      <c r="A224" s="66" t="str">
        <f>'JMS SHEDULE OF WORKS'!A9</f>
        <v>6881/7</v>
      </c>
      <c r="B224" s="8" t="s">
        <v>3</v>
      </c>
      <c r="C224" s="2" t="s">
        <v>4</v>
      </c>
      <c r="D224" s="27" t="s">
        <v>5</v>
      </c>
      <c r="E224" s="27" t="s">
        <v>5</v>
      </c>
      <c r="F224" s="27" t="s">
        <v>23</v>
      </c>
      <c r="G224" s="6" t="s">
        <v>6</v>
      </c>
      <c r="H224" s="14" t="s">
        <v>7</v>
      </c>
      <c r="I224" s="6" t="s">
        <v>8</v>
      </c>
      <c r="J224" s="6"/>
      <c r="K224" s="6" t="s">
        <v>18</v>
      </c>
      <c r="L224" s="6" t="s">
        <v>19</v>
      </c>
      <c r="M224" s="6" t="s">
        <v>20</v>
      </c>
    </row>
    <row r="225" spans="1:9" x14ac:dyDescent="0.25">
      <c r="A225" s="30" t="s">
        <v>24</v>
      </c>
      <c r="B225" s="11"/>
      <c r="C225" s="12"/>
      <c r="D225" s="28"/>
      <c r="E225" s="28"/>
      <c r="F225" s="28">
        <f t="shared" ref="F225:F230" si="131">SUM(D225*E225)</f>
        <v>0</v>
      </c>
      <c r="G225" s="10"/>
      <c r="H225" s="15"/>
      <c r="I225" s="10">
        <f t="shared" ref="I225:I230" si="132">SUM(F225*G225)*H225</f>
        <v>0</v>
      </c>
    </row>
    <row r="226" spans="1:9" x14ac:dyDescent="0.25">
      <c r="A226" s="30" t="s">
        <v>24</v>
      </c>
      <c r="B226" s="11"/>
      <c r="C226" s="12"/>
      <c r="D226" s="28"/>
      <c r="E226" s="28"/>
      <c r="F226" s="28">
        <f t="shared" si="131"/>
        <v>0</v>
      </c>
      <c r="G226" s="10"/>
      <c r="H226" s="15"/>
      <c r="I226" s="10">
        <f t="shared" si="132"/>
        <v>0</v>
      </c>
    </row>
    <row r="227" spans="1:9" x14ac:dyDescent="0.25">
      <c r="A227" s="30" t="s">
        <v>24</v>
      </c>
      <c r="B227" s="11"/>
      <c r="C227" s="12"/>
      <c r="D227" s="28"/>
      <c r="E227" s="28"/>
      <c r="F227" s="28">
        <f t="shared" si="131"/>
        <v>0</v>
      </c>
      <c r="G227" s="10"/>
      <c r="H227" s="15"/>
      <c r="I227" s="10">
        <f t="shared" si="132"/>
        <v>0</v>
      </c>
    </row>
    <row r="228" spans="1:9" x14ac:dyDescent="0.25">
      <c r="A228" s="31" t="s">
        <v>25</v>
      </c>
      <c r="B228" s="11"/>
      <c r="C228" s="12"/>
      <c r="D228" s="28"/>
      <c r="E228" s="28"/>
      <c r="F228" s="28">
        <f t="shared" si="131"/>
        <v>0</v>
      </c>
      <c r="G228" s="10"/>
      <c r="H228" s="15"/>
      <c r="I228" s="10">
        <f t="shared" si="132"/>
        <v>0</v>
      </c>
    </row>
    <row r="229" spans="1:9" x14ac:dyDescent="0.25">
      <c r="A229" s="31" t="s">
        <v>25</v>
      </c>
      <c r="B229" s="11"/>
      <c r="C229" s="12"/>
      <c r="D229" s="28"/>
      <c r="E229" s="28"/>
      <c r="F229" s="28">
        <f t="shared" si="131"/>
        <v>0</v>
      </c>
      <c r="G229" s="10"/>
      <c r="H229" s="15"/>
      <c r="I229" s="10">
        <f t="shared" si="132"/>
        <v>0</v>
      </c>
    </row>
    <row r="230" spans="1:9" x14ac:dyDescent="0.25">
      <c r="A230" s="31" t="s">
        <v>25</v>
      </c>
      <c r="B230" s="11"/>
      <c r="C230" s="12"/>
      <c r="D230" s="28"/>
      <c r="E230" s="28"/>
      <c r="F230" s="28">
        <f t="shared" si="131"/>
        <v>0</v>
      </c>
      <c r="G230" s="10"/>
      <c r="H230" s="15"/>
      <c r="I230" s="10">
        <f t="shared" si="132"/>
        <v>0</v>
      </c>
    </row>
    <row r="231" spans="1:9" x14ac:dyDescent="0.25">
      <c r="A231" s="31" t="s">
        <v>39</v>
      </c>
      <c r="B231" s="11"/>
      <c r="C231" s="12"/>
      <c r="D231" s="28"/>
      <c r="E231" s="28"/>
      <c r="F231" s="28"/>
      <c r="G231" s="10"/>
      <c r="H231" s="15"/>
      <c r="I231" s="10">
        <f t="shared" ref="I231:I233" si="133">SUM(G231*H231)</f>
        <v>0</v>
      </c>
    </row>
    <row r="232" spans="1:9" x14ac:dyDescent="0.25">
      <c r="A232" s="31" t="s">
        <v>39</v>
      </c>
      <c r="B232" s="11"/>
      <c r="C232" s="12"/>
      <c r="D232" s="28"/>
      <c r="E232" s="28"/>
      <c r="F232" s="28"/>
      <c r="G232" s="10"/>
      <c r="H232" s="15"/>
      <c r="I232" s="10">
        <f t="shared" si="133"/>
        <v>0</v>
      </c>
    </row>
    <row r="233" spans="1:9" x14ac:dyDescent="0.25">
      <c r="A233" s="31" t="s">
        <v>39</v>
      </c>
      <c r="B233" s="11"/>
      <c r="C233" s="12"/>
      <c r="D233" s="28"/>
      <c r="E233" s="28"/>
      <c r="F233" s="28"/>
      <c r="G233" s="10"/>
      <c r="H233" s="15"/>
      <c r="I233" s="10">
        <f t="shared" si="133"/>
        <v>0</v>
      </c>
    </row>
    <row r="234" spans="1:9" x14ac:dyDescent="0.25">
      <c r="A234" s="32" t="s">
        <v>28</v>
      </c>
      <c r="B234" s="11"/>
      <c r="C234" s="12"/>
      <c r="D234" s="28"/>
      <c r="E234" s="28"/>
      <c r="F234" s="28"/>
      <c r="G234" s="10"/>
      <c r="H234" s="15"/>
      <c r="I234" s="10">
        <f t="shared" ref="I234:I252" si="134">SUM(G234*H234)</f>
        <v>0</v>
      </c>
    </row>
    <row r="235" spans="1:9" x14ac:dyDescent="0.25">
      <c r="A235" s="32" t="s">
        <v>28</v>
      </c>
      <c r="B235" s="11"/>
      <c r="C235" s="12"/>
      <c r="D235" s="28"/>
      <c r="E235" s="28"/>
      <c r="F235" s="28"/>
      <c r="G235" s="10"/>
      <c r="H235" s="15"/>
      <c r="I235" s="10">
        <f t="shared" si="134"/>
        <v>0</v>
      </c>
    </row>
    <row r="236" spans="1:9" x14ac:dyDescent="0.25">
      <c r="A236" s="32" t="s">
        <v>28</v>
      </c>
      <c r="B236" s="11"/>
      <c r="C236" s="12"/>
      <c r="D236" s="28"/>
      <c r="E236" s="28"/>
      <c r="F236" s="28"/>
      <c r="G236" s="10"/>
      <c r="H236" s="15"/>
      <c r="I236" s="10">
        <f t="shared" si="134"/>
        <v>0</v>
      </c>
    </row>
    <row r="237" spans="1:9" x14ac:dyDescent="0.25">
      <c r="A237" t="s">
        <v>26</v>
      </c>
      <c r="B237" s="11"/>
      <c r="C237" s="12"/>
      <c r="D237" s="28"/>
      <c r="E237" s="28"/>
      <c r="F237" s="28"/>
      <c r="G237" s="33">
        <v>0.1</v>
      </c>
      <c r="H237" s="15">
        <f>SUM(I234:I236)</f>
        <v>0</v>
      </c>
      <c r="I237" s="10">
        <f t="shared" si="134"/>
        <v>0</v>
      </c>
    </row>
    <row r="238" spans="1:9" x14ac:dyDescent="0.25">
      <c r="B238" s="11" t="s">
        <v>27</v>
      </c>
      <c r="C238" s="12"/>
      <c r="D238" s="28"/>
      <c r="E238" s="28"/>
      <c r="F238" s="28"/>
      <c r="G238" s="10"/>
      <c r="H238" s="15"/>
      <c r="I238" s="10">
        <f t="shared" si="134"/>
        <v>0</v>
      </c>
    </row>
    <row r="239" spans="1:9" x14ac:dyDescent="0.25">
      <c r="B239" s="11" t="s">
        <v>13</v>
      </c>
      <c r="C239" s="12" t="s">
        <v>14</v>
      </c>
      <c r="D239" s="28" t="s">
        <v>29</v>
      </c>
      <c r="E239" s="28"/>
      <c r="F239" s="28">
        <f>SUM(G225:G227)</f>
        <v>0</v>
      </c>
      <c r="G239" s="34">
        <f>SUM(F239)/20</f>
        <v>0</v>
      </c>
      <c r="H239" s="23"/>
      <c r="I239" s="10">
        <f t="shared" si="134"/>
        <v>0</v>
      </c>
    </row>
    <row r="240" spans="1:9" x14ac:dyDescent="0.25">
      <c r="B240" s="11" t="s">
        <v>13</v>
      </c>
      <c r="C240" s="12" t="s">
        <v>14</v>
      </c>
      <c r="D240" s="28" t="s">
        <v>30</v>
      </c>
      <c r="E240" s="28"/>
      <c r="F240" s="28">
        <f>SUM(G228:G230)</f>
        <v>0</v>
      </c>
      <c r="G240" s="34">
        <f>SUM(F240)/10</f>
        <v>0</v>
      </c>
      <c r="H240" s="23"/>
      <c r="I240" s="10">
        <f t="shared" si="134"/>
        <v>0</v>
      </c>
    </row>
    <row r="241" spans="1:66" x14ac:dyDescent="0.25">
      <c r="B241" s="11" t="s">
        <v>13</v>
      </c>
      <c r="C241" s="12" t="s">
        <v>14</v>
      </c>
      <c r="D241" s="28" t="s">
        <v>60</v>
      </c>
      <c r="E241" s="28"/>
      <c r="F241" s="69"/>
      <c r="G241" s="34">
        <f>SUM(F241)*0.25</f>
        <v>0</v>
      </c>
      <c r="H241" s="23"/>
      <c r="I241" s="10">
        <f t="shared" si="134"/>
        <v>0</v>
      </c>
    </row>
    <row r="242" spans="1:66" x14ac:dyDescent="0.25">
      <c r="B242" s="11" t="s">
        <v>13</v>
      </c>
      <c r="C242" s="12" t="s">
        <v>14</v>
      </c>
      <c r="D242" s="28"/>
      <c r="E242" s="28"/>
      <c r="F242" s="28"/>
      <c r="G242" s="34"/>
      <c r="H242" s="23"/>
      <c r="I242" s="10">
        <f t="shared" si="134"/>
        <v>0</v>
      </c>
    </row>
    <row r="243" spans="1:66" x14ac:dyDescent="0.25">
      <c r="B243" s="11" t="s">
        <v>13</v>
      </c>
      <c r="C243" s="12" t="s">
        <v>15</v>
      </c>
      <c r="D243" s="28"/>
      <c r="E243" s="28"/>
      <c r="F243" s="28"/>
      <c r="G243" s="34"/>
      <c r="H243" s="23"/>
      <c r="I243" s="10">
        <f t="shared" si="134"/>
        <v>0</v>
      </c>
    </row>
    <row r="244" spans="1:66" x14ac:dyDescent="0.25">
      <c r="B244" s="11" t="s">
        <v>13</v>
      </c>
      <c r="C244" s="12" t="s">
        <v>15</v>
      </c>
      <c r="D244" s="28"/>
      <c r="E244" s="28"/>
      <c r="F244" s="28"/>
      <c r="G244" s="34"/>
      <c r="H244" s="23"/>
      <c r="I244" s="10">
        <f t="shared" si="134"/>
        <v>0</v>
      </c>
    </row>
    <row r="245" spans="1:66" x14ac:dyDescent="0.25">
      <c r="B245" s="11" t="s">
        <v>13</v>
      </c>
      <c r="C245" s="12" t="s">
        <v>15</v>
      </c>
      <c r="D245" s="28"/>
      <c r="E245" s="28"/>
      <c r="F245" s="28"/>
      <c r="G245" s="34"/>
      <c r="H245" s="23"/>
      <c r="I245" s="10">
        <f t="shared" si="134"/>
        <v>0</v>
      </c>
    </row>
    <row r="246" spans="1:66" x14ac:dyDescent="0.25">
      <c r="B246" s="11" t="s">
        <v>13</v>
      </c>
      <c r="C246" s="12" t="s">
        <v>16</v>
      </c>
      <c r="D246" s="28"/>
      <c r="E246" s="28"/>
      <c r="F246" s="28"/>
      <c r="G246" s="34"/>
      <c r="H246" s="23"/>
      <c r="I246" s="10">
        <f t="shared" si="134"/>
        <v>0</v>
      </c>
    </row>
    <row r="247" spans="1:66" x14ac:dyDescent="0.25">
      <c r="B247" s="11" t="s">
        <v>13</v>
      </c>
      <c r="C247" s="12" t="s">
        <v>16</v>
      </c>
      <c r="D247" s="28"/>
      <c r="E247" s="28"/>
      <c r="F247" s="28"/>
      <c r="G247" s="34"/>
      <c r="H247" s="23"/>
      <c r="I247" s="10">
        <f t="shared" si="134"/>
        <v>0</v>
      </c>
    </row>
    <row r="248" spans="1:66" x14ac:dyDescent="0.25">
      <c r="B248" s="11" t="s">
        <v>21</v>
      </c>
      <c r="C248" s="12" t="s">
        <v>14</v>
      </c>
      <c r="D248" s="28"/>
      <c r="E248" s="28"/>
      <c r="F248" s="28"/>
      <c r="G248" s="22">
        <f>SUM(G239:G242)</f>
        <v>0</v>
      </c>
      <c r="H248" s="15">
        <v>37.42</v>
      </c>
      <c r="I248" s="10">
        <f t="shared" si="134"/>
        <v>0</v>
      </c>
      <c r="K248" s="5">
        <f>SUM(G248)*I223</f>
        <v>0</v>
      </c>
    </row>
    <row r="249" spans="1:66" x14ac:dyDescent="0.25">
      <c r="B249" s="11" t="s">
        <v>21</v>
      </c>
      <c r="C249" s="12" t="s">
        <v>15</v>
      </c>
      <c r="D249" s="28"/>
      <c r="E249" s="28"/>
      <c r="F249" s="28"/>
      <c r="G249" s="22">
        <f>SUM(G243:G245)</f>
        <v>0</v>
      </c>
      <c r="H249" s="15">
        <v>37.42</v>
      </c>
      <c r="I249" s="10">
        <f t="shared" si="134"/>
        <v>0</v>
      </c>
      <c r="L249" s="5">
        <f>SUM(G249)*I223</f>
        <v>0</v>
      </c>
    </row>
    <row r="250" spans="1:66" x14ac:dyDescent="0.25">
      <c r="B250" s="11" t="s">
        <v>21</v>
      </c>
      <c r="C250" s="12" t="s">
        <v>16</v>
      </c>
      <c r="D250" s="28"/>
      <c r="E250" s="28"/>
      <c r="F250" s="28"/>
      <c r="G250" s="22">
        <f>SUM(G246:G247)</f>
        <v>0</v>
      </c>
      <c r="H250" s="15">
        <v>37.42</v>
      </c>
      <c r="I250" s="10">
        <f t="shared" si="134"/>
        <v>0</v>
      </c>
      <c r="M250" s="5">
        <f>SUM(G250)*I223</f>
        <v>0</v>
      </c>
    </row>
    <row r="251" spans="1:66" x14ac:dyDescent="0.25">
      <c r="B251" s="11" t="s">
        <v>13</v>
      </c>
      <c r="C251" s="12" t="s">
        <v>17</v>
      </c>
      <c r="D251" s="28"/>
      <c r="E251" s="28"/>
      <c r="F251" s="28"/>
      <c r="G251" s="34"/>
      <c r="H251" s="15">
        <v>37.42</v>
      </c>
      <c r="I251" s="10">
        <f t="shared" si="134"/>
        <v>0</v>
      </c>
      <c r="L251" s="5">
        <f>SUM(G251)*I223</f>
        <v>0</v>
      </c>
    </row>
    <row r="252" spans="1:66" x14ac:dyDescent="0.25">
      <c r="B252" s="11" t="s">
        <v>12</v>
      </c>
      <c r="C252" s="12"/>
      <c r="D252" s="28"/>
      <c r="E252" s="28"/>
      <c r="F252" s="28"/>
      <c r="G252" s="10"/>
      <c r="H252" s="15">
        <v>37.42</v>
      </c>
      <c r="I252" s="10">
        <f t="shared" si="134"/>
        <v>0</v>
      </c>
    </row>
    <row r="253" spans="1:66" x14ac:dyDescent="0.25">
      <c r="B253" s="11" t="s">
        <v>11</v>
      </c>
      <c r="C253" s="12"/>
      <c r="D253" s="28"/>
      <c r="E253" s="28"/>
      <c r="F253" s="28"/>
      <c r="G253" s="10">
        <v>1</v>
      </c>
      <c r="H253" s="15">
        <f>SUM(I225:I252)*0.01</f>
        <v>0</v>
      </c>
      <c r="I253" s="10">
        <f>SUM(G253*H253)</f>
        <v>0</v>
      </c>
    </row>
    <row r="254" spans="1:66" s="2" customFormat="1" x14ac:dyDescent="0.25">
      <c r="B254" s="8" t="s">
        <v>10</v>
      </c>
      <c r="D254" s="27"/>
      <c r="E254" s="27"/>
      <c r="F254" s="27"/>
      <c r="G254" s="6">
        <f>SUM(G248:G251)</f>
        <v>0</v>
      </c>
      <c r="H254" s="14"/>
      <c r="I254" s="6">
        <f>SUM(I225:I253)</f>
        <v>0</v>
      </c>
      <c r="J254" s="6">
        <f>SUM(I254)*I223</f>
        <v>0</v>
      </c>
      <c r="K254" s="6">
        <f>SUM(K248:K253)</f>
        <v>0</v>
      </c>
      <c r="L254" s="6">
        <f t="shared" ref="L254" si="135">SUM(L248:L253)</f>
        <v>0</v>
      </c>
      <c r="M254" s="6">
        <f t="shared" ref="M254" si="136">SUM(M248:M253)</f>
        <v>0</v>
      </c>
    </row>
    <row r="255" spans="1:66" ht="15.6" x14ac:dyDescent="0.3">
      <c r="A255" s="3" t="s">
        <v>9</v>
      </c>
      <c r="B255" s="67" t="str">
        <f>'JMS SHEDULE OF WORKS'!D10</f>
        <v>FF-15 EOT Male changing mirror</v>
      </c>
      <c r="D255" s="26">
        <v>4.1500000000000004</v>
      </c>
      <c r="E255" s="26">
        <v>1.05</v>
      </c>
      <c r="F255" s="68" t="str">
        <f>'JMS SHEDULE OF WORKS'!J10</f>
        <v>EOT-04</v>
      </c>
      <c r="H255" s="13" t="s">
        <v>22</v>
      </c>
      <c r="I255" s="24">
        <f>'JMS SHEDULE OF WORKS'!G10</f>
        <v>2</v>
      </c>
      <c r="N255" s="3" t="s">
        <v>9</v>
      </c>
      <c r="O255" s="67">
        <f>'JMS SHEDULE OF WORKS'!Q10</f>
        <v>93</v>
      </c>
      <c r="Q255" s="26">
        <v>4.1500000000000004</v>
      </c>
      <c r="R255" s="26">
        <v>1.05</v>
      </c>
      <c r="S255" s="68">
        <f>'JMS SHEDULE OF WORKS'!W10</f>
        <v>0</v>
      </c>
      <c r="T255" s="5"/>
      <c r="U255" s="13" t="s">
        <v>22</v>
      </c>
      <c r="V255" s="24">
        <v>2</v>
      </c>
      <c r="W255" s="5"/>
      <c r="X255" s="5"/>
      <c r="Y255" s="5"/>
      <c r="Z255" s="5"/>
      <c r="AA255" s="3" t="s">
        <v>9</v>
      </c>
      <c r="AB255" s="67">
        <f>'JMS SHEDULE OF WORKS'!AD10</f>
        <v>0</v>
      </c>
      <c r="AD255" s="26">
        <v>4.1500000000000004</v>
      </c>
      <c r="AE255" s="26">
        <v>1.05</v>
      </c>
      <c r="AF255" s="68">
        <f>'JMS SHEDULE OF WORKS'!AJ10</f>
        <v>0</v>
      </c>
      <c r="AG255" s="5"/>
      <c r="AH255" s="13" t="s">
        <v>22</v>
      </c>
      <c r="AI255" s="24">
        <v>2</v>
      </c>
      <c r="AJ255" s="5"/>
      <c r="AK255" s="5"/>
      <c r="AL255" s="5"/>
      <c r="AM255" s="5"/>
      <c r="AN255" s="3" t="s">
        <v>9</v>
      </c>
      <c r="AO255" s="67">
        <f>'JMS SHEDULE OF WORKS'!AQ10</f>
        <v>0</v>
      </c>
      <c r="AQ255" s="26">
        <v>4.1500000000000004</v>
      </c>
      <c r="AR255" s="26">
        <v>1.05</v>
      </c>
      <c r="AS255" s="68">
        <f>'JMS SHEDULE OF WORKS'!AW10</f>
        <v>0</v>
      </c>
      <c r="AT255" s="5"/>
      <c r="AU255" s="13" t="s">
        <v>22</v>
      </c>
      <c r="AV255" s="24">
        <v>2</v>
      </c>
      <c r="AW255" s="5"/>
      <c r="AX255" s="5"/>
      <c r="AY255" s="5"/>
      <c r="AZ255" s="5"/>
      <c r="BA255" s="274"/>
      <c r="BB255" s="275"/>
      <c r="BC255" s="276"/>
      <c r="BD255" s="277"/>
      <c r="BE255" s="277"/>
      <c r="BF255" s="278"/>
      <c r="BG255" s="279"/>
      <c r="BH255" s="279"/>
      <c r="BI255" s="279"/>
      <c r="BJ255" s="279"/>
      <c r="BK255" s="279"/>
      <c r="BL255" s="279"/>
      <c r="BM255" s="279"/>
      <c r="BN255" s="276"/>
    </row>
    <row r="256" spans="1:66" s="2" customFormat="1" x14ac:dyDescent="0.25">
      <c r="A256" s="66" t="str">
        <f>'JMS SHEDULE OF WORKS'!A10</f>
        <v>6881/8</v>
      </c>
      <c r="B256" s="8" t="s">
        <v>3</v>
      </c>
      <c r="C256" s="2" t="s">
        <v>4</v>
      </c>
      <c r="D256" s="27" t="s">
        <v>5</v>
      </c>
      <c r="E256" s="27" t="s">
        <v>5</v>
      </c>
      <c r="F256" s="27" t="s">
        <v>23</v>
      </c>
      <c r="G256" s="6" t="s">
        <v>6</v>
      </c>
      <c r="H256" s="14" t="s">
        <v>7</v>
      </c>
      <c r="I256" s="6" t="s">
        <v>8</v>
      </c>
      <c r="J256" s="6"/>
      <c r="K256" s="6" t="s">
        <v>18</v>
      </c>
      <c r="L256" s="6" t="s">
        <v>19</v>
      </c>
      <c r="M256" s="6" t="s">
        <v>20</v>
      </c>
      <c r="N256" s="66">
        <f>'JMS SHEDULE OF WORKS'!N10</f>
        <v>17406.308467799994</v>
      </c>
      <c r="O256" s="8" t="s">
        <v>3</v>
      </c>
      <c r="P256" s="2" t="s">
        <v>4</v>
      </c>
      <c r="Q256" s="27" t="s">
        <v>5</v>
      </c>
      <c r="R256" s="27" t="s">
        <v>5</v>
      </c>
      <c r="S256" s="27" t="s">
        <v>23</v>
      </c>
      <c r="T256" s="6" t="s">
        <v>6</v>
      </c>
      <c r="U256" s="14" t="s">
        <v>7</v>
      </c>
      <c r="V256" s="6" t="s">
        <v>8</v>
      </c>
      <c r="W256" s="6"/>
      <c r="X256" s="6" t="s">
        <v>18</v>
      </c>
      <c r="Y256" s="6" t="s">
        <v>19</v>
      </c>
      <c r="Z256" s="6" t="s">
        <v>20</v>
      </c>
      <c r="AA256" s="66" t="str">
        <f>'JMS SHEDULE OF WORKS'!AA10</f>
        <v>VE Cost powder coated steel £7879.90 each, powder coated alum £8154.32 each, Design change £8318.97 each</v>
      </c>
      <c r="AB256" s="8" t="s">
        <v>3</v>
      </c>
      <c r="AC256" s="2" t="s">
        <v>4</v>
      </c>
      <c r="AD256" s="27" t="s">
        <v>5</v>
      </c>
      <c r="AE256" s="27" t="s">
        <v>5</v>
      </c>
      <c r="AF256" s="27" t="s">
        <v>23</v>
      </c>
      <c r="AG256" s="6" t="s">
        <v>6</v>
      </c>
      <c r="AH256" s="14" t="s">
        <v>7</v>
      </c>
      <c r="AI256" s="6" t="s">
        <v>8</v>
      </c>
      <c r="AJ256" s="6"/>
      <c r="AK256" s="6" t="s">
        <v>18</v>
      </c>
      <c r="AL256" s="6" t="s">
        <v>19</v>
      </c>
      <c r="AM256" s="6" t="s">
        <v>20</v>
      </c>
      <c r="AN256" s="66">
        <f>'JMS SHEDULE OF WORKS'!AN10</f>
        <v>0</v>
      </c>
      <c r="AO256" s="8" t="s">
        <v>3</v>
      </c>
      <c r="AP256" s="2" t="s">
        <v>4</v>
      </c>
      <c r="AQ256" s="27" t="s">
        <v>5</v>
      </c>
      <c r="AR256" s="27" t="s">
        <v>5</v>
      </c>
      <c r="AS256" s="27" t="s">
        <v>23</v>
      </c>
      <c r="AT256" s="6" t="s">
        <v>6</v>
      </c>
      <c r="AU256" s="14" t="s">
        <v>7</v>
      </c>
      <c r="AV256" s="6" t="s">
        <v>8</v>
      </c>
      <c r="AW256" s="6"/>
      <c r="AX256" s="6" t="s">
        <v>18</v>
      </c>
      <c r="AY256" s="6" t="s">
        <v>19</v>
      </c>
      <c r="AZ256" s="6" t="s">
        <v>20</v>
      </c>
      <c r="BA256" s="280"/>
      <c r="BB256" s="281"/>
      <c r="BC256" s="282"/>
      <c r="BD256" s="283"/>
      <c r="BE256" s="283"/>
      <c r="BF256" s="283"/>
      <c r="BG256" s="284"/>
      <c r="BH256" s="284"/>
      <c r="BI256" s="284"/>
      <c r="BJ256" s="284"/>
      <c r="BK256" s="284"/>
      <c r="BL256" s="284"/>
      <c r="BM256" s="284"/>
      <c r="BN256" s="282"/>
    </row>
    <row r="257" spans="1:66" x14ac:dyDescent="0.25">
      <c r="A257" s="30" t="s">
        <v>24</v>
      </c>
      <c r="B257" s="11" t="s">
        <v>11</v>
      </c>
      <c r="C257" s="12" t="s">
        <v>1212</v>
      </c>
      <c r="D257" s="28">
        <v>3.2000000000000001E-2</v>
      </c>
      <c r="E257" s="28">
        <v>3.2000000000000001E-2</v>
      </c>
      <c r="F257" s="28">
        <f t="shared" ref="F257:F265" si="137">SUM(D257*E257)</f>
        <v>1.024E-3</v>
      </c>
      <c r="G257" s="10">
        <f>SUM(D255)*3</f>
        <v>12.450000000000001</v>
      </c>
      <c r="H257" s="15">
        <v>550</v>
      </c>
      <c r="I257" s="10">
        <f t="shared" ref="I257:I265" si="138">SUM(F257*G257)*H257</f>
        <v>7.0118400000000003</v>
      </c>
      <c r="N257" s="30" t="s">
        <v>24</v>
      </c>
      <c r="O257" s="11" t="s">
        <v>11</v>
      </c>
      <c r="P257" s="12" t="s">
        <v>1212</v>
      </c>
      <c r="Q257" s="28">
        <v>3.2000000000000001E-2</v>
      </c>
      <c r="R257" s="28">
        <v>3.2000000000000001E-2</v>
      </c>
      <c r="S257" s="28">
        <f t="shared" ref="S257:S260" si="139">SUM(Q257*R257)</f>
        <v>1.024E-3</v>
      </c>
      <c r="T257" s="10">
        <f>SUM(Q255)*3</f>
        <v>12.450000000000001</v>
      </c>
      <c r="U257" s="15">
        <v>550</v>
      </c>
      <c r="V257" s="10">
        <f t="shared" ref="V257:V260" si="140">SUM(S257*T257)*U257</f>
        <v>7.0118400000000003</v>
      </c>
      <c r="W257" s="5"/>
      <c r="X257" s="5"/>
      <c r="Y257" s="5"/>
      <c r="Z257" s="5"/>
      <c r="AA257" s="30" t="s">
        <v>24</v>
      </c>
      <c r="AB257" s="11" t="s">
        <v>11</v>
      </c>
      <c r="AC257" s="12" t="s">
        <v>1212</v>
      </c>
      <c r="AD257" s="28">
        <v>3.2000000000000001E-2</v>
      </c>
      <c r="AE257" s="28">
        <v>3.2000000000000001E-2</v>
      </c>
      <c r="AF257" s="28">
        <f t="shared" ref="AF257:AF260" si="141">SUM(AD257*AE257)</f>
        <v>1.024E-3</v>
      </c>
      <c r="AG257" s="10">
        <f>SUM(AD255)*3</f>
        <v>12.450000000000001</v>
      </c>
      <c r="AH257" s="15">
        <v>550</v>
      </c>
      <c r="AI257" s="10">
        <f t="shared" ref="AI257:AI260" si="142">SUM(AF257*AG257)*AH257</f>
        <v>7.0118400000000003</v>
      </c>
      <c r="AJ257" s="5"/>
      <c r="AK257" s="5"/>
      <c r="AL257" s="5"/>
      <c r="AM257" s="5"/>
      <c r="AN257" s="30" t="s">
        <v>24</v>
      </c>
      <c r="AO257" s="11" t="s">
        <v>11</v>
      </c>
      <c r="AP257" s="12" t="s">
        <v>1212</v>
      </c>
      <c r="AQ257" s="28">
        <v>3.2000000000000001E-2</v>
      </c>
      <c r="AR257" s="28">
        <v>3.2000000000000001E-2</v>
      </c>
      <c r="AS257" s="28">
        <f t="shared" ref="AS257:AS260" si="143">SUM(AQ257*AR257)</f>
        <v>1.024E-3</v>
      </c>
      <c r="AT257" s="10">
        <f>SUM(AQ255)*3</f>
        <v>12.450000000000001</v>
      </c>
      <c r="AU257" s="15">
        <v>550</v>
      </c>
      <c r="AV257" s="10">
        <f t="shared" ref="AV257:AV260" si="144">SUM(AS257*AT257)*AU257</f>
        <v>7.0118400000000003</v>
      </c>
      <c r="AW257" s="5"/>
      <c r="AX257" s="5"/>
      <c r="AY257" s="5"/>
      <c r="AZ257" s="5"/>
      <c r="BA257" s="276"/>
      <c r="BB257" s="285"/>
      <c r="BC257" s="286"/>
      <c r="BD257" s="287"/>
      <c r="BE257" s="287"/>
      <c r="BF257" s="287"/>
      <c r="BG257" s="288"/>
      <c r="BH257" s="288"/>
      <c r="BI257" s="288"/>
      <c r="BJ257" s="279"/>
      <c r="BK257" s="279"/>
      <c r="BL257" s="279"/>
      <c r="BM257" s="279"/>
      <c r="BN257" s="276"/>
    </row>
    <row r="258" spans="1:66" x14ac:dyDescent="0.25">
      <c r="A258" s="30" t="s">
        <v>24</v>
      </c>
      <c r="B258" s="11" t="s">
        <v>11</v>
      </c>
      <c r="C258" s="12" t="s">
        <v>1212</v>
      </c>
      <c r="D258" s="28">
        <v>3.2000000000000001E-2</v>
      </c>
      <c r="E258" s="28">
        <v>3.2000000000000001E-2</v>
      </c>
      <c r="F258" s="28">
        <f t="shared" si="137"/>
        <v>1.024E-3</v>
      </c>
      <c r="G258" s="10">
        <f>SUM(E255)*20</f>
        <v>21</v>
      </c>
      <c r="H258" s="15">
        <v>550</v>
      </c>
      <c r="I258" s="10">
        <f t="shared" si="138"/>
        <v>11.827199999999999</v>
      </c>
      <c r="N258" s="30" t="s">
        <v>24</v>
      </c>
      <c r="O258" s="11" t="s">
        <v>11</v>
      </c>
      <c r="P258" s="12" t="s">
        <v>1212</v>
      </c>
      <c r="Q258" s="28">
        <v>3.2000000000000001E-2</v>
      </c>
      <c r="R258" s="28">
        <v>3.2000000000000001E-2</v>
      </c>
      <c r="S258" s="28">
        <f t="shared" si="139"/>
        <v>1.024E-3</v>
      </c>
      <c r="T258" s="10">
        <f>SUM(R255)*20</f>
        <v>21</v>
      </c>
      <c r="U258" s="15">
        <v>550</v>
      </c>
      <c r="V258" s="10">
        <f t="shared" si="140"/>
        <v>11.827199999999999</v>
      </c>
      <c r="W258" s="5"/>
      <c r="X258" s="5"/>
      <c r="Y258" s="5"/>
      <c r="Z258" s="5"/>
      <c r="AA258" s="30" t="s">
        <v>24</v>
      </c>
      <c r="AB258" s="11" t="s">
        <v>11</v>
      </c>
      <c r="AC258" s="12" t="s">
        <v>1212</v>
      </c>
      <c r="AD258" s="28">
        <v>3.2000000000000001E-2</v>
      </c>
      <c r="AE258" s="28">
        <v>3.2000000000000001E-2</v>
      </c>
      <c r="AF258" s="28">
        <f t="shared" si="141"/>
        <v>1.024E-3</v>
      </c>
      <c r="AG258" s="10">
        <f>SUM(AE255)*20</f>
        <v>21</v>
      </c>
      <c r="AH258" s="15">
        <v>550</v>
      </c>
      <c r="AI258" s="10">
        <f t="shared" si="142"/>
        <v>11.827199999999999</v>
      </c>
      <c r="AJ258" s="5"/>
      <c r="AK258" s="5"/>
      <c r="AL258" s="5"/>
      <c r="AM258" s="5"/>
      <c r="AN258" s="30" t="s">
        <v>24</v>
      </c>
      <c r="AO258" s="11" t="s">
        <v>11</v>
      </c>
      <c r="AP258" s="12" t="s">
        <v>1212</v>
      </c>
      <c r="AQ258" s="28">
        <v>3.2000000000000001E-2</v>
      </c>
      <c r="AR258" s="28">
        <v>3.2000000000000001E-2</v>
      </c>
      <c r="AS258" s="28">
        <f t="shared" si="143"/>
        <v>1.024E-3</v>
      </c>
      <c r="AT258" s="10">
        <f>SUM(AR255)*20</f>
        <v>21</v>
      </c>
      <c r="AU258" s="15">
        <v>550</v>
      </c>
      <c r="AV258" s="10">
        <f t="shared" si="144"/>
        <v>11.827199999999999</v>
      </c>
      <c r="AW258" s="5"/>
      <c r="AX258" s="5"/>
      <c r="AY258" s="5"/>
      <c r="AZ258" s="5"/>
      <c r="BA258" s="276"/>
      <c r="BB258" s="285"/>
      <c r="BC258" s="286"/>
      <c r="BD258" s="287"/>
      <c r="BE258" s="287"/>
      <c r="BF258" s="287"/>
      <c r="BG258" s="288"/>
      <c r="BH258" s="288"/>
      <c r="BI258" s="288"/>
      <c r="BJ258" s="279"/>
      <c r="BK258" s="279"/>
      <c r="BL258" s="279"/>
      <c r="BM258" s="279"/>
      <c r="BN258" s="276"/>
    </row>
    <row r="259" spans="1:66" x14ac:dyDescent="0.25">
      <c r="A259" s="30" t="s">
        <v>24</v>
      </c>
      <c r="B259" s="11"/>
      <c r="C259" s="12"/>
      <c r="D259" s="28"/>
      <c r="E259" s="28"/>
      <c r="F259" s="28">
        <f t="shared" si="137"/>
        <v>0</v>
      </c>
      <c r="G259" s="10"/>
      <c r="H259" s="15"/>
      <c r="I259" s="10">
        <f t="shared" si="138"/>
        <v>0</v>
      </c>
      <c r="N259" s="30" t="s">
        <v>24</v>
      </c>
      <c r="O259" s="11"/>
      <c r="P259" s="12"/>
      <c r="Q259" s="28"/>
      <c r="R259" s="28"/>
      <c r="S259" s="28">
        <f t="shared" si="139"/>
        <v>0</v>
      </c>
      <c r="T259" s="10"/>
      <c r="U259" s="15"/>
      <c r="V259" s="10">
        <f t="shared" si="140"/>
        <v>0</v>
      </c>
      <c r="W259" s="5"/>
      <c r="X259" s="5"/>
      <c r="Y259" s="5"/>
      <c r="Z259" s="5"/>
      <c r="AA259" s="30" t="s">
        <v>24</v>
      </c>
      <c r="AB259" s="11"/>
      <c r="AC259" s="12"/>
      <c r="AD259" s="28"/>
      <c r="AE259" s="28"/>
      <c r="AF259" s="28">
        <f t="shared" si="141"/>
        <v>0</v>
      </c>
      <c r="AG259" s="10"/>
      <c r="AH259" s="15"/>
      <c r="AI259" s="10">
        <f t="shared" si="142"/>
        <v>0</v>
      </c>
      <c r="AJ259" s="5"/>
      <c r="AK259" s="5"/>
      <c r="AL259" s="5"/>
      <c r="AM259" s="5"/>
      <c r="AN259" s="30" t="s">
        <v>24</v>
      </c>
      <c r="AO259" s="11"/>
      <c r="AP259" s="12"/>
      <c r="AQ259" s="28"/>
      <c r="AR259" s="28"/>
      <c r="AS259" s="28">
        <f t="shared" si="143"/>
        <v>0</v>
      </c>
      <c r="AT259" s="10"/>
      <c r="AU259" s="15"/>
      <c r="AV259" s="10">
        <f t="shared" si="144"/>
        <v>0</v>
      </c>
      <c r="AW259" s="5"/>
      <c r="AX259" s="5"/>
      <c r="AY259" s="5"/>
      <c r="AZ259" s="5"/>
      <c r="BA259" s="276"/>
      <c r="BB259" s="285"/>
      <c r="BC259" s="286"/>
      <c r="BD259" s="287"/>
      <c r="BE259" s="287"/>
      <c r="BF259" s="287"/>
      <c r="BG259" s="288"/>
      <c r="BH259" s="288"/>
      <c r="BI259" s="288"/>
      <c r="BJ259" s="279"/>
      <c r="BK259" s="279"/>
      <c r="BL259" s="279"/>
      <c r="BM259" s="279"/>
      <c r="BN259" s="276"/>
    </row>
    <row r="260" spans="1:66" x14ac:dyDescent="0.25">
      <c r="A260" s="31" t="s">
        <v>25</v>
      </c>
      <c r="B260" s="11" t="s">
        <v>1222</v>
      </c>
      <c r="C260" s="12" t="s">
        <v>1169</v>
      </c>
      <c r="D260" s="28">
        <v>1.1000000000000001</v>
      </c>
      <c r="E260" s="28">
        <v>0.2</v>
      </c>
      <c r="F260" s="28">
        <f t="shared" si="137"/>
        <v>0.22000000000000003</v>
      </c>
      <c r="G260" s="10">
        <v>2</v>
      </c>
      <c r="H260" s="15">
        <v>12</v>
      </c>
      <c r="I260" s="10">
        <f t="shared" si="138"/>
        <v>5.2800000000000011</v>
      </c>
      <c r="N260" s="31" t="s">
        <v>25</v>
      </c>
      <c r="O260" s="11" t="s">
        <v>1222</v>
      </c>
      <c r="P260" s="12" t="s">
        <v>1169</v>
      </c>
      <c r="Q260" s="28">
        <v>1.1000000000000001</v>
      </c>
      <c r="R260" s="28">
        <v>0.2</v>
      </c>
      <c r="S260" s="28">
        <f t="shared" si="139"/>
        <v>0.22000000000000003</v>
      </c>
      <c r="T260" s="10">
        <v>2</v>
      </c>
      <c r="U260" s="15">
        <v>12</v>
      </c>
      <c r="V260" s="10">
        <f t="shared" si="140"/>
        <v>5.2800000000000011</v>
      </c>
      <c r="W260" s="5"/>
      <c r="X260" s="5"/>
      <c r="Y260" s="5"/>
      <c r="Z260" s="5"/>
      <c r="AA260" s="31" t="s">
        <v>25</v>
      </c>
      <c r="AB260" s="11" t="s">
        <v>1222</v>
      </c>
      <c r="AC260" s="12" t="s">
        <v>1169</v>
      </c>
      <c r="AD260" s="28">
        <v>1.1000000000000001</v>
      </c>
      <c r="AE260" s="28">
        <v>0.2</v>
      </c>
      <c r="AF260" s="28">
        <f t="shared" si="141"/>
        <v>0.22000000000000003</v>
      </c>
      <c r="AG260" s="10">
        <v>2</v>
      </c>
      <c r="AH260" s="15">
        <v>12</v>
      </c>
      <c r="AI260" s="10">
        <f t="shared" si="142"/>
        <v>5.2800000000000011</v>
      </c>
      <c r="AJ260" s="5"/>
      <c r="AK260" s="5"/>
      <c r="AL260" s="5"/>
      <c r="AM260" s="5"/>
      <c r="AN260" s="31" t="s">
        <v>25</v>
      </c>
      <c r="AO260" s="11" t="s">
        <v>1222</v>
      </c>
      <c r="AP260" s="12" t="s">
        <v>1169</v>
      </c>
      <c r="AQ260" s="28">
        <v>1.1000000000000001</v>
      </c>
      <c r="AR260" s="28">
        <v>0.2</v>
      </c>
      <c r="AS260" s="28">
        <f t="shared" si="143"/>
        <v>0.22000000000000003</v>
      </c>
      <c r="AT260" s="10">
        <v>2</v>
      </c>
      <c r="AU260" s="15">
        <v>12</v>
      </c>
      <c r="AV260" s="10">
        <f t="shared" si="144"/>
        <v>5.2800000000000011</v>
      </c>
      <c r="AW260" s="5"/>
      <c r="AX260" s="5"/>
      <c r="AY260" s="5"/>
      <c r="AZ260" s="5"/>
      <c r="BA260" s="276"/>
      <c r="BB260" s="285"/>
      <c r="BC260" s="286"/>
      <c r="BD260" s="287"/>
      <c r="BE260" s="287"/>
      <c r="BF260" s="287"/>
      <c r="BG260" s="288"/>
      <c r="BH260" s="288"/>
      <c r="BI260" s="288"/>
      <c r="BJ260" s="279"/>
      <c r="BK260" s="279"/>
      <c r="BL260" s="279"/>
      <c r="BM260" s="279"/>
      <c r="BN260" s="276"/>
    </row>
    <row r="261" spans="1:66" x14ac:dyDescent="0.25">
      <c r="A261" s="31" t="s">
        <v>25</v>
      </c>
      <c r="B261" s="11" t="s">
        <v>1178</v>
      </c>
      <c r="C261" s="12" t="s">
        <v>1169</v>
      </c>
      <c r="D261" s="28">
        <v>1.2</v>
      </c>
      <c r="E261" s="28">
        <v>0.2</v>
      </c>
      <c r="F261" s="28">
        <f t="shared" ref="F261" si="145">SUM(D261*E261)</f>
        <v>0.24</v>
      </c>
      <c r="G261" s="10">
        <v>4</v>
      </c>
      <c r="H261" s="15">
        <v>12</v>
      </c>
      <c r="I261" s="10">
        <f t="shared" ref="I261" si="146">SUM(F261*G261)*H261</f>
        <v>11.52</v>
      </c>
      <c r="N261" s="31" t="s">
        <v>25</v>
      </c>
      <c r="O261" s="11" t="s">
        <v>1178</v>
      </c>
      <c r="P261" s="12" t="s">
        <v>1169</v>
      </c>
      <c r="Q261" s="28">
        <v>1.2</v>
      </c>
      <c r="R261" s="28">
        <v>0.2</v>
      </c>
      <c r="S261" s="28">
        <f t="shared" ref="S261" si="147">SUM(Q261*R261)</f>
        <v>0.24</v>
      </c>
      <c r="T261" s="10">
        <v>4</v>
      </c>
      <c r="U261" s="15">
        <v>12</v>
      </c>
      <c r="V261" s="10">
        <f t="shared" ref="V261" si="148">SUM(S261*T261)*U261</f>
        <v>11.52</v>
      </c>
      <c r="W261" s="5"/>
      <c r="X261" s="5"/>
      <c r="Y261" s="5"/>
      <c r="Z261" s="5"/>
      <c r="AA261" s="31" t="s">
        <v>25</v>
      </c>
      <c r="AB261" s="11" t="s">
        <v>1178</v>
      </c>
      <c r="AC261" s="12" t="s">
        <v>1169</v>
      </c>
      <c r="AD261" s="28">
        <v>1.2</v>
      </c>
      <c r="AE261" s="28">
        <v>0.2</v>
      </c>
      <c r="AF261" s="28">
        <f t="shared" ref="AF261" si="149">SUM(AD261*AE261)</f>
        <v>0.24</v>
      </c>
      <c r="AG261" s="10">
        <v>4</v>
      </c>
      <c r="AH261" s="15">
        <v>12</v>
      </c>
      <c r="AI261" s="10">
        <f t="shared" ref="AI261" si="150">SUM(AF261*AG261)*AH261</f>
        <v>11.52</v>
      </c>
      <c r="AJ261" s="5"/>
      <c r="AK261" s="5"/>
      <c r="AL261" s="5"/>
      <c r="AM261" s="5"/>
      <c r="AN261" s="31" t="s">
        <v>25</v>
      </c>
      <c r="AO261" s="11" t="s">
        <v>1178</v>
      </c>
      <c r="AP261" s="12" t="s">
        <v>1169</v>
      </c>
      <c r="AQ261" s="28">
        <v>1.2</v>
      </c>
      <c r="AR261" s="28">
        <v>0.2</v>
      </c>
      <c r="AS261" s="28">
        <f t="shared" ref="AS261" si="151">SUM(AQ261*AR261)</f>
        <v>0.24</v>
      </c>
      <c r="AT261" s="10">
        <v>4</v>
      </c>
      <c r="AU261" s="15">
        <v>12</v>
      </c>
      <c r="AV261" s="10">
        <f t="shared" ref="AV261" si="152">SUM(AS261*AT261)*AU261</f>
        <v>11.52</v>
      </c>
      <c r="AW261" s="5"/>
      <c r="AX261" s="5"/>
      <c r="AY261" s="5"/>
      <c r="AZ261" s="5"/>
      <c r="BA261" s="276"/>
      <c r="BB261" s="285"/>
      <c r="BC261" s="286"/>
      <c r="BD261" s="287"/>
      <c r="BE261" s="287"/>
      <c r="BF261" s="287"/>
      <c r="BG261" s="288"/>
      <c r="BH261" s="288"/>
      <c r="BI261" s="288"/>
      <c r="BJ261" s="279"/>
      <c r="BK261" s="279"/>
      <c r="BL261" s="279"/>
      <c r="BM261" s="279"/>
      <c r="BN261" s="276"/>
    </row>
    <row r="262" spans="1:66" x14ac:dyDescent="0.25">
      <c r="A262" s="31" t="s">
        <v>25</v>
      </c>
      <c r="B262" s="11" t="s">
        <v>1188</v>
      </c>
      <c r="C262" s="12" t="s">
        <v>1169</v>
      </c>
      <c r="D262" s="28">
        <v>2.2000000000000002</v>
      </c>
      <c r="E262" s="28">
        <v>0.2</v>
      </c>
      <c r="F262" s="28">
        <f t="shared" si="137"/>
        <v>0.44000000000000006</v>
      </c>
      <c r="G262" s="10">
        <v>2</v>
      </c>
      <c r="H262" s="15">
        <v>12</v>
      </c>
      <c r="I262" s="10">
        <f t="shared" si="138"/>
        <v>10.560000000000002</v>
      </c>
      <c r="N262" s="31" t="s">
        <v>25</v>
      </c>
      <c r="O262" s="11" t="s">
        <v>1188</v>
      </c>
      <c r="P262" s="12" t="s">
        <v>1169</v>
      </c>
      <c r="Q262" s="28">
        <v>2.2000000000000002</v>
      </c>
      <c r="R262" s="28">
        <v>0.2</v>
      </c>
      <c r="S262" s="28">
        <f t="shared" ref="S262" si="153">SUM(Q262*R262)</f>
        <v>0.44000000000000006</v>
      </c>
      <c r="T262" s="10">
        <v>2</v>
      </c>
      <c r="U262" s="15">
        <v>12</v>
      </c>
      <c r="V262" s="10">
        <f t="shared" ref="V262" si="154">SUM(S262*T262)*U262</f>
        <v>10.560000000000002</v>
      </c>
      <c r="W262" s="5"/>
      <c r="X262" s="5"/>
      <c r="Y262" s="5"/>
      <c r="Z262" s="5"/>
      <c r="AA262" s="31" t="s">
        <v>25</v>
      </c>
      <c r="AB262" s="11" t="s">
        <v>1188</v>
      </c>
      <c r="AC262" s="12" t="s">
        <v>1169</v>
      </c>
      <c r="AD262" s="28">
        <v>2.2000000000000002</v>
      </c>
      <c r="AE262" s="28">
        <v>0.2</v>
      </c>
      <c r="AF262" s="28">
        <f t="shared" ref="AF262" si="155">SUM(AD262*AE262)</f>
        <v>0.44000000000000006</v>
      </c>
      <c r="AG262" s="10">
        <v>2</v>
      </c>
      <c r="AH262" s="15">
        <v>12</v>
      </c>
      <c r="AI262" s="10">
        <f t="shared" ref="AI262" si="156">SUM(AF262*AG262)*AH262</f>
        <v>10.560000000000002</v>
      </c>
      <c r="AJ262" s="5"/>
      <c r="AK262" s="5"/>
      <c r="AL262" s="5"/>
      <c r="AM262" s="5"/>
      <c r="AN262" s="31" t="s">
        <v>25</v>
      </c>
      <c r="AO262" s="11" t="s">
        <v>1188</v>
      </c>
      <c r="AP262" s="12" t="s">
        <v>1169</v>
      </c>
      <c r="AQ262" s="28">
        <v>2.2000000000000002</v>
      </c>
      <c r="AR262" s="28">
        <v>0.2</v>
      </c>
      <c r="AS262" s="28">
        <f t="shared" ref="AS262" si="157">SUM(AQ262*AR262)</f>
        <v>0.44000000000000006</v>
      </c>
      <c r="AT262" s="10">
        <v>2</v>
      </c>
      <c r="AU262" s="15">
        <v>12</v>
      </c>
      <c r="AV262" s="10">
        <f t="shared" ref="AV262" si="158">SUM(AS262*AT262)*AU262</f>
        <v>10.560000000000002</v>
      </c>
      <c r="AW262" s="5"/>
      <c r="AX262" s="5"/>
      <c r="AY262" s="5"/>
      <c r="AZ262" s="5"/>
      <c r="BA262" s="276"/>
      <c r="BB262" s="285"/>
      <c r="BC262" s="286"/>
      <c r="BD262" s="287"/>
      <c r="BE262" s="287"/>
      <c r="BF262" s="287"/>
      <c r="BG262" s="288"/>
      <c r="BH262" s="288"/>
      <c r="BI262" s="288"/>
      <c r="BJ262" s="279"/>
      <c r="BK262" s="279"/>
      <c r="BL262" s="279"/>
      <c r="BM262" s="279"/>
      <c r="BN262" s="276"/>
    </row>
    <row r="263" spans="1:66" x14ac:dyDescent="0.25">
      <c r="A263" s="31" t="s">
        <v>25</v>
      </c>
      <c r="B263" s="11" t="s">
        <v>1223</v>
      </c>
      <c r="C263" s="12" t="s">
        <v>1169</v>
      </c>
      <c r="D263" s="28">
        <v>2.2000000000000002</v>
      </c>
      <c r="E263" s="28">
        <v>0.2</v>
      </c>
      <c r="F263" s="28">
        <f t="shared" ref="F263:F264" si="159">SUM(D263*E263)</f>
        <v>0.44000000000000006</v>
      </c>
      <c r="G263" s="10">
        <v>2</v>
      </c>
      <c r="H263" s="15">
        <v>12</v>
      </c>
      <c r="I263" s="10">
        <f t="shared" ref="I263:I264" si="160">SUM(F263*G263)*H263</f>
        <v>10.560000000000002</v>
      </c>
      <c r="N263" s="31" t="s">
        <v>25</v>
      </c>
      <c r="O263" s="11" t="s">
        <v>1223</v>
      </c>
      <c r="P263" s="12" t="s">
        <v>1169</v>
      </c>
      <c r="Q263" s="28">
        <v>2.2000000000000002</v>
      </c>
      <c r="R263" s="28">
        <v>0.2</v>
      </c>
      <c r="S263" s="28">
        <f t="shared" ref="S263:S264" si="161">SUM(Q263*R263)</f>
        <v>0.44000000000000006</v>
      </c>
      <c r="T263" s="10">
        <v>2</v>
      </c>
      <c r="U263" s="15">
        <v>12</v>
      </c>
      <c r="V263" s="10">
        <f t="shared" ref="V263:V264" si="162">SUM(S263*T263)*U263</f>
        <v>10.560000000000002</v>
      </c>
      <c r="W263" s="5"/>
      <c r="X263" s="5"/>
      <c r="Y263" s="5"/>
      <c r="Z263" s="5"/>
      <c r="AA263" s="31" t="s">
        <v>25</v>
      </c>
      <c r="AB263" s="11" t="s">
        <v>1223</v>
      </c>
      <c r="AC263" s="12" t="s">
        <v>1169</v>
      </c>
      <c r="AD263" s="28">
        <v>2.2000000000000002</v>
      </c>
      <c r="AE263" s="28">
        <v>0.2</v>
      </c>
      <c r="AF263" s="28">
        <f t="shared" ref="AF263:AF264" si="163">SUM(AD263*AE263)</f>
        <v>0.44000000000000006</v>
      </c>
      <c r="AG263" s="10">
        <v>2</v>
      </c>
      <c r="AH263" s="15">
        <v>12</v>
      </c>
      <c r="AI263" s="10">
        <f t="shared" ref="AI263:AI264" si="164">SUM(AF263*AG263)*AH263</f>
        <v>10.560000000000002</v>
      </c>
      <c r="AJ263" s="5"/>
      <c r="AK263" s="5"/>
      <c r="AL263" s="5"/>
      <c r="AM263" s="5"/>
      <c r="AN263" s="31" t="s">
        <v>25</v>
      </c>
      <c r="AO263" s="11" t="s">
        <v>1223</v>
      </c>
      <c r="AP263" s="12" t="s">
        <v>1169</v>
      </c>
      <c r="AQ263" s="28">
        <v>2.2000000000000002</v>
      </c>
      <c r="AR263" s="28">
        <v>0.2</v>
      </c>
      <c r="AS263" s="28">
        <f t="shared" ref="AS263:AS264" si="165">SUM(AQ263*AR263)</f>
        <v>0.44000000000000006</v>
      </c>
      <c r="AT263" s="10">
        <v>2</v>
      </c>
      <c r="AU263" s="15">
        <v>12</v>
      </c>
      <c r="AV263" s="10">
        <f t="shared" ref="AV263:AV264" si="166">SUM(AS263*AT263)*AU263</f>
        <v>10.560000000000002</v>
      </c>
      <c r="AW263" s="5"/>
      <c r="AX263" s="5"/>
      <c r="AY263" s="5"/>
      <c r="AZ263" s="5"/>
      <c r="BA263" s="276"/>
      <c r="BB263" s="285"/>
      <c r="BC263" s="286"/>
      <c r="BD263" s="287"/>
      <c r="BE263" s="287"/>
      <c r="BF263" s="287"/>
      <c r="BG263" s="288"/>
      <c r="BH263" s="288"/>
      <c r="BI263" s="288"/>
      <c r="BJ263" s="279"/>
      <c r="BK263" s="279"/>
      <c r="BL263" s="279"/>
      <c r="BM263" s="279"/>
      <c r="BN263" s="276"/>
    </row>
    <row r="264" spans="1:66" x14ac:dyDescent="0.25">
      <c r="A264" s="31" t="s">
        <v>25</v>
      </c>
      <c r="B264" s="11" t="s">
        <v>1225</v>
      </c>
      <c r="C264" s="12" t="s">
        <v>1169</v>
      </c>
      <c r="D264" s="28">
        <v>1.1000000000000001</v>
      </c>
      <c r="E264" s="28">
        <v>1.5</v>
      </c>
      <c r="F264" s="28">
        <f t="shared" si="159"/>
        <v>1.6500000000000001</v>
      </c>
      <c r="G264" s="10">
        <v>2</v>
      </c>
      <c r="H264" s="15">
        <v>12</v>
      </c>
      <c r="I264" s="10">
        <f t="shared" si="160"/>
        <v>39.6</v>
      </c>
      <c r="N264" s="31" t="s">
        <v>25</v>
      </c>
      <c r="O264" s="11" t="s">
        <v>1225</v>
      </c>
      <c r="P264" s="12" t="s">
        <v>1169</v>
      </c>
      <c r="Q264" s="28">
        <v>1.1000000000000001</v>
      </c>
      <c r="R264" s="28">
        <v>1.5</v>
      </c>
      <c r="S264" s="28">
        <f t="shared" si="161"/>
        <v>1.6500000000000001</v>
      </c>
      <c r="T264" s="10">
        <v>2</v>
      </c>
      <c r="U264" s="15">
        <v>12</v>
      </c>
      <c r="V264" s="10">
        <f t="shared" si="162"/>
        <v>39.6</v>
      </c>
      <c r="W264" s="5"/>
      <c r="X264" s="5"/>
      <c r="Y264" s="5"/>
      <c r="Z264" s="5"/>
      <c r="AA264" s="31" t="s">
        <v>25</v>
      </c>
      <c r="AB264" s="11" t="s">
        <v>1225</v>
      </c>
      <c r="AC264" s="12" t="s">
        <v>1169</v>
      </c>
      <c r="AD264" s="28">
        <v>1.1000000000000001</v>
      </c>
      <c r="AE264" s="28">
        <v>1.5</v>
      </c>
      <c r="AF264" s="28">
        <f t="shared" si="163"/>
        <v>1.6500000000000001</v>
      </c>
      <c r="AG264" s="10">
        <v>2</v>
      </c>
      <c r="AH264" s="15">
        <v>12</v>
      </c>
      <c r="AI264" s="10">
        <f t="shared" si="164"/>
        <v>39.6</v>
      </c>
      <c r="AJ264" s="5"/>
      <c r="AK264" s="5"/>
      <c r="AL264" s="5"/>
      <c r="AM264" s="5"/>
      <c r="AN264" s="31" t="s">
        <v>25</v>
      </c>
      <c r="AO264" s="11" t="s">
        <v>1225</v>
      </c>
      <c r="AP264" s="12" t="s">
        <v>1169</v>
      </c>
      <c r="AQ264" s="28">
        <v>1.1000000000000001</v>
      </c>
      <c r="AR264" s="28">
        <v>1.5</v>
      </c>
      <c r="AS264" s="28">
        <f t="shared" si="165"/>
        <v>1.6500000000000001</v>
      </c>
      <c r="AT264" s="10">
        <v>2</v>
      </c>
      <c r="AU264" s="15">
        <v>12</v>
      </c>
      <c r="AV264" s="10">
        <f t="shared" si="166"/>
        <v>39.6</v>
      </c>
      <c r="AW264" s="5"/>
      <c r="AX264" s="5"/>
      <c r="AY264" s="5"/>
      <c r="AZ264" s="5"/>
      <c r="BA264" s="276"/>
      <c r="BB264" s="285"/>
      <c r="BC264" s="286"/>
      <c r="BD264" s="287"/>
      <c r="BE264" s="287"/>
      <c r="BF264" s="287"/>
      <c r="BG264" s="288"/>
      <c r="BH264" s="288"/>
      <c r="BI264" s="288"/>
      <c r="BJ264" s="279"/>
      <c r="BK264" s="279"/>
      <c r="BL264" s="279"/>
      <c r="BM264" s="279"/>
      <c r="BN264" s="276"/>
    </row>
    <row r="265" spans="1:66" x14ac:dyDescent="0.25">
      <c r="A265" s="31" t="s">
        <v>25</v>
      </c>
      <c r="B265" s="11" t="s">
        <v>1225</v>
      </c>
      <c r="C265" s="12" t="s">
        <v>1169</v>
      </c>
      <c r="D265" s="28">
        <v>1.1000000000000001</v>
      </c>
      <c r="E265" s="28">
        <v>0.4</v>
      </c>
      <c r="F265" s="28">
        <f t="shared" si="137"/>
        <v>0.44000000000000006</v>
      </c>
      <c r="G265" s="10">
        <v>3</v>
      </c>
      <c r="H265" s="15">
        <v>12</v>
      </c>
      <c r="I265" s="10">
        <f t="shared" si="138"/>
        <v>15.840000000000003</v>
      </c>
      <c r="N265" s="31" t="s">
        <v>25</v>
      </c>
      <c r="O265" s="11" t="s">
        <v>1225</v>
      </c>
      <c r="P265" s="12" t="s">
        <v>1169</v>
      </c>
      <c r="Q265" s="28">
        <v>1.1000000000000001</v>
      </c>
      <c r="R265" s="28">
        <v>0.4</v>
      </c>
      <c r="S265" s="28">
        <f t="shared" ref="S265" si="167">SUM(Q265*R265)</f>
        <v>0.44000000000000006</v>
      </c>
      <c r="T265" s="10">
        <v>3</v>
      </c>
      <c r="U265" s="15">
        <v>12</v>
      </c>
      <c r="V265" s="10">
        <f t="shared" ref="V265" si="168">SUM(S265*T265)*U265</f>
        <v>15.840000000000003</v>
      </c>
      <c r="W265" s="5"/>
      <c r="X265" s="5"/>
      <c r="Y265" s="5"/>
      <c r="Z265" s="5"/>
      <c r="AA265" s="31" t="s">
        <v>25</v>
      </c>
      <c r="AB265" s="11" t="s">
        <v>1225</v>
      </c>
      <c r="AC265" s="12" t="s">
        <v>1169</v>
      </c>
      <c r="AD265" s="28">
        <v>1.1000000000000001</v>
      </c>
      <c r="AE265" s="28">
        <v>0.4</v>
      </c>
      <c r="AF265" s="28">
        <f t="shared" ref="AF265" si="169">SUM(AD265*AE265)</f>
        <v>0.44000000000000006</v>
      </c>
      <c r="AG265" s="10">
        <v>3</v>
      </c>
      <c r="AH265" s="15">
        <v>12</v>
      </c>
      <c r="AI265" s="10">
        <f t="shared" ref="AI265" si="170">SUM(AF265*AG265)*AH265</f>
        <v>15.840000000000003</v>
      </c>
      <c r="AJ265" s="5"/>
      <c r="AK265" s="5"/>
      <c r="AL265" s="5"/>
      <c r="AM265" s="5"/>
      <c r="AN265" s="31" t="s">
        <v>25</v>
      </c>
      <c r="AO265" s="11" t="s">
        <v>1225</v>
      </c>
      <c r="AP265" s="12" t="s">
        <v>1169</v>
      </c>
      <c r="AQ265" s="28">
        <v>1.1000000000000001</v>
      </c>
      <c r="AR265" s="28">
        <v>0.4</v>
      </c>
      <c r="AS265" s="28">
        <f t="shared" ref="AS265" si="171">SUM(AQ265*AR265)</f>
        <v>0.44000000000000006</v>
      </c>
      <c r="AT265" s="10">
        <v>3</v>
      </c>
      <c r="AU265" s="15">
        <v>12</v>
      </c>
      <c r="AV265" s="10">
        <f t="shared" ref="AV265" si="172">SUM(AS265*AT265)*AU265</f>
        <v>15.840000000000003</v>
      </c>
      <c r="AW265" s="5"/>
      <c r="AX265" s="5"/>
      <c r="AY265" s="5"/>
      <c r="AZ265" s="5"/>
      <c r="BA265" s="276"/>
      <c r="BB265" s="285"/>
      <c r="BC265" s="286"/>
      <c r="BD265" s="287"/>
      <c r="BE265" s="287"/>
      <c r="BF265" s="287"/>
      <c r="BG265" s="288"/>
      <c r="BH265" s="288"/>
      <c r="BI265" s="288"/>
      <c r="BJ265" s="279"/>
      <c r="BK265" s="279"/>
      <c r="BL265" s="279"/>
      <c r="BM265" s="279"/>
      <c r="BN265" s="276"/>
    </row>
    <row r="266" spans="1:66" x14ac:dyDescent="0.25">
      <c r="A266" s="31" t="s">
        <v>39</v>
      </c>
      <c r="B266" s="11"/>
      <c r="C266" s="12"/>
      <c r="D266" s="28"/>
      <c r="E266" s="28"/>
      <c r="F266" s="28"/>
      <c r="G266" s="10"/>
      <c r="H266" s="15"/>
      <c r="I266" s="10">
        <f t="shared" ref="I266:I268" si="173">SUM(G266*H266)</f>
        <v>0</v>
      </c>
      <c r="N266" s="31" t="s">
        <v>39</v>
      </c>
      <c r="O266" s="11"/>
      <c r="P266" s="12"/>
      <c r="Q266" s="28"/>
      <c r="R266" s="28"/>
      <c r="S266" s="28"/>
      <c r="T266" s="10"/>
      <c r="U266" s="15"/>
      <c r="V266" s="10">
        <f t="shared" ref="V266:V287" si="174">SUM(T266*U266)</f>
        <v>0</v>
      </c>
      <c r="W266" s="5"/>
      <c r="X266" s="5"/>
      <c r="Y266" s="5"/>
      <c r="Z266" s="5"/>
      <c r="AA266" s="31" t="s">
        <v>39</v>
      </c>
      <c r="AB266" s="11"/>
      <c r="AC266" s="12"/>
      <c r="AD266" s="28"/>
      <c r="AE266" s="28"/>
      <c r="AF266" s="28"/>
      <c r="AG266" s="10"/>
      <c r="AH266" s="15"/>
      <c r="AI266" s="10">
        <f t="shared" ref="AI266:AI287" si="175">SUM(AG266*AH266)</f>
        <v>0</v>
      </c>
      <c r="AJ266" s="5"/>
      <c r="AK266" s="5"/>
      <c r="AL266" s="5"/>
      <c r="AM266" s="5"/>
      <c r="AN266" s="31" t="s">
        <v>39</v>
      </c>
      <c r="AO266" s="11"/>
      <c r="AP266" s="12"/>
      <c r="AQ266" s="28"/>
      <c r="AR266" s="28"/>
      <c r="AS266" s="28"/>
      <c r="AT266" s="10"/>
      <c r="AU266" s="15"/>
      <c r="AV266" s="10">
        <f t="shared" ref="AV266:AV287" si="176">SUM(AT266*AU266)</f>
        <v>0</v>
      </c>
      <c r="AW266" s="5"/>
      <c r="AX266" s="5"/>
      <c r="AY266" s="5"/>
      <c r="AZ266" s="5"/>
      <c r="BA266" s="276"/>
      <c r="BB266" s="285"/>
      <c r="BC266" s="286"/>
      <c r="BD266" s="287"/>
      <c r="BE266" s="287"/>
      <c r="BF266" s="287"/>
      <c r="BG266" s="288"/>
      <c r="BH266" s="288"/>
      <c r="BI266" s="288"/>
      <c r="BJ266" s="279"/>
      <c r="BK266" s="279"/>
      <c r="BL266" s="279"/>
      <c r="BM266" s="279"/>
      <c r="BN266" s="276"/>
    </row>
    <row r="267" spans="1:66" x14ac:dyDescent="0.25">
      <c r="A267" s="31" t="s">
        <v>39</v>
      </c>
      <c r="B267" s="11"/>
      <c r="C267" s="12"/>
      <c r="D267" s="28"/>
      <c r="E267" s="28"/>
      <c r="F267" s="28"/>
      <c r="G267" s="10"/>
      <c r="H267" s="15"/>
      <c r="I267" s="10">
        <f t="shared" si="173"/>
        <v>0</v>
      </c>
      <c r="N267" s="31" t="s">
        <v>39</v>
      </c>
      <c r="O267" s="11"/>
      <c r="P267" s="12"/>
      <c r="Q267" s="28"/>
      <c r="R267" s="28"/>
      <c r="S267" s="28"/>
      <c r="T267" s="10"/>
      <c r="U267" s="15"/>
      <c r="V267" s="10">
        <f t="shared" si="174"/>
        <v>0</v>
      </c>
      <c r="W267" s="5"/>
      <c r="X267" s="5"/>
      <c r="Y267" s="5"/>
      <c r="Z267" s="5"/>
      <c r="AA267" s="31" t="s">
        <v>39</v>
      </c>
      <c r="AB267" s="11"/>
      <c r="AC267" s="12"/>
      <c r="AD267" s="28"/>
      <c r="AE267" s="28"/>
      <c r="AF267" s="28"/>
      <c r="AG267" s="10"/>
      <c r="AH267" s="15"/>
      <c r="AI267" s="10">
        <f t="shared" si="175"/>
        <v>0</v>
      </c>
      <c r="AJ267" s="5"/>
      <c r="AK267" s="5"/>
      <c r="AL267" s="5"/>
      <c r="AM267" s="5"/>
      <c r="AN267" s="31" t="s">
        <v>39</v>
      </c>
      <c r="AO267" s="11"/>
      <c r="AP267" s="12"/>
      <c r="AQ267" s="28"/>
      <c r="AR267" s="28"/>
      <c r="AS267" s="28"/>
      <c r="AT267" s="10"/>
      <c r="AU267" s="15"/>
      <c r="AV267" s="10">
        <f t="shared" si="176"/>
        <v>0</v>
      </c>
      <c r="AW267" s="5"/>
      <c r="AX267" s="5"/>
      <c r="AY267" s="5"/>
      <c r="AZ267" s="5"/>
      <c r="BA267" s="276"/>
      <c r="BB267" s="285"/>
      <c r="BC267" s="286"/>
      <c r="BD267" s="287"/>
      <c r="BE267" s="287"/>
      <c r="BF267" s="287"/>
      <c r="BG267" s="288"/>
      <c r="BH267" s="288"/>
      <c r="BI267" s="288"/>
      <c r="BJ267" s="279"/>
      <c r="BK267" s="279"/>
      <c r="BL267" s="279"/>
      <c r="BM267" s="279"/>
      <c r="BN267" s="276"/>
    </row>
    <row r="268" spans="1:66" x14ac:dyDescent="0.25">
      <c r="A268" s="31" t="s">
        <v>39</v>
      </c>
      <c r="B268" s="11"/>
      <c r="C268" s="12"/>
      <c r="D268" s="28"/>
      <c r="E268" s="28"/>
      <c r="F268" s="28"/>
      <c r="G268" s="10"/>
      <c r="H268" s="15"/>
      <c r="I268" s="10">
        <f t="shared" si="173"/>
        <v>0</v>
      </c>
      <c r="N268" s="31" t="s">
        <v>39</v>
      </c>
      <c r="O268" s="11"/>
      <c r="P268" s="12"/>
      <c r="Q268" s="28"/>
      <c r="R268" s="28"/>
      <c r="S268" s="28"/>
      <c r="T268" s="10"/>
      <c r="U268" s="15"/>
      <c r="V268" s="10">
        <f t="shared" si="174"/>
        <v>0</v>
      </c>
      <c r="W268" s="5"/>
      <c r="X268" s="5"/>
      <c r="Y268" s="5"/>
      <c r="Z268" s="5"/>
      <c r="AA268" s="31" t="s">
        <v>39</v>
      </c>
      <c r="AB268" s="11"/>
      <c r="AC268" s="12"/>
      <c r="AD268" s="28"/>
      <c r="AE268" s="28"/>
      <c r="AF268" s="28"/>
      <c r="AG268" s="10"/>
      <c r="AH268" s="15"/>
      <c r="AI268" s="10">
        <f t="shared" si="175"/>
        <v>0</v>
      </c>
      <c r="AJ268" s="5"/>
      <c r="AK268" s="5"/>
      <c r="AL268" s="5"/>
      <c r="AM268" s="5"/>
      <c r="AN268" s="31" t="s">
        <v>39</v>
      </c>
      <c r="AO268" s="11"/>
      <c r="AP268" s="12"/>
      <c r="AQ268" s="28"/>
      <c r="AR268" s="28"/>
      <c r="AS268" s="28"/>
      <c r="AT268" s="10"/>
      <c r="AU268" s="15"/>
      <c r="AV268" s="10">
        <f t="shared" si="176"/>
        <v>0</v>
      </c>
      <c r="AW268" s="5"/>
      <c r="AX268" s="5"/>
      <c r="AY268" s="5"/>
      <c r="AZ268" s="5"/>
      <c r="BA268" s="276"/>
      <c r="BB268" s="285"/>
      <c r="BC268" s="286"/>
      <c r="BD268" s="287"/>
      <c r="BE268" s="287"/>
      <c r="BF268" s="287"/>
      <c r="BG268" s="288"/>
      <c r="BH268" s="288"/>
      <c r="BI268" s="288"/>
      <c r="BJ268" s="279"/>
      <c r="BK268" s="279"/>
      <c r="BL268" s="279"/>
      <c r="BM268" s="279"/>
      <c r="BN268" s="276"/>
    </row>
    <row r="269" spans="1:66" x14ac:dyDescent="0.25">
      <c r="A269" s="32" t="s">
        <v>28</v>
      </c>
      <c r="B269" s="11" t="s">
        <v>1224</v>
      </c>
      <c r="C269" s="12"/>
      <c r="D269" s="28"/>
      <c r="E269" s="28"/>
      <c r="F269" s="28"/>
      <c r="G269" s="10">
        <v>1</v>
      </c>
      <c r="H269" s="15">
        <v>4940</v>
      </c>
      <c r="I269" s="10">
        <f t="shared" ref="I269:I287" si="177">SUM(G269*H269)</f>
        <v>4940</v>
      </c>
      <c r="J269" s="5" t="s">
        <v>1310</v>
      </c>
      <c r="N269" s="32" t="s">
        <v>28</v>
      </c>
      <c r="O269" s="11" t="s">
        <v>1224</v>
      </c>
      <c r="P269" s="234" t="s">
        <v>1359</v>
      </c>
      <c r="Q269" s="235"/>
      <c r="R269" s="235"/>
      <c r="S269" s="235"/>
      <c r="T269" s="231">
        <v>0.85</v>
      </c>
      <c r="U269" s="15">
        <v>4940</v>
      </c>
      <c r="V269" s="10">
        <f t="shared" si="174"/>
        <v>4199</v>
      </c>
      <c r="W269" s="5" t="s">
        <v>1310</v>
      </c>
      <c r="X269" s="5"/>
      <c r="Y269" s="5"/>
      <c r="Z269" s="5"/>
      <c r="AA269" s="32" t="s">
        <v>28</v>
      </c>
      <c r="AB269" s="11" t="s">
        <v>1224</v>
      </c>
      <c r="AC269" s="234" t="s">
        <v>1358</v>
      </c>
      <c r="AD269" s="28"/>
      <c r="AE269" s="28"/>
      <c r="AF269" s="28"/>
      <c r="AG269" s="231">
        <v>0.9</v>
      </c>
      <c r="AH269" s="15">
        <v>4940</v>
      </c>
      <c r="AI269" s="10">
        <f t="shared" si="175"/>
        <v>4446</v>
      </c>
      <c r="AJ269" s="5" t="s">
        <v>1310</v>
      </c>
      <c r="AK269" s="5"/>
      <c r="AL269" s="5"/>
      <c r="AM269" s="5"/>
      <c r="AN269" s="32" t="s">
        <v>28</v>
      </c>
      <c r="AO269" s="11" t="s">
        <v>1224</v>
      </c>
      <c r="AP269" s="234" t="s">
        <v>1360</v>
      </c>
      <c r="AQ269" s="235"/>
      <c r="AR269" s="235"/>
      <c r="AS269" s="235"/>
      <c r="AT269" s="231">
        <v>0.93</v>
      </c>
      <c r="AU269" s="15">
        <v>4940</v>
      </c>
      <c r="AV269" s="10">
        <f t="shared" si="176"/>
        <v>4594.2</v>
      </c>
      <c r="AW269" s="5" t="s">
        <v>1310</v>
      </c>
      <c r="AX269" s="5"/>
      <c r="AY269" s="5"/>
      <c r="AZ269" s="5"/>
      <c r="BA269" s="276"/>
      <c r="BB269" s="285"/>
      <c r="BC269" s="289"/>
      <c r="BD269" s="290"/>
      <c r="BE269" s="290"/>
      <c r="BF269" s="290"/>
      <c r="BG269" s="291"/>
      <c r="BH269" s="288"/>
      <c r="BI269" s="288"/>
      <c r="BJ269" s="279"/>
      <c r="BK269" s="279"/>
      <c r="BL269" s="279"/>
      <c r="BM269" s="279"/>
      <c r="BN269" s="276"/>
    </row>
    <row r="270" spans="1:66" x14ac:dyDescent="0.25">
      <c r="A270" s="32" t="s">
        <v>28</v>
      </c>
      <c r="B270" s="11" t="s">
        <v>1221</v>
      </c>
      <c r="C270" s="12"/>
      <c r="D270" s="28"/>
      <c r="E270" s="28"/>
      <c r="F270" s="28"/>
      <c r="G270" s="10">
        <v>1</v>
      </c>
      <c r="H270" s="15">
        <f>472.14+147.85</f>
        <v>619.99</v>
      </c>
      <c r="I270" s="10">
        <f t="shared" si="177"/>
        <v>619.99</v>
      </c>
      <c r="J270" s="10" t="s">
        <v>1233</v>
      </c>
      <c r="N270" s="32" t="s">
        <v>28</v>
      </c>
      <c r="O270" s="11" t="s">
        <v>1221</v>
      </c>
      <c r="P270" s="12"/>
      <c r="Q270" s="28"/>
      <c r="R270" s="28"/>
      <c r="S270" s="28"/>
      <c r="T270" s="10">
        <v>1</v>
      </c>
      <c r="U270" s="15">
        <f>472.14+147.85</f>
        <v>619.99</v>
      </c>
      <c r="V270" s="10">
        <f t="shared" si="174"/>
        <v>619.99</v>
      </c>
      <c r="W270" s="10" t="s">
        <v>1233</v>
      </c>
      <c r="X270" s="5"/>
      <c r="Y270" s="5"/>
      <c r="Z270" s="5"/>
      <c r="AA270" s="32" t="s">
        <v>28</v>
      </c>
      <c r="AB270" s="11" t="s">
        <v>1221</v>
      </c>
      <c r="AC270" s="12"/>
      <c r="AD270" s="28"/>
      <c r="AE270" s="28"/>
      <c r="AF270" s="28"/>
      <c r="AG270" s="10">
        <v>1</v>
      </c>
      <c r="AH270" s="15">
        <f>472.14+147.85</f>
        <v>619.99</v>
      </c>
      <c r="AI270" s="10">
        <f t="shared" si="175"/>
        <v>619.99</v>
      </c>
      <c r="AJ270" s="10" t="s">
        <v>1233</v>
      </c>
      <c r="AK270" s="5"/>
      <c r="AL270" s="5"/>
      <c r="AM270" s="5"/>
      <c r="AN270" s="32" t="s">
        <v>28</v>
      </c>
      <c r="AO270" s="11" t="s">
        <v>1221</v>
      </c>
      <c r="AP270" s="12"/>
      <c r="AQ270" s="28"/>
      <c r="AR270" s="28"/>
      <c r="AS270" s="28"/>
      <c r="AT270" s="10">
        <v>1</v>
      </c>
      <c r="AU270" s="15">
        <f>472.14+147.85</f>
        <v>619.99</v>
      </c>
      <c r="AV270" s="10">
        <f t="shared" si="176"/>
        <v>619.99</v>
      </c>
      <c r="AW270" s="10" t="s">
        <v>1233</v>
      </c>
      <c r="AX270" s="5"/>
      <c r="AY270" s="5"/>
      <c r="AZ270" s="5"/>
      <c r="BA270" s="276"/>
      <c r="BB270" s="285"/>
      <c r="BC270" s="286"/>
      <c r="BD270" s="287"/>
      <c r="BE270" s="287"/>
      <c r="BF270" s="287"/>
      <c r="BG270" s="288"/>
      <c r="BH270" s="288"/>
      <c r="BI270" s="288"/>
      <c r="BJ270" s="288"/>
      <c r="BK270" s="279"/>
      <c r="BL270" s="279"/>
      <c r="BM270" s="279"/>
      <c r="BN270" s="276"/>
    </row>
    <row r="271" spans="1:66" x14ac:dyDescent="0.25">
      <c r="A271" s="32" t="s">
        <v>28</v>
      </c>
      <c r="B271" s="11"/>
      <c r="C271" s="12"/>
      <c r="D271" s="28"/>
      <c r="E271" s="28"/>
      <c r="F271" s="28"/>
      <c r="G271" s="10"/>
      <c r="H271" s="15"/>
      <c r="I271" s="10">
        <f t="shared" si="177"/>
        <v>0</v>
      </c>
      <c r="N271" s="32" t="s">
        <v>28</v>
      </c>
      <c r="O271" s="11"/>
      <c r="P271" s="12"/>
      <c r="Q271" s="28"/>
      <c r="R271" s="28"/>
      <c r="S271" s="28"/>
      <c r="T271" s="10"/>
      <c r="U271" s="15"/>
      <c r="V271" s="10">
        <f t="shared" si="174"/>
        <v>0</v>
      </c>
      <c r="W271" s="5"/>
      <c r="X271" s="5"/>
      <c r="Y271" s="5"/>
      <c r="Z271" s="5"/>
      <c r="AA271" s="32" t="s">
        <v>28</v>
      </c>
      <c r="AB271" s="11"/>
      <c r="AC271" s="12"/>
      <c r="AD271" s="28"/>
      <c r="AE271" s="28"/>
      <c r="AF271" s="28"/>
      <c r="AG271" s="10"/>
      <c r="AH271" s="15"/>
      <c r="AI271" s="10">
        <f t="shared" si="175"/>
        <v>0</v>
      </c>
      <c r="AJ271" s="5"/>
      <c r="AK271" s="5"/>
      <c r="AL271" s="5"/>
      <c r="AM271" s="5"/>
      <c r="AN271" s="32" t="s">
        <v>28</v>
      </c>
      <c r="AO271" s="11"/>
      <c r="AP271" s="12"/>
      <c r="AQ271" s="28"/>
      <c r="AR271" s="28"/>
      <c r="AS271" s="28"/>
      <c r="AT271" s="10"/>
      <c r="AU271" s="15"/>
      <c r="AV271" s="10">
        <f t="shared" si="176"/>
        <v>0</v>
      </c>
      <c r="AW271" s="5"/>
      <c r="AX271" s="5"/>
      <c r="AY271" s="5"/>
      <c r="AZ271" s="5"/>
      <c r="BA271" s="276"/>
      <c r="BB271" s="285"/>
      <c r="BC271" s="286"/>
      <c r="BD271" s="287"/>
      <c r="BE271" s="287"/>
      <c r="BF271" s="287"/>
      <c r="BG271" s="288"/>
      <c r="BH271" s="288"/>
      <c r="BI271" s="288"/>
      <c r="BJ271" s="279"/>
      <c r="BK271" s="279"/>
      <c r="BL271" s="279"/>
      <c r="BM271" s="279"/>
      <c r="BN271" s="276"/>
    </row>
    <row r="272" spans="1:66" x14ac:dyDescent="0.25">
      <c r="A272" t="s">
        <v>26</v>
      </c>
      <c r="B272" s="11"/>
      <c r="C272" s="12"/>
      <c r="D272" s="28"/>
      <c r="E272" s="28"/>
      <c r="F272" s="28"/>
      <c r="G272" s="33">
        <v>0.1</v>
      </c>
      <c r="H272" s="15">
        <f>SUM(I269:I271)</f>
        <v>5559.99</v>
      </c>
      <c r="I272" s="10">
        <f t="shared" si="177"/>
        <v>555.99900000000002</v>
      </c>
      <c r="N272" t="s">
        <v>26</v>
      </c>
      <c r="O272" s="11"/>
      <c r="P272" s="12"/>
      <c r="Q272" s="28"/>
      <c r="R272" s="28"/>
      <c r="S272" s="28"/>
      <c r="T272" s="33">
        <v>0.1</v>
      </c>
      <c r="U272" s="15">
        <f>SUM(V269:V271)</f>
        <v>4818.99</v>
      </c>
      <c r="V272" s="10">
        <f t="shared" si="174"/>
        <v>481.899</v>
      </c>
      <c r="W272" s="5"/>
      <c r="X272" s="5"/>
      <c r="Y272" s="5"/>
      <c r="Z272" s="5"/>
      <c r="AA272" t="s">
        <v>26</v>
      </c>
      <c r="AB272" s="11"/>
      <c r="AC272" s="12"/>
      <c r="AD272" s="28"/>
      <c r="AE272" s="28"/>
      <c r="AF272" s="28"/>
      <c r="AG272" s="33">
        <v>0.1</v>
      </c>
      <c r="AH272" s="15">
        <f>SUM(AI269:AI271)</f>
        <v>5065.99</v>
      </c>
      <c r="AI272" s="10">
        <f t="shared" si="175"/>
        <v>506.59899999999999</v>
      </c>
      <c r="AJ272" s="5"/>
      <c r="AK272" s="5"/>
      <c r="AL272" s="5"/>
      <c r="AM272" s="5"/>
      <c r="AN272" t="s">
        <v>26</v>
      </c>
      <c r="AO272" s="11"/>
      <c r="AP272" s="12"/>
      <c r="AQ272" s="28"/>
      <c r="AR272" s="28"/>
      <c r="AS272" s="28"/>
      <c r="AT272" s="33">
        <v>0.1</v>
      </c>
      <c r="AU272" s="15">
        <f>SUM(AV269:AV271)</f>
        <v>5214.1899999999996</v>
      </c>
      <c r="AV272" s="10">
        <f t="shared" si="176"/>
        <v>521.41899999999998</v>
      </c>
      <c r="AW272" s="5"/>
      <c r="AX272" s="5"/>
      <c r="AY272" s="5"/>
      <c r="AZ272" s="5"/>
      <c r="BA272" s="276"/>
      <c r="BB272" s="285"/>
      <c r="BC272" s="286"/>
      <c r="BD272" s="287"/>
      <c r="BE272" s="287"/>
      <c r="BF272" s="287"/>
      <c r="BG272" s="288"/>
      <c r="BH272" s="288"/>
      <c r="BI272" s="288"/>
      <c r="BJ272" s="279"/>
      <c r="BK272" s="279"/>
      <c r="BL272" s="279"/>
      <c r="BM272" s="279"/>
      <c r="BN272" s="276"/>
    </row>
    <row r="273" spans="2:66" x14ac:dyDescent="0.25">
      <c r="B273" s="11" t="s">
        <v>27</v>
      </c>
      <c r="C273" s="12"/>
      <c r="D273" s="28"/>
      <c r="E273" s="28"/>
      <c r="F273" s="28"/>
      <c r="G273" s="10">
        <f>SUM(I260:I265)/12</f>
        <v>7.7800000000000011</v>
      </c>
      <c r="H273" s="15">
        <v>12</v>
      </c>
      <c r="I273" s="10">
        <f t="shared" si="177"/>
        <v>93.360000000000014</v>
      </c>
      <c r="O273" s="11" t="s">
        <v>27</v>
      </c>
      <c r="P273" s="12"/>
      <c r="Q273" s="28"/>
      <c r="R273" s="28"/>
      <c r="S273" s="28"/>
      <c r="T273" s="10">
        <f>SUM(V260:V265)/12</f>
        <v>7.7800000000000011</v>
      </c>
      <c r="U273" s="15">
        <v>12</v>
      </c>
      <c r="V273" s="10">
        <f t="shared" si="174"/>
        <v>93.360000000000014</v>
      </c>
      <c r="W273" s="5"/>
      <c r="X273" s="5"/>
      <c r="Y273" s="5"/>
      <c r="Z273" s="5"/>
      <c r="AB273" s="11" t="s">
        <v>27</v>
      </c>
      <c r="AC273" s="12"/>
      <c r="AD273" s="28"/>
      <c r="AE273" s="28"/>
      <c r="AF273" s="28"/>
      <c r="AG273" s="10">
        <f>SUM(AI260:AI265)/12</f>
        <v>7.7800000000000011</v>
      </c>
      <c r="AH273" s="15">
        <v>12</v>
      </c>
      <c r="AI273" s="10">
        <f t="shared" si="175"/>
        <v>93.360000000000014</v>
      </c>
      <c r="AJ273" s="5"/>
      <c r="AK273" s="5"/>
      <c r="AL273" s="5"/>
      <c r="AM273" s="5"/>
      <c r="AO273" s="11" t="s">
        <v>27</v>
      </c>
      <c r="AP273" s="12"/>
      <c r="AQ273" s="28"/>
      <c r="AR273" s="28"/>
      <c r="AS273" s="28"/>
      <c r="AT273" s="10">
        <f>SUM(AV260:AV265)/12</f>
        <v>7.7800000000000011</v>
      </c>
      <c r="AU273" s="15">
        <v>12</v>
      </c>
      <c r="AV273" s="10">
        <f t="shared" si="176"/>
        <v>93.360000000000014</v>
      </c>
      <c r="AW273" s="5"/>
      <c r="AX273" s="5"/>
      <c r="AY273" s="5"/>
      <c r="AZ273" s="5"/>
      <c r="BA273" s="276"/>
      <c r="BB273" s="285"/>
      <c r="BC273" s="286"/>
      <c r="BD273" s="287"/>
      <c r="BE273" s="287"/>
      <c r="BF273" s="287"/>
      <c r="BG273" s="288"/>
      <c r="BH273" s="288"/>
      <c r="BI273" s="288"/>
      <c r="BJ273" s="279"/>
      <c r="BK273" s="279"/>
      <c r="BL273" s="279"/>
      <c r="BM273" s="279"/>
      <c r="BN273" s="276"/>
    </row>
    <row r="274" spans="2:66" x14ac:dyDescent="0.25">
      <c r="B274" s="11" t="s">
        <v>13</v>
      </c>
      <c r="C274" s="12" t="s">
        <v>14</v>
      </c>
      <c r="D274" s="28" t="s">
        <v>29</v>
      </c>
      <c r="E274" s="28"/>
      <c r="F274" s="28">
        <f>SUM(G257:G259)</f>
        <v>33.450000000000003</v>
      </c>
      <c r="G274" s="34">
        <f>SUM(F274)/20</f>
        <v>1.6725000000000001</v>
      </c>
      <c r="H274" s="23"/>
      <c r="I274" s="10">
        <f t="shared" si="177"/>
        <v>0</v>
      </c>
      <c r="O274" s="11" t="s">
        <v>13</v>
      </c>
      <c r="P274" s="12" t="s">
        <v>14</v>
      </c>
      <c r="Q274" s="28" t="s">
        <v>29</v>
      </c>
      <c r="R274" s="28"/>
      <c r="S274" s="28">
        <f>SUM(T257:T259)</f>
        <v>33.450000000000003</v>
      </c>
      <c r="T274" s="34">
        <f>SUM(S274)/20</f>
        <v>1.6725000000000001</v>
      </c>
      <c r="U274" s="23"/>
      <c r="V274" s="10">
        <f t="shared" si="174"/>
        <v>0</v>
      </c>
      <c r="W274" s="5"/>
      <c r="X274" s="5"/>
      <c r="Y274" s="5"/>
      <c r="Z274" s="5"/>
      <c r="AB274" s="11" t="s">
        <v>13</v>
      </c>
      <c r="AC274" s="12" t="s">
        <v>14</v>
      </c>
      <c r="AD274" s="28" t="s">
        <v>29</v>
      </c>
      <c r="AE274" s="28"/>
      <c r="AF274" s="28">
        <f>SUM(AG257:AG259)</f>
        <v>33.450000000000003</v>
      </c>
      <c r="AG274" s="34">
        <f>SUM(AF274)/20</f>
        <v>1.6725000000000001</v>
      </c>
      <c r="AH274" s="23"/>
      <c r="AI274" s="10">
        <f t="shared" si="175"/>
        <v>0</v>
      </c>
      <c r="AJ274" s="5"/>
      <c r="AK274" s="5"/>
      <c r="AL274" s="5"/>
      <c r="AM274" s="5"/>
      <c r="AO274" s="11" t="s">
        <v>13</v>
      </c>
      <c r="AP274" s="12" t="s">
        <v>14</v>
      </c>
      <c r="AQ274" s="28" t="s">
        <v>29</v>
      </c>
      <c r="AR274" s="28"/>
      <c r="AS274" s="28">
        <f>SUM(AT257:AT259)</f>
        <v>33.450000000000003</v>
      </c>
      <c r="AT274" s="34">
        <f>SUM(AS274)/20</f>
        <v>1.6725000000000001</v>
      </c>
      <c r="AU274" s="23"/>
      <c r="AV274" s="10">
        <f t="shared" si="176"/>
        <v>0</v>
      </c>
      <c r="AW274" s="5"/>
      <c r="AX274" s="5"/>
      <c r="AY274" s="5"/>
      <c r="AZ274" s="5"/>
      <c r="BA274" s="276"/>
      <c r="BB274" s="285"/>
      <c r="BC274" s="286"/>
      <c r="BD274" s="287"/>
      <c r="BE274" s="287"/>
      <c r="BF274" s="287"/>
      <c r="BG274" s="288"/>
      <c r="BH274" s="288"/>
      <c r="BI274" s="288"/>
      <c r="BJ274" s="279"/>
      <c r="BK274" s="279"/>
      <c r="BL274" s="279"/>
      <c r="BM274" s="279"/>
      <c r="BN274" s="276"/>
    </row>
    <row r="275" spans="2:66" x14ac:dyDescent="0.25">
      <c r="B275" s="11" t="s">
        <v>13</v>
      </c>
      <c r="C275" s="12" t="s">
        <v>14</v>
      </c>
      <c r="D275" s="28" t="s">
        <v>30</v>
      </c>
      <c r="E275" s="28"/>
      <c r="F275" s="28">
        <f>SUM(G260:G265)</f>
        <v>15</v>
      </c>
      <c r="G275" s="34">
        <f>SUM(F275)/10</f>
        <v>1.5</v>
      </c>
      <c r="H275" s="23"/>
      <c r="I275" s="10">
        <f t="shared" si="177"/>
        <v>0</v>
      </c>
      <c r="O275" s="11" t="s">
        <v>13</v>
      </c>
      <c r="P275" s="12" t="s">
        <v>14</v>
      </c>
      <c r="Q275" s="28" t="s">
        <v>30</v>
      </c>
      <c r="R275" s="28"/>
      <c r="S275" s="28">
        <f>SUM(T260:T265)</f>
        <v>15</v>
      </c>
      <c r="T275" s="34">
        <f>SUM(S275)/10</f>
        <v>1.5</v>
      </c>
      <c r="U275" s="23"/>
      <c r="V275" s="10">
        <f t="shared" si="174"/>
        <v>0</v>
      </c>
      <c r="W275" s="5"/>
      <c r="X275" s="5"/>
      <c r="Y275" s="5"/>
      <c r="Z275" s="5"/>
      <c r="AB275" s="11" t="s">
        <v>13</v>
      </c>
      <c r="AC275" s="12" t="s">
        <v>14</v>
      </c>
      <c r="AD275" s="28" t="s">
        <v>30</v>
      </c>
      <c r="AE275" s="28"/>
      <c r="AF275" s="28">
        <f>SUM(AG260:AG265)</f>
        <v>15</v>
      </c>
      <c r="AG275" s="34">
        <f>SUM(AF275)/10</f>
        <v>1.5</v>
      </c>
      <c r="AH275" s="23"/>
      <c r="AI275" s="10">
        <f t="shared" si="175"/>
        <v>0</v>
      </c>
      <c r="AJ275" s="5"/>
      <c r="AK275" s="5"/>
      <c r="AL275" s="5"/>
      <c r="AM275" s="5"/>
      <c r="AO275" s="11" t="s">
        <v>13</v>
      </c>
      <c r="AP275" s="12" t="s">
        <v>14</v>
      </c>
      <c r="AQ275" s="28" t="s">
        <v>30</v>
      </c>
      <c r="AR275" s="28"/>
      <c r="AS275" s="28">
        <f>SUM(AT260:AT265)</f>
        <v>15</v>
      </c>
      <c r="AT275" s="34">
        <f>SUM(AS275)/10</f>
        <v>1.5</v>
      </c>
      <c r="AU275" s="23"/>
      <c r="AV275" s="10">
        <f t="shared" si="176"/>
        <v>0</v>
      </c>
      <c r="AW275" s="5"/>
      <c r="AX275" s="5"/>
      <c r="AY275" s="5"/>
      <c r="AZ275" s="5"/>
      <c r="BA275" s="276"/>
      <c r="BB275" s="285"/>
      <c r="BC275" s="286"/>
      <c r="BD275" s="287"/>
      <c r="BE275" s="287"/>
      <c r="BF275" s="287"/>
      <c r="BG275" s="288"/>
      <c r="BH275" s="288"/>
      <c r="BI275" s="288"/>
      <c r="BJ275" s="279"/>
      <c r="BK275" s="279"/>
      <c r="BL275" s="279"/>
      <c r="BM275" s="279"/>
      <c r="BN275" s="276"/>
    </row>
    <row r="276" spans="2:66" x14ac:dyDescent="0.25">
      <c r="B276" s="11" t="s">
        <v>13</v>
      </c>
      <c r="C276" s="12" t="s">
        <v>14</v>
      </c>
      <c r="D276" s="28" t="s">
        <v>60</v>
      </c>
      <c r="E276" s="28"/>
      <c r="F276" s="69"/>
      <c r="G276" s="34">
        <f>SUM(F276)*0.25</f>
        <v>0</v>
      </c>
      <c r="H276" s="23"/>
      <c r="I276" s="10">
        <f t="shared" si="177"/>
        <v>0</v>
      </c>
      <c r="O276" s="11" t="s">
        <v>13</v>
      </c>
      <c r="P276" s="12" t="s">
        <v>14</v>
      </c>
      <c r="Q276" s="28" t="s">
        <v>60</v>
      </c>
      <c r="R276" s="28"/>
      <c r="S276" s="69"/>
      <c r="T276" s="34">
        <f>SUM(S276)*0.25</f>
        <v>0</v>
      </c>
      <c r="U276" s="23"/>
      <c r="V276" s="10">
        <f t="shared" si="174"/>
        <v>0</v>
      </c>
      <c r="W276" s="5"/>
      <c r="X276" s="5"/>
      <c r="Y276" s="5"/>
      <c r="Z276" s="5"/>
      <c r="AB276" s="11" t="s">
        <v>13</v>
      </c>
      <c r="AC276" s="12" t="s">
        <v>14</v>
      </c>
      <c r="AD276" s="28" t="s">
        <v>60</v>
      </c>
      <c r="AE276" s="28"/>
      <c r="AF276" s="69"/>
      <c r="AG276" s="34">
        <f>SUM(AF276)*0.25</f>
        <v>0</v>
      </c>
      <c r="AH276" s="23"/>
      <c r="AI276" s="10">
        <f t="shared" si="175"/>
        <v>0</v>
      </c>
      <c r="AJ276" s="5"/>
      <c r="AK276" s="5"/>
      <c r="AL276" s="5"/>
      <c r="AM276" s="5"/>
      <c r="AO276" s="11" t="s">
        <v>13</v>
      </c>
      <c r="AP276" s="12" t="s">
        <v>14</v>
      </c>
      <c r="AQ276" s="28" t="s">
        <v>60</v>
      </c>
      <c r="AR276" s="28"/>
      <c r="AS276" s="69"/>
      <c r="AT276" s="34">
        <f>SUM(AS276)*0.25</f>
        <v>0</v>
      </c>
      <c r="AU276" s="23"/>
      <c r="AV276" s="10">
        <f t="shared" si="176"/>
        <v>0</v>
      </c>
      <c r="AW276" s="5"/>
      <c r="AX276" s="5"/>
      <c r="AY276" s="5"/>
      <c r="AZ276" s="5"/>
      <c r="BA276" s="276"/>
      <c r="BB276" s="285"/>
      <c r="BC276" s="286"/>
      <c r="BD276" s="287"/>
      <c r="BE276" s="287"/>
      <c r="BF276" s="287"/>
      <c r="BG276" s="288"/>
      <c r="BH276" s="288"/>
      <c r="BI276" s="288"/>
      <c r="BJ276" s="279"/>
      <c r="BK276" s="279"/>
      <c r="BL276" s="279"/>
      <c r="BM276" s="279"/>
      <c r="BN276" s="276"/>
    </row>
    <row r="277" spans="2:66" x14ac:dyDescent="0.25">
      <c r="B277" s="11" t="s">
        <v>13</v>
      </c>
      <c r="C277" s="12" t="s">
        <v>14</v>
      </c>
      <c r="D277" s="28"/>
      <c r="E277" s="28"/>
      <c r="F277" s="28"/>
      <c r="G277" s="34"/>
      <c r="H277" s="23"/>
      <c r="I277" s="10">
        <f t="shared" si="177"/>
        <v>0</v>
      </c>
      <c r="O277" s="11" t="s">
        <v>13</v>
      </c>
      <c r="P277" s="12" t="s">
        <v>14</v>
      </c>
      <c r="Q277" s="28"/>
      <c r="R277" s="28"/>
      <c r="S277" s="28"/>
      <c r="T277" s="34"/>
      <c r="U277" s="23"/>
      <c r="V277" s="10">
        <f t="shared" si="174"/>
        <v>0</v>
      </c>
      <c r="W277" s="5"/>
      <c r="X277" s="5"/>
      <c r="Y277" s="5"/>
      <c r="Z277" s="5"/>
      <c r="AB277" s="11" t="s">
        <v>13</v>
      </c>
      <c r="AC277" s="12" t="s">
        <v>14</v>
      </c>
      <c r="AD277" s="28"/>
      <c r="AE277" s="28"/>
      <c r="AF277" s="28"/>
      <c r="AG277" s="34"/>
      <c r="AH277" s="23"/>
      <c r="AI277" s="10">
        <f t="shared" si="175"/>
        <v>0</v>
      </c>
      <c r="AJ277" s="5"/>
      <c r="AK277" s="5"/>
      <c r="AL277" s="5"/>
      <c r="AM277" s="5"/>
      <c r="AO277" s="11" t="s">
        <v>13</v>
      </c>
      <c r="AP277" s="12" t="s">
        <v>14</v>
      </c>
      <c r="AQ277" s="28"/>
      <c r="AR277" s="28"/>
      <c r="AS277" s="28"/>
      <c r="AT277" s="34"/>
      <c r="AU277" s="23"/>
      <c r="AV277" s="10">
        <f t="shared" si="176"/>
        <v>0</v>
      </c>
      <c r="AW277" s="5"/>
      <c r="AX277" s="5"/>
      <c r="AY277" s="5"/>
      <c r="AZ277" s="5"/>
      <c r="BA277" s="276"/>
      <c r="BB277" s="285"/>
      <c r="BC277" s="286"/>
      <c r="BD277" s="287"/>
      <c r="BE277" s="287"/>
      <c r="BF277" s="287"/>
      <c r="BG277" s="288"/>
      <c r="BH277" s="288"/>
      <c r="BI277" s="288"/>
      <c r="BJ277" s="279"/>
      <c r="BK277" s="279"/>
      <c r="BL277" s="279"/>
      <c r="BM277" s="279"/>
      <c r="BN277" s="276"/>
    </row>
    <row r="278" spans="2:66" x14ac:dyDescent="0.25">
      <c r="B278" s="11" t="s">
        <v>13</v>
      </c>
      <c r="C278" s="12" t="s">
        <v>15</v>
      </c>
      <c r="D278" s="28" t="s">
        <v>1226</v>
      </c>
      <c r="E278" s="28"/>
      <c r="F278" s="28">
        <v>8</v>
      </c>
      <c r="G278" s="34">
        <f>SUM(F278)*2</f>
        <v>16</v>
      </c>
      <c r="H278" s="23"/>
      <c r="I278" s="10">
        <f t="shared" si="177"/>
        <v>0</v>
      </c>
      <c r="O278" s="11" t="s">
        <v>13</v>
      </c>
      <c r="P278" s="12" t="s">
        <v>15</v>
      </c>
      <c r="Q278" s="28" t="s">
        <v>1226</v>
      </c>
      <c r="R278" s="28"/>
      <c r="S278" s="28">
        <v>8</v>
      </c>
      <c r="T278" s="34">
        <f>SUM(S278)*2</f>
        <v>16</v>
      </c>
      <c r="U278" s="23"/>
      <c r="V278" s="10">
        <f t="shared" si="174"/>
        <v>0</v>
      </c>
      <c r="W278" s="5"/>
      <c r="X278" s="5"/>
      <c r="Y278" s="5"/>
      <c r="Z278" s="5"/>
      <c r="AB278" s="11" t="s">
        <v>13</v>
      </c>
      <c r="AC278" s="12" t="s">
        <v>15</v>
      </c>
      <c r="AD278" s="28" t="s">
        <v>1226</v>
      </c>
      <c r="AE278" s="28"/>
      <c r="AF278" s="28">
        <v>8</v>
      </c>
      <c r="AG278" s="34">
        <f>SUM(AF278)*2</f>
        <v>16</v>
      </c>
      <c r="AH278" s="23"/>
      <c r="AI278" s="10">
        <f t="shared" si="175"/>
        <v>0</v>
      </c>
      <c r="AJ278" s="5"/>
      <c r="AK278" s="5"/>
      <c r="AL278" s="5"/>
      <c r="AM278" s="5"/>
      <c r="AO278" s="11" t="s">
        <v>13</v>
      </c>
      <c r="AP278" s="12" t="s">
        <v>15</v>
      </c>
      <c r="AQ278" s="28" t="s">
        <v>1226</v>
      </c>
      <c r="AR278" s="28"/>
      <c r="AS278" s="28">
        <v>8</v>
      </c>
      <c r="AT278" s="34">
        <f>SUM(AS278)*2</f>
        <v>16</v>
      </c>
      <c r="AU278" s="23"/>
      <c r="AV278" s="10">
        <f t="shared" si="176"/>
        <v>0</v>
      </c>
      <c r="AW278" s="5"/>
      <c r="AX278" s="5"/>
      <c r="AY278" s="5"/>
      <c r="AZ278" s="5"/>
      <c r="BA278" s="276"/>
      <c r="BB278" s="285"/>
      <c r="BC278" s="286"/>
      <c r="BD278" s="287"/>
      <c r="BE278" s="287"/>
      <c r="BF278" s="287"/>
      <c r="BG278" s="288"/>
      <c r="BH278" s="288"/>
      <c r="BI278" s="288"/>
      <c r="BJ278" s="279"/>
      <c r="BK278" s="279"/>
      <c r="BL278" s="279"/>
      <c r="BM278" s="279"/>
      <c r="BN278" s="276"/>
    </row>
    <row r="279" spans="2:66" x14ac:dyDescent="0.25">
      <c r="B279" s="11" t="s">
        <v>13</v>
      </c>
      <c r="C279" s="12" t="s">
        <v>15</v>
      </c>
      <c r="D279" s="28" t="s">
        <v>1227</v>
      </c>
      <c r="E279" s="28"/>
      <c r="F279" s="28">
        <v>6</v>
      </c>
      <c r="G279" s="34">
        <f>SUM(F279)*3</f>
        <v>18</v>
      </c>
      <c r="H279" s="23"/>
      <c r="I279" s="10">
        <f t="shared" si="177"/>
        <v>0</v>
      </c>
      <c r="O279" s="11" t="s">
        <v>13</v>
      </c>
      <c r="P279" s="12" t="s">
        <v>15</v>
      </c>
      <c r="Q279" s="28" t="s">
        <v>1227</v>
      </c>
      <c r="R279" s="28"/>
      <c r="S279" s="28">
        <v>6</v>
      </c>
      <c r="T279" s="34">
        <f>SUM(S279)*3</f>
        <v>18</v>
      </c>
      <c r="U279" s="23"/>
      <c r="V279" s="10">
        <f t="shared" si="174"/>
        <v>0</v>
      </c>
      <c r="W279" s="5"/>
      <c r="X279" s="5"/>
      <c r="Y279" s="5"/>
      <c r="Z279" s="5"/>
      <c r="AB279" s="11" t="s">
        <v>13</v>
      </c>
      <c r="AC279" s="12" t="s">
        <v>15</v>
      </c>
      <c r="AD279" s="28" t="s">
        <v>1227</v>
      </c>
      <c r="AE279" s="28"/>
      <c r="AF279" s="28">
        <v>6</v>
      </c>
      <c r="AG279" s="34">
        <f>SUM(AF279)*3</f>
        <v>18</v>
      </c>
      <c r="AH279" s="23"/>
      <c r="AI279" s="10">
        <f t="shared" si="175"/>
        <v>0</v>
      </c>
      <c r="AJ279" s="5"/>
      <c r="AK279" s="5"/>
      <c r="AL279" s="5"/>
      <c r="AM279" s="5"/>
      <c r="AO279" s="11" t="s">
        <v>13</v>
      </c>
      <c r="AP279" s="12" t="s">
        <v>15</v>
      </c>
      <c r="AQ279" s="28" t="s">
        <v>1227</v>
      </c>
      <c r="AR279" s="28"/>
      <c r="AS279" s="28">
        <v>6</v>
      </c>
      <c r="AT279" s="34">
        <f>SUM(AS279)*3</f>
        <v>18</v>
      </c>
      <c r="AU279" s="23"/>
      <c r="AV279" s="10">
        <f t="shared" si="176"/>
        <v>0</v>
      </c>
      <c r="AW279" s="5"/>
      <c r="AX279" s="5"/>
      <c r="AY279" s="5"/>
      <c r="AZ279" s="5"/>
      <c r="BA279" s="276"/>
      <c r="BB279" s="285"/>
      <c r="BC279" s="286"/>
      <c r="BD279" s="287"/>
      <c r="BE279" s="287"/>
      <c r="BF279" s="287"/>
      <c r="BG279" s="288"/>
      <c r="BH279" s="288"/>
      <c r="BI279" s="288"/>
      <c r="BJ279" s="279"/>
      <c r="BK279" s="279"/>
      <c r="BL279" s="279"/>
      <c r="BM279" s="279"/>
      <c r="BN279" s="276"/>
    </row>
    <row r="280" spans="2:66" x14ac:dyDescent="0.25">
      <c r="B280" s="11" t="s">
        <v>13</v>
      </c>
      <c r="C280" s="12" t="s">
        <v>15</v>
      </c>
      <c r="D280" s="28" t="s">
        <v>1228</v>
      </c>
      <c r="E280" s="28"/>
      <c r="F280" s="28">
        <v>2</v>
      </c>
      <c r="G280" s="34">
        <f>SUM(F280)*5</f>
        <v>10</v>
      </c>
      <c r="H280" s="23"/>
      <c r="I280" s="10">
        <f t="shared" si="177"/>
        <v>0</v>
      </c>
      <c r="O280" s="11" t="s">
        <v>13</v>
      </c>
      <c r="P280" s="12" t="s">
        <v>15</v>
      </c>
      <c r="Q280" s="28" t="s">
        <v>1228</v>
      </c>
      <c r="R280" s="28"/>
      <c r="S280" s="28">
        <v>2</v>
      </c>
      <c r="T280" s="34">
        <f>SUM(S280)*5</f>
        <v>10</v>
      </c>
      <c r="U280" s="23"/>
      <c r="V280" s="10">
        <f t="shared" si="174"/>
        <v>0</v>
      </c>
      <c r="W280" s="5"/>
      <c r="X280" s="5"/>
      <c r="Y280" s="5"/>
      <c r="Z280" s="5"/>
      <c r="AB280" s="11" t="s">
        <v>13</v>
      </c>
      <c r="AC280" s="12" t="s">
        <v>15</v>
      </c>
      <c r="AD280" s="28" t="s">
        <v>1228</v>
      </c>
      <c r="AE280" s="28"/>
      <c r="AF280" s="28">
        <v>2</v>
      </c>
      <c r="AG280" s="34">
        <f>SUM(AF280)*5</f>
        <v>10</v>
      </c>
      <c r="AH280" s="23"/>
      <c r="AI280" s="10">
        <f t="shared" si="175"/>
        <v>0</v>
      </c>
      <c r="AJ280" s="5"/>
      <c r="AK280" s="5"/>
      <c r="AL280" s="5"/>
      <c r="AM280" s="5"/>
      <c r="AO280" s="11" t="s">
        <v>13</v>
      </c>
      <c r="AP280" s="12" t="s">
        <v>15</v>
      </c>
      <c r="AQ280" s="28" t="s">
        <v>1228</v>
      </c>
      <c r="AR280" s="28"/>
      <c r="AS280" s="28">
        <v>2</v>
      </c>
      <c r="AT280" s="34">
        <f>SUM(AS280)*5</f>
        <v>10</v>
      </c>
      <c r="AU280" s="23"/>
      <c r="AV280" s="10">
        <f t="shared" si="176"/>
        <v>0</v>
      </c>
      <c r="AW280" s="5"/>
      <c r="AX280" s="5"/>
      <c r="AY280" s="5"/>
      <c r="AZ280" s="5"/>
      <c r="BA280" s="276"/>
      <c r="BB280" s="285"/>
      <c r="BC280" s="286"/>
      <c r="BD280" s="287"/>
      <c r="BE280" s="287"/>
      <c r="BF280" s="287"/>
      <c r="BG280" s="288"/>
      <c r="BH280" s="288"/>
      <c r="BI280" s="288"/>
      <c r="BJ280" s="279"/>
      <c r="BK280" s="279"/>
      <c r="BL280" s="279"/>
      <c r="BM280" s="279"/>
      <c r="BN280" s="276"/>
    </row>
    <row r="281" spans="2:66" x14ac:dyDescent="0.25">
      <c r="B281" s="11" t="s">
        <v>13</v>
      </c>
      <c r="C281" s="12" t="s">
        <v>16</v>
      </c>
      <c r="D281" s="28"/>
      <c r="E281" s="28"/>
      <c r="F281" s="28"/>
      <c r="G281" s="34">
        <f>SUM(G273)*1.5</f>
        <v>11.670000000000002</v>
      </c>
      <c r="H281" s="23"/>
      <c r="I281" s="10">
        <f t="shared" si="177"/>
        <v>0</v>
      </c>
      <c r="O281" s="11" t="s">
        <v>13</v>
      </c>
      <c r="P281" s="12" t="s">
        <v>16</v>
      </c>
      <c r="Q281" s="28"/>
      <c r="R281" s="28"/>
      <c r="S281" s="28"/>
      <c r="T281" s="34">
        <f>SUM(T273)*1.5</f>
        <v>11.670000000000002</v>
      </c>
      <c r="U281" s="23"/>
      <c r="V281" s="10">
        <f t="shared" si="174"/>
        <v>0</v>
      </c>
      <c r="W281" s="5"/>
      <c r="X281" s="5"/>
      <c r="Y281" s="5"/>
      <c r="Z281" s="5"/>
      <c r="AB281" s="11" t="s">
        <v>13</v>
      </c>
      <c r="AC281" s="12" t="s">
        <v>16</v>
      </c>
      <c r="AD281" s="28"/>
      <c r="AE281" s="28"/>
      <c r="AF281" s="28"/>
      <c r="AG281" s="34">
        <f>SUM(AG273)*1.5</f>
        <v>11.670000000000002</v>
      </c>
      <c r="AH281" s="23"/>
      <c r="AI281" s="10">
        <f t="shared" si="175"/>
        <v>0</v>
      </c>
      <c r="AJ281" s="5"/>
      <c r="AK281" s="5"/>
      <c r="AL281" s="5"/>
      <c r="AM281" s="5"/>
      <c r="AO281" s="11" t="s">
        <v>13</v>
      </c>
      <c r="AP281" s="12" t="s">
        <v>16</v>
      </c>
      <c r="AQ281" s="28"/>
      <c r="AR281" s="28"/>
      <c r="AS281" s="28"/>
      <c r="AT281" s="34">
        <f>SUM(AT273)*1.5</f>
        <v>11.670000000000002</v>
      </c>
      <c r="AU281" s="23"/>
      <c r="AV281" s="10">
        <f t="shared" si="176"/>
        <v>0</v>
      </c>
      <c r="AW281" s="5"/>
      <c r="AX281" s="5"/>
      <c r="AY281" s="5"/>
      <c r="AZ281" s="5"/>
      <c r="BA281" s="276"/>
      <c r="BB281" s="285"/>
      <c r="BC281" s="286"/>
      <c r="BD281" s="287"/>
      <c r="BE281" s="287"/>
      <c r="BF281" s="287"/>
      <c r="BG281" s="288"/>
      <c r="BH281" s="288"/>
      <c r="BI281" s="288"/>
      <c r="BJ281" s="279"/>
      <c r="BK281" s="279"/>
      <c r="BL281" s="279"/>
      <c r="BM281" s="279"/>
      <c r="BN281" s="276"/>
    </row>
    <row r="282" spans="2:66" x14ac:dyDescent="0.25">
      <c r="B282" s="11" t="s">
        <v>13</v>
      </c>
      <c r="C282" s="12" t="s">
        <v>16</v>
      </c>
      <c r="D282" s="28"/>
      <c r="E282" s="28"/>
      <c r="F282" s="28"/>
      <c r="G282" s="34"/>
      <c r="H282" s="23"/>
      <c r="I282" s="10">
        <f t="shared" si="177"/>
        <v>0</v>
      </c>
      <c r="O282" s="11" t="s">
        <v>13</v>
      </c>
      <c r="P282" s="12" t="s">
        <v>16</v>
      </c>
      <c r="Q282" s="28"/>
      <c r="R282" s="28"/>
      <c r="S282" s="28"/>
      <c r="T282" s="34"/>
      <c r="U282" s="23"/>
      <c r="V282" s="10">
        <f t="shared" si="174"/>
        <v>0</v>
      </c>
      <c r="W282" s="5"/>
      <c r="X282" s="5"/>
      <c r="Y282" s="5"/>
      <c r="Z282" s="5"/>
      <c r="AB282" s="11" t="s">
        <v>13</v>
      </c>
      <c r="AC282" s="12" t="s">
        <v>16</v>
      </c>
      <c r="AD282" s="28"/>
      <c r="AE282" s="28"/>
      <c r="AF282" s="28"/>
      <c r="AG282" s="34"/>
      <c r="AH282" s="23"/>
      <c r="AI282" s="10">
        <f t="shared" si="175"/>
        <v>0</v>
      </c>
      <c r="AJ282" s="5"/>
      <c r="AK282" s="5"/>
      <c r="AL282" s="5"/>
      <c r="AM282" s="5"/>
      <c r="AO282" s="11" t="s">
        <v>13</v>
      </c>
      <c r="AP282" s="12" t="s">
        <v>16</v>
      </c>
      <c r="AQ282" s="28"/>
      <c r="AR282" s="28"/>
      <c r="AS282" s="28"/>
      <c r="AT282" s="34"/>
      <c r="AU282" s="23"/>
      <c r="AV282" s="10">
        <f t="shared" si="176"/>
        <v>0</v>
      </c>
      <c r="AW282" s="5"/>
      <c r="AX282" s="5"/>
      <c r="AY282" s="5"/>
      <c r="AZ282" s="5"/>
      <c r="BA282" s="276"/>
      <c r="BB282" s="285"/>
      <c r="BC282" s="286"/>
      <c r="BD282" s="287"/>
      <c r="BE282" s="287"/>
      <c r="BF282" s="287"/>
      <c r="BG282" s="288"/>
      <c r="BH282" s="288"/>
      <c r="BI282" s="288"/>
      <c r="BJ282" s="279"/>
      <c r="BK282" s="279"/>
      <c r="BL282" s="279"/>
      <c r="BM282" s="279"/>
      <c r="BN282" s="276"/>
    </row>
    <row r="283" spans="2:66" x14ac:dyDescent="0.25">
      <c r="B283" s="11" t="s">
        <v>21</v>
      </c>
      <c r="C283" s="12" t="s">
        <v>14</v>
      </c>
      <c r="D283" s="28"/>
      <c r="E283" s="28"/>
      <c r="F283" s="28"/>
      <c r="G283" s="22">
        <f>SUM(G274:G277)</f>
        <v>3.1725000000000003</v>
      </c>
      <c r="H283" s="15">
        <v>37.42</v>
      </c>
      <c r="I283" s="10">
        <f t="shared" si="177"/>
        <v>118.71495000000002</v>
      </c>
      <c r="K283" s="5">
        <f>SUM(G283)*I255</f>
        <v>6.3450000000000006</v>
      </c>
      <c r="O283" s="11" t="s">
        <v>21</v>
      </c>
      <c r="P283" s="12" t="s">
        <v>14</v>
      </c>
      <c r="Q283" s="28"/>
      <c r="R283" s="28"/>
      <c r="S283" s="28"/>
      <c r="T283" s="22">
        <f>SUM(T274:T277)</f>
        <v>3.1725000000000003</v>
      </c>
      <c r="U283" s="15">
        <v>37.42</v>
      </c>
      <c r="V283" s="10">
        <f t="shared" si="174"/>
        <v>118.71495000000002</v>
      </c>
      <c r="W283" s="5"/>
      <c r="X283" s="5">
        <f>SUM(T283)*V255</f>
        <v>6.3450000000000006</v>
      </c>
      <c r="Y283" s="5"/>
      <c r="Z283" s="5"/>
      <c r="AB283" s="11" t="s">
        <v>21</v>
      </c>
      <c r="AC283" s="12" t="s">
        <v>14</v>
      </c>
      <c r="AD283" s="28"/>
      <c r="AE283" s="28"/>
      <c r="AF283" s="28"/>
      <c r="AG283" s="22">
        <f>SUM(AG274:AG277)</f>
        <v>3.1725000000000003</v>
      </c>
      <c r="AH283" s="15">
        <v>37.42</v>
      </c>
      <c r="AI283" s="10">
        <f t="shared" si="175"/>
        <v>118.71495000000002</v>
      </c>
      <c r="AJ283" s="5"/>
      <c r="AK283" s="5">
        <f>SUM(AG283)*AI255</f>
        <v>6.3450000000000006</v>
      </c>
      <c r="AL283" s="5"/>
      <c r="AM283" s="5"/>
      <c r="AO283" s="11" t="s">
        <v>21</v>
      </c>
      <c r="AP283" s="12" t="s">
        <v>14</v>
      </c>
      <c r="AQ283" s="28"/>
      <c r="AR283" s="28"/>
      <c r="AS283" s="28"/>
      <c r="AT283" s="22">
        <f>SUM(AT274:AT277)</f>
        <v>3.1725000000000003</v>
      </c>
      <c r="AU283" s="15">
        <v>37.42</v>
      </c>
      <c r="AV283" s="10">
        <f t="shared" si="176"/>
        <v>118.71495000000002</v>
      </c>
      <c r="AW283" s="5"/>
      <c r="AX283" s="5">
        <f>SUM(AT283)*AV255</f>
        <v>6.3450000000000006</v>
      </c>
      <c r="AY283" s="5"/>
      <c r="AZ283" s="5"/>
      <c r="BA283" s="276"/>
      <c r="BB283" s="285"/>
      <c r="BC283" s="286"/>
      <c r="BD283" s="287"/>
      <c r="BE283" s="287"/>
      <c r="BF283" s="287"/>
      <c r="BG283" s="288"/>
      <c r="BH283" s="288"/>
      <c r="BI283" s="288"/>
      <c r="BJ283" s="279"/>
      <c r="BK283" s="279"/>
      <c r="BL283" s="279"/>
      <c r="BM283" s="279"/>
      <c r="BN283" s="276"/>
    </row>
    <row r="284" spans="2:66" x14ac:dyDescent="0.25">
      <c r="B284" s="11" t="s">
        <v>21</v>
      </c>
      <c r="C284" s="12" t="s">
        <v>15</v>
      </c>
      <c r="D284" s="28"/>
      <c r="E284" s="28"/>
      <c r="F284" s="28"/>
      <c r="G284" s="22">
        <f>SUM(G278:G280)</f>
        <v>44</v>
      </c>
      <c r="H284" s="15">
        <v>37.42</v>
      </c>
      <c r="I284" s="10">
        <f t="shared" si="177"/>
        <v>1646.48</v>
      </c>
      <c r="L284" s="5">
        <f>SUM(G284)*I255</f>
        <v>88</v>
      </c>
      <c r="O284" s="11" t="s">
        <v>21</v>
      </c>
      <c r="P284" s="12" t="s">
        <v>15</v>
      </c>
      <c r="Q284" s="28"/>
      <c r="R284" s="28"/>
      <c r="S284" s="28"/>
      <c r="T284" s="22">
        <f>SUM(T278:T280)</f>
        <v>44</v>
      </c>
      <c r="U284" s="15">
        <v>37.42</v>
      </c>
      <c r="V284" s="10">
        <f t="shared" si="174"/>
        <v>1646.48</v>
      </c>
      <c r="W284" s="5"/>
      <c r="X284" s="5"/>
      <c r="Y284" s="5">
        <f>SUM(T284)*V255</f>
        <v>88</v>
      </c>
      <c r="Z284" s="5"/>
      <c r="AB284" s="11" t="s">
        <v>21</v>
      </c>
      <c r="AC284" s="12" t="s">
        <v>15</v>
      </c>
      <c r="AD284" s="28"/>
      <c r="AE284" s="28"/>
      <c r="AF284" s="28"/>
      <c r="AG284" s="22">
        <f>SUM(AG278:AG280)</f>
        <v>44</v>
      </c>
      <c r="AH284" s="15">
        <v>37.42</v>
      </c>
      <c r="AI284" s="10">
        <f t="shared" si="175"/>
        <v>1646.48</v>
      </c>
      <c r="AJ284" s="5"/>
      <c r="AK284" s="5"/>
      <c r="AL284" s="5">
        <f>SUM(AG284)*AI255</f>
        <v>88</v>
      </c>
      <c r="AM284" s="5"/>
      <c r="AO284" s="11" t="s">
        <v>21</v>
      </c>
      <c r="AP284" s="12" t="s">
        <v>15</v>
      </c>
      <c r="AQ284" s="28"/>
      <c r="AR284" s="28"/>
      <c r="AS284" s="28"/>
      <c r="AT284" s="22">
        <f>SUM(AT278:AT280)</f>
        <v>44</v>
      </c>
      <c r="AU284" s="15">
        <v>37.42</v>
      </c>
      <c r="AV284" s="10">
        <f t="shared" si="176"/>
        <v>1646.48</v>
      </c>
      <c r="AW284" s="5"/>
      <c r="AX284" s="5"/>
      <c r="AY284" s="5">
        <f>SUM(AT284)*AV255</f>
        <v>88</v>
      </c>
      <c r="AZ284" s="5"/>
      <c r="BA284" s="276"/>
      <c r="BB284" s="285"/>
      <c r="BC284" s="286"/>
      <c r="BD284" s="287"/>
      <c r="BE284" s="287"/>
      <c r="BF284" s="287"/>
      <c r="BG284" s="288"/>
      <c r="BH284" s="288"/>
      <c r="BI284" s="288"/>
      <c r="BJ284" s="279"/>
      <c r="BK284" s="279"/>
      <c r="BL284" s="279"/>
      <c r="BM284" s="279"/>
      <c r="BN284" s="276"/>
    </row>
    <row r="285" spans="2:66" x14ac:dyDescent="0.25">
      <c r="B285" s="11" t="s">
        <v>21</v>
      </c>
      <c r="C285" s="12" t="s">
        <v>16</v>
      </c>
      <c r="D285" s="28"/>
      <c r="E285" s="28"/>
      <c r="F285" s="28"/>
      <c r="G285" s="22">
        <f>SUM(G281:G282)</f>
        <v>11.670000000000002</v>
      </c>
      <c r="H285" s="15">
        <v>37.42</v>
      </c>
      <c r="I285" s="10">
        <f t="shared" si="177"/>
        <v>436.6914000000001</v>
      </c>
      <c r="M285" s="5">
        <f>SUM(G285)*I255</f>
        <v>23.340000000000003</v>
      </c>
      <c r="O285" s="11" t="s">
        <v>21</v>
      </c>
      <c r="P285" s="12" t="s">
        <v>16</v>
      </c>
      <c r="Q285" s="28"/>
      <c r="R285" s="28"/>
      <c r="S285" s="28"/>
      <c r="T285" s="22">
        <f>SUM(T281:T282)</f>
        <v>11.670000000000002</v>
      </c>
      <c r="U285" s="15">
        <v>37.42</v>
      </c>
      <c r="V285" s="10">
        <f t="shared" si="174"/>
        <v>436.6914000000001</v>
      </c>
      <c r="W285" s="5"/>
      <c r="X285" s="5"/>
      <c r="Y285" s="5"/>
      <c r="Z285" s="5">
        <f>SUM(T285)*V255</f>
        <v>23.340000000000003</v>
      </c>
      <c r="AB285" s="11" t="s">
        <v>21</v>
      </c>
      <c r="AC285" s="12" t="s">
        <v>16</v>
      </c>
      <c r="AD285" s="28"/>
      <c r="AE285" s="28"/>
      <c r="AF285" s="28"/>
      <c r="AG285" s="22">
        <f>SUM(AG281:AG282)</f>
        <v>11.670000000000002</v>
      </c>
      <c r="AH285" s="15">
        <v>37.42</v>
      </c>
      <c r="AI285" s="10">
        <f t="shared" si="175"/>
        <v>436.6914000000001</v>
      </c>
      <c r="AJ285" s="5"/>
      <c r="AK285" s="5"/>
      <c r="AL285" s="5"/>
      <c r="AM285" s="5">
        <f>SUM(AG285)*AI255</f>
        <v>23.340000000000003</v>
      </c>
      <c r="AO285" s="11" t="s">
        <v>21</v>
      </c>
      <c r="AP285" s="12" t="s">
        <v>16</v>
      </c>
      <c r="AQ285" s="28"/>
      <c r="AR285" s="28"/>
      <c r="AS285" s="28"/>
      <c r="AT285" s="22">
        <f>SUM(AT281:AT282)</f>
        <v>11.670000000000002</v>
      </c>
      <c r="AU285" s="15">
        <v>37.42</v>
      </c>
      <c r="AV285" s="10">
        <f t="shared" si="176"/>
        <v>436.6914000000001</v>
      </c>
      <c r="AW285" s="5"/>
      <c r="AX285" s="5"/>
      <c r="AY285" s="5"/>
      <c r="AZ285" s="5">
        <f>SUM(AT285)*AV255</f>
        <v>23.340000000000003</v>
      </c>
      <c r="BA285" s="276"/>
      <c r="BB285" s="285"/>
      <c r="BC285" s="286"/>
      <c r="BD285" s="287"/>
      <c r="BE285" s="287"/>
      <c r="BF285" s="287"/>
      <c r="BG285" s="288"/>
      <c r="BH285" s="288"/>
      <c r="BI285" s="288"/>
      <c r="BJ285" s="279"/>
      <c r="BK285" s="279"/>
      <c r="BL285" s="279"/>
      <c r="BM285" s="279"/>
      <c r="BN285" s="276"/>
    </row>
    <row r="286" spans="2:66" x14ac:dyDescent="0.25">
      <c r="B286" s="11" t="s">
        <v>13</v>
      </c>
      <c r="C286" s="12" t="s">
        <v>17</v>
      </c>
      <c r="D286" s="28"/>
      <c r="E286" s="28"/>
      <c r="F286" s="28"/>
      <c r="G286" s="34">
        <v>2.5</v>
      </c>
      <c r="H286" s="15">
        <v>37.42</v>
      </c>
      <c r="I286" s="10">
        <f t="shared" si="177"/>
        <v>93.550000000000011</v>
      </c>
      <c r="L286" s="5">
        <f>SUM(G286)*I255</f>
        <v>5</v>
      </c>
      <c r="O286" s="11" t="s">
        <v>13</v>
      </c>
      <c r="P286" s="12" t="s">
        <v>17</v>
      </c>
      <c r="Q286" s="28"/>
      <c r="R286" s="28"/>
      <c r="S286" s="28"/>
      <c r="T286" s="34">
        <v>2.5</v>
      </c>
      <c r="U286" s="15">
        <v>37.42</v>
      </c>
      <c r="V286" s="10">
        <f t="shared" si="174"/>
        <v>93.550000000000011</v>
      </c>
      <c r="W286" s="5"/>
      <c r="X286" s="5"/>
      <c r="Y286" s="5">
        <f>SUM(T286)*V255</f>
        <v>5</v>
      </c>
      <c r="Z286" s="5"/>
      <c r="AB286" s="11" t="s">
        <v>13</v>
      </c>
      <c r="AC286" s="12" t="s">
        <v>17</v>
      </c>
      <c r="AD286" s="28"/>
      <c r="AE286" s="28"/>
      <c r="AF286" s="28"/>
      <c r="AG286" s="34">
        <v>2.5</v>
      </c>
      <c r="AH286" s="15">
        <v>37.42</v>
      </c>
      <c r="AI286" s="10">
        <f t="shared" si="175"/>
        <v>93.550000000000011</v>
      </c>
      <c r="AJ286" s="5"/>
      <c r="AK286" s="5"/>
      <c r="AL286" s="5">
        <f>SUM(AG286)*AI255</f>
        <v>5</v>
      </c>
      <c r="AM286" s="5"/>
      <c r="AO286" s="11" t="s">
        <v>13</v>
      </c>
      <c r="AP286" s="12" t="s">
        <v>17</v>
      </c>
      <c r="AQ286" s="28"/>
      <c r="AR286" s="28"/>
      <c r="AS286" s="28"/>
      <c r="AT286" s="34">
        <v>2.5</v>
      </c>
      <c r="AU286" s="15">
        <v>37.42</v>
      </c>
      <c r="AV286" s="10">
        <f t="shared" si="176"/>
        <v>93.550000000000011</v>
      </c>
      <c r="AW286" s="5"/>
      <c r="AX286" s="5"/>
      <c r="AY286" s="5">
        <f>SUM(AT286)*AV255</f>
        <v>5</v>
      </c>
      <c r="AZ286" s="5"/>
      <c r="BA286" s="276"/>
      <c r="BB286" s="285"/>
      <c r="BC286" s="286"/>
      <c r="BD286" s="287"/>
      <c r="BE286" s="287"/>
      <c r="BF286" s="287"/>
      <c r="BG286" s="288"/>
      <c r="BH286" s="288"/>
      <c r="BI286" s="288"/>
      <c r="BJ286" s="279"/>
      <c r="BK286" s="279"/>
      <c r="BL286" s="279"/>
      <c r="BM286" s="279"/>
      <c r="BN286" s="276"/>
    </row>
    <row r="287" spans="2:66" x14ac:dyDescent="0.25">
      <c r="B287" s="11" t="s">
        <v>12</v>
      </c>
      <c r="C287" s="12"/>
      <c r="D287" s="28"/>
      <c r="E287" s="28"/>
      <c r="F287" s="28"/>
      <c r="G287" s="10"/>
      <c r="H287" s="15">
        <v>37.42</v>
      </c>
      <c r="I287" s="10">
        <f t="shared" si="177"/>
        <v>0</v>
      </c>
      <c r="O287" s="11" t="s">
        <v>12</v>
      </c>
      <c r="P287" s="12"/>
      <c r="Q287" s="28"/>
      <c r="R287" s="28"/>
      <c r="S287" s="28"/>
      <c r="T287" s="10"/>
      <c r="U287" s="15">
        <v>37.42</v>
      </c>
      <c r="V287" s="10">
        <f t="shared" si="174"/>
        <v>0</v>
      </c>
      <c r="W287" s="5"/>
      <c r="X287" s="5"/>
      <c r="Y287" s="5"/>
      <c r="Z287" s="5"/>
      <c r="AB287" s="11" t="s">
        <v>12</v>
      </c>
      <c r="AC287" s="12"/>
      <c r="AD287" s="28"/>
      <c r="AE287" s="28"/>
      <c r="AF287" s="28"/>
      <c r="AG287" s="10"/>
      <c r="AH287" s="15">
        <v>37.42</v>
      </c>
      <c r="AI287" s="10">
        <f t="shared" si="175"/>
        <v>0</v>
      </c>
      <c r="AJ287" s="5"/>
      <c r="AK287" s="5"/>
      <c r="AL287" s="5"/>
      <c r="AM287" s="5"/>
      <c r="AO287" s="11" t="s">
        <v>12</v>
      </c>
      <c r="AP287" s="12"/>
      <c r="AQ287" s="28"/>
      <c r="AR287" s="28"/>
      <c r="AS287" s="28"/>
      <c r="AT287" s="10"/>
      <c r="AU287" s="15">
        <v>37.42</v>
      </c>
      <c r="AV287" s="10">
        <f t="shared" si="176"/>
        <v>0</v>
      </c>
      <c r="AW287" s="5"/>
      <c r="AX287" s="5"/>
      <c r="AY287" s="5"/>
      <c r="AZ287" s="5"/>
      <c r="BA287" s="276"/>
      <c r="BB287" s="285"/>
      <c r="BC287" s="286"/>
      <c r="BD287" s="287"/>
      <c r="BE287" s="287"/>
      <c r="BF287" s="287"/>
      <c r="BG287" s="288"/>
      <c r="BH287" s="288"/>
      <c r="BI287" s="288"/>
      <c r="BJ287" s="279"/>
      <c r="BK287" s="279"/>
      <c r="BL287" s="279"/>
      <c r="BM287" s="279"/>
      <c r="BN287" s="276"/>
    </row>
    <row r="288" spans="2:66" x14ac:dyDescent="0.25">
      <c r="B288" s="11" t="s">
        <v>11</v>
      </c>
      <c r="C288" s="12"/>
      <c r="D288" s="28"/>
      <c r="E288" s="28"/>
      <c r="F288" s="28"/>
      <c r="G288" s="10">
        <v>1</v>
      </c>
      <c r="H288" s="15">
        <f>SUM(I257:I287)*0.01</f>
        <v>86.169843899999975</v>
      </c>
      <c r="I288" s="10">
        <f>SUM(G288*H288)</f>
        <v>86.169843899999975</v>
      </c>
      <c r="O288" s="11" t="s">
        <v>11</v>
      </c>
      <c r="P288" s="12"/>
      <c r="Q288" s="28"/>
      <c r="R288" s="28"/>
      <c r="S288" s="28"/>
      <c r="T288" s="10">
        <v>1</v>
      </c>
      <c r="U288" s="15">
        <f>SUM(V257:V287)*0.01</f>
        <v>78.018843900000007</v>
      </c>
      <c r="V288" s="10">
        <f>SUM(T288*U288)</f>
        <v>78.018843900000007</v>
      </c>
      <c r="W288" s="5"/>
      <c r="X288" s="5"/>
      <c r="Y288" s="5"/>
      <c r="Z288" s="5"/>
      <c r="AB288" s="11" t="s">
        <v>11</v>
      </c>
      <c r="AC288" s="12"/>
      <c r="AD288" s="28"/>
      <c r="AE288" s="28"/>
      <c r="AF288" s="28"/>
      <c r="AG288" s="10">
        <v>1</v>
      </c>
      <c r="AH288" s="15">
        <f>SUM(AI257:AI287)*0.01</f>
        <v>80.735843899999992</v>
      </c>
      <c r="AI288" s="10">
        <f>SUM(AG288*AH288)</f>
        <v>80.735843899999992</v>
      </c>
      <c r="AJ288" s="5"/>
      <c r="AK288" s="5"/>
      <c r="AL288" s="5"/>
      <c r="AM288" s="5"/>
      <c r="AO288" s="11" t="s">
        <v>11</v>
      </c>
      <c r="AP288" s="12"/>
      <c r="AQ288" s="28"/>
      <c r="AR288" s="28"/>
      <c r="AS288" s="28"/>
      <c r="AT288" s="10">
        <v>1</v>
      </c>
      <c r="AU288" s="15">
        <f>SUM(AV257:AV287)*0.01</f>
        <v>82.366043899999994</v>
      </c>
      <c r="AV288" s="10">
        <f>SUM(AT288*AU288)</f>
        <v>82.366043899999994</v>
      </c>
      <c r="AW288" s="5"/>
      <c r="AX288" s="5"/>
      <c r="AY288" s="5"/>
      <c r="AZ288" s="5"/>
      <c r="BA288" s="276"/>
      <c r="BB288" s="285"/>
      <c r="BC288" s="286"/>
      <c r="BD288" s="287"/>
      <c r="BE288" s="287"/>
      <c r="BF288" s="287"/>
      <c r="BG288" s="288"/>
      <c r="BH288" s="288"/>
      <c r="BI288" s="288"/>
      <c r="BJ288" s="279"/>
      <c r="BK288" s="279"/>
      <c r="BL288" s="279"/>
      <c r="BM288" s="279"/>
      <c r="BN288" s="276"/>
    </row>
    <row r="289" spans="1:66" s="2" customFormat="1" x14ac:dyDescent="0.25">
      <c r="B289" s="8" t="s">
        <v>10</v>
      </c>
      <c r="D289" s="27"/>
      <c r="E289" s="27"/>
      <c r="F289" s="27"/>
      <c r="G289" s="6">
        <f>SUM(G283:G286)</f>
        <v>61.342500000000001</v>
      </c>
      <c r="H289" s="14"/>
      <c r="I289" s="6">
        <f>SUM(I257:I288)</f>
        <v>8703.1542338999971</v>
      </c>
      <c r="J289" s="6">
        <f>SUM(I289)*I255</f>
        <v>17406.308467799994</v>
      </c>
      <c r="K289" s="6">
        <f>SUM(K283:K288)</f>
        <v>6.3450000000000006</v>
      </c>
      <c r="L289" s="6">
        <f t="shared" ref="L289" si="178">SUM(L283:L288)</f>
        <v>93</v>
      </c>
      <c r="M289" s="6">
        <f t="shared" ref="M289" si="179">SUM(M283:M288)</f>
        <v>23.340000000000003</v>
      </c>
      <c r="O289" s="8" t="s">
        <v>10</v>
      </c>
      <c r="Q289" s="27"/>
      <c r="R289" s="27"/>
      <c r="S289" s="27"/>
      <c r="T289" s="6">
        <f>SUM(T283:T286)</f>
        <v>61.342500000000001</v>
      </c>
      <c r="U289" s="14"/>
      <c r="V289" s="6">
        <f>SUM(V257:V288)</f>
        <v>7879.9032339000005</v>
      </c>
      <c r="W289" s="6">
        <f>SUM(I289)-V289</f>
        <v>823.25099999999657</v>
      </c>
      <c r="X289" s="6">
        <f>SUM(X283:X288)</f>
        <v>6.3450000000000006</v>
      </c>
      <c r="Y289" s="6">
        <f t="shared" ref="Y289:Z289" si="180">SUM(Y283:Y288)</f>
        <v>93</v>
      </c>
      <c r="Z289" s="6">
        <f t="shared" si="180"/>
        <v>23.340000000000003</v>
      </c>
      <c r="AB289" s="8" t="s">
        <v>10</v>
      </c>
      <c r="AD289" s="27"/>
      <c r="AE289" s="27"/>
      <c r="AF289" s="27"/>
      <c r="AG289" s="6">
        <f>SUM(AG283:AG286)</f>
        <v>61.342500000000001</v>
      </c>
      <c r="AH289" s="14"/>
      <c r="AI289" s="6">
        <f>SUM(AI257:AI288)</f>
        <v>8154.320233899999</v>
      </c>
      <c r="AJ289" s="6">
        <f>SUM(I289)-AI289</f>
        <v>548.83399999999801</v>
      </c>
      <c r="AK289" s="6">
        <f>SUM(AK283:AK288)</f>
        <v>6.3450000000000006</v>
      </c>
      <c r="AL289" s="6">
        <f t="shared" ref="AL289:AM289" si="181">SUM(AL283:AL288)</f>
        <v>93</v>
      </c>
      <c r="AM289" s="6">
        <f t="shared" si="181"/>
        <v>23.340000000000003</v>
      </c>
      <c r="AO289" s="8" t="s">
        <v>10</v>
      </c>
      <c r="AQ289" s="27"/>
      <c r="AR289" s="27"/>
      <c r="AS289" s="27"/>
      <c r="AT289" s="6">
        <f>SUM(AT283:AT286)</f>
        <v>61.342500000000001</v>
      </c>
      <c r="AU289" s="14"/>
      <c r="AV289" s="6">
        <f>SUM(AV257:AV288)</f>
        <v>8318.9704338999982</v>
      </c>
      <c r="AW289" s="6">
        <f>SUM(I289)-AV289</f>
        <v>384.18379999999888</v>
      </c>
      <c r="AX289" s="6">
        <f>SUM(AX283:AX288)</f>
        <v>6.3450000000000006</v>
      </c>
      <c r="AY289" s="6">
        <f t="shared" ref="AY289:AZ289" si="182">SUM(AY283:AY288)</f>
        <v>93</v>
      </c>
      <c r="AZ289" s="6">
        <f t="shared" si="182"/>
        <v>23.340000000000003</v>
      </c>
      <c r="BA289" s="282"/>
      <c r="BB289" s="281"/>
      <c r="BC289" s="282"/>
      <c r="BD289" s="283"/>
      <c r="BE289" s="283"/>
      <c r="BF289" s="283"/>
      <c r="BG289" s="284"/>
      <c r="BH289" s="284"/>
      <c r="BI289" s="284"/>
      <c r="BJ289" s="284"/>
      <c r="BK289" s="284"/>
      <c r="BL289" s="284"/>
      <c r="BM289" s="284"/>
      <c r="BN289" s="282"/>
    </row>
    <row r="290" spans="1:66" ht="15.6" x14ac:dyDescent="0.3">
      <c r="A290" s="3" t="s">
        <v>9</v>
      </c>
      <c r="B290" s="67" t="str">
        <f>'JMS SHEDULE OF WORKS'!D11</f>
        <v>E/O fluted glass</v>
      </c>
      <c r="D290" s="26">
        <f>'JMS SHEDULE OF WORKS'!F11</f>
        <v>0</v>
      </c>
      <c r="F290" s="68" t="str">
        <f>'JMS SHEDULE OF WORKS'!J11</f>
        <v>EOT-04</v>
      </c>
      <c r="H290" s="13" t="s">
        <v>22</v>
      </c>
      <c r="I290" s="24">
        <f>'JMS SHEDULE OF WORKS'!G11</f>
        <v>2</v>
      </c>
      <c r="BA290" s="276"/>
      <c r="BB290" s="276"/>
      <c r="BC290" s="276"/>
      <c r="BD290" s="276"/>
      <c r="BE290" s="276"/>
      <c r="BF290" s="276"/>
      <c r="BG290" s="276"/>
      <c r="BH290" s="276"/>
      <c r="BI290" s="276"/>
      <c r="BJ290" s="276"/>
      <c r="BK290" s="276"/>
      <c r="BL290" s="276"/>
      <c r="BM290" s="276"/>
      <c r="BN290" s="276"/>
    </row>
    <row r="291" spans="1:66" s="2" customFormat="1" x14ac:dyDescent="0.25">
      <c r="A291" s="66" t="str">
        <f>'JMS SHEDULE OF WORKS'!A11</f>
        <v>6881/9</v>
      </c>
      <c r="B291" s="8" t="s">
        <v>3</v>
      </c>
      <c r="C291" s="2" t="s">
        <v>4</v>
      </c>
      <c r="D291" s="27" t="s">
        <v>5</v>
      </c>
      <c r="E291" s="27" t="s">
        <v>5</v>
      </c>
      <c r="F291" s="27" t="s">
        <v>23</v>
      </c>
      <c r="G291" s="6" t="s">
        <v>6</v>
      </c>
      <c r="H291" s="14" t="s">
        <v>7</v>
      </c>
      <c r="I291" s="6" t="s">
        <v>8</v>
      </c>
      <c r="J291" s="6"/>
      <c r="K291" s="6" t="s">
        <v>18</v>
      </c>
      <c r="L291" s="6" t="s">
        <v>19</v>
      </c>
      <c r="M291" s="6" t="s">
        <v>20</v>
      </c>
    </row>
    <row r="292" spans="1:66" x14ac:dyDescent="0.25">
      <c r="A292" s="30" t="s">
        <v>24</v>
      </c>
      <c r="B292" s="11"/>
      <c r="C292" s="12"/>
      <c r="D292" s="28"/>
      <c r="E292" s="28"/>
      <c r="F292" s="28">
        <f t="shared" ref="F292:F297" si="183">SUM(D292*E292)</f>
        <v>0</v>
      </c>
      <c r="G292" s="10"/>
      <c r="H292" s="15"/>
      <c r="I292" s="10">
        <f t="shared" ref="I292:I297" si="184">SUM(F292*G292)*H292</f>
        <v>0</v>
      </c>
    </row>
    <row r="293" spans="1:66" x14ac:dyDescent="0.25">
      <c r="A293" s="30" t="s">
        <v>24</v>
      </c>
      <c r="B293" s="11"/>
      <c r="C293" s="12"/>
      <c r="D293" s="28"/>
      <c r="E293" s="28"/>
      <c r="F293" s="28">
        <f t="shared" si="183"/>
        <v>0</v>
      </c>
      <c r="G293" s="10"/>
      <c r="H293" s="15"/>
      <c r="I293" s="10">
        <f t="shared" si="184"/>
        <v>0</v>
      </c>
    </row>
    <row r="294" spans="1:66" x14ac:dyDescent="0.25">
      <c r="A294" s="30" t="s">
        <v>24</v>
      </c>
      <c r="B294" s="11"/>
      <c r="C294" s="12"/>
      <c r="D294" s="28"/>
      <c r="E294" s="28"/>
      <c r="F294" s="28">
        <f t="shared" si="183"/>
        <v>0</v>
      </c>
      <c r="G294" s="10"/>
      <c r="H294" s="15"/>
      <c r="I294" s="10">
        <f t="shared" si="184"/>
        <v>0</v>
      </c>
    </row>
    <row r="295" spans="1:66" x14ac:dyDescent="0.25">
      <c r="A295" s="31" t="s">
        <v>25</v>
      </c>
      <c r="B295" s="11"/>
      <c r="C295" s="12"/>
      <c r="D295" s="28"/>
      <c r="E295" s="28"/>
      <c r="F295" s="28">
        <f t="shared" si="183"/>
        <v>0</v>
      </c>
      <c r="G295" s="10"/>
      <c r="H295" s="15"/>
      <c r="I295" s="10">
        <f t="shared" si="184"/>
        <v>0</v>
      </c>
    </row>
    <row r="296" spans="1:66" x14ac:dyDescent="0.25">
      <c r="A296" s="31" t="s">
        <v>25</v>
      </c>
      <c r="B296" s="11"/>
      <c r="C296" s="12"/>
      <c r="D296" s="28"/>
      <c r="E296" s="28"/>
      <c r="F296" s="28">
        <f t="shared" si="183"/>
        <v>0</v>
      </c>
      <c r="G296" s="10"/>
      <c r="H296" s="15"/>
      <c r="I296" s="10">
        <f t="shared" si="184"/>
        <v>0</v>
      </c>
    </row>
    <row r="297" spans="1:66" x14ac:dyDescent="0.25">
      <c r="A297" s="31" t="s">
        <v>25</v>
      </c>
      <c r="B297" s="11"/>
      <c r="C297" s="12"/>
      <c r="D297" s="28"/>
      <c r="E297" s="28"/>
      <c r="F297" s="28">
        <f t="shared" si="183"/>
        <v>0</v>
      </c>
      <c r="G297" s="10"/>
      <c r="H297" s="15"/>
      <c r="I297" s="10">
        <f t="shared" si="184"/>
        <v>0</v>
      </c>
    </row>
    <row r="298" spans="1:66" x14ac:dyDescent="0.25">
      <c r="A298" s="31" t="s">
        <v>39</v>
      </c>
      <c r="B298" s="11"/>
      <c r="C298" s="12"/>
      <c r="D298" s="28"/>
      <c r="E298" s="28"/>
      <c r="F298" s="28"/>
      <c r="G298" s="10"/>
      <c r="H298" s="15"/>
      <c r="I298" s="10">
        <f t="shared" ref="I298:I300" si="185">SUM(G298*H298)</f>
        <v>0</v>
      </c>
    </row>
    <row r="299" spans="1:66" x14ac:dyDescent="0.25">
      <c r="A299" s="31" t="s">
        <v>39</v>
      </c>
      <c r="B299" s="11"/>
      <c r="C299" s="12"/>
      <c r="D299" s="28"/>
      <c r="E299" s="28"/>
      <c r="F299" s="28"/>
      <c r="G299" s="10"/>
      <c r="H299" s="15"/>
      <c r="I299" s="10">
        <f t="shared" si="185"/>
        <v>0</v>
      </c>
    </row>
    <row r="300" spans="1:66" x14ac:dyDescent="0.25">
      <c r="A300" s="31" t="s">
        <v>39</v>
      </c>
      <c r="B300" s="11"/>
      <c r="C300" s="12"/>
      <c r="D300" s="28"/>
      <c r="E300" s="28"/>
      <c r="F300" s="28"/>
      <c r="G300" s="10"/>
      <c r="H300" s="15"/>
      <c r="I300" s="10">
        <f t="shared" si="185"/>
        <v>0</v>
      </c>
    </row>
    <row r="301" spans="1:66" x14ac:dyDescent="0.25">
      <c r="A301" s="32" t="s">
        <v>28</v>
      </c>
      <c r="B301" s="11" t="s">
        <v>1220</v>
      </c>
      <c r="C301" s="12"/>
      <c r="D301" s="28"/>
      <c r="E301" s="28"/>
      <c r="F301" s="28"/>
      <c r="G301" s="10">
        <v>3</v>
      </c>
      <c r="H301" s="15">
        <v>70</v>
      </c>
      <c r="I301" s="10">
        <f t="shared" ref="I301:I319" si="186">SUM(G301*H301)</f>
        <v>210</v>
      </c>
      <c r="J301" s="10" t="s">
        <v>1233</v>
      </c>
    </row>
    <row r="302" spans="1:66" x14ac:dyDescent="0.25">
      <c r="A302" s="32" t="s">
        <v>28</v>
      </c>
      <c r="B302" s="11"/>
      <c r="C302" s="12"/>
      <c r="D302" s="28"/>
      <c r="E302" s="28"/>
      <c r="F302" s="28"/>
      <c r="G302" s="10"/>
      <c r="H302" s="15"/>
      <c r="I302" s="10">
        <f t="shared" si="186"/>
        <v>0</v>
      </c>
    </row>
    <row r="303" spans="1:66" x14ac:dyDescent="0.25">
      <c r="A303" s="32" t="s">
        <v>28</v>
      </c>
      <c r="B303" s="11"/>
      <c r="C303" s="12"/>
      <c r="D303" s="28"/>
      <c r="E303" s="28"/>
      <c r="F303" s="28"/>
      <c r="G303" s="10"/>
      <c r="H303" s="15"/>
      <c r="I303" s="10">
        <f t="shared" si="186"/>
        <v>0</v>
      </c>
    </row>
    <row r="304" spans="1:66" x14ac:dyDescent="0.25">
      <c r="A304" t="s">
        <v>26</v>
      </c>
      <c r="B304" s="11"/>
      <c r="C304" s="12"/>
      <c r="D304" s="28"/>
      <c r="E304" s="28"/>
      <c r="F304" s="28"/>
      <c r="G304" s="33">
        <v>0.1</v>
      </c>
      <c r="H304" s="15">
        <f>SUM(I301:I303)</f>
        <v>210</v>
      </c>
      <c r="I304" s="10">
        <f t="shared" si="186"/>
        <v>21</v>
      </c>
    </row>
    <row r="305" spans="2:13" x14ac:dyDescent="0.25">
      <c r="B305" s="11" t="s">
        <v>27</v>
      </c>
      <c r="C305" s="12"/>
      <c r="D305" s="28"/>
      <c r="E305" s="28"/>
      <c r="F305" s="28"/>
      <c r="G305" s="10"/>
      <c r="H305" s="15"/>
      <c r="I305" s="10">
        <f t="shared" si="186"/>
        <v>0</v>
      </c>
    </row>
    <row r="306" spans="2:13" x14ac:dyDescent="0.25">
      <c r="B306" s="11" t="s">
        <v>13</v>
      </c>
      <c r="C306" s="12" t="s">
        <v>14</v>
      </c>
      <c r="D306" s="28" t="s">
        <v>29</v>
      </c>
      <c r="E306" s="28"/>
      <c r="F306" s="28">
        <f>SUM(G292:G294)</f>
        <v>0</v>
      </c>
      <c r="G306" s="34">
        <f>SUM(F306)/20</f>
        <v>0</v>
      </c>
      <c r="H306" s="23"/>
      <c r="I306" s="10">
        <f t="shared" si="186"/>
        <v>0</v>
      </c>
    </row>
    <row r="307" spans="2:13" x14ac:dyDescent="0.25">
      <c r="B307" s="11" t="s">
        <v>13</v>
      </c>
      <c r="C307" s="12" t="s">
        <v>14</v>
      </c>
      <c r="D307" s="28" t="s">
        <v>30</v>
      </c>
      <c r="E307" s="28"/>
      <c r="F307" s="28">
        <f>SUM(G295:G297)</f>
        <v>0</v>
      </c>
      <c r="G307" s="34">
        <f>SUM(F307)/10</f>
        <v>0</v>
      </c>
      <c r="H307" s="23"/>
      <c r="I307" s="10">
        <f t="shared" si="186"/>
        <v>0</v>
      </c>
    </row>
    <row r="308" spans="2:13" x14ac:dyDescent="0.25">
      <c r="B308" s="11" t="s">
        <v>13</v>
      </c>
      <c r="C308" s="12" t="s">
        <v>14</v>
      </c>
      <c r="D308" s="28" t="s">
        <v>60</v>
      </c>
      <c r="E308" s="28"/>
      <c r="F308" s="69"/>
      <c r="G308" s="34">
        <f>SUM(F308)*0.25</f>
        <v>0</v>
      </c>
      <c r="H308" s="23"/>
      <c r="I308" s="10">
        <f t="shared" si="186"/>
        <v>0</v>
      </c>
    </row>
    <row r="309" spans="2:13" x14ac:dyDescent="0.25">
      <c r="B309" s="11" t="s">
        <v>13</v>
      </c>
      <c r="C309" s="12" t="s">
        <v>14</v>
      </c>
      <c r="D309" s="28"/>
      <c r="E309" s="28"/>
      <c r="F309" s="28"/>
      <c r="G309" s="34"/>
      <c r="H309" s="23"/>
      <c r="I309" s="10">
        <f t="shared" si="186"/>
        <v>0</v>
      </c>
    </row>
    <row r="310" spans="2:13" x14ac:dyDescent="0.25">
      <c r="B310" s="11" t="s">
        <v>13</v>
      </c>
      <c r="C310" s="12" t="s">
        <v>15</v>
      </c>
      <c r="D310" s="28"/>
      <c r="E310" s="28"/>
      <c r="F310" s="28"/>
      <c r="G310" s="34"/>
      <c r="H310" s="23"/>
      <c r="I310" s="10">
        <f t="shared" si="186"/>
        <v>0</v>
      </c>
    </row>
    <row r="311" spans="2:13" x14ac:dyDescent="0.25">
      <c r="B311" s="11" t="s">
        <v>13</v>
      </c>
      <c r="C311" s="12" t="s">
        <v>15</v>
      </c>
      <c r="D311" s="28"/>
      <c r="E311" s="28"/>
      <c r="F311" s="28"/>
      <c r="G311" s="34"/>
      <c r="H311" s="23"/>
      <c r="I311" s="10">
        <f t="shared" si="186"/>
        <v>0</v>
      </c>
    </row>
    <row r="312" spans="2:13" x14ac:dyDescent="0.25">
      <c r="B312" s="11" t="s">
        <v>13</v>
      </c>
      <c r="C312" s="12" t="s">
        <v>15</v>
      </c>
      <c r="D312" s="28"/>
      <c r="E312" s="28"/>
      <c r="F312" s="28"/>
      <c r="G312" s="34"/>
      <c r="H312" s="23"/>
      <c r="I312" s="10">
        <f t="shared" si="186"/>
        <v>0</v>
      </c>
    </row>
    <row r="313" spans="2:13" x14ac:dyDescent="0.25">
      <c r="B313" s="11" t="s">
        <v>13</v>
      </c>
      <c r="C313" s="12" t="s">
        <v>16</v>
      </c>
      <c r="D313" s="28"/>
      <c r="E313" s="28"/>
      <c r="F313" s="28"/>
      <c r="G313" s="34"/>
      <c r="H313" s="23"/>
      <c r="I313" s="10">
        <f t="shared" si="186"/>
        <v>0</v>
      </c>
    </row>
    <row r="314" spans="2:13" x14ac:dyDescent="0.25">
      <c r="B314" s="11" t="s">
        <v>13</v>
      </c>
      <c r="C314" s="12" t="s">
        <v>16</v>
      </c>
      <c r="D314" s="28"/>
      <c r="E314" s="28"/>
      <c r="F314" s="28"/>
      <c r="G314" s="34"/>
      <c r="H314" s="23"/>
      <c r="I314" s="10">
        <f t="shared" si="186"/>
        <v>0</v>
      </c>
    </row>
    <row r="315" spans="2:13" x14ac:dyDescent="0.25">
      <c r="B315" s="11" t="s">
        <v>21</v>
      </c>
      <c r="C315" s="12" t="s">
        <v>14</v>
      </c>
      <c r="D315" s="28"/>
      <c r="E315" s="28"/>
      <c r="F315" s="28"/>
      <c r="G315" s="22">
        <f>SUM(G306:G309)</f>
        <v>0</v>
      </c>
      <c r="H315" s="15">
        <v>37.42</v>
      </c>
      <c r="I315" s="10">
        <f t="shared" si="186"/>
        <v>0</v>
      </c>
      <c r="K315" s="5">
        <f>SUM(G315)*I290</f>
        <v>0</v>
      </c>
    </row>
    <row r="316" spans="2:13" x14ac:dyDescent="0.25">
      <c r="B316" s="11" t="s">
        <v>21</v>
      </c>
      <c r="C316" s="12" t="s">
        <v>15</v>
      </c>
      <c r="D316" s="28"/>
      <c r="E316" s="28"/>
      <c r="F316" s="28"/>
      <c r="G316" s="22">
        <f>SUM(G310:G312)</f>
        <v>0</v>
      </c>
      <c r="H316" s="15">
        <v>37.42</v>
      </c>
      <c r="I316" s="10">
        <f t="shared" si="186"/>
        <v>0</v>
      </c>
      <c r="L316" s="5">
        <f>SUM(G316)*I290</f>
        <v>0</v>
      </c>
    </row>
    <row r="317" spans="2:13" x14ac:dyDescent="0.25">
      <c r="B317" s="11" t="s">
        <v>21</v>
      </c>
      <c r="C317" s="12" t="s">
        <v>16</v>
      </c>
      <c r="D317" s="28"/>
      <c r="E317" s="28"/>
      <c r="F317" s="28"/>
      <c r="G317" s="22">
        <f>SUM(G313:G314)</f>
        <v>0</v>
      </c>
      <c r="H317" s="15">
        <v>37.42</v>
      </c>
      <c r="I317" s="10">
        <f t="shared" si="186"/>
        <v>0</v>
      </c>
      <c r="M317" s="5">
        <f>SUM(G317)*I290</f>
        <v>0</v>
      </c>
    </row>
    <row r="318" spans="2:13" x14ac:dyDescent="0.25">
      <c r="B318" s="11" t="s">
        <v>13</v>
      </c>
      <c r="C318" s="12" t="s">
        <v>17</v>
      </c>
      <c r="D318" s="28"/>
      <c r="E318" s="28"/>
      <c r="F318" s="28"/>
      <c r="G318" s="34"/>
      <c r="H318" s="15">
        <v>37.42</v>
      </c>
      <c r="I318" s="10">
        <f t="shared" si="186"/>
        <v>0</v>
      </c>
      <c r="L318" s="5">
        <f>SUM(G318)*I290</f>
        <v>0</v>
      </c>
    </row>
    <row r="319" spans="2:13" x14ac:dyDescent="0.25">
      <c r="B319" s="11" t="s">
        <v>12</v>
      </c>
      <c r="C319" s="12"/>
      <c r="D319" s="28"/>
      <c r="E319" s="28"/>
      <c r="F319" s="28"/>
      <c r="G319" s="10"/>
      <c r="H319" s="15">
        <v>37.42</v>
      </c>
      <c r="I319" s="10">
        <f t="shared" si="186"/>
        <v>0</v>
      </c>
    </row>
    <row r="320" spans="2:13" x14ac:dyDescent="0.25">
      <c r="B320" s="11" t="s">
        <v>11</v>
      </c>
      <c r="C320" s="12"/>
      <c r="D320" s="28"/>
      <c r="E320" s="28"/>
      <c r="F320" s="28"/>
      <c r="G320" s="10">
        <v>1</v>
      </c>
      <c r="H320" s="15">
        <f>SUM(I292:I319)*0.01</f>
        <v>2.31</v>
      </c>
      <c r="I320" s="10">
        <f>SUM(G320*H320)</f>
        <v>2.31</v>
      </c>
    </row>
    <row r="321" spans="1:52" s="2" customFormat="1" x14ac:dyDescent="0.25">
      <c r="B321" s="8" t="s">
        <v>10</v>
      </c>
      <c r="D321" s="27"/>
      <c r="E321" s="27"/>
      <c r="F321" s="27"/>
      <c r="G321" s="6">
        <f>SUM(G315:G318)</f>
        <v>0</v>
      </c>
      <c r="H321" s="14"/>
      <c r="I321" s="6">
        <f>SUM(I292:I320)</f>
        <v>233.31</v>
      </c>
      <c r="J321" s="6">
        <f>SUM(I321)*I290</f>
        <v>466.62</v>
      </c>
      <c r="K321" s="6">
        <f>SUM(K315:K320)</f>
        <v>0</v>
      </c>
      <c r="L321" s="6">
        <f t="shared" ref="L321" si="187">SUM(L315:L320)</f>
        <v>0</v>
      </c>
      <c r="M321" s="6">
        <f t="shared" ref="M321" si="188">SUM(M315:M320)</f>
        <v>0</v>
      </c>
    </row>
    <row r="322" spans="1:52" ht="15.6" x14ac:dyDescent="0.3">
      <c r="A322" s="3" t="s">
        <v>9</v>
      </c>
      <c r="B322" s="67" t="str">
        <f>'JMS SHEDULE OF WORKS'!D12</f>
        <v>FF-15 EOT Female changing mirror</v>
      </c>
      <c r="D322" s="26">
        <v>2.6</v>
      </c>
      <c r="E322" s="26">
        <v>1.05</v>
      </c>
      <c r="F322" s="68" t="str">
        <f>'JMS SHEDULE OF WORKS'!J12</f>
        <v>EOT-12, 13 &amp; 14</v>
      </c>
      <c r="H322" s="13" t="s">
        <v>22</v>
      </c>
      <c r="I322" s="24">
        <f>'JMS SHEDULE OF WORKS'!G12</f>
        <v>2</v>
      </c>
      <c r="N322" s="3" t="s">
        <v>9</v>
      </c>
      <c r="O322" s="67">
        <f>'JMS SHEDULE OF WORKS'!Q12</f>
        <v>56</v>
      </c>
      <c r="Q322" s="26">
        <v>2.6</v>
      </c>
      <c r="R322" s="26">
        <v>1.05</v>
      </c>
      <c r="S322" s="68">
        <f>'JMS SHEDULE OF WORKS'!W12</f>
        <v>0</v>
      </c>
      <c r="T322" s="5"/>
      <c r="U322" s="13" t="s">
        <v>22</v>
      </c>
      <c r="V322" s="24">
        <v>2</v>
      </c>
      <c r="W322" s="5"/>
      <c r="X322" s="5"/>
      <c r="Y322" s="5"/>
      <c r="Z322" s="5"/>
      <c r="AA322" s="3" t="s">
        <v>9</v>
      </c>
      <c r="AB322" s="67">
        <f>'JMS SHEDULE OF WORKS'!AD12</f>
        <v>0</v>
      </c>
      <c r="AD322" s="26">
        <v>2.6</v>
      </c>
      <c r="AE322" s="26">
        <v>1.05</v>
      </c>
      <c r="AF322" s="68">
        <f>'JMS SHEDULE OF WORKS'!AJ12</f>
        <v>0</v>
      </c>
      <c r="AG322" s="5"/>
      <c r="AH322" s="13" t="s">
        <v>22</v>
      </c>
      <c r="AI322" s="24">
        <f>'JMS SHEDULE OF WORKS'!AG12</f>
        <v>0</v>
      </c>
      <c r="AJ322" s="5"/>
      <c r="AK322" s="5"/>
      <c r="AL322" s="5"/>
      <c r="AM322" s="5"/>
      <c r="AN322" s="3" t="s">
        <v>9</v>
      </c>
      <c r="AO322" s="67">
        <f>'JMS SHEDULE OF WORKS'!AQ12</f>
        <v>0</v>
      </c>
      <c r="AQ322" s="26">
        <v>2.6</v>
      </c>
      <c r="AR322" s="26">
        <v>1.05</v>
      </c>
      <c r="AS322" s="68">
        <f>'JMS SHEDULE OF WORKS'!AW12</f>
        <v>0</v>
      </c>
      <c r="AT322" s="5"/>
      <c r="AU322" s="13" t="s">
        <v>22</v>
      </c>
      <c r="AV322" s="24">
        <f>'JMS SHEDULE OF WORKS'!AT12</f>
        <v>0</v>
      </c>
      <c r="AW322" s="5"/>
      <c r="AX322" s="5"/>
      <c r="AY322" s="5"/>
      <c r="AZ322" s="5"/>
    </row>
    <row r="323" spans="1:52" s="2" customFormat="1" x14ac:dyDescent="0.25">
      <c r="A323" s="66" t="str">
        <f>'JMS SHEDULE OF WORKS'!A12</f>
        <v>6881/10</v>
      </c>
      <c r="B323" s="8" t="s">
        <v>3</v>
      </c>
      <c r="C323" s="2" t="s">
        <v>4</v>
      </c>
      <c r="D323" s="27" t="s">
        <v>5</v>
      </c>
      <c r="E323" s="27" t="s">
        <v>5</v>
      </c>
      <c r="F323" s="27" t="s">
        <v>23</v>
      </c>
      <c r="G323" s="6" t="s">
        <v>6</v>
      </c>
      <c r="H323" s="14" t="s">
        <v>7</v>
      </c>
      <c r="I323" s="6" t="s">
        <v>8</v>
      </c>
      <c r="J323" s="6"/>
      <c r="K323" s="6" t="s">
        <v>18</v>
      </c>
      <c r="L323" s="6" t="s">
        <v>19</v>
      </c>
      <c r="M323" s="6" t="s">
        <v>20</v>
      </c>
      <c r="N323" s="66">
        <f>'JMS SHEDULE OF WORKS'!N12</f>
        <v>11635.6894056</v>
      </c>
      <c r="O323" s="8" t="s">
        <v>3</v>
      </c>
      <c r="P323" s="2" t="s">
        <v>4</v>
      </c>
      <c r="Q323" s="27" t="s">
        <v>5</v>
      </c>
      <c r="R323" s="27" t="s">
        <v>5</v>
      </c>
      <c r="S323" s="27" t="s">
        <v>23</v>
      </c>
      <c r="T323" s="6" t="s">
        <v>6</v>
      </c>
      <c r="U323" s="14" t="s">
        <v>7</v>
      </c>
      <c r="V323" s="6" t="s">
        <v>8</v>
      </c>
      <c r="W323" s="6"/>
      <c r="X323" s="6" t="s">
        <v>18</v>
      </c>
      <c r="Y323" s="6" t="s">
        <v>19</v>
      </c>
      <c r="Z323" s="6" t="s">
        <v>20</v>
      </c>
      <c r="AA323" s="66" t="str">
        <f>'JMS SHEDULE OF WORKS'!AA12</f>
        <v>VE Cost powder coated steel £5239.57 each, powder coated alum £5432.33 each, Design change £5547.98 each</v>
      </c>
      <c r="AB323" s="8" t="s">
        <v>3</v>
      </c>
      <c r="AC323" s="2" t="s">
        <v>4</v>
      </c>
      <c r="AD323" s="27" t="s">
        <v>5</v>
      </c>
      <c r="AE323" s="27" t="s">
        <v>5</v>
      </c>
      <c r="AF323" s="27" t="s">
        <v>23</v>
      </c>
      <c r="AG323" s="6" t="s">
        <v>6</v>
      </c>
      <c r="AH323" s="14" t="s">
        <v>7</v>
      </c>
      <c r="AI323" s="6" t="s">
        <v>8</v>
      </c>
      <c r="AJ323" s="6"/>
      <c r="AK323" s="6" t="s">
        <v>18</v>
      </c>
      <c r="AL323" s="6" t="s">
        <v>19</v>
      </c>
      <c r="AM323" s="6" t="s">
        <v>20</v>
      </c>
      <c r="AN323" s="66">
        <f>'JMS SHEDULE OF WORKS'!AN12</f>
        <v>0</v>
      </c>
      <c r="AO323" s="8" t="s">
        <v>3</v>
      </c>
      <c r="AP323" s="2" t="s">
        <v>4</v>
      </c>
      <c r="AQ323" s="27" t="s">
        <v>5</v>
      </c>
      <c r="AR323" s="27" t="s">
        <v>5</v>
      </c>
      <c r="AS323" s="27" t="s">
        <v>23</v>
      </c>
      <c r="AT323" s="6" t="s">
        <v>6</v>
      </c>
      <c r="AU323" s="14" t="s">
        <v>7</v>
      </c>
      <c r="AV323" s="6" t="s">
        <v>8</v>
      </c>
      <c r="AW323" s="6"/>
      <c r="AX323" s="6" t="s">
        <v>18</v>
      </c>
      <c r="AY323" s="6" t="s">
        <v>19</v>
      </c>
      <c r="AZ323" s="6" t="s">
        <v>20</v>
      </c>
    </row>
    <row r="324" spans="1:52" x14ac:dyDescent="0.25">
      <c r="A324" s="30" t="s">
        <v>24</v>
      </c>
      <c r="B324" s="11" t="s">
        <v>11</v>
      </c>
      <c r="C324" s="12" t="s">
        <v>1212</v>
      </c>
      <c r="D324" s="28">
        <v>3.2000000000000001E-2</v>
      </c>
      <c r="E324" s="28">
        <v>3.2000000000000001E-2</v>
      </c>
      <c r="F324" s="28">
        <f t="shared" ref="F324:F325" si="189">SUM(D324*E324)</f>
        <v>1.024E-3</v>
      </c>
      <c r="G324" s="10">
        <f>SUM(D322)*3</f>
        <v>7.8000000000000007</v>
      </c>
      <c r="H324" s="15">
        <v>550</v>
      </c>
      <c r="I324" s="10">
        <f t="shared" ref="I324:I325" si="190">SUM(F324*G324)*H324</f>
        <v>4.3929599999999995</v>
      </c>
      <c r="N324" s="30" t="s">
        <v>24</v>
      </c>
      <c r="O324" s="11" t="s">
        <v>11</v>
      </c>
      <c r="P324" s="12" t="s">
        <v>1212</v>
      </c>
      <c r="Q324" s="28">
        <v>3.2000000000000001E-2</v>
      </c>
      <c r="R324" s="28">
        <v>3.2000000000000001E-2</v>
      </c>
      <c r="S324" s="28">
        <f t="shared" ref="S324:S325" si="191">SUM(Q324*R324)</f>
        <v>1.024E-3</v>
      </c>
      <c r="T324" s="10">
        <f>SUM(Q322)*3</f>
        <v>7.8000000000000007</v>
      </c>
      <c r="U324" s="15">
        <v>550</v>
      </c>
      <c r="V324" s="10">
        <f t="shared" ref="V324:V325" si="192">SUM(S324*T324)*U324</f>
        <v>4.3929599999999995</v>
      </c>
      <c r="W324" s="5"/>
      <c r="X324" s="5"/>
      <c r="Y324" s="5"/>
      <c r="Z324" s="5"/>
      <c r="AA324" s="30" t="s">
        <v>24</v>
      </c>
      <c r="AB324" s="11" t="s">
        <v>11</v>
      </c>
      <c r="AC324" s="12" t="s">
        <v>1212</v>
      </c>
      <c r="AD324" s="28">
        <v>3.2000000000000001E-2</v>
      </c>
      <c r="AE324" s="28">
        <v>3.2000000000000001E-2</v>
      </c>
      <c r="AF324" s="28">
        <f t="shared" ref="AF324:AF325" si="193">SUM(AD324*AE324)</f>
        <v>1.024E-3</v>
      </c>
      <c r="AG324" s="10">
        <f>SUM(AD322)*3</f>
        <v>7.8000000000000007</v>
      </c>
      <c r="AH324" s="15">
        <v>550</v>
      </c>
      <c r="AI324" s="10">
        <f t="shared" ref="AI324:AI325" si="194">SUM(AF324*AG324)*AH324</f>
        <v>4.3929599999999995</v>
      </c>
      <c r="AJ324" s="5"/>
      <c r="AK324" s="5"/>
      <c r="AL324" s="5"/>
      <c r="AM324" s="5"/>
      <c r="AN324" s="30" t="s">
        <v>24</v>
      </c>
      <c r="AO324" s="11" t="s">
        <v>11</v>
      </c>
      <c r="AP324" s="12" t="s">
        <v>1212</v>
      </c>
      <c r="AQ324" s="28">
        <v>3.2000000000000001E-2</v>
      </c>
      <c r="AR324" s="28">
        <v>3.2000000000000001E-2</v>
      </c>
      <c r="AS324" s="28">
        <f t="shared" ref="AS324:AS325" si="195">SUM(AQ324*AR324)</f>
        <v>1.024E-3</v>
      </c>
      <c r="AT324" s="10">
        <f>SUM(AQ322)*3</f>
        <v>7.8000000000000007</v>
      </c>
      <c r="AU324" s="15">
        <v>550</v>
      </c>
      <c r="AV324" s="10">
        <f t="shared" ref="AV324:AV325" si="196">SUM(AS324*AT324)*AU324</f>
        <v>4.3929599999999995</v>
      </c>
      <c r="AW324" s="5"/>
      <c r="AX324" s="5"/>
      <c r="AY324" s="5"/>
      <c r="AZ324" s="5"/>
    </row>
    <row r="325" spans="1:52" x14ac:dyDescent="0.25">
      <c r="A325" s="30" t="s">
        <v>24</v>
      </c>
      <c r="B325" s="11" t="s">
        <v>11</v>
      </c>
      <c r="C325" s="12" t="s">
        <v>1212</v>
      </c>
      <c r="D325" s="28">
        <v>3.2000000000000001E-2</v>
      </c>
      <c r="E325" s="28">
        <v>3.2000000000000001E-2</v>
      </c>
      <c r="F325" s="28">
        <f t="shared" si="189"/>
        <v>1.024E-3</v>
      </c>
      <c r="G325" s="10">
        <f>SUM(E322)*12</f>
        <v>12.600000000000001</v>
      </c>
      <c r="H325" s="15">
        <v>550</v>
      </c>
      <c r="I325" s="10">
        <f t="shared" si="190"/>
        <v>7.0963200000000004</v>
      </c>
      <c r="N325" s="30" t="s">
        <v>24</v>
      </c>
      <c r="O325" s="11" t="s">
        <v>11</v>
      </c>
      <c r="P325" s="12" t="s">
        <v>1212</v>
      </c>
      <c r="Q325" s="28">
        <v>3.2000000000000001E-2</v>
      </c>
      <c r="R325" s="28">
        <v>3.2000000000000001E-2</v>
      </c>
      <c r="S325" s="28">
        <f t="shared" si="191"/>
        <v>1.024E-3</v>
      </c>
      <c r="T325" s="10">
        <f>SUM(R322)*12</f>
        <v>12.600000000000001</v>
      </c>
      <c r="U325" s="15">
        <v>550</v>
      </c>
      <c r="V325" s="10">
        <f t="shared" si="192"/>
        <v>7.0963200000000004</v>
      </c>
      <c r="W325" s="5"/>
      <c r="X325" s="5"/>
      <c r="Y325" s="5"/>
      <c r="Z325" s="5"/>
      <c r="AA325" s="30" t="s">
        <v>24</v>
      </c>
      <c r="AB325" s="11" t="s">
        <v>11</v>
      </c>
      <c r="AC325" s="12" t="s">
        <v>1212</v>
      </c>
      <c r="AD325" s="28">
        <v>3.2000000000000001E-2</v>
      </c>
      <c r="AE325" s="28">
        <v>3.2000000000000001E-2</v>
      </c>
      <c r="AF325" s="28">
        <f t="shared" si="193"/>
        <v>1.024E-3</v>
      </c>
      <c r="AG325" s="10">
        <f>SUM(AE322)*12</f>
        <v>12.600000000000001</v>
      </c>
      <c r="AH325" s="15">
        <v>550</v>
      </c>
      <c r="AI325" s="10">
        <f t="shared" si="194"/>
        <v>7.0963200000000004</v>
      </c>
      <c r="AJ325" s="5"/>
      <c r="AK325" s="5"/>
      <c r="AL325" s="5"/>
      <c r="AM325" s="5"/>
      <c r="AN325" s="30" t="s">
        <v>24</v>
      </c>
      <c r="AO325" s="11" t="s">
        <v>11</v>
      </c>
      <c r="AP325" s="12" t="s">
        <v>1212</v>
      </c>
      <c r="AQ325" s="28">
        <v>3.2000000000000001E-2</v>
      </c>
      <c r="AR325" s="28">
        <v>3.2000000000000001E-2</v>
      </c>
      <c r="AS325" s="28">
        <f t="shared" si="195"/>
        <v>1.024E-3</v>
      </c>
      <c r="AT325" s="10">
        <f>SUM(AR322)*12</f>
        <v>12.600000000000001</v>
      </c>
      <c r="AU325" s="15">
        <v>550</v>
      </c>
      <c r="AV325" s="10">
        <f t="shared" si="196"/>
        <v>7.0963200000000004</v>
      </c>
      <c r="AW325" s="5"/>
      <c r="AX325" s="5"/>
      <c r="AY325" s="5"/>
      <c r="AZ325" s="5"/>
    </row>
    <row r="326" spans="1:52" x14ac:dyDescent="0.25">
      <c r="A326" s="30" t="s">
        <v>24</v>
      </c>
      <c r="B326" s="11"/>
      <c r="C326" s="12"/>
      <c r="D326" s="28"/>
      <c r="E326" s="28"/>
      <c r="F326" s="28">
        <f t="shared" ref="F326:F332" si="197">SUM(D326*E326)</f>
        <v>0</v>
      </c>
      <c r="G326" s="10"/>
      <c r="H326" s="15"/>
      <c r="I326" s="10">
        <f t="shared" ref="I326:I332" si="198">SUM(F326*G326)*H326</f>
        <v>0</v>
      </c>
      <c r="N326" s="30" t="s">
        <v>24</v>
      </c>
      <c r="O326" s="11"/>
      <c r="P326" s="12"/>
      <c r="Q326" s="28"/>
      <c r="R326" s="28"/>
      <c r="S326" s="28">
        <f t="shared" ref="S326:S332" si="199">SUM(Q326*R326)</f>
        <v>0</v>
      </c>
      <c r="T326" s="10"/>
      <c r="U326" s="15"/>
      <c r="V326" s="10">
        <f t="shared" ref="V326:V332" si="200">SUM(S326*T326)*U326</f>
        <v>0</v>
      </c>
      <c r="W326" s="5"/>
      <c r="X326" s="5"/>
      <c r="Y326" s="5"/>
      <c r="Z326" s="5"/>
      <c r="AA326" s="30" t="s">
        <v>24</v>
      </c>
      <c r="AB326" s="11"/>
      <c r="AC326" s="12"/>
      <c r="AD326" s="28"/>
      <c r="AE326" s="28"/>
      <c r="AF326" s="28">
        <f t="shared" ref="AF326:AF332" si="201">SUM(AD326*AE326)</f>
        <v>0</v>
      </c>
      <c r="AG326" s="10"/>
      <c r="AH326" s="15"/>
      <c r="AI326" s="10">
        <f t="shared" ref="AI326:AI332" si="202">SUM(AF326*AG326)*AH326</f>
        <v>0</v>
      </c>
      <c r="AJ326" s="5"/>
      <c r="AK326" s="5"/>
      <c r="AL326" s="5"/>
      <c r="AM326" s="5"/>
      <c r="AN326" s="30" t="s">
        <v>24</v>
      </c>
      <c r="AO326" s="11"/>
      <c r="AP326" s="12"/>
      <c r="AQ326" s="28"/>
      <c r="AR326" s="28"/>
      <c r="AS326" s="28">
        <f t="shared" ref="AS326:AS332" si="203">SUM(AQ326*AR326)</f>
        <v>0</v>
      </c>
      <c r="AT326" s="10"/>
      <c r="AU326" s="15"/>
      <c r="AV326" s="10">
        <f t="shared" ref="AV326:AV332" si="204">SUM(AS326*AT326)*AU326</f>
        <v>0</v>
      </c>
      <c r="AW326" s="5"/>
      <c r="AX326" s="5"/>
      <c r="AY326" s="5"/>
      <c r="AZ326" s="5"/>
    </row>
    <row r="327" spans="1:52" x14ac:dyDescent="0.25">
      <c r="A327" s="31" t="s">
        <v>25</v>
      </c>
      <c r="B327" s="11" t="s">
        <v>1222</v>
      </c>
      <c r="C327" s="12" t="s">
        <v>1169</v>
      </c>
      <c r="D327" s="28">
        <v>1.1000000000000001</v>
      </c>
      <c r="E327" s="28">
        <v>0.2</v>
      </c>
      <c r="F327" s="28">
        <f t="shared" si="197"/>
        <v>0.22000000000000003</v>
      </c>
      <c r="G327" s="10">
        <v>2</v>
      </c>
      <c r="H327" s="15">
        <v>12</v>
      </c>
      <c r="I327" s="10">
        <f t="shared" si="198"/>
        <v>5.2800000000000011</v>
      </c>
      <c r="N327" s="31" t="s">
        <v>25</v>
      </c>
      <c r="O327" s="11" t="s">
        <v>1222</v>
      </c>
      <c r="P327" s="12" t="s">
        <v>1169</v>
      </c>
      <c r="Q327" s="28">
        <v>1.1000000000000001</v>
      </c>
      <c r="R327" s="28">
        <v>0.2</v>
      </c>
      <c r="S327" s="28">
        <f t="shared" si="199"/>
        <v>0.22000000000000003</v>
      </c>
      <c r="T327" s="10">
        <v>2</v>
      </c>
      <c r="U327" s="15">
        <v>12</v>
      </c>
      <c r="V327" s="10">
        <f t="shared" si="200"/>
        <v>5.2800000000000011</v>
      </c>
      <c r="W327" s="5"/>
      <c r="X327" s="5"/>
      <c r="Y327" s="5"/>
      <c r="Z327" s="5"/>
      <c r="AA327" s="31" t="s">
        <v>25</v>
      </c>
      <c r="AB327" s="11" t="s">
        <v>1222</v>
      </c>
      <c r="AC327" s="12" t="s">
        <v>1169</v>
      </c>
      <c r="AD327" s="28">
        <v>1.1000000000000001</v>
      </c>
      <c r="AE327" s="28">
        <v>0.2</v>
      </c>
      <c r="AF327" s="28">
        <f t="shared" si="201"/>
        <v>0.22000000000000003</v>
      </c>
      <c r="AG327" s="10">
        <v>2</v>
      </c>
      <c r="AH327" s="15">
        <v>12</v>
      </c>
      <c r="AI327" s="10">
        <f t="shared" si="202"/>
        <v>5.2800000000000011</v>
      </c>
      <c r="AJ327" s="5"/>
      <c r="AK327" s="5"/>
      <c r="AL327" s="5"/>
      <c r="AM327" s="5"/>
      <c r="AN327" s="31" t="s">
        <v>25</v>
      </c>
      <c r="AO327" s="11" t="s">
        <v>1222</v>
      </c>
      <c r="AP327" s="12" t="s">
        <v>1169</v>
      </c>
      <c r="AQ327" s="28">
        <v>1.1000000000000001</v>
      </c>
      <c r="AR327" s="28">
        <v>0.2</v>
      </c>
      <c r="AS327" s="28">
        <f t="shared" si="203"/>
        <v>0.22000000000000003</v>
      </c>
      <c r="AT327" s="10">
        <v>2</v>
      </c>
      <c r="AU327" s="15">
        <v>12</v>
      </c>
      <c r="AV327" s="10">
        <f t="shared" si="204"/>
        <v>5.2800000000000011</v>
      </c>
      <c r="AW327" s="5"/>
      <c r="AX327" s="5"/>
      <c r="AY327" s="5"/>
      <c r="AZ327" s="5"/>
    </row>
    <row r="328" spans="1:52" x14ac:dyDescent="0.25">
      <c r="A328" s="31" t="s">
        <v>25</v>
      </c>
      <c r="B328" s="11" t="s">
        <v>1178</v>
      </c>
      <c r="C328" s="12" t="s">
        <v>1169</v>
      </c>
      <c r="D328" s="28">
        <v>1.2</v>
      </c>
      <c r="E328" s="28">
        <v>0.2</v>
      </c>
      <c r="F328" s="28">
        <f t="shared" si="197"/>
        <v>0.24</v>
      </c>
      <c r="G328" s="10">
        <v>2</v>
      </c>
      <c r="H328" s="15">
        <v>12</v>
      </c>
      <c r="I328" s="10">
        <f t="shared" si="198"/>
        <v>5.76</v>
      </c>
      <c r="N328" s="31" t="s">
        <v>25</v>
      </c>
      <c r="O328" s="11" t="s">
        <v>1178</v>
      </c>
      <c r="P328" s="12" t="s">
        <v>1169</v>
      </c>
      <c r="Q328" s="28">
        <v>1.2</v>
      </c>
      <c r="R328" s="28">
        <v>0.2</v>
      </c>
      <c r="S328" s="28">
        <f t="shared" si="199"/>
        <v>0.24</v>
      </c>
      <c r="T328" s="10">
        <v>2</v>
      </c>
      <c r="U328" s="15">
        <v>12</v>
      </c>
      <c r="V328" s="10">
        <f t="shared" si="200"/>
        <v>5.76</v>
      </c>
      <c r="W328" s="5"/>
      <c r="X328" s="5"/>
      <c r="Y328" s="5"/>
      <c r="Z328" s="5"/>
      <c r="AA328" s="31" t="s">
        <v>25</v>
      </c>
      <c r="AB328" s="11" t="s">
        <v>1178</v>
      </c>
      <c r="AC328" s="12" t="s">
        <v>1169</v>
      </c>
      <c r="AD328" s="28">
        <v>1.2</v>
      </c>
      <c r="AE328" s="28">
        <v>0.2</v>
      </c>
      <c r="AF328" s="28">
        <f t="shared" si="201"/>
        <v>0.24</v>
      </c>
      <c r="AG328" s="10">
        <v>2</v>
      </c>
      <c r="AH328" s="15">
        <v>12</v>
      </c>
      <c r="AI328" s="10">
        <f t="shared" si="202"/>
        <v>5.76</v>
      </c>
      <c r="AJ328" s="5"/>
      <c r="AK328" s="5"/>
      <c r="AL328" s="5"/>
      <c r="AM328" s="5"/>
      <c r="AN328" s="31" t="s">
        <v>25</v>
      </c>
      <c r="AO328" s="11" t="s">
        <v>1178</v>
      </c>
      <c r="AP328" s="12" t="s">
        <v>1169</v>
      </c>
      <c r="AQ328" s="28">
        <v>1.2</v>
      </c>
      <c r="AR328" s="28">
        <v>0.2</v>
      </c>
      <c r="AS328" s="28">
        <f t="shared" si="203"/>
        <v>0.24</v>
      </c>
      <c r="AT328" s="10">
        <v>2</v>
      </c>
      <c r="AU328" s="15">
        <v>12</v>
      </c>
      <c r="AV328" s="10">
        <f t="shared" si="204"/>
        <v>5.76</v>
      </c>
      <c r="AW328" s="5"/>
      <c r="AX328" s="5"/>
      <c r="AY328" s="5"/>
      <c r="AZ328" s="5"/>
    </row>
    <row r="329" spans="1:52" x14ac:dyDescent="0.25">
      <c r="A329" s="31" t="s">
        <v>25</v>
      </c>
      <c r="B329" s="11" t="s">
        <v>1188</v>
      </c>
      <c r="C329" s="12" t="s">
        <v>1169</v>
      </c>
      <c r="D329" s="28">
        <v>2.6</v>
      </c>
      <c r="E329" s="28">
        <v>0.2</v>
      </c>
      <c r="F329" s="28">
        <f t="shared" si="197"/>
        <v>0.52</v>
      </c>
      <c r="G329" s="10">
        <v>1</v>
      </c>
      <c r="H329" s="15">
        <v>12</v>
      </c>
      <c r="I329" s="10">
        <f t="shared" si="198"/>
        <v>6.24</v>
      </c>
      <c r="N329" s="31" t="s">
        <v>25</v>
      </c>
      <c r="O329" s="11" t="s">
        <v>1188</v>
      </c>
      <c r="P329" s="12" t="s">
        <v>1169</v>
      </c>
      <c r="Q329" s="28">
        <v>2.6</v>
      </c>
      <c r="R329" s="28">
        <v>0.2</v>
      </c>
      <c r="S329" s="28">
        <f t="shared" si="199"/>
        <v>0.52</v>
      </c>
      <c r="T329" s="10">
        <v>1</v>
      </c>
      <c r="U329" s="15">
        <v>12</v>
      </c>
      <c r="V329" s="10">
        <f t="shared" si="200"/>
        <v>6.24</v>
      </c>
      <c r="W329" s="5"/>
      <c r="X329" s="5"/>
      <c r="Y329" s="5"/>
      <c r="Z329" s="5"/>
      <c r="AA329" s="31" t="s">
        <v>25</v>
      </c>
      <c r="AB329" s="11" t="s">
        <v>1188</v>
      </c>
      <c r="AC329" s="12" t="s">
        <v>1169</v>
      </c>
      <c r="AD329" s="28">
        <v>2.6</v>
      </c>
      <c r="AE329" s="28">
        <v>0.2</v>
      </c>
      <c r="AF329" s="28">
        <f t="shared" si="201"/>
        <v>0.52</v>
      </c>
      <c r="AG329" s="10">
        <v>1</v>
      </c>
      <c r="AH329" s="15">
        <v>12</v>
      </c>
      <c r="AI329" s="10">
        <f t="shared" si="202"/>
        <v>6.24</v>
      </c>
      <c r="AJ329" s="5"/>
      <c r="AK329" s="5"/>
      <c r="AL329" s="5"/>
      <c r="AM329" s="5"/>
      <c r="AN329" s="31" t="s">
        <v>25</v>
      </c>
      <c r="AO329" s="11" t="s">
        <v>1188</v>
      </c>
      <c r="AP329" s="12" t="s">
        <v>1169</v>
      </c>
      <c r="AQ329" s="28">
        <v>2.6</v>
      </c>
      <c r="AR329" s="28">
        <v>0.2</v>
      </c>
      <c r="AS329" s="28">
        <f t="shared" si="203"/>
        <v>0.52</v>
      </c>
      <c r="AT329" s="10">
        <v>1</v>
      </c>
      <c r="AU329" s="15">
        <v>12</v>
      </c>
      <c r="AV329" s="10">
        <f t="shared" si="204"/>
        <v>6.24</v>
      </c>
      <c r="AW329" s="5"/>
      <c r="AX329" s="5"/>
      <c r="AY329" s="5"/>
      <c r="AZ329" s="5"/>
    </row>
    <row r="330" spans="1:52" x14ac:dyDescent="0.25">
      <c r="A330" s="31" t="s">
        <v>25</v>
      </c>
      <c r="B330" s="11" t="s">
        <v>1223</v>
      </c>
      <c r="C330" s="12" t="s">
        <v>1169</v>
      </c>
      <c r="D330" s="28">
        <v>2.6</v>
      </c>
      <c r="E330" s="28">
        <v>0.2</v>
      </c>
      <c r="F330" s="28">
        <f t="shared" si="197"/>
        <v>0.52</v>
      </c>
      <c r="G330" s="10">
        <v>1</v>
      </c>
      <c r="H330" s="15">
        <v>12</v>
      </c>
      <c r="I330" s="10">
        <f t="shared" si="198"/>
        <v>6.24</v>
      </c>
      <c r="N330" s="31" t="s">
        <v>25</v>
      </c>
      <c r="O330" s="11" t="s">
        <v>1223</v>
      </c>
      <c r="P330" s="12" t="s">
        <v>1169</v>
      </c>
      <c r="Q330" s="28">
        <v>2.6</v>
      </c>
      <c r="R330" s="28">
        <v>0.2</v>
      </c>
      <c r="S330" s="28">
        <f t="shared" si="199"/>
        <v>0.52</v>
      </c>
      <c r="T330" s="10">
        <v>1</v>
      </c>
      <c r="U330" s="15">
        <v>12</v>
      </c>
      <c r="V330" s="10">
        <f t="shared" si="200"/>
        <v>6.24</v>
      </c>
      <c r="W330" s="5"/>
      <c r="X330" s="5"/>
      <c r="Y330" s="5"/>
      <c r="Z330" s="5"/>
      <c r="AA330" s="31" t="s">
        <v>25</v>
      </c>
      <c r="AB330" s="11" t="s">
        <v>1223</v>
      </c>
      <c r="AC330" s="12" t="s">
        <v>1169</v>
      </c>
      <c r="AD330" s="28">
        <v>2.6</v>
      </c>
      <c r="AE330" s="28">
        <v>0.2</v>
      </c>
      <c r="AF330" s="28">
        <f t="shared" si="201"/>
        <v>0.52</v>
      </c>
      <c r="AG330" s="10">
        <v>1</v>
      </c>
      <c r="AH330" s="15">
        <v>12</v>
      </c>
      <c r="AI330" s="10">
        <f t="shared" si="202"/>
        <v>6.24</v>
      </c>
      <c r="AJ330" s="5"/>
      <c r="AK330" s="5"/>
      <c r="AL330" s="5"/>
      <c r="AM330" s="5"/>
      <c r="AN330" s="31" t="s">
        <v>25</v>
      </c>
      <c r="AO330" s="11" t="s">
        <v>1223</v>
      </c>
      <c r="AP330" s="12" t="s">
        <v>1169</v>
      </c>
      <c r="AQ330" s="28">
        <v>2.6</v>
      </c>
      <c r="AR330" s="28">
        <v>0.2</v>
      </c>
      <c r="AS330" s="28">
        <f t="shared" si="203"/>
        <v>0.52</v>
      </c>
      <c r="AT330" s="10">
        <v>1</v>
      </c>
      <c r="AU330" s="15">
        <v>12</v>
      </c>
      <c r="AV330" s="10">
        <f t="shared" si="204"/>
        <v>6.24</v>
      </c>
      <c r="AW330" s="5"/>
      <c r="AX330" s="5"/>
      <c r="AY330" s="5"/>
      <c r="AZ330" s="5"/>
    </row>
    <row r="331" spans="1:52" x14ac:dyDescent="0.25">
      <c r="A331" s="31" t="s">
        <v>25</v>
      </c>
      <c r="B331" s="11" t="s">
        <v>1225</v>
      </c>
      <c r="C331" s="12" t="s">
        <v>1169</v>
      </c>
      <c r="D331" s="28">
        <v>1.1000000000000001</v>
      </c>
      <c r="E331" s="28">
        <v>1.8</v>
      </c>
      <c r="F331" s="28">
        <f t="shared" si="197"/>
        <v>1.9800000000000002</v>
      </c>
      <c r="G331" s="10">
        <v>1</v>
      </c>
      <c r="H331" s="15">
        <v>12</v>
      </c>
      <c r="I331" s="10">
        <f t="shared" si="198"/>
        <v>23.76</v>
      </c>
      <c r="N331" s="31" t="s">
        <v>25</v>
      </c>
      <c r="O331" s="11" t="s">
        <v>1225</v>
      </c>
      <c r="P331" s="12" t="s">
        <v>1169</v>
      </c>
      <c r="Q331" s="28">
        <v>1.1000000000000001</v>
      </c>
      <c r="R331" s="28">
        <v>1.8</v>
      </c>
      <c r="S331" s="28">
        <f t="shared" si="199"/>
        <v>1.9800000000000002</v>
      </c>
      <c r="T331" s="10">
        <v>1</v>
      </c>
      <c r="U331" s="15">
        <v>12</v>
      </c>
      <c r="V331" s="10">
        <f t="shared" si="200"/>
        <v>23.76</v>
      </c>
      <c r="W331" s="5"/>
      <c r="X331" s="5"/>
      <c r="Y331" s="5"/>
      <c r="Z331" s="5"/>
      <c r="AA331" s="31" t="s">
        <v>25</v>
      </c>
      <c r="AB331" s="11" t="s">
        <v>1225</v>
      </c>
      <c r="AC331" s="12" t="s">
        <v>1169</v>
      </c>
      <c r="AD331" s="28">
        <v>1.1000000000000001</v>
      </c>
      <c r="AE331" s="28">
        <v>1.8</v>
      </c>
      <c r="AF331" s="28">
        <f t="shared" si="201"/>
        <v>1.9800000000000002</v>
      </c>
      <c r="AG331" s="10">
        <v>1</v>
      </c>
      <c r="AH331" s="15">
        <v>12</v>
      </c>
      <c r="AI331" s="10">
        <f t="shared" si="202"/>
        <v>23.76</v>
      </c>
      <c r="AJ331" s="5"/>
      <c r="AK331" s="5"/>
      <c r="AL331" s="5"/>
      <c r="AM331" s="5"/>
      <c r="AN331" s="31" t="s">
        <v>25</v>
      </c>
      <c r="AO331" s="11" t="s">
        <v>1225</v>
      </c>
      <c r="AP331" s="12" t="s">
        <v>1169</v>
      </c>
      <c r="AQ331" s="28">
        <v>1.1000000000000001</v>
      </c>
      <c r="AR331" s="28">
        <v>1.8</v>
      </c>
      <c r="AS331" s="28">
        <f t="shared" si="203"/>
        <v>1.9800000000000002</v>
      </c>
      <c r="AT331" s="10">
        <v>1</v>
      </c>
      <c r="AU331" s="15">
        <v>12</v>
      </c>
      <c r="AV331" s="10">
        <f t="shared" si="204"/>
        <v>23.76</v>
      </c>
      <c r="AW331" s="5"/>
      <c r="AX331" s="5"/>
      <c r="AY331" s="5"/>
      <c r="AZ331" s="5"/>
    </row>
    <row r="332" spans="1:52" x14ac:dyDescent="0.25">
      <c r="A332" s="31" t="s">
        <v>25</v>
      </c>
      <c r="B332" s="11" t="s">
        <v>1225</v>
      </c>
      <c r="C332" s="12" t="s">
        <v>1169</v>
      </c>
      <c r="D332" s="28">
        <v>1.1000000000000001</v>
      </c>
      <c r="E332" s="28">
        <v>0.4</v>
      </c>
      <c r="F332" s="28">
        <f t="shared" si="197"/>
        <v>0.44000000000000006</v>
      </c>
      <c r="G332" s="10">
        <v>2</v>
      </c>
      <c r="H332" s="15">
        <v>12</v>
      </c>
      <c r="I332" s="10">
        <f t="shared" si="198"/>
        <v>10.560000000000002</v>
      </c>
      <c r="N332" s="31" t="s">
        <v>25</v>
      </c>
      <c r="O332" s="11" t="s">
        <v>1225</v>
      </c>
      <c r="P332" s="12" t="s">
        <v>1169</v>
      </c>
      <c r="Q332" s="28">
        <v>1.1000000000000001</v>
      </c>
      <c r="R332" s="28">
        <v>0.4</v>
      </c>
      <c r="S332" s="28">
        <f t="shared" si="199"/>
        <v>0.44000000000000006</v>
      </c>
      <c r="T332" s="10">
        <v>2</v>
      </c>
      <c r="U332" s="15">
        <v>12</v>
      </c>
      <c r="V332" s="10">
        <f t="shared" si="200"/>
        <v>10.560000000000002</v>
      </c>
      <c r="W332" s="5"/>
      <c r="X332" s="5"/>
      <c r="Y332" s="5"/>
      <c r="Z332" s="5"/>
      <c r="AA332" s="31" t="s">
        <v>25</v>
      </c>
      <c r="AB332" s="11" t="s">
        <v>1225</v>
      </c>
      <c r="AC332" s="12" t="s">
        <v>1169</v>
      </c>
      <c r="AD332" s="28">
        <v>1.1000000000000001</v>
      </c>
      <c r="AE332" s="28">
        <v>0.4</v>
      </c>
      <c r="AF332" s="28">
        <f t="shared" si="201"/>
        <v>0.44000000000000006</v>
      </c>
      <c r="AG332" s="10">
        <v>2</v>
      </c>
      <c r="AH332" s="15">
        <v>12</v>
      </c>
      <c r="AI332" s="10">
        <f t="shared" si="202"/>
        <v>10.560000000000002</v>
      </c>
      <c r="AJ332" s="5"/>
      <c r="AK332" s="5"/>
      <c r="AL332" s="5"/>
      <c r="AM332" s="5"/>
      <c r="AN332" s="31" t="s">
        <v>25</v>
      </c>
      <c r="AO332" s="11" t="s">
        <v>1225</v>
      </c>
      <c r="AP332" s="12" t="s">
        <v>1169</v>
      </c>
      <c r="AQ332" s="28">
        <v>1.1000000000000001</v>
      </c>
      <c r="AR332" s="28">
        <v>0.4</v>
      </c>
      <c r="AS332" s="28">
        <f t="shared" si="203"/>
        <v>0.44000000000000006</v>
      </c>
      <c r="AT332" s="10">
        <v>2</v>
      </c>
      <c r="AU332" s="15">
        <v>12</v>
      </c>
      <c r="AV332" s="10">
        <f t="shared" si="204"/>
        <v>10.560000000000002</v>
      </c>
      <c r="AW332" s="5"/>
      <c r="AX332" s="5"/>
      <c r="AY332" s="5"/>
      <c r="AZ332" s="5"/>
    </row>
    <row r="333" spans="1:52" x14ac:dyDescent="0.25">
      <c r="A333" s="31" t="s">
        <v>39</v>
      </c>
      <c r="B333" s="11"/>
      <c r="C333" s="12"/>
      <c r="D333" s="28"/>
      <c r="E333" s="28"/>
      <c r="F333" s="28"/>
      <c r="G333" s="10"/>
      <c r="H333" s="15"/>
      <c r="I333" s="10">
        <f t="shared" ref="I333:I335" si="205">SUM(G333*H333)</f>
        <v>0</v>
      </c>
      <c r="N333" s="31" t="s">
        <v>39</v>
      </c>
      <c r="O333" s="11"/>
      <c r="P333" s="12"/>
      <c r="Q333" s="28"/>
      <c r="R333" s="28"/>
      <c r="S333" s="28"/>
      <c r="T333" s="10"/>
      <c r="U333" s="15"/>
      <c r="V333" s="10">
        <f t="shared" ref="V333:V337" si="206">SUM(T333*U333)</f>
        <v>0</v>
      </c>
      <c r="W333" s="5"/>
      <c r="X333" s="5"/>
      <c r="Y333" s="5"/>
      <c r="Z333" s="5"/>
      <c r="AA333" s="31" t="s">
        <v>39</v>
      </c>
      <c r="AB333" s="11"/>
      <c r="AC333" s="12"/>
      <c r="AD333" s="28"/>
      <c r="AE333" s="28"/>
      <c r="AF333" s="28"/>
      <c r="AG333" s="10"/>
      <c r="AH333" s="15"/>
      <c r="AI333" s="10">
        <f t="shared" ref="AI333:AI337" si="207">SUM(AG333*AH333)</f>
        <v>0</v>
      </c>
      <c r="AJ333" s="5"/>
      <c r="AK333" s="5"/>
      <c r="AL333" s="5"/>
      <c r="AM333" s="5"/>
      <c r="AN333" s="31" t="s">
        <v>39</v>
      </c>
      <c r="AO333" s="11"/>
      <c r="AP333" s="12"/>
      <c r="AQ333" s="28"/>
      <c r="AR333" s="28"/>
      <c r="AS333" s="28"/>
      <c r="AT333" s="10"/>
      <c r="AU333" s="15"/>
      <c r="AV333" s="10">
        <f t="shared" ref="AV333:AV337" si="208">SUM(AT333*AU333)</f>
        <v>0</v>
      </c>
      <c r="AW333" s="5"/>
      <c r="AX333" s="5"/>
      <c r="AY333" s="5"/>
      <c r="AZ333" s="5"/>
    </row>
    <row r="334" spans="1:52" x14ac:dyDescent="0.25">
      <c r="A334" s="31" t="s">
        <v>39</v>
      </c>
      <c r="B334" s="11"/>
      <c r="C334" s="12"/>
      <c r="D334" s="28"/>
      <c r="E334" s="28"/>
      <c r="F334" s="28"/>
      <c r="G334" s="10"/>
      <c r="H334" s="15"/>
      <c r="I334" s="10">
        <f t="shared" si="205"/>
        <v>0</v>
      </c>
      <c r="N334" s="31" t="s">
        <v>39</v>
      </c>
      <c r="O334" s="11"/>
      <c r="P334" s="12"/>
      <c r="Q334" s="28"/>
      <c r="R334" s="28"/>
      <c r="S334" s="28"/>
      <c r="T334" s="10"/>
      <c r="U334" s="15"/>
      <c r="V334" s="10">
        <f t="shared" si="206"/>
        <v>0</v>
      </c>
      <c r="W334" s="5"/>
      <c r="X334" s="5"/>
      <c r="Y334" s="5"/>
      <c r="Z334" s="5"/>
      <c r="AA334" s="31" t="s">
        <v>39</v>
      </c>
      <c r="AB334" s="11"/>
      <c r="AC334" s="12"/>
      <c r="AD334" s="28"/>
      <c r="AE334" s="28"/>
      <c r="AF334" s="28"/>
      <c r="AG334" s="10"/>
      <c r="AH334" s="15"/>
      <c r="AI334" s="10">
        <f t="shared" si="207"/>
        <v>0</v>
      </c>
      <c r="AJ334" s="5"/>
      <c r="AK334" s="5"/>
      <c r="AL334" s="5"/>
      <c r="AM334" s="5"/>
      <c r="AN334" s="31" t="s">
        <v>39</v>
      </c>
      <c r="AO334" s="11"/>
      <c r="AP334" s="12"/>
      <c r="AQ334" s="28"/>
      <c r="AR334" s="28"/>
      <c r="AS334" s="28"/>
      <c r="AT334" s="10"/>
      <c r="AU334" s="15"/>
      <c r="AV334" s="10">
        <f t="shared" si="208"/>
        <v>0</v>
      </c>
      <c r="AW334" s="5"/>
      <c r="AX334" s="5"/>
      <c r="AY334" s="5"/>
      <c r="AZ334" s="5"/>
    </row>
    <row r="335" spans="1:52" x14ac:dyDescent="0.25">
      <c r="A335" s="31" t="s">
        <v>39</v>
      </c>
      <c r="B335" s="11"/>
      <c r="C335" s="12"/>
      <c r="D335" s="28"/>
      <c r="E335" s="28"/>
      <c r="F335" s="28"/>
      <c r="G335" s="10"/>
      <c r="H335" s="15"/>
      <c r="I335" s="10">
        <f t="shared" si="205"/>
        <v>0</v>
      </c>
      <c r="N335" s="31" t="s">
        <v>39</v>
      </c>
      <c r="O335" s="11"/>
      <c r="P335" s="12"/>
      <c r="Q335" s="28"/>
      <c r="R335" s="28"/>
      <c r="S335" s="28"/>
      <c r="T335" s="10"/>
      <c r="U335" s="15"/>
      <c r="V335" s="10">
        <f t="shared" si="206"/>
        <v>0</v>
      </c>
      <c r="W335" s="5"/>
      <c r="X335" s="5"/>
      <c r="Y335" s="5"/>
      <c r="Z335" s="5"/>
      <c r="AA335" s="31" t="s">
        <v>39</v>
      </c>
      <c r="AB335" s="11"/>
      <c r="AC335" s="12"/>
      <c r="AD335" s="28"/>
      <c r="AE335" s="28"/>
      <c r="AF335" s="28"/>
      <c r="AG335" s="10"/>
      <c r="AH335" s="15"/>
      <c r="AI335" s="10">
        <f t="shared" si="207"/>
        <v>0</v>
      </c>
      <c r="AJ335" s="5"/>
      <c r="AK335" s="5"/>
      <c r="AL335" s="5"/>
      <c r="AM335" s="5"/>
      <c r="AN335" s="31" t="s">
        <v>39</v>
      </c>
      <c r="AO335" s="11"/>
      <c r="AP335" s="12"/>
      <c r="AQ335" s="28"/>
      <c r="AR335" s="28"/>
      <c r="AS335" s="28"/>
      <c r="AT335" s="10"/>
      <c r="AU335" s="15"/>
      <c r="AV335" s="10">
        <f t="shared" si="208"/>
        <v>0</v>
      </c>
      <c r="AW335" s="5"/>
      <c r="AX335" s="5"/>
      <c r="AY335" s="5"/>
      <c r="AZ335" s="5"/>
    </row>
    <row r="336" spans="1:52" x14ac:dyDescent="0.25">
      <c r="A336" s="32" t="s">
        <v>28</v>
      </c>
      <c r="B336" s="11" t="s">
        <v>1224</v>
      </c>
      <c r="C336" s="12"/>
      <c r="D336" s="28"/>
      <c r="E336" s="28"/>
      <c r="F336" s="28"/>
      <c r="G336" s="10">
        <v>1</v>
      </c>
      <c r="H336" s="15">
        <v>3470</v>
      </c>
      <c r="I336" s="10">
        <f t="shared" ref="I336:I337" si="209">SUM(G336*H336)</f>
        <v>3470</v>
      </c>
      <c r="J336" s="5" t="s">
        <v>1310</v>
      </c>
      <c r="N336" s="32" t="s">
        <v>28</v>
      </c>
      <c r="O336" s="11" t="s">
        <v>1224</v>
      </c>
      <c r="P336" s="234" t="s">
        <v>1359</v>
      </c>
      <c r="Q336" s="235"/>
      <c r="R336" s="235"/>
      <c r="S336" s="235"/>
      <c r="T336" s="231">
        <v>0.85</v>
      </c>
      <c r="U336" s="15">
        <v>3470</v>
      </c>
      <c r="V336" s="10">
        <f t="shared" si="206"/>
        <v>2949.5</v>
      </c>
      <c r="W336" s="5" t="s">
        <v>1310</v>
      </c>
      <c r="X336" s="5"/>
      <c r="Y336" s="5"/>
      <c r="Z336" s="5"/>
      <c r="AA336" s="32" t="s">
        <v>28</v>
      </c>
      <c r="AB336" s="11" t="s">
        <v>1224</v>
      </c>
      <c r="AC336" s="234" t="s">
        <v>1358</v>
      </c>
      <c r="AD336" s="28"/>
      <c r="AE336" s="28"/>
      <c r="AF336" s="28"/>
      <c r="AG336" s="231">
        <v>0.9</v>
      </c>
      <c r="AH336" s="15">
        <v>3470</v>
      </c>
      <c r="AI336" s="10">
        <f t="shared" si="207"/>
        <v>3123</v>
      </c>
      <c r="AJ336" s="5" t="s">
        <v>1310</v>
      </c>
      <c r="AK336" s="5"/>
      <c r="AL336" s="5"/>
      <c r="AM336" s="5"/>
      <c r="AN336" s="32" t="s">
        <v>28</v>
      </c>
      <c r="AO336" s="11" t="s">
        <v>1224</v>
      </c>
      <c r="AP336" s="234" t="s">
        <v>1360</v>
      </c>
      <c r="AQ336" s="235"/>
      <c r="AR336" s="235"/>
      <c r="AS336" s="235"/>
      <c r="AT336" s="231">
        <v>0.93</v>
      </c>
      <c r="AU336" s="15">
        <v>3470</v>
      </c>
      <c r="AV336" s="10">
        <f t="shared" si="208"/>
        <v>3227.1000000000004</v>
      </c>
      <c r="AW336" s="5" t="s">
        <v>1310</v>
      </c>
      <c r="AX336" s="5"/>
      <c r="AY336" s="5"/>
      <c r="AZ336" s="5"/>
    </row>
    <row r="337" spans="1:52" x14ac:dyDescent="0.25">
      <c r="A337" s="32" t="s">
        <v>28</v>
      </c>
      <c r="B337" s="11" t="s">
        <v>1221</v>
      </c>
      <c r="C337" s="12"/>
      <c r="D337" s="28"/>
      <c r="E337" s="28"/>
      <c r="F337" s="28"/>
      <c r="G337" s="10">
        <v>1</v>
      </c>
      <c r="H337" s="15">
        <f>290.55+96.65</f>
        <v>387.20000000000005</v>
      </c>
      <c r="I337" s="10">
        <f t="shared" si="209"/>
        <v>387.20000000000005</v>
      </c>
      <c r="J337" s="10" t="s">
        <v>1233</v>
      </c>
      <c r="N337" s="32" t="s">
        <v>28</v>
      </c>
      <c r="O337" s="11" t="s">
        <v>1221</v>
      </c>
      <c r="P337" s="12"/>
      <c r="Q337" s="28"/>
      <c r="R337" s="28"/>
      <c r="S337" s="28"/>
      <c r="T337" s="10">
        <v>1</v>
      </c>
      <c r="U337" s="15">
        <f>290.55+96.65</f>
        <v>387.20000000000005</v>
      </c>
      <c r="V337" s="10">
        <f t="shared" si="206"/>
        <v>387.20000000000005</v>
      </c>
      <c r="W337" s="10" t="s">
        <v>1233</v>
      </c>
      <c r="X337" s="5"/>
      <c r="Y337" s="5"/>
      <c r="Z337" s="5"/>
      <c r="AA337" s="32" t="s">
        <v>28</v>
      </c>
      <c r="AB337" s="11" t="s">
        <v>1221</v>
      </c>
      <c r="AC337" s="12"/>
      <c r="AD337" s="28"/>
      <c r="AE337" s="28"/>
      <c r="AF337" s="28"/>
      <c r="AG337" s="10">
        <v>1</v>
      </c>
      <c r="AH337" s="15">
        <f>290.55+96.65</f>
        <v>387.20000000000005</v>
      </c>
      <c r="AI337" s="10">
        <f t="shared" si="207"/>
        <v>387.20000000000005</v>
      </c>
      <c r="AJ337" s="10" t="s">
        <v>1233</v>
      </c>
      <c r="AK337" s="5"/>
      <c r="AL337" s="5"/>
      <c r="AM337" s="5"/>
      <c r="AN337" s="32" t="s">
        <v>28</v>
      </c>
      <c r="AO337" s="11" t="s">
        <v>1221</v>
      </c>
      <c r="AP337" s="12"/>
      <c r="AQ337" s="28"/>
      <c r="AR337" s="28"/>
      <c r="AS337" s="28"/>
      <c r="AT337" s="10">
        <v>1</v>
      </c>
      <c r="AU337" s="15">
        <f>290.55+96.65</f>
        <v>387.20000000000005</v>
      </c>
      <c r="AV337" s="10">
        <f t="shared" si="208"/>
        <v>387.20000000000005</v>
      </c>
      <c r="AW337" s="10" t="s">
        <v>1233</v>
      </c>
      <c r="AX337" s="5"/>
      <c r="AY337" s="5"/>
      <c r="AZ337" s="5"/>
    </row>
    <row r="338" spans="1:52" x14ac:dyDescent="0.25">
      <c r="A338" s="32" t="s">
        <v>28</v>
      </c>
      <c r="B338" s="11"/>
      <c r="C338" s="12"/>
      <c r="D338" s="28"/>
      <c r="E338" s="28"/>
      <c r="F338" s="28"/>
      <c r="G338" s="10"/>
      <c r="H338" s="15"/>
      <c r="I338" s="10">
        <f t="shared" ref="I338:I354" si="210">SUM(G338*H338)</f>
        <v>0</v>
      </c>
      <c r="N338" s="32" t="s">
        <v>28</v>
      </c>
      <c r="O338" s="11"/>
      <c r="P338" s="12"/>
      <c r="Q338" s="28"/>
      <c r="R338" s="28"/>
      <c r="S338" s="28"/>
      <c r="T338" s="10"/>
      <c r="U338" s="15"/>
      <c r="V338" s="10">
        <f t="shared" ref="V338:V354" si="211">SUM(T338*U338)</f>
        <v>0</v>
      </c>
      <c r="W338" s="5"/>
      <c r="X338" s="5"/>
      <c r="Y338" s="5"/>
      <c r="Z338" s="5"/>
      <c r="AA338" s="32" t="s">
        <v>28</v>
      </c>
      <c r="AB338" s="11"/>
      <c r="AC338" s="12"/>
      <c r="AD338" s="28"/>
      <c r="AE338" s="28"/>
      <c r="AF338" s="28"/>
      <c r="AG338" s="10"/>
      <c r="AH338" s="15"/>
      <c r="AI338" s="10">
        <f t="shared" ref="AI338:AI354" si="212">SUM(AG338*AH338)</f>
        <v>0</v>
      </c>
      <c r="AJ338" s="5"/>
      <c r="AK338" s="5"/>
      <c r="AL338" s="5"/>
      <c r="AM338" s="5"/>
      <c r="AN338" s="32" t="s">
        <v>28</v>
      </c>
      <c r="AO338" s="11"/>
      <c r="AP338" s="12"/>
      <c r="AQ338" s="28"/>
      <c r="AR338" s="28"/>
      <c r="AS338" s="28"/>
      <c r="AT338" s="10"/>
      <c r="AU338" s="15"/>
      <c r="AV338" s="10">
        <f t="shared" ref="AV338:AV354" si="213">SUM(AT338*AU338)</f>
        <v>0</v>
      </c>
      <c r="AW338" s="5"/>
      <c r="AX338" s="5"/>
      <c r="AY338" s="5"/>
      <c r="AZ338" s="5"/>
    </row>
    <row r="339" spans="1:52" x14ac:dyDescent="0.25">
      <c r="A339" t="s">
        <v>26</v>
      </c>
      <c r="B339" s="11"/>
      <c r="C339" s="12"/>
      <c r="D339" s="28"/>
      <c r="E339" s="28"/>
      <c r="F339" s="28"/>
      <c r="G339" s="33">
        <v>0.1</v>
      </c>
      <c r="H339" s="15">
        <f>SUM(I336:I338)</f>
        <v>3857.2</v>
      </c>
      <c r="I339" s="10">
        <f t="shared" si="210"/>
        <v>385.72</v>
      </c>
      <c r="N339" t="s">
        <v>26</v>
      </c>
      <c r="O339" s="11"/>
      <c r="P339" s="12"/>
      <c r="Q339" s="28"/>
      <c r="R339" s="28"/>
      <c r="S339" s="28"/>
      <c r="T339" s="33">
        <v>0.1</v>
      </c>
      <c r="U339" s="15">
        <f>SUM(V336:V338)</f>
        <v>3336.7</v>
      </c>
      <c r="V339" s="10">
        <f t="shared" si="211"/>
        <v>333.67</v>
      </c>
      <c r="W339" s="5"/>
      <c r="X339" s="5"/>
      <c r="Y339" s="5"/>
      <c r="Z339" s="5"/>
      <c r="AA339" t="s">
        <v>26</v>
      </c>
      <c r="AB339" s="11"/>
      <c r="AC339" s="12"/>
      <c r="AD339" s="28"/>
      <c r="AE339" s="28"/>
      <c r="AF339" s="28"/>
      <c r="AG339" s="33">
        <v>0.1</v>
      </c>
      <c r="AH339" s="15">
        <f>SUM(AI336:AI338)</f>
        <v>3510.2</v>
      </c>
      <c r="AI339" s="10">
        <f t="shared" si="212"/>
        <v>351.02</v>
      </c>
      <c r="AJ339" s="5"/>
      <c r="AK339" s="5"/>
      <c r="AL339" s="5"/>
      <c r="AM339" s="5"/>
      <c r="AN339" t="s">
        <v>26</v>
      </c>
      <c r="AO339" s="11"/>
      <c r="AP339" s="12"/>
      <c r="AQ339" s="28"/>
      <c r="AR339" s="28"/>
      <c r="AS339" s="28"/>
      <c r="AT339" s="33">
        <v>0.1</v>
      </c>
      <c r="AU339" s="15">
        <f>SUM(AV336:AV338)</f>
        <v>3614.3</v>
      </c>
      <c r="AV339" s="10">
        <f t="shared" si="213"/>
        <v>361.43000000000006</v>
      </c>
      <c r="AW339" s="5"/>
      <c r="AX339" s="5"/>
      <c r="AY339" s="5"/>
      <c r="AZ339" s="5"/>
    </row>
    <row r="340" spans="1:52" x14ac:dyDescent="0.25">
      <c r="B340" s="11" t="s">
        <v>27</v>
      </c>
      <c r="C340" s="12"/>
      <c r="D340" s="28"/>
      <c r="E340" s="28"/>
      <c r="F340" s="28"/>
      <c r="G340" s="10">
        <f>SUM(I327:I332)/12</f>
        <v>4.82</v>
      </c>
      <c r="H340" s="15">
        <v>12</v>
      </c>
      <c r="I340" s="10">
        <f t="shared" si="210"/>
        <v>57.84</v>
      </c>
      <c r="O340" s="11" t="s">
        <v>27</v>
      </c>
      <c r="P340" s="12"/>
      <c r="Q340" s="28"/>
      <c r="R340" s="28"/>
      <c r="S340" s="28"/>
      <c r="T340" s="10">
        <f>SUM(V327:V332)/12</f>
        <v>4.82</v>
      </c>
      <c r="U340" s="15">
        <v>12</v>
      </c>
      <c r="V340" s="10">
        <f t="shared" si="211"/>
        <v>57.84</v>
      </c>
      <c r="W340" s="5"/>
      <c r="X340" s="5"/>
      <c r="Y340" s="5"/>
      <c r="Z340" s="5"/>
      <c r="AB340" s="11" t="s">
        <v>27</v>
      </c>
      <c r="AC340" s="12"/>
      <c r="AD340" s="28"/>
      <c r="AE340" s="28"/>
      <c r="AF340" s="28"/>
      <c r="AG340" s="10">
        <f>SUM(AI327:AI332)/12</f>
        <v>4.82</v>
      </c>
      <c r="AH340" s="15">
        <v>12</v>
      </c>
      <c r="AI340" s="10">
        <f t="shared" si="212"/>
        <v>57.84</v>
      </c>
      <c r="AJ340" s="5"/>
      <c r="AK340" s="5"/>
      <c r="AL340" s="5"/>
      <c r="AM340" s="5"/>
      <c r="AO340" s="11" t="s">
        <v>27</v>
      </c>
      <c r="AP340" s="12"/>
      <c r="AQ340" s="28"/>
      <c r="AR340" s="28"/>
      <c r="AS340" s="28"/>
      <c r="AT340" s="10">
        <f>SUM(AV327:AV332)/12</f>
        <v>4.82</v>
      </c>
      <c r="AU340" s="15">
        <v>12</v>
      </c>
      <c r="AV340" s="10">
        <f t="shared" si="213"/>
        <v>57.84</v>
      </c>
      <c r="AW340" s="5"/>
      <c r="AX340" s="5"/>
      <c r="AY340" s="5"/>
      <c r="AZ340" s="5"/>
    </row>
    <row r="341" spans="1:52" x14ac:dyDescent="0.25">
      <c r="B341" s="11" t="s">
        <v>13</v>
      </c>
      <c r="C341" s="12" t="s">
        <v>14</v>
      </c>
      <c r="D341" s="28" t="s">
        <v>29</v>
      </c>
      <c r="E341" s="28"/>
      <c r="F341" s="28">
        <f>SUM(G324:G326)</f>
        <v>20.400000000000002</v>
      </c>
      <c r="G341" s="34">
        <f>SUM(F341)/20</f>
        <v>1.02</v>
      </c>
      <c r="H341" s="23"/>
      <c r="I341" s="10">
        <f t="shared" si="210"/>
        <v>0</v>
      </c>
      <c r="O341" s="11" t="s">
        <v>13</v>
      </c>
      <c r="P341" s="12" t="s">
        <v>14</v>
      </c>
      <c r="Q341" s="28" t="s">
        <v>29</v>
      </c>
      <c r="R341" s="28"/>
      <c r="S341" s="28">
        <f>SUM(T324:T326)</f>
        <v>20.400000000000002</v>
      </c>
      <c r="T341" s="34">
        <f>SUM(S341)/20</f>
        <v>1.02</v>
      </c>
      <c r="U341" s="23"/>
      <c r="V341" s="10">
        <f t="shared" si="211"/>
        <v>0</v>
      </c>
      <c r="W341" s="5"/>
      <c r="X341" s="5"/>
      <c r="Y341" s="5"/>
      <c r="Z341" s="5"/>
      <c r="AB341" s="11" t="s">
        <v>13</v>
      </c>
      <c r="AC341" s="12" t="s">
        <v>14</v>
      </c>
      <c r="AD341" s="28" t="s">
        <v>29</v>
      </c>
      <c r="AE341" s="28"/>
      <c r="AF341" s="28">
        <f>SUM(AG324:AG326)</f>
        <v>20.400000000000002</v>
      </c>
      <c r="AG341" s="34">
        <f>SUM(AF341)/20</f>
        <v>1.02</v>
      </c>
      <c r="AH341" s="23"/>
      <c r="AI341" s="10">
        <f t="shared" si="212"/>
        <v>0</v>
      </c>
      <c r="AJ341" s="5"/>
      <c r="AK341" s="5"/>
      <c r="AL341" s="5"/>
      <c r="AM341" s="5"/>
      <c r="AO341" s="11" t="s">
        <v>13</v>
      </c>
      <c r="AP341" s="12" t="s">
        <v>14</v>
      </c>
      <c r="AQ341" s="28" t="s">
        <v>29</v>
      </c>
      <c r="AR341" s="28"/>
      <c r="AS341" s="28">
        <f>SUM(AT324:AT326)</f>
        <v>20.400000000000002</v>
      </c>
      <c r="AT341" s="34">
        <f>SUM(AS341)/20</f>
        <v>1.02</v>
      </c>
      <c r="AU341" s="23"/>
      <c r="AV341" s="10">
        <f t="shared" si="213"/>
        <v>0</v>
      </c>
      <c r="AW341" s="5"/>
      <c r="AX341" s="5"/>
      <c r="AY341" s="5"/>
      <c r="AZ341" s="5"/>
    </row>
    <row r="342" spans="1:52" x14ac:dyDescent="0.25">
      <c r="B342" s="11" t="s">
        <v>13</v>
      </c>
      <c r="C342" s="12" t="s">
        <v>14</v>
      </c>
      <c r="D342" s="28" t="s">
        <v>30</v>
      </c>
      <c r="E342" s="28"/>
      <c r="F342" s="28">
        <f>SUM(G327:G332)</f>
        <v>9</v>
      </c>
      <c r="G342" s="34">
        <f>SUM(F342)/10</f>
        <v>0.9</v>
      </c>
      <c r="H342" s="23"/>
      <c r="I342" s="10">
        <f t="shared" si="210"/>
        <v>0</v>
      </c>
      <c r="O342" s="11" t="s">
        <v>13</v>
      </c>
      <c r="P342" s="12" t="s">
        <v>14</v>
      </c>
      <c r="Q342" s="28" t="s">
        <v>30</v>
      </c>
      <c r="R342" s="28"/>
      <c r="S342" s="28">
        <f>SUM(T327:T332)</f>
        <v>9</v>
      </c>
      <c r="T342" s="34">
        <f>SUM(S342)/10</f>
        <v>0.9</v>
      </c>
      <c r="U342" s="23"/>
      <c r="V342" s="10">
        <f t="shared" si="211"/>
        <v>0</v>
      </c>
      <c r="W342" s="5"/>
      <c r="X342" s="5"/>
      <c r="Y342" s="5"/>
      <c r="Z342" s="5"/>
      <c r="AB342" s="11" t="s">
        <v>13</v>
      </c>
      <c r="AC342" s="12" t="s">
        <v>14</v>
      </c>
      <c r="AD342" s="28" t="s">
        <v>30</v>
      </c>
      <c r="AE342" s="28"/>
      <c r="AF342" s="28">
        <f>SUM(AG327:AG332)</f>
        <v>9</v>
      </c>
      <c r="AG342" s="34">
        <f>SUM(AF342)/10</f>
        <v>0.9</v>
      </c>
      <c r="AH342" s="23"/>
      <c r="AI342" s="10">
        <f t="shared" si="212"/>
        <v>0</v>
      </c>
      <c r="AJ342" s="5"/>
      <c r="AK342" s="5"/>
      <c r="AL342" s="5"/>
      <c r="AM342" s="5"/>
      <c r="AO342" s="11" t="s">
        <v>13</v>
      </c>
      <c r="AP342" s="12" t="s">
        <v>14</v>
      </c>
      <c r="AQ342" s="28" t="s">
        <v>30</v>
      </c>
      <c r="AR342" s="28"/>
      <c r="AS342" s="28">
        <f>SUM(AT327:AT332)</f>
        <v>9</v>
      </c>
      <c r="AT342" s="34">
        <f>SUM(AS342)/10</f>
        <v>0.9</v>
      </c>
      <c r="AU342" s="23"/>
      <c r="AV342" s="10">
        <f t="shared" si="213"/>
        <v>0</v>
      </c>
      <c r="AW342" s="5"/>
      <c r="AX342" s="5"/>
      <c r="AY342" s="5"/>
      <c r="AZ342" s="5"/>
    </row>
    <row r="343" spans="1:52" x14ac:dyDescent="0.25">
      <c r="B343" s="11" t="s">
        <v>13</v>
      </c>
      <c r="C343" s="12" t="s">
        <v>14</v>
      </c>
      <c r="D343" s="28" t="s">
        <v>60</v>
      </c>
      <c r="E343" s="28"/>
      <c r="F343" s="69"/>
      <c r="G343" s="34">
        <f>SUM(F343)*0.25</f>
        <v>0</v>
      </c>
      <c r="H343" s="23"/>
      <c r="I343" s="10">
        <f t="shared" si="210"/>
        <v>0</v>
      </c>
      <c r="O343" s="11" t="s">
        <v>13</v>
      </c>
      <c r="P343" s="12" t="s">
        <v>14</v>
      </c>
      <c r="Q343" s="28" t="s">
        <v>60</v>
      </c>
      <c r="R343" s="28"/>
      <c r="S343" s="69"/>
      <c r="T343" s="34">
        <f>SUM(S343)*0.25</f>
        <v>0</v>
      </c>
      <c r="U343" s="23"/>
      <c r="V343" s="10">
        <f t="shared" si="211"/>
        <v>0</v>
      </c>
      <c r="W343" s="5"/>
      <c r="X343" s="5"/>
      <c r="Y343" s="5"/>
      <c r="Z343" s="5"/>
      <c r="AB343" s="11" t="s">
        <v>13</v>
      </c>
      <c r="AC343" s="12" t="s">
        <v>14</v>
      </c>
      <c r="AD343" s="28" t="s">
        <v>60</v>
      </c>
      <c r="AE343" s="28"/>
      <c r="AF343" s="69"/>
      <c r="AG343" s="34">
        <f>SUM(AF343)*0.25</f>
        <v>0</v>
      </c>
      <c r="AH343" s="23"/>
      <c r="AI343" s="10">
        <f t="shared" si="212"/>
        <v>0</v>
      </c>
      <c r="AJ343" s="5"/>
      <c r="AK343" s="5"/>
      <c r="AL343" s="5"/>
      <c r="AM343" s="5"/>
      <c r="AO343" s="11" t="s">
        <v>13</v>
      </c>
      <c r="AP343" s="12" t="s">
        <v>14</v>
      </c>
      <c r="AQ343" s="28" t="s">
        <v>60</v>
      </c>
      <c r="AR343" s="28"/>
      <c r="AS343" s="69"/>
      <c r="AT343" s="34">
        <f>SUM(AS343)*0.25</f>
        <v>0</v>
      </c>
      <c r="AU343" s="23"/>
      <c r="AV343" s="10">
        <f t="shared" si="213"/>
        <v>0</v>
      </c>
      <c r="AW343" s="5"/>
      <c r="AX343" s="5"/>
      <c r="AY343" s="5"/>
      <c r="AZ343" s="5"/>
    </row>
    <row r="344" spans="1:52" x14ac:dyDescent="0.25">
      <c r="B344" s="11" t="s">
        <v>13</v>
      </c>
      <c r="C344" s="12" t="s">
        <v>14</v>
      </c>
      <c r="D344" s="28"/>
      <c r="E344" s="28"/>
      <c r="F344" s="28"/>
      <c r="G344" s="34"/>
      <c r="H344" s="23"/>
      <c r="I344" s="10">
        <f t="shared" si="210"/>
        <v>0</v>
      </c>
      <c r="O344" s="11" t="s">
        <v>13</v>
      </c>
      <c r="P344" s="12" t="s">
        <v>14</v>
      </c>
      <c r="Q344" s="28"/>
      <c r="R344" s="28"/>
      <c r="S344" s="28"/>
      <c r="T344" s="34"/>
      <c r="U344" s="23"/>
      <c r="V344" s="10">
        <f t="shared" si="211"/>
        <v>0</v>
      </c>
      <c r="W344" s="5"/>
      <c r="X344" s="5"/>
      <c r="Y344" s="5"/>
      <c r="Z344" s="5"/>
      <c r="AB344" s="11" t="s">
        <v>13</v>
      </c>
      <c r="AC344" s="12" t="s">
        <v>14</v>
      </c>
      <c r="AD344" s="28"/>
      <c r="AE344" s="28"/>
      <c r="AF344" s="28"/>
      <c r="AG344" s="34"/>
      <c r="AH344" s="23"/>
      <c r="AI344" s="10">
        <f t="shared" si="212"/>
        <v>0</v>
      </c>
      <c r="AJ344" s="5"/>
      <c r="AK344" s="5"/>
      <c r="AL344" s="5"/>
      <c r="AM344" s="5"/>
      <c r="AO344" s="11" t="s">
        <v>13</v>
      </c>
      <c r="AP344" s="12" t="s">
        <v>14</v>
      </c>
      <c r="AQ344" s="28"/>
      <c r="AR344" s="28"/>
      <c r="AS344" s="28"/>
      <c r="AT344" s="34"/>
      <c r="AU344" s="23"/>
      <c r="AV344" s="10">
        <f t="shared" si="213"/>
        <v>0</v>
      </c>
      <c r="AW344" s="5"/>
      <c r="AX344" s="5"/>
      <c r="AY344" s="5"/>
      <c r="AZ344" s="5"/>
    </row>
    <row r="345" spans="1:52" x14ac:dyDescent="0.25">
      <c r="B345" s="11" t="s">
        <v>13</v>
      </c>
      <c r="C345" s="12" t="s">
        <v>15</v>
      </c>
      <c r="D345" s="28" t="s">
        <v>1226</v>
      </c>
      <c r="E345" s="28"/>
      <c r="F345" s="28">
        <v>8</v>
      </c>
      <c r="G345" s="34">
        <f>SUM(F345)*1</f>
        <v>8</v>
      </c>
      <c r="H345" s="23"/>
      <c r="I345" s="10">
        <f t="shared" si="210"/>
        <v>0</v>
      </c>
      <c r="O345" s="11" t="s">
        <v>13</v>
      </c>
      <c r="P345" s="12" t="s">
        <v>15</v>
      </c>
      <c r="Q345" s="28" t="s">
        <v>1226</v>
      </c>
      <c r="R345" s="28"/>
      <c r="S345" s="28">
        <v>8</v>
      </c>
      <c r="T345" s="34">
        <f>SUM(S345)*1</f>
        <v>8</v>
      </c>
      <c r="U345" s="23"/>
      <c r="V345" s="10">
        <f t="shared" si="211"/>
        <v>0</v>
      </c>
      <c r="W345" s="5"/>
      <c r="X345" s="5"/>
      <c r="Y345" s="5"/>
      <c r="Z345" s="5"/>
      <c r="AB345" s="11" t="s">
        <v>13</v>
      </c>
      <c r="AC345" s="12" t="s">
        <v>15</v>
      </c>
      <c r="AD345" s="28" t="s">
        <v>1226</v>
      </c>
      <c r="AE345" s="28"/>
      <c r="AF345" s="28">
        <v>8</v>
      </c>
      <c r="AG345" s="34">
        <f>SUM(AF345)*1</f>
        <v>8</v>
      </c>
      <c r="AH345" s="23"/>
      <c r="AI345" s="10">
        <f t="shared" si="212"/>
        <v>0</v>
      </c>
      <c r="AJ345" s="5"/>
      <c r="AK345" s="5"/>
      <c r="AL345" s="5"/>
      <c r="AM345" s="5"/>
      <c r="AO345" s="11" t="s">
        <v>13</v>
      </c>
      <c r="AP345" s="12" t="s">
        <v>15</v>
      </c>
      <c r="AQ345" s="28" t="s">
        <v>1226</v>
      </c>
      <c r="AR345" s="28"/>
      <c r="AS345" s="28">
        <v>8</v>
      </c>
      <c r="AT345" s="34">
        <f>SUM(AS345)*1</f>
        <v>8</v>
      </c>
      <c r="AU345" s="23"/>
      <c r="AV345" s="10">
        <f t="shared" si="213"/>
        <v>0</v>
      </c>
      <c r="AW345" s="5"/>
      <c r="AX345" s="5"/>
      <c r="AY345" s="5"/>
      <c r="AZ345" s="5"/>
    </row>
    <row r="346" spans="1:52" x14ac:dyDescent="0.25">
      <c r="B346" s="11" t="s">
        <v>13</v>
      </c>
      <c r="C346" s="12" t="s">
        <v>15</v>
      </c>
      <c r="D346" s="28" t="s">
        <v>1227</v>
      </c>
      <c r="E346" s="28"/>
      <c r="F346" s="28">
        <v>6</v>
      </c>
      <c r="G346" s="34">
        <f>SUM(F346)*2</f>
        <v>12</v>
      </c>
      <c r="H346" s="23"/>
      <c r="I346" s="10">
        <f t="shared" si="210"/>
        <v>0</v>
      </c>
      <c r="O346" s="11" t="s">
        <v>13</v>
      </c>
      <c r="P346" s="12" t="s">
        <v>15</v>
      </c>
      <c r="Q346" s="28" t="s">
        <v>1227</v>
      </c>
      <c r="R346" s="28"/>
      <c r="S346" s="28">
        <v>6</v>
      </c>
      <c r="T346" s="34">
        <f>SUM(S346)*2</f>
        <v>12</v>
      </c>
      <c r="U346" s="23"/>
      <c r="V346" s="10">
        <f t="shared" si="211"/>
        <v>0</v>
      </c>
      <c r="W346" s="5"/>
      <c r="X346" s="5"/>
      <c r="Y346" s="5"/>
      <c r="Z346" s="5"/>
      <c r="AB346" s="11" t="s">
        <v>13</v>
      </c>
      <c r="AC346" s="12" t="s">
        <v>15</v>
      </c>
      <c r="AD346" s="28" t="s">
        <v>1227</v>
      </c>
      <c r="AE346" s="28"/>
      <c r="AF346" s="28">
        <v>6</v>
      </c>
      <c r="AG346" s="34">
        <f>SUM(AF346)*2</f>
        <v>12</v>
      </c>
      <c r="AH346" s="23"/>
      <c r="AI346" s="10">
        <f t="shared" si="212"/>
        <v>0</v>
      </c>
      <c r="AJ346" s="5"/>
      <c r="AK346" s="5"/>
      <c r="AL346" s="5"/>
      <c r="AM346" s="5"/>
      <c r="AO346" s="11" t="s">
        <v>13</v>
      </c>
      <c r="AP346" s="12" t="s">
        <v>15</v>
      </c>
      <c r="AQ346" s="28" t="s">
        <v>1227</v>
      </c>
      <c r="AR346" s="28"/>
      <c r="AS346" s="28">
        <v>6</v>
      </c>
      <c r="AT346" s="34">
        <f>SUM(AS346)*2</f>
        <v>12</v>
      </c>
      <c r="AU346" s="23"/>
      <c r="AV346" s="10">
        <f t="shared" si="213"/>
        <v>0</v>
      </c>
      <c r="AW346" s="5"/>
      <c r="AX346" s="5"/>
      <c r="AY346" s="5"/>
      <c r="AZ346" s="5"/>
    </row>
    <row r="347" spans="1:52" x14ac:dyDescent="0.25">
      <c r="B347" s="11" t="s">
        <v>13</v>
      </c>
      <c r="C347" s="12" t="s">
        <v>15</v>
      </c>
      <c r="D347" s="28" t="s">
        <v>1228</v>
      </c>
      <c r="E347" s="28"/>
      <c r="F347" s="28">
        <v>2</v>
      </c>
      <c r="G347" s="34">
        <f>SUM(F347)*3</f>
        <v>6</v>
      </c>
      <c r="H347" s="23"/>
      <c r="I347" s="10">
        <f t="shared" si="210"/>
        <v>0</v>
      </c>
      <c r="O347" s="11" t="s">
        <v>13</v>
      </c>
      <c r="P347" s="12" t="s">
        <v>15</v>
      </c>
      <c r="Q347" s="28" t="s">
        <v>1228</v>
      </c>
      <c r="R347" s="28"/>
      <c r="S347" s="28">
        <v>2</v>
      </c>
      <c r="T347" s="34">
        <f>SUM(S347)*3</f>
        <v>6</v>
      </c>
      <c r="U347" s="23"/>
      <c r="V347" s="10">
        <f t="shared" si="211"/>
        <v>0</v>
      </c>
      <c r="W347" s="5"/>
      <c r="X347" s="5"/>
      <c r="Y347" s="5"/>
      <c r="Z347" s="5"/>
      <c r="AB347" s="11" t="s">
        <v>13</v>
      </c>
      <c r="AC347" s="12" t="s">
        <v>15</v>
      </c>
      <c r="AD347" s="28" t="s">
        <v>1228</v>
      </c>
      <c r="AE347" s="28"/>
      <c r="AF347" s="28">
        <v>2</v>
      </c>
      <c r="AG347" s="34">
        <f>SUM(AF347)*3</f>
        <v>6</v>
      </c>
      <c r="AH347" s="23"/>
      <c r="AI347" s="10">
        <f t="shared" si="212"/>
        <v>0</v>
      </c>
      <c r="AJ347" s="5"/>
      <c r="AK347" s="5"/>
      <c r="AL347" s="5"/>
      <c r="AM347" s="5"/>
      <c r="AO347" s="11" t="s">
        <v>13</v>
      </c>
      <c r="AP347" s="12" t="s">
        <v>15</v>
      </c>
      <c r="AQ347" s="28" t="s">
        <v>1228</v>
      </c>
      <c r="AR347" s="28"/>
      <c r="AS347" s="28">
        <v>2</v>
      </c>
      <c r="AT347" s="34">
        <f>SUM(AS347)*3</f>
        <v>6</v>
      </c>
      <c r="AU347" s="23"/>
      <c r="AV347" s="10">
        <f t="shared" si="213"/>
        <v>0</v>
      </c>
      <c r="AW347" s="5"/>
      <c r="AX347" s="5"/>
      <c r="AY347" s="5"/>
      <c r="AZ347" s="5"/>
    </row>
    <row r="348" spans="1:52" x14ac:dyDescent="0.25">
      <c r="B348" s="11" t="s">
        <v>13</v>
      </c>
      <c r="C348" s="12" t="s">
        <v>16</v>
      </c>
      <c r="D348" s="28"/>
      <c r="E348" s="28"/>
      <c r="F348" s="28"/>
      <c r="G348" s="34">
        <f>SUM(G340)*1.5</f>
        <v>7.23</v>
      </c>
      <c r="H348" s="23"/>
      <c r="I348" s="10">
        <f t="shared" si="210"/>
        <v>0</v>
      </c>
      <c r="O348" s="11" t="s">
        <v>13</v>
      </c>
      <c r="P348" s="12" t="s">
        <v>16</v>
      </c>
      <c r="Q348" s="28"/>
      <c r="R348" s="28"/>
      <c r="S348" s="28"/>
      <c r="T348" s="34">
        <f>SUM(T340)*1.5</f>
        <v>7.23</v>
      </c>
      <c r="U348" s="23"/>
      <c r="V348" s="10">
        <f t="shared" si="211"/>
        <v>0</v>
      </c>
      <c r="W348" s="5"/>
      <c r="X348" s="5"/>
      <c r="Y348" s="5"/>
      <c r="Z348" s="5"/>
      <c r="AB348" s="11" t="s">
        <v>13</v>
      </c>
      <c r="AC348" s="12" t="s">
        <v>16</v>
      </c>
      <c r="AD348" s="28"/>
      <c r="AE348" s="28"/>
      <c r="AF348" s="28"/>
      <c r="AG348" s="34">
        <f>SUM(AG340)*1.5</f>
        <v>7.23</v>
      </c>
      <c r="AH348" s="23"/>
      <c r="AI348" s="10">
        <f t="shared" si="212"/>
        <v>0</v>
      </c>
      <c r="AJ348" s="5"/>
      <c r="AK348" s="5"/>
      <c r="AL348" s="5"/>
      <c r="AM348" s="5"/>
      <c r="AO348" s="11" t="s">
        <v>13</v>
      </c>
      <c r="AP348" s="12" t="s">
        <v>16</v>
      </c>
      <c r="AQ348" s="28"/>
      <c r="AR348" s="28"/>
      <c r="AS348" s="28"/>
      <c r="AT348" s="34">
        <f>SUM(AT340)*1.5</f>
        <v>7.23</v>
      </c>
      <c r="AU348" s="23"/>
      <c r="AV348" s="10">
        <f t="shared" si="213"/>
        <v>0</v>
      </c>
      <c r="AW348" s="5"/>
      <c r="AX348" s="5"/>
      <c r="AY348" s="5"/>
      <c r="AZ348" s="5"/>
    </row>
    <row r="349" spans="1:52" x14ac:dyDescent="0.25">
      <c r="B349" s="11" t="s">
        <v>13</v>
      </c>
      <c r="C349" s="12" t="s">
        <v>16</v>
      </c>
      <c r="D349" s="28"/>
      <c r="E349" s="28"/>
      <c r="F349" s="28"/>
      <c r="G349" s="34"/>
      <c r="H349" s="23"/>
      <c r="I349" s="10">
        <f t="shared" si="210"/>
        <v>0</v>
      </c>
      <c r="O349" s="11" t="s">
        <v>13</v>
      </c>
      <c r="P349" s="12" t="s">
        <v>16</v>
      </c>
      <c r="Q349" s="28"/>
      <c r="R349" s="28"/>
      <c r="S349" s="28"/>
      <c r="T349" s="34"/>
      <c r="U349" s="23"/>
      <c r="V349" s="10">
        <f t="shared" si="211"/>
        <v>0</v>
      </c>
      <c r="W349" s="5"/>
      <c r="X349" s="5"/>
      <c r="Y349" s="5"/>
      <c r="Z349" s="5"/>
      <c r="AB349" s="11" t="s">
        <v>13</v>
      </c>
      <c r="AC349" s="12" t="s">
        <v>16</v>
      </c>
      <c r="AD349" s="28"/>
      <c r="AE349" s="28"/>
      <c r="AF349" s="28"/>
      <c r="AG349" s="34"/>
      <c r="AH349" s="23"/>
      <c r="AI349" s="10">
        <f t="shared" si="212"/>
        <v>0</v>
      </c>
      <c r="AJ349" s="5"/>
      <c r="AK349" s="5"/>
      <c r="AL349" s="5"/>
      <c r="AM349" s="5"/>
      <c r="AO349" s="11" t="s">
        <v>13</v>
      </c>
      <c r="AP349" s="12" t="s">
        <v>16</v>
      </c>
      <c r="AQ349" s="28"/>
      <c r="AR349" s="28"/>
      <c r="AS349" s="28"/>
      <c r="AT349" s="34"/>
      <c r="AU349" s="23"/>
      <c r="AV349" s="10">
        <f t="shared" si="213"/>
        <v>0</v>
      </c>
      <c r="AW349" s="5"/>
      <c r="AX349" s="5"/>
      <c r="AY349" s="5"/>
      <c r="AZ349" s="5"/>
    </row>
    <row r="350" spans="1:52" x14ac:dyDescent="0.25">
      <c r="B350" s="11" t="s">
        <v>21</v>
      </c>
      <c r="C350" s="12" t="s">
        <v>14</v>
      </c>
      <c r="D350" s="28"/>
      <c r="E350" s="28"/>
      <c r="F350" s="28"/>
      <c r="G350" s="22">
        <f>SUM(G341:G344)</f>
        <v>1.92</v>
      </c>
      <c r="H350" s="15">
        <v>37.42</v>
      </c>
      <c r="I350" s="10">
        <f t="shared" si="210"/>
        <v>71.846400000000003</v>
      </c>
      <c r="K350" s="5">
        <f>SUM(G350)*I322</f>
        <v>3.84</v>
      </c>
      <c r="O350" s="11" t="s">
        <v>21</v>
      </c>
      <c r="P350" s="12" t="s">
        <v>14</v>
      </c>
      <c r="Q350" s="28"/>
      <c r="R350" s="28"/>
      <c r="S350" s="28"/>
      <c r="T350" s="22">
        <f>SUM(T341:T344)</f>
        <v>1.92</v>
      </c>
      <c r="U350" s="15">
        <v>37.42</v>
      </c>
      <c r="V350" s="10">
        <f t="shared" si="211"/>
        <v>71.846400000000003</v>
      </c>
      <c r="W350" s="5"/>
      <c r="X350" s="5">
        <f>SUM(T350)*V322</f>
        <v>3.84</v>
      </c>
      <c r="Y350" s="5"/>
      <c r="Z350" s="5"/>
      <c r="AB350" s="11" t="s">
        <v>21</v>
      </c>
      <c r="AC350" s="12" t="s">
        <v>14</v>
      </c>
      <c r="AD350" s="28"/>
      <c r="AE350" s="28"/>
      <c r="AF350" s="28"/>
      <c r="AG350" s="22">
        <f>SUM(AG341:AG344)</f>
        <v>1.92</v>
      </c>
      <c r="AH350" s="15">
        <v>37.42</v>
      </c>
      <c r="AI350" s="10">
        <f t="shared" si="212"/>
        <v>71.846400000000003</v>
      </c>
      <c r="AJ350" s="5"/>
      <c r="AK350" s="5">
        <f>SUM(AG350)*AI322</f>
        <v>0</v>
      </c>
      <c r="AL350" s="5"/>
      <c r="AM350" s="5"/>
      <c r="AO350" s="11" t="s">
        <v>21</v>
      </c>
      <c r="AP350" s="12" t="s">
        <v>14</v>
      </c>
      <c r="AQ350" s="28"/>
      <c r="AR350" s="28"/>
      <c r="AS350" s="28"/>
      <c r="AT350" s="22">
        <f>SUM(AT341:AT344)</f>
        <v>1.92</v>
      </c>
      <c r="AU350" s="15">
        <v>37.42</v>
      </c>
      <c r="AV350" s="10">
        <f t="shared" si="213"/>
        <v>71.846400000000003</v>
      </c>
      <c r="AW350" s="5"/>
      <c r="AX350" s="5">
        <f>SUM(AT350)*AV322</f>
        <v>0</v>
      </c>
      <c r="AY350" s="5"/>
      <c r="AZ350" s="5"/>
    </row>
    <row r="351" spans="1:52" x14ac:dyDescent="0.25">
      <c r="B351" s="11" t="s">
        <v>21</v>
      </c>
      <c r="C351" s="12" t="s">
        <v>15</v>
      </c>
      <c r="D351" s="28"/>
      <c r="E351" s="28"/>
      <c r="F351" s="28"/>
      <c r="G351" s="22">
        <f>SUM(G345:G347)</f>
        <v>26</v>
      </c>
      <c r="H351" s="15">
        <v>37.42</v>
      </c>
      <c r="I351" s="10">
        <f t="shared" si="210"/>
        <v>972.92000000000007</v>
      </c>
      <c r="L351" s="5">
        <f>SUM(G351)*I322</f>
        <v>52</v>
      </c>
      <c r="O351" s="11" t="s">
        <v>21</v>
      </c>
      <c r="P351" s="12" t="s">
        <v>15</v>
      </c>
      <c r="Q351" s="28"/>
      <c r="R351" s="28"/>
      <c r="S351" s="28"/>
      <c r="T351" s="22">
        <f>SUM(T345:T347)</f>
        <v>26</v>
      </c>
      <c r="U351" s="15">
        <v>37.42</v>
      </c>
      <c r="V351" s="10">
        <f t="shared" si="211"/>
        <v>972.92000000000007</v>
      </c>
      <c r="W351" s="5"/>
      <c r="X351" s="5"/>
      <c r="Y351" s="5">
        <f>SUM(T351)*V322</f>
        <v>52</v>
      </c>
      <c r="Z351" s="5"/>
      <c r="AB351" s="11" t="s">
        <v>21</v>
      </c>
      <c r="AC351" s="12" t="s">
        <v>15</v>
      </c>
      <c r="AD351" s="28"/>
      <c r="AE351" s="28"/>
      <c r="AF351" s="28"/>
      <c r="AG351" s="22">
        <f>SUM(AG345:AG347)</f>
        <v>26</v>
      </c>
      <c r="AH351" s="15">
        <v>37.42</v>
      </c>
      <c r="AI351" s="10">
        <f t="shared" si="212"/>
        <v>972.92000000000007</v>
      </c>
      <c r="AJ351" s="5"/>
      <c r="AK351" s="5"/>
      <c r="AL351" s="5">
        <f>SUM(AG351)*AI322</f>
        <v>0</v>
      </c>
      <c r="AM351" s="5"/>
      <c r="AO351" s="11" t="s">
        <v>21</v>
      </c>
      <c r="AP351" s="12" t="s">
        <v>15</v>
      </c>
      <c r="AQ351" s="28"/>
      <c r="AR351" s="28"/>
      <c r="AS351" s="28"/>
      <c r="AT351" s="22">
        <f>SUM(AT345:AT347)</f>
        <v>26</v>
      </c>
      <c r="AU351" s="15">
        <v>37.42</v>
      </c>
      <c r="AV351" s="10">
        <f t="shared" si="213"/>
        <v>972.92000000000007</v>
      </c>
      <c r="AW351" s="5"/>
      <c r="AX351" s="5"/>
      <c r="AY351" s="5">
        <f>SUM(AT351)*AV322</f>
        <v>0</v>
      </c>
      <c r="AZ351" s="5"/>
    </row>
    <row r="352" spans="1:52" x14ac:dyDescent="0.25">
      <c r="B352" s="11" t="s">
        <v>21</v>
      </c>
      <c r="C352" s="12" t="s">
        <v>16</v>
      </c>
      <c r="D352" s="28"/>
      <c r="E352" s="28"/>
      <c r="F352" s="28"/>
      <c r="G352" s="22">
        <f>SUM(G348:G349)</f>
        <v>7.23</v>
      </c>
      <c r="H352" s="15">
        <v>37.42</v>
      </c>
      <c r="I352" s="10">
        <f t="shared" si="210"/>
        <v>270.54660000000001</v>
      </c>
      <c r="M352" s="5">
        <f>SUM(G352)*I322</f>
        <v>14.46</v>
      </c>
      <c r="O352" s="11" t="s">
        <v>21</v>
      </c>
      <c r="P352" s="12" t="s">
        <v>16</v>
      </c>
      <c r="Q352" s="28"/>
      <c r="R352" s="28"/>
      <c r="S352" s="28"/>
      <c r="T352" s="22">
        <f>SUM(T348:T349)</f>
        <v>7.23</v>
      </c>
      <c r="U352" s="15">
        <v>37.42</v>
      </c>
      <c r="V352" s="10">
        <f t="shared" si="211"/>
        <v>270.54660000000001</v>
      </c>
      <c r="W352" s="5"/>
      <c r="X352" s="5"/>
      <c r="Y352" s="5"/>
      <c r="Z352" s="5">
        <f>SUM(T352)*V322</f>
        <v>14.46</v>
      </c>
      <c r="AB352" s="11" t="s">
        <v>21</v>
      </c>
      <c r="AC352" s="12" t="s">
        <v>16</v>
      </c>
      <c r="AD352" s="28"/>
      <c r="AE352" s="28"/>
      <c r="AF352" s="28"/>
      <c r="AG352" s="22">
        <f>SUM(AG348:AG349)</f>
        <v>7.23</v>
      </c>
      <c r="AH352" s="15">
        <v>37.42</v>
      </c>
      <c r="AI352" s="10">
        <f t="shared" si="212"/>
        <v>270.54660000000001</v>
      </c>
      <c r="AJ352" s="5"/>
      <c r="AK352" s="5"/>
      <c r="AL352" s="5"/>
      <c r="AM352" s="5">
        <f>SUM(AG352)*AI322</f>
        <v>0</v>
      </c>
      <c r="AO352" s="11" t="s">
        <v>21</v>
      </c>
      <c r="AP352" s="12" t="s">
        <v>16</v>
      </c>
      <c r="AQ352" s="28"/>
      <c r="AR352" s="28"/>
      <c r="AS352" s="28"/>
      <c r="AT352" s="22">
        <f>SUM(AT348:AT349)</f>
        <v>7.23</v>
      </c>
      <c r="AU352" s="15">
        <v>37.42</v>
      </c>
      <c r="AV352" s="10">
        <f t="shared" si="213"/>
        <v>270.54660000000001</v>
      </c>
      <c r="AW352" s="5"/>
      <c r="AX352" s="5"/>
      <c r="AY352" s="5"/>
      <c r="AZ352" s="5">
        <f>SUM(AT352)*AV322</f>
        <v>0</v>
      </c>
    </row>
    <row r="353" spans="1:52" x14ac:dyDescent="0.25">
      <c r="B353" s="11" t="s">
        <v>13</v>
      </c>
      <c r="C353" s="12" t="s">
        <v>17</v>
      </c>
      <c r="D353" s="28"/>
      <c r="E353" s="28"/>
      <c r="F353" s="28"/>
      <c r="G353" s="34">
        <v>2</v>
      </c>
      <c r="H353" s="15">
        <v>37.42</v>
      </c>
      <c r="I353" s="10">
        <f t="shared" si="210"/>
        <v>74.84</v>
      </c>
      <c r="L353" s="5">
        <f>SUM(G353)*I322</f>
        <v>4</v>
      </c>
      <c r="O353" s="11" t="s">
        <v>13</v>
      </c>
      <c r="P353" s="12" t="s">
        <v>17</v>
      </c>
      <c r="Q353" s="28"/>
      <c r="R353" s="28"/>
      <c r="S353" s="28"/>
      <c r="T353" s="34">
        <v>2</v>
      </c>
      <c r="U353" s="15">
        <v>37.42</v>
      </c>
      <c r="V353" s="10">
        <f t="shared" si="211"/>
        <v>74.84</v>
      </c>
      <c r="W353" s="5"/>
      <c r="X353" s="5"/>
      <c r="Y353" s="5">
        <f>SUM(T353)*V322</f>
        <v>4</v>
      </c>
      <c r="Z353" s="5"/>
      <c r="AB353" s="11" t="s">
        <v>13</v>
      </c>
      <c r="AC353" s="12" t="s">
        <v>17</v>
      </c>
      <c r="AD353" s="28"/>
      <c r="AE353" s="28"/>
      <c r="AF353" s="28"/>
      <c r="AG353" s="34">
        <v>2</v>
      </c>
      <c r="AH353" s="15">
        <v>37.42</v>
      </c>
      <c r="AI353" s="10">
        <f t="shared" si="212"/>
        <v>74.84</v>
      </c>
      <c r="AJ353" s="5"/>
      <c r="AK353" s="5"/>
      <c r="AL353" s="5">
        <f>SUM(AG353)*AI322</f>
        <v>0</v>
      </c>
      <c r="AM353" s="5"/>
      <c r="AO353" s="11" t="s">
        <v>13</v>
      </c>
      <c r="AP353" s="12" t="s">
        <v>17</v>
      </c>
      <c r="AQ353" s="28"/>
      <c r="AR353" s="28"/>
      <c r="AS353" s="28"/>
      <c r="AT353" s="34">
        <v>2</v>
      </c>
      <c r="AU353" s="15">
        <v>37.42</v>
      </c>
      <c r="AV353" s="10">
        <f t="shared" si="213"/>
        <v>74.84</v>
      </c>
      <c r="AW353" s="5"/>
      <c r="AX353" s="5"/>
      <c r="AY353" s="5">
        <f>SUM(AT353)*AV322</f>
        <v>0</v>
      </c>
      <c r="AZ353" s="5"/>
    </row>
    <row r="354" spans="1:52" x14ac:dyDescent="0.25">
      <c r="B354" s="11" t="s">
        <v>12</v>
      </c>
      <c r="C354" s="12"/>
      <c r="D354" s="28"/>
      <c r="E354" s="28"/>
      <c r="F354" s="28"/>
      <c r="G354" s="10"/>
      <c r="H354" s="15">
        <v>37.42</v>
      </c>
      <c r="I354" s="10">
        <f t="shared" si="210"/>
        <v>0</v>
      </c>
      <c r="O354" s="11" t="s">
        <v>12</v>
      </c>
      <c r="P354" s="12"/>
      <c r="Q354" s="28"/>
      <c r="R354" s="28"/>
      <c r="S354" s="28"/>
      <c r="T354" s="10"/>
      <c r="U354" s="15">
        <v>37.42</v>
      </c>
      <c r="V354" s="10">
        <f t="shared" si="211"/>
        <v>0</v>
      </c>
      <c r="W354" s="5"/>
      <c r="X354" s="5"/>
      <c r="Y354" s="5"/>
      <c r="Z354" s="5"/>
      <c r="AB354" s="11" t="s">
        <v>12</v>
      </c>
      <c r="AC354" s="12"/>
      <c r="AD354" s="28"/>
      <c r="AE354" s="28"/>
      <c r="AF354" s="28"/>
      <c r="AG354" s="10"/>
      <c r="AH354" s="15">
        <v>37.42</v>
      </c>
      <c r="AI354" s="10">
        <f t="shared" si="212"/>
        <v>0</v>
      </c>
      <c r="AJ354" s="5"/>
      <c r="AK354" s="5"/>
      <c r="AL354" s="5"/>
      <c r="AM354" s="5"/>
      <c r="AO354" s="11" t="s">
        <v>12</v>
      </c>
      <c r="AP354" s="12"/>
      <c r="AQ354" s="28"/>
      <c r="AR354" s="28"/>
      <c r="AS354" s="28"/>
      <c r="AT354" s="10"/>
      <c r="AU354" s="15">
        <v>37.42</v>
      </c>
      <c r="AV354" s="10">
        <f t="shared" si="213"/>
        <v>0</v>
      </c>
      <c r="AW354" s="5"/>
      <c r="AX354" s="5"/>
      <c r="AY354" s="5"/>
      <c r="AZ354" s="5"/>
    </row>
    <row r="355" spans="1:52" x14ac:dyDescent="0.25">
      <c r="B355" s="11" t="s">
        <v>11</v>
      </c>
      <c r="C355" s="12"/>
      <c r="D355" s="28"/>
      <c r="E355" s="28"/>
      <c r="F355" s="28"/>
      <c r="G355" s="10">
        <v>1</v>
      </c>
      <c r="H355" s="15">
        <f>SUM(I324:I354)*0.01</f>
        <v>57.602422800000006</v>
      </c>
      <c r="I355" s="10">
        <f>SUM(G355*H355)</f>
        <v>57.602422800000006</v>
      </c>
      <c r="O355" s="11" t="s">
        <v>11</v>
      </c>
      <c r="P355" s="12"/>
      <c r="Q355" s="28"/>
      <c r="R355" s="28"/>
      <c r="S355" s="28"/>
      <c r="T355" s="10">
        <v>1</v>
      </c>
      <c r="U355" s="15">
        <f>SUM(V324:V354)*0.01</f>
        <v>51.876922799999996</v>
      </c>
      <c r="V355" s="10">
        <f>SUM(T355*U355)</f>
        <v>51.876922799999996</v>
      </c>
      <c r="W355" s="5"/>
      <c r="X355" s="5"/>
      <c r="Y355" s="5"/>
      <c r="Z355" s="5"/>
      <c r="AB355" s="11" t="s">
        <v>11</v>
      </c>
      <c r="AC355" s="12"/>
      <c r="AD355" s="28"/>
      <c r="AE355" s="28"/>
      <c r="AF355" s="28"/>
      <c r="AG355" s="10">
        <v>1</v>
      </c>
      <c r="AH355" s="15">
        <f>SUM(AI324:AI354)*0.01</f>
        <v>53.785422799999999</v>
      </c>
      <c r="AI355" s="10">
        <f>SUM(AG355*AH355)</f>
        <v>53.785422799999999</v>
      </c>
      <c r="AJ355" s="5"/>
      <c r="AK355" s="5"/>
      <c r="AL355" s="5"/>
      <c r="AM355" s="5"/>
      <c r="AO355" s="11" t="s">
        <v>11</v>
      </c>
      <c r="AP355" s="12"/>
      <c r="AQ355" s="28"/>
      <c r="AR355" s="28"/>
      <c r="AS355" s="28"/>
      <c r="AT355" s="10">
        <v>1</v>
      </c>
      <c r="AU355" s="15">
        <f>SUM(AV324:AV354)*0.01</f>
        <v>54.930522800000006</v>
      </c>
      <c r="AV355" s="10">
        <f>SUM(AT355*AU355)</f>
        <v>54.930522800000006</v>
      </c>
      <c r="AW355" s="5"/>
      <c r="AX355" s="5"/>
      <c r="AY355" s="5"/>
      <c r="AZ355" s="5"/>
    </row>
    <row r="356" spans="1:52" s="2" customFormat="1" ht="16.5" customHeight="1" x14ac:dyDescent="0.25">
      <c r="B356" s="8" t="s">
        <v>10</v>
      </c>
      <c r="D356" s="27"/>
      <c r="E356" s="27"/>
      <c r="F356" s="27"/>
      <c r="G356" s="6">
        <f>SUM(G350:G353)</f>
        <v>37.150000000000006</v>
      </c>
      <c r="H356" s="14"/>
      <c r="I356" s="6">
        <f>SUM(I324:I355)</f>
        <v>5817.8447028000001</v>
      </c>
      <c r="J356" s="6">
        <f>SUM(I356)*I322</f>
        <v>11635.6894056</v>
      </c>
      <c r="K356" s="6">
        <f>SUM(K350:K355)</f>
        <v>3.84</v>
      </c>
      <c r="L356" s="6">
        <f t="shared" ref="L356" si="214">SUM(L350:L355)</f>
        <v>56</v>
      </c>
      <c r="M356" s="6">
        <f t="shared" ref="M356" si="215">SUM(M350:M355)</f>
        <v>14.46</v>
      </c>
      <c r="O356" s="8" t="s">
        <v>10</v>
      </c>
      <c r="Q356" s="27"/>
      <c r="R356" s="27"/>
      <c r="S356" s="27"/>
      <c r="T356" s="6">
        <f>SUM(T350:T353)</f>
        <v>37.150000000000006</v>
      </c>
      <c r="U356" s="14"/>
      <c r="V356" s="6">
        <f>SUM(V324:V355)</f>
        <v>5239.5692027999994</v>
      </c>
      <c r="W356" s="6">
        <f>SUM(V356)*V322</f>
        <v>10479.138405599999</v>
      </c>
      <c r="X356" s="6">
        <f>SUM(X350:X355)</f>
        <v>3.84</v>
      </c>
      <c r="Y356" s="6">
        <f t="shared" ref="Y356:Z356" si="216">SUM(Y350:Y355)</f>
        <v>56</v>
      </c>
      <c r="Z356" s="6">
        <f t="shared" si="216"/>
        <v>14.46</v>
      </c>
      <c r="AB356" s="8" t="s">
        <v>10</v>
      </c>
      <c r="AD356" s="27"/>
      <c r="AE356" s="27"/>
      <c r="AF356" s="27"/>
      <c r="AG356" s="6">
        <f>SUM(AG350:AG353)</f>
        <v>37.150000000000006</v>
      </c>
      <c r="AH356" s="14"/>
      <c r="AI356" s="6">
        <f>SUM(AI324:AI355)</f>
        <v>5432.3277027999993</v>
      </c>
      <c r="AJ356" s="6">
        <f>SUM(AI356)*AI322</f>
        <v>0</v>
      </c>
      <c r="AK356" s="6">
        <f>SUM(AK350:AK355)</f>
        <v>0</v>
      </c>
      <c r="AL356" s="6">
        <f t="shared" ref="AL356:AM356" si="217">SUM(AL350:AL355)</f>
        <v>0</v>
      </c>
      <c r="AM356" s="6">
        <f t="shared" si="217"/>
        <v>0</v>
      </c>
      <c r="AO356" s="8" t="s">
        <v>10</v>
      </c>
      <c r="AQ356" s="27"/>
      <c r="AR356" s="27"/>
      <c r="AS356" s="27"/>
      <c r="AT356" s="6">
        <f>SUM(AT350:AT353)</f>
        <v>37.150000000000006</v>
      </c>
      <c r="AU356" s="14"/>
      <c r="AV356" s="6">
        <f>SUM(AV324:AV355)</f>
        <v>5547.9828028000011</v>
      </c>
      <c r="AW356" s="6">
        <f>SUM(AV356)*AV322</f>
        <v>0</v>
      </c>
      <c r="AX356" s="6">
        <f>SUM(AX350:AX355)</f>
        <v>0</v>
      </c>
      <c r="AY356" s="6">
        <f t="shared" ref="AY356:AZ356" si="218">SUM(AY350:AY355)</f>
        <v>0</v>
      </c>
      <c r="AZ356" s="6">
        <f t="shared" si="218"/>
        <v>0</v>
      </c>
    </row>
    <row r="357" spans="1:52" ht="15.6" x14ac:dyDescent="0.3">
      <c r="A357" s="3" t="s">
        <v>9</v>
      </c>
      <c r="B357" s="67" t="str">
        <f>'JMS SHEDULE OF WORKS'!D13</f>
        <v>E/O fluted glass</v>
      </c>
      <c r="D357" s="26">
        <f>'JMS SHEDULE OF WORKS'!F13</f>
        <v>0</v>
      </c>
      <c r="F357" s="68" t="str">
        <f>'JMS SHEDULE OF WORKS'!J13</f>
        <v>EOT-12, 13 &amp; 14</v>
      </c>
      <c r="H357" s="13" t="s">
        <v>22</v>
      </c>
      <c r="I357" s="24">
        <f>'JMS SHEDULE OF WORKS'!G13</f>
        <v>2</v>
      </c>
    </row>
    <row r="358" spans="1:52" s="2" customFormat="1" x14ac:dyDescent="0.25">
      <c r="A358" s="66" t="str">
        <f>'JMS SHEDULE OF WORKS'!A13</f>
        <v>6881/11</v>
      </c>
      <c r="B358" s="8" t="s">
        <v>3</v>
      </c>
      <c r="C358" s="2" t="s">
        <v>4</v>
      </c>
      <c r="D358" s="27" t="s">
        <v>5</v>
      </c>
      <c r="E358" s="27" t="s">
        <v>5</v>
      </c>
      <c r="F358" s="27" t="s">
        <v>23</v>
      </c>
      <c r="G358" s="6" t="s">
        <v>6</v>
      </c>
      <c r="H358" s="14" t="s">
        <v>7</v>
      </c>
      <c r="I358" s="6" t="s">
        <v>8</v>
      </c>
      <c r="J358" s="6"/>
      <c r="K358" s="6" t="s">
        <v>18</v>
      </c>
      <c r="L358" s="6" t="s">
        <v>19</v>
      </c>
      <c r="M358" s="6" t="s">
        <v>20</v>
      </c>
    </row>
    <row r="359" spans="1:52" x14ac:dyDescent="0.25">
      <c r="A359" s="30" t="s">
        <v>24</v>
      </c>
      <c r="B359" s="11"/>
      <c r="C359" s="12"/>
      <c r="D359" s="28"/>
      <c r="E359" s="28"/>
      <c r="F359" s="28">
        <f t="shared" ref="F359:F364" si="219">SUM(D359*E359)</f>
        <v>0</v>
      </c>
      <c r="G359" s="10"/>
      <c r="H359" s="15"/>
      <c r="I359" s="10">
        <f t="shared" ref="I359:I364" si="220">SUM(F359*G359)*H359</f>
        <v>0</v>
      </c>
    </row>
    <row r="360" spans="1:52" x14ac:dyDescent="0.25">
      <c r="A360" s="30" t="s">
        <v>24</v>
      </c>
      <c r="B360" s="11"/>
      <c r="C360" s="12"/>
      <c r="D360" s="28"/>
      <c r="E360" s="28"/>
      <c r="F360" s="28">
        <f t="shared" si="219"/>
        <v>0</v>
      </c>
      <c r="G360" s="10"/>
      <c r="H360" s="15"/>
      <c r="I360" s="10">
        <f t="shared" si="220"/>
        <v>0</v>
      </c>
    </row>
    <row r="361" spans="1:52" x14ac:dyDescent="0.25">
      <c r="A361" s="30" t="s">
        <v>24</v>
      </c>
      <c r="B361" s="11"/>
      <c r="C361" s="12"/>
      <c r="D361" s="28"/>
      <c r="E361" s="28"/>
      <c r="F361" s="28">
        <f t="shared" si="219"/>
        <v>0</v>
      </c>
      <c r="G361" s="10"/>
      <c r="H361" s="15"/>
      <c r="I361" s="10">
        <f t="shared" si="220"/>
        <v>0</v>
      </c>
    </row>
    <row r="362" spans="1:52" x14ac:dyDescent="0.25">
      <c r="A362" s="31" t="s">
        <v>25</v>
      </c>
      <c r="B362" s="11"/>
      <c r="C362" s="12"/>
      <c r="D362" s="28"/>
      <c r="E362" s="28"/>
      <c r="F362" s="28">
        <f t="shared" si="219"/>
        <v>0</v>
      </c>
      <c r="G362" s="10"/>
      <c r="H362" s="15"/>
      <c r="I362" s="10">
        <f t="shared" si="220"/>
        <v>0</v>
      </c>
    </row>
    <row r="363" spans="1:52" x14ac:dyDescent="0.25">
      <c r="A363" s="31" t="s">
        <v>25</v>
      </c>
      <c r="B363" s="11"/>
      <c r="C363" s="12"/>
      <c r="D363" s="28"/>
      <c r="E363" s="28"/>
      <c r="F363" s="28">
        <f t="shared" si="219"/>
        <v>0</v>
      </c>
      <c r="G363" s="10"/>
      <c r="H363" s="15"/>
      <c r="I363" s="10">
        <f t="shared" si="220"/>
        <v>0</v>
      </c>
    </row>
    <row r="364" spans="1:52" x14ac:dyDescent="0.25">
      <c r="A364" s="31" t="s">
        <v>25</v>
      </c>
      <c r="B364" s="11"/>
      <c r="C364" s="12"/>
      <c r="D364" s="28"/>
      <c r="E364" s="28"/>
      <c r="F364" s="28">
        <f t="shared" si="219"/>
        <v>0</v>
      </c>
      <c r="G364" s="10"/>
      <c r="H364" s="15"/>
      <c r="I364" s="10">
        <f t="shared" si="220"/>
        <v>0</v>
      </c>
    </row>
    <row r="365" spans="1:52" x14ac:dyDescent="0.25">
      <c r="A365" s="31" t="s">
        <v>39</v>
      </c>
      <c r="B365" s="11"/>
      <c r="C365" s="12"/>
      <c r="D365" s="28"/>
      <c r="E365" s="28"/>
      <c r="F365" s="28"/>
      <c r="G365" s="10"/>
      <c r="H365" s="15"/>
      <c r="I365" s="10">
        <f t="shared" ref="I365:I367" si="221">SUM(G365*H365)</f>
        <v>0</v>
      </c>
    </row>
    <row r="366" spans="1:52" x14ac:dyDescent="0.25">
      <c r="A366" s="31" t="s">
        <v>39</v>
      </c>
      <c r="B366" s="11"/>
      <c r="C366" s="12"/>
      <c r="D366" s="28"/>
      <c r="E366" s="28"/>
      <c r="F366" s="28"/>
      <c r="G366" s="10"/>
      <c r="H366" s="15"/>
      <c r="I366" s="10">
        <f t="shared" si="221"/>
        <v>0</v>
      </c>
    </row>
    <row r="367" spans="1:52" x14ac:dyDescent="0.25">
      <c r="A367" s="31" t="s">
        <v>39</v>
      </c>
      <c r="B367" s="11"/>
      <c r="C367" s="12"/>
      <c r="D367" s="28"/>
      <c r="E367" s="28"/>
      <c r="F367" s="28"/>
      <c r="G367" s="10"/>
      <c r="H367" s="15"/>
      <c r="I367" s="10">
        <f t="shared" si="221"/>
        <v>0</v>
      </c>
    </row>
    <row r="368" spans="1:52" x14ac:dyDescent="0.25">
      <c r="A368" s="32" t="s">
        <v>28</v>
      </c>
      <c r="B368" s="11" t="s">
        <v>1220</v>
      </c>
      <c r="C368" s="12"/>
      <c r="D368" s="28"/>
      <c r="E368" s="28"/>
      <c r="F368" s="28"/>
      <c r="G368" s="10">
        <v>2</v>
      </c>
      <c r="H368" s="15">
        <v>70</v>
      </c>
      <c r="I368" s="10">
        <f t="shared" ref="I368" si="222">SUM(G368*H368)</f>
        <v>140</v>
      </c>
      <c r="J368" s="10" t="s">
        <v>1233</v>
      </c>
    </row>
    <row r="369" spans="1:13" x14ac:dyDescent="0.25">
      <c r="A369" s="32" t="s">
        <v>28</v>
      </c>
      <c r="B369" s="11"/>
      <c r="C369" s="12"/>
      <c r="D369" s="28"/>
      <c r="E369" s="28"/>
      <c r="F369" s="28"/>
      <c r="G369" s="10"/>
      <c r="H369" s="15"/>
      <c r="I369" s="10">
        <f t="shared" ref="I369:I386" si="223">SUM(G369*H369)</f>
        <v>0</v>
      </c>
    </row>
    <row r="370" spans="1:13" x14ac:dyDescent="0.25">
      <c r="A370" s="32" t="s">
        <v>28</v>
      </c>
      <c r="B370" s="11"/>
      <c r="C370" s="12"/>
      <c r="D370" s="28"/>
      <c r="E370" s="28"/>
      <c r="F370" s="28"/>
      <c r="G370" s="10"/>
      <c r="H370" s="15"/>
      <c r="I370" s="10">
        <f t="shared" si="223"/>
        <v>0</v>
      </c>
    </row>
    <row r="371" spans="1:13" x14ac:dyDescent="0.25">
      <c r="A371" t="s">
        <v>26</v>
      </c>
      <c r="B371" s="11"/>
      <c r="C371" s="12"/>
      <c r="D371" s="28"/>
      <c r="E371" s="28"/>
      <c r="F371" s="28"/>
      <c r="G371" s="33">
        <v>0.1</v>
      </c>
      <c r="H371" s="15">
        <f>SUM(I368:I370)</f>
        <v>140</v>
      </c>
      <c r="I371" s="10">
        <f t="shared" si="223"/>
        <v>14</v>
      </c>
    </row>
    <row r="372" spans="1:13" x14ac:dyDescent="0.25">
      <c r="B372" s="11" t="s">
        <v>27</v>
      </c>
      <c r="C372" s="12"/>
      <c r="D372" s="28"/>
      <c r="E372" s="28"/>
      <c r="F372" s="28"/>
      <c r="G372" s="10"/>
      <c r="H372" s="15"/>
      <c r="I372" s="10">
        <f t="shared" si="223"/>
        <v>0</v>
      </c>
    </row>
    <row r="373" spans="1:13" x14ac:dyDescent="0.25">
      <c r="B373" s="11" t="s">
        <v>13</v>
      </c>
      <c r="C373" s="12" t="s">
        <v>14</v>
      </c>
      <c r="D373" s="28" t="s">
        <v>29</v>
      </c>
      <c r="E373" s="28"/>
      <c r="F373" s="28">
        <f>SUM(G359:G361)</f>
        <v>0</v>
      </c>
      <c r="G373" s="34">
        <f>SUM(F373)/20</f>
        <v>0</v>
      </c>
      <c r="H373" s="23"/>
      <c r="I373" s="10">
        <f t="shared" si="223"/>
        <v>0</v>
      </c>
    </row>
    <row r="374" spans="1:13" x14ac:dyDescent="0.25">
      <c r="B374" s="11" t="s">
        <v>13</v>
      </c>
      <c r="C374" s="12" t="s">
        <v>14</v>
      </c>
      <c r="D374" s="28" t="s">
        <v>30</v>
      </c>
      <c r="E374" s="28"/>
      <c r="F374" s="28">
        <f>SUM(G362:G364)</f>
        <v>0</v>
      </c>
      <c r="G374" s="34">
        <f>SUM(F374)/10</f>
        <v>0</v>
      </c>
      <c r="H374" s="23"/>
      <c r="I374" s="10">
        <f t="shared" si="223"/>
        <v>0</v>
      </c>
    </row>
    <row r="375" spans="1:13" x14ac:dyDescent="0.25">
      <c r="B375" s="11" t="s">
        <v>13</v>
      </c>
      <c r="C375" s="12" t="s">
        <v>14</v>
      </c>
      <c r="D375" s="28" t="s">
        <v>60</v>
      </c>
      <c r="E375" s="28"/>
      <c r="F375" s="69"/>
      <c r="G375" s="34">
        <f>SUM(F375)*0.25</f>
        <v>0</v>
      </c>
      <c r="H375" s="23"/>
      <c r="I375" s="10">
        <f t="shared" si="223"/>
        <v>0</v>
      </c>
    </row>
    <row r="376" spans="1:13" x14ac:dyDescent="0.25">
      <c r="B376" s="11" t="s">
        <v>13</v>
      </c>
      <c r="C376" s="12" t="s">
        <v>14</v>
      </c>
      <c r="D376" s="28"/>
      <c r="E376" s="28"/>
      <c r="F376" s="28"/>
      <c r="G376" s="34"/>
      <c r="H376" s="23"/>
      <c r="I376" s="10">
        <f t="shared" si="223"/>
        <v>0</v>
      </c>
    </row>
    <row r="377" spans="1:13" x14ac:dyDescent="0.25">
      <c r="B377" s="11" t="s">
        <v>13</v>
      </c>
      <c r="C377" s="12" t="s">
        <v>15</v>
      </c>
      <c r="D377" s="28"/>
      <c r="E377" s="28"/>
      <c r="F377" s="28"/>
      <c r="G377" s="34"/>
      <c r="H377" s="23"/>
      <c r="I377" s="10">
        <f t="shared" si="223"/>
        <v>0</v>
      </c>
    </row>
    <row r="378" spans="1:13" x14ac:dyDescent="0.25">
      <c r="B378" s="11" t="s">
        <v>13</v>
      </c>
      <c r="C378" s="12" t="s">
        <v>15</v>
      </c>
      <c r="D378" s="28"/>
      <c r="E378" s="28"/>
      <c r="F378" s="28"/>
      <c r="G378" s="34"/>
      <c r="H378" s="23"/>
      <c r="I378" s="10">
        <f t="shared" si="223"/>
        <v>0</v>
      </c>
    </row>
    <row r="379" spans="1:13" x14ac:dyDescent="0.25">
      <c r="B379" s="11" t="s">
        <v>13</v>
      </c>
      <c r="C379" s="12" t="s">
        <v>15</v>
      </c>
      <c r="D379" s="28"/>
      <c r="E379" s="28"/>
      <c r="F379" s="28"/>
      <c r="G379" s="34"/>
      <c r="H379" s="23"/>
      <c r="I379" s="10">
        <f t="shared" si="223"/>
        <v>0</v>
      </c>
    </row>
    <row r="380" spans="1:13" x14ac:dyDescent="0.25">
      <c r="B380" s="11" t="s">
        <v>13</v>
      </c>
      <c r="C380" s="12" t="s">
        <v>16</v>
      </c>
      <c r="D380" s="28"/>
      <c r="E380" s="28"/>
      <c r="F380" s="28"/>
      <c r="G380" s="34"/>
      <c r="H380" s="23"/>
      <c r="I380" s="10">
        <f t="shared" si="223"/>
        <v>0</v>
      </c>
    </row>
    <row r="381" spans="1:13" x14ac:dyDescent="0.25">
      <c r="B381" s="11" t="s">
        <v>13</v>
      </c>
      <c r="C381" s="12" t="s">
        <v>16</v>
      </c>
      <c r="D381" s="28"/>
      <c r="E381" s="28"/>
      <c r="F381" s="28"/>
      <c r="G381" s="34"/>
      <c r="H381" s="23"/>
      <c r="I381" s="10">
        <f t="shared" si="223"/>
        <v>0</v>
      </c>
    </row>
    <row r="382" spans="1:13" x14ac:dyDescent="0.25">
      <c r="B382" s="11" t="s">
        <v>21</v>
      </c>
      <c r="C382" s="12" t="s">
        <v>14</v>
      </c>
      <c r="D382" s="28"/>
      <c r="E382" s="28"/>
      <c r="F382" s="28"/>
      <c r="G382" s="22">
        <f>SUM(G373:G376)</f>
        <v>0</v>
      </c>
      <c r="H382" s="15">
        <v>37.42</v>
      </c>
      <c r="I382" s="10">
        <f t="shared" si="223"/>
        <v>0</v>
      </c>
      <c r="K382" s="5">
        <f>SUM(G382)*I357</f>
        <v>0</v>
      </c>
    </row>
    <row r="383" spans="1:13" x14ac:dyDescent="0.25">
      <c r="B383" s="11" t="s">
        <v>21</v>
      </c>
      <c r="C383" s="12" t="s">
        <v>15</v>
      </c>
      <c r="D383" s="28"/>
      <c r="E383" s="28"/>
      <c r="F383" s="28"/>
      <c r="G383" s="22">
        <f>SUM(G377:G379)</f>
        <v>0</v>
      </c>
      <c r="H383" s="15">
        <v>37.42</v>
      </c>
      <c r="I383" s="10">
        <f t="shared" si="223"/>
        <v>0</v>
      </c>
      <c r="L383" s="5">
        <f>SUM(G383)*I357</f>
        <v>0</v>
      </c>
    </row>
    <row r="384" spans="1:13" x14ac:dyDescent="0.25">
      <c r="B384" s="11" t="s">
        <v>21</v>
      </c>
      <c r="C384" s="12" t="s">
        <v>16</v>
      </c>
      <c r="D384" s="28"/>
      <c r="E384" s="28"/>
      <c r="F384" s="28"/>
      <c r="G384" s="22">
        <f>SUM(G380:G381)</f>
        <v>0</v>
      </c>
      <c r="H384" s="15">
        <v>37.42</v>
      </c>
      <c r="I384" s="10">
        <f t="shared" si="223"/>
        <v>0</v>
      </c>
      <c r="M384" s="5">
        <f>SUM(G384)*I357</f>
        <v>0</v>
      </c>
    </row>
    <row r="385" spans="1:62" x14ac:dyDescent="0.25">
      <c r="B385" s="11" t="s">
        <v>13</v>
      </c>
      <c r="C385" s="12" t="s">
        <v>17</v>
      </c>
      <c r="D385" s="28"/>
      <c r="E385" s="28"/>
      <c r="F385" s="28"/>
      <c r="G385" s="34"/>
      <c r="H385" s="15">
        <v>37.42</v>
      </c>
      <c r="I385" s="10">
        <f t="shared" si="223"/>
        <v>0</v>
      </c>
      <c r="L385" s="5">
        <f>SUM(G385)*I357</f>
        <v>0</v>
      </c>
    </row>
    <row r="386" spans="1:62" x14ac:dyDescent="0.25">
      <c r="B386" s="11" t="s">
        <v>12</v>
      </c>
      <c r="C386" s="12"/>
      <c r="D386" s="28"/>
      <c r="E386" s="28"/>
      <c r="F386" s="28"/>
      <c r="G386" s="10"/>
      <c r="H386" s="15">
        <v>37.42</v>
      </c>
      <c r="I386" s="10">
        <f t="shared" si="223"/>
        <v>0</v>
      </c>
    </row>
    <row r="387" spans="1:62" x14ac:dyDescent="0.25">
      <c r="B387" s="11" t="s">
        <v>11</v>
      </c>
      <c r="C387" s="12"/>
      <c r="D387" s="28"/>
      <c r="E387" s="28"/>
      <c r="F387" s="28"/>
      <c r="G387" s="10">
        <v>1</v>
      </c>
      <c r="H387" s="15">
        <f>SUM(I359:I386)*0.01</f>
        <v>1.54</v>
      </c>
      <c r="I387" s="10">
        <f>SUM(G387*H387)</f>
        <v>1.54</v>
      </c>
    </row>
    <row r="388" spans="1:62" s="2" customFormat="1" x14ac:dyDescent="0.25">
      <c r="B388" s="8" t="s">
        <v>10</v>
      </c>
      <c r="D388" s="27"/>
      <c r="E388" s="27"/>
      <c r="F388" s="27"/>
      <c r="G388" s="6">
        <f>SUM(G382:G385)</f>
        <v>0</v>
      </c>
      <c r="H388" s="14"/>
      <c r="I388" s="6">
        <f>SUM(I359:I387)</f>
        <v>155.54</v>
      </c>
      <c r="J388" s="6">
        <f>SUM(I388)*I357</f>
        <v>311.08</v>
      </c>
      <c r="K388" s="6">
        <f>SUM(K382:K387)</f>
        <v>0</v>
      </c>
      <c r="L388" s="6">
        <f t="shared" ref="L388" si="224">SUM(L382:L387)</f>
        <v>0</v>
      </c>
      <c r="M388" s="6">
        <f t="shared" ref="M388" si="225">SUM(M382:M387)</f>
        <v>0</v>
      </c>
    </row>
    <row r="389" spans="1:62" ht="15.6" x14ac:dyDescent="0.3">
      <c r="A389" s="3" t="s">
        <v>9</v>
      </c>
      <c r="B389" s="67" t="str">
        <f>'JMS SHEDULE OF WORKS'!D14</f>
        <v>FF-15 Male WC mirror</v>
      </c>
      <c r="D389" s="26">
        <v>1.59</v>
      </c>
      <c r="E389" s="26">
        <v>1.075</v>
      </c>
      <c r="F389" s="68" t="str">
        <f>'JMS SHEDULE OF WORKS'!J14</f>
        <v>WC-11</v>
      </c>
      <c r="H389" s="13" t="s">
        <v>22</v>
      </c>
      <c r="I389" s="24">
        <f>'JMS SHEDULE OF WORKS'!G14</f>
        <v>1</v>
      </c>
      <c r="N389" s="3" t="s">
        <v>9</v>
      </c>
      <c r="O389" s="67">
        <f>'JMS SHEDULE OF WORKS'!Q14</f>
        <v>28</v>
      </c>
      <c r="Q389" s="26">
        <v>1.59</v>
      </c>
      <c r="R389" s="26">
        <v>1.075</v>
      </c>
      <c r="S389" s="68">
        <f>'JMS SHEDULE OF WORKS'!W14</f>
        <v>0</v>
      </c>
      <c r="T389" s="5"/>
      <c r="U389" s="13" t="s">
        <v>22</v>
      </c>
      <c r="V389" s="24">
        <v>1</v>
      </c>
      <c r="W389" s="5"/>
      <c r="X389" s="5"/>
      <c r="Y389" s="5"/>
      <c r="Z389" s="5"/>
      <c r="AA389" s="3" t="s">
        <v>9</v>
      </c>
      <c r="AB389" s="67">
        <f>'JMS SHEDULE OF WORKS'!AD14</f>
        <v>0</v>
      </c>
      <c r="AD389" s="26">
        <v>1.59</v>
      </c>
      <c r="AE389" s="26">
        <v>1.075</v>
      </c>
      <c r="AF389" s="68">
        <f>'JMS SHEDULE OF WORKS'!AJ14</f>
        <v>0</v>
      </c>
      <c r="AG389" s="5"/>
      <c r="AH389" s="13" t="s">
        <v>22</v>
      </c>
      <c r="AI389" s="24">
        <v>1</v>
      </c>
      <c r="AJ389" s="5"/>
      <c r="AK389" s="5"/>
      <c r="AL389" s="5"/>
      <c r="AM389" s="5"/>
      <c r="AN389" s="3" t="s">
        <v>9</v>
      </c>
      <c r="AO389" s="67">
        <f>'JMS SHEDULE OF WORKS'!AQ14</f>
        <v>0</v>
      </c>
      <c r="AQ389" s="26">
        <v>1.59</v>
      </c>
      <c r="AR389" s="26">
        <v>1.075</v>
      </c>
      <c r="AS389" s="68">
        <f>'JMS SHEDULE OF WORKS'!AW14</f>
        <v>0</v>
      </c>
      <c r="AT389" s="5"/>
      <c r="AU389" s="13" t="s">
        <v>22</v>
      </c>
      <c r="AV389" s="24">
        <v>1</v>
      </c>
      <c r="AW389" s="5"/>
      <c r="AX389" s="5"/>
      <c r="AY389" s="5"/>
      <c r="AZ389" s="5"/>
      <c r="BA389" s="3" t="s">
        <v>9</v>
      </c>
      <c r="BB389" s="67" t="s">
        <v>1610</v>
      </c>
      <c r="BD389" s="26">
        <v>1.59</v>
      </c>
      <c r="BE389" s="26">
        <v>1.075</v>
      </c>
      <c r="BF389" s="68">
        <f>'JMS SHEDULE OF WORKS'!BJ14</f>
        <v>0</v>
      </c>
      <c r="BG389" s="5"/>
      <c r="BH389" s="13" t="s">
        <v>22</v>
      </c>
      <c r="BI389" s="24">
        <f>'JMS SHEDULE OF WORKS'!BG14</f>
        <v>0</v>
      </c>
      <c r="BJ389" s="5"/>
    </row>
    <row r="390" spans="1:62" s="2" customFormat="1" x14ac:dyDescent="0.25">
      <c r="A390" s="66" t="str">
        <f>'JMS SHEDULE OF WORKS'!A14</f>
        <v>6881/12</v>
      </c>
      <c r="B390" s="8" t="s">
        <v>3</v>
      </c>
      <c r="C390" s="2" t="s">
        <v>4</v>
      </c>
      <c r="D390" s="27" t="s">
        <v>5</v>
      </c>
      <c r="E390" s="27" t="s">
        <v>5</v>
      </c>
      <c r="F390" s="27" t="s">
        <v>23</v>
      </c>
      <c r="G390" s="6" t="s">
        <v>6</v>
      </c>
      <c r="H390" s="14" t="s">
        <v>7</v>
      </c>
      <c r="I390" s="6" t="s">
        <v>8</v>
      </c>
      <c r="J390" s="6"/>
      <c r="K390" s="6" t="s">
        <v>18</v>
      </c>
      <c r="L390" s="6" t="s">
        <v>19</v>
      </c>
      <c r="M390" s="6" t="s">
        <v>20</v>
      </c>
      <c r="N390" s="66">
        <f>'JMS SHEDULE OF WORKS'!N14</f>
        <v>4505.7432331400005</v>
      </c>
      <c r="O390" s="8" t="s">
        <v>3</v>
      </c>
      <c r="P390" s="2" t="s">
        <v>4</v>
      </c>
      <c r="Q390" s="27" t="s">
        <v>5</v>
      </c>
      <c r="R390" s="27" t="s">
        <v>5</v>
      </c>
      <c r="S390" s="27" t="s">
        <v>23</v>
      </c>
      <c r="T390" s="6" t="s">
        <v>6</v>
      </c>
      <c r="U390" s="14" t="s">
        <v>7</v>
      </c>
      <c r="V390" s="6" t="s">
        <v>8</v>
      </c>
      <c r="W390" s="6"/>
      <c r="X390" s="6" t="s">
        <v>18</v>
      </c>
      <c r="Y390" s="6" t="s">
        <v>19</v>
      </c>
      <c r="Z390" s="6" t="s">
        <v>20</v>
      </c>
      <c r="AA390" s="66" t="str">
        <f>'JMS SHEDULE OF WORKS'!AA14</f>
        <v>VE Cost powder coated steel £4083.29 each, powder coated alum £4224.10 each, Design change £4308.60 each</v>
      </c>
      <c r="AB390" s="8" t="s">
        <v>3</v>
      </c>
      <c r="AC390" s="2" t="s">
        <v>4</v>
      </c>
      <c r="AD390" s="27" t="s">
        <v>5</v>
      </c>
      <c r="AE390" s="27" t="s">
        <v>5</v>
      </c>
      <c r="AF390" s="27" t="s">
        <v>23</v>
      </c>
      <c r="AG390" s="6" t="s">
        <v>6</v>
      </c>
      <c r="AH390" s="14" t="s">
        <v>7</v>
      </c>
      <c r="AI390" s="6" t="s">
        <v>8</v>
      </c>
      <c r="AJ390" s="6"/>
      <c r="AK390" s="6" t="s">
        <v>18</v>
      </c>
      <c r="AL390" s="6" t="s">
        <v>19</v>
      </c>
      <c r="AM390" s="6" t="s">
        <v>20</v>
      </c>
      <c r="AN390" s="66">
        <f>'JMS SHEDULE OF WORKS'!AN14</f>
        <v>0</v>
      </c>
      <c r="AO390" s="8" t="s">
        <v>3</v>
      </c>
      <c r="AP390" s="2" t="s">
        <v>4</v>
      </c>
      <c r="AQ390" s="27" t="s">
        <v>5</v>
      </c>
      <c r="AR390" s="27" t="s">
        <v>5</v>
      </c>
      <c r="AS390" s="27" t="s">
        <v>23</v>
      </c>
      <c r="AT390" s="6" t="s">
        <v>6</v>
      </c>
      <c r="AU390" s="14" t="s">
        <v>7</v>
      </c>
      <c r="AV390" s="6" t="s">
        <v>8</v>
      </c>
      <c r="AW390" s="6"/>
      <c r="AX390" s="6" t="s">
        <v>18</v>
      </c>
      <c r="AY390" s="6" t="s">
        <v>19</v>
      </c>
      <c r="AZ390" s="6" t="s">
        <v>20</v>
      </c>
      <c r="BA390" s="66">
        <f>'JMS SHEDULE OF WORKS'!BA14</f>
        <v>0</v>
      </c>
      <c r="BB390" s="8" t="s">
        <v>3</v>
      </c>
      <c r="BC390" s="2" t="s">
        <v>4</v>
      </c>
      <c r="BD390" s="27" t="s">
        <v>5</v>
      </c>
      <c r="BE390" s="27" t="s">
        <v>5</v>
      </c>
      <c r="BF390" s="27" t="s">
        <v>23</v>
      </c>
      <c r="BG390" s="6" t="s">
        <v>6</v>
      </c>
      <c r="BH390" s="14" t="s">
        <v>7</v>
      </c>
      <c r="BI390" s="6" t="s">
        <v>8</v>
      </c>
      <c r="BJ390" s="6"/>
    </row>
    <row r="391" spans="1:62" x14ac:dyDescent="0.25">
      <c r="A391" s="30" t="s">
        <v>24</v>
      </c>
      <c r="B391" s="11" t="s">
        <v>11</v>
      </c>
      <c r="C391" s="12" t="s">
        <v>1212</v>
      </c>
      <c r="D391" s="28">
        <v>3.2000000000000001E-2</v>
      </c>
      <c r="E391" s="28">
        <v>3.2000000000000001E-2</v>
      </c>
      <c r="F391" s="28">
        <f t="shared" ref="F391:F392" si="226">SUM(D391*E391)</f>
        <v>1.024E-3</v>
      </c>
      <c r="G391" s="10">
        <f>SUM(D389)*3</f>
        <v>4.7700000000000005</v>
      </c>
      <c r="H391" s="15">
        <v>550</v>
      </c>
      <c r="I391" s="10">
        <f t="shared" ref="I391:I392" si="227">SUM(F391*G391)*H391</f>
        <v>2.686464</v>
      </c>
      <c r="N391" s="30" t="s">
        <v>24</v>
      </c>
      <c r="O391" s="11" t="s">
        <v>11</v>
      </c>
      <c r="P391" s="12" t="s">
        <v>1212</v>
      </c>
      <c r="Q391" s="28">
        <v>3.2000000000000001E-2</v>
      </c>
      <c r="R391" s="28">
        <v>3.2000000000000001E-2</v>
      </c>
      <c r="S391" s="28">
        <f t="shared" ref="S391:S392" si="228">SUM(Q391*R391)</f>
        <v>1.024E-3</v>
      </c>
      <c r="T391" s="10">
        <f>SUM(Q389)*3</f>
        <v>4.7700000000000005</v>
      </c>
      <c r="U391" s="15">
        <v>550</v>
      </c>
      <c r="V391" s="10">
        <f t="shared" ref="V391:V392" si="229">SUM(S391*T391)*U391</f>
        <v>2.686464</v>
      </c>
      <c r="W391" s="5"/>
      <c r="X391" s="5"/>
      <c r="Y391" s="5"/>
      <c r="Z391" s="5"/>
      <c r="AA391" s="30" t="s">
        <v>24</v>
      </c>
      <c r="AB391" s="11" t="s">
        <v>11</v>
      </c>
      <c r="AC391" s="12" t="s">
        <v>1212</v>
      </c>
      <c r="AD391" s="28">
        <v>3.2000000000000001E-2</v>
      </c>
      <c r="AE391" s="28">
        <v>3.2000000000000001E-2</v>
      </c>
      <c r="AF391" s="28">
        <f t="shared" ref="AF391:AF392" si="230">SUM(AD391*AE391)</f>
        <v>1.024E-3</v>
      </c>
      <c r="AG391" s="10">
        <f>SUM(AD389)*3</f>
        <v>4.7700000000000005</v>
      </c>
      <c r="AH391" s="15">
        <v>550</v>
      </c>
      <c r="AI391" s="10">
        <f t="shared" ref="AI391:AI392" si="231">SUM(AF391*AG391)*AH391</f>
        <v>2.686464</v>
      </c>
      <c r="AJ391" s="5"/>
      <c r="AK391" s="5"/>
      <c r="AL391" s="5"/>
      <c r="AM391" s="5"/>
      <c r="AN391" s="30" t="s">
        <v>24</v>
      </c>
      <c r="AO391" s="11" t="s">
        <v>11</v>
      </c>
      <c r="AP391" s="12" t="s">
        <v>1212</v>
      </c>
      <c r="AQ391" s="28">
        <v>3.2000000000000001E-2</v>
      </c>
      <c r="AR391" s="28">
        <v>3.2000000000000001E-2</v>
      </c>
      <c r="AS391" s="28">
        <f t="shared" ref="AS391:AS392" si="232">SUM(AQ391*AR391)</f>
        <v>1.024E-3</v>
      </c>
      <c r="AT391" s="10">
        <f>SUM(AQ389)*3</f>
        <v>4.7700000000000005</v>
      </c>
      <c r="AU391" s="15">
        <v>550</v>
      </c>
      <c r="AV391" s="10">
        <f t="shared" ref="AV391:AV392" si="233">SUM(AS391*AT391)*AU391</f>
        <v>2.686464</v>
      </c>
      <c r="AW391" s="5"/>
      <c r="AX391" s="5"/>
      <c r="AY391" s="5"/>
      <c r="AZ391" s="5"/>
      <c r="BA391" s="30" t="s">
        <v>24</v>
      </c>
      <c r="BB391" s="11" t="s">
        <v>11</v>
      </c>
      <c r="BC391" s="12" t="s">
        <v>1212</v>
      </c>
      <c r="BD391" s="28">
        <v>3.2000000000000001E-2</v>
      </c>
      <c r="BE391" s="28">
        <v>3.2000000000000001E-2</v>
      </c>
      <c r="BF391" s="28">
        <f t="shared" ref="BF391:BF392" si="234">SUM(BD391*BE391)</f>
        <v>1.024E-3</v>
      </c>
      <c r="BG391" s="10">
        <f>SUM(BD389)*3</f>
        <v>4.7700000000000005</v>
      </c>
      <c r="BH391" s="15">
        <v>550</v>
      </c>
      <c r="BI391" s="10">
        <f t="shared" ref="BI391:BI392" si="235">SUM(BF391*BG391)*BH391</f>
        <v>2.686464</v>
      </c>
      <c r="BJ391" s="5"/>
    </row>
    <row r="392" spans="1:62" x14ac:dyDescent="0.25">
      <c r="A392" s="30" t="s">
        <v>24</v>
      </c>
      <c r="B392" s="11" t="s">
        <v>11</v>
      </c>
      <c r="C392" s="12" t="s">
        <v>1212</v>
      </c>
      <c r="D392" s="28">
        <v>3.2000000000000001E-2</v>
      </c>
      <c r="E392" s="28">
        <v>3.2000000000000001E-2</v>
      </c>
      <c r="F392" s="28">
        <f t="shared" si="226"/>
        <v>1.024E-3</v>
      </c>
      <c r="G392" s="10">
        <f>SUM(E389)*12</f>
        <v>12.899999999999999</v>
      </c>
      <c r="H392" s="15">
        <v>550</v>
      </c>
      <c r="I392" s="10">
        <f t="shared" si="227"/>
        <v>7.2652799999999989</v>
      </c>
      <c r="N392" s="30" t="s">
        <v>24</v>
      </c>
      <c r="O392" s="11" t="s">
        <v>11</v>
      </c>
      <c r="P392" s="12" t="s">
        <v>1212</v>
      </c>
      <c r="Q392" s="28">
        <v>3.2000000000000001E-2</v>
      </c>
      <c r="R392" s="28">
        <v>3.2000000000000001E-2</v>
      </c>
      <c r="S392" s="28">
        <f t="shared" si="228"/>
        <v>1.024E-3</v>
      </c>
      <c r="T392" s="10">
        <f>SUM(R389)*12</f>
        <v>12.899999999999999</v>
      </c>
      <c r="U392" s="15">
        <v>550</v>
      </c>
      <c r="V392" s="10">
        <f t="shared" si="229"/>
        <v>7.2652799999999989</v>
      </c>
      <c r="W392" s="5"/>
      <c r="X392" s="5"/>
      <c r="Y392" s="5"/>
      <c r="Z392" s="5"/>
      <c r="AA392" s="30" t="s">
        <v>24</v>
      </c>
      <c r="AB392" s="11" t="s">
        <v>11</v>
      </c>
      <c r="AC392" s="12" t="s">
        <v>1212</v>
      </c>
      <c r="AD392" s="28">
        <v>3.2000000000000001E-2</v>
      </c>
      <c r="AE392" s="28">
        <v>3.2000000000000001E-2</v>
      </c>
      <c r="AF392" s="28">
        <f t="shared" si="230"/>
        <v>1.024E-3</v>
      </c>
      <c r="AG392" s="10">
        <f>SUM(AE389)*12</f>
        <v>12.899999999999999</v>
      </c>
      <c r="AH392" s="15">
        <v>550</v>
      </c>
      <c r="AI392" s="10">
        <f t="shared" si="231"/>
        <v>7.2652799999999989</v>
      </c>
      <c r="AJ392" s="5"/>
      <c r="AK392" s="5"/>
      <c r="AL392" s="5"/>
      <c r="AM392" s="5"/>
      <c r="AN392" s="30" t="s">
        <v>24</v>
      </c>
      <c r="AO392" s="11" t="s">
        <v>11</v>
      </c>
      <c r="AP392" s="12" t="s">
        <v>1212</v>
      </c>
      <c r="AQ392" s="28">
        <v>3.2000000000000001E-2</v>
      </c>
      <c r="AR392" s="28">
        <v>3.2000000000000001E-2</v>
      </c>
      <c r="AS392" s="28">
        <f t="shared" si="232"/>
        <v>1.024E-3</v>
      </c>
      <c r="AT392" s="10">
        <f>SUM(AR389)*12</f>
        <v>12.899999999999999</v>
      </c>
      <c r="AU392" s="15">
        <v>550</v>
      </c>
      <c r="AV392" s="10">
        <f t="shared" si="233"/>
        <v>7.2652799999999989</v>
      </c>
      <c r="AW392" s="5"/>
      <c r="AX392" s="5"/>
      <c r="AY392" s="5"/>
      <c r="AZ392" s="5"/>
      <c r="BA392" s="30" t="s">
        <v>24</v>
      </c>
      <c r="BB392" s="11" t="s">
        <v>11</v>
      </c>
      <c r="BC392" s="12" t="s">
        <v>1212</v>
      </c>
      <c r="BD392" s="28">
        <v>3.2000000000000001E-2</v>
      </c>
      <c r="BE392" s="28">
        <v>3.2000000000000001E-2</v>
      </c>
      <c r="BF392" s="28">
        <f t="shared" si="234"/>
        <v>1.024E-3</v>
      </c>
      <c r="BG392" s="10">
        <f>SUM(BE389)*12</f>
        <v>12.899999999999999</v>
      </c>
      <c r="BH392" s="15">
        <v>550</v>
      </c>
      <c r="BI392" s="10">
        <f t="shared" si="235"/>
        <v>7.2652799999999989</v>
      </c>
      <c r="BJ392" s="5"/>
    </row>
    <row r="393" spans="1:62" x14ac:dyDescent="0.25">
      <c r="A393" s="30" t="s">
        <v>24</v>
      </c>
      <c r="B393" s="11"/>
      <c r="C393" s="12"/>
      <c r="D393" s="28"/>
      <c r="E393" s="28"/>
      <c r="F393" s="28">
        <f t="shared" ref="F393:F399" si="236">SUM(D393*E393)</f>
        <v>0</v>
      </c>
      <c r="G393" s="10"/>
      <c r="H393" s="15"/>
      <c r="I393" s="10">
        <f t="shared" ref="I393:I399" si="237">SUM(F393*G393)*H393</f>
        <v>0</v>
      </c>
      <c r="N393" s="30" t="s">
        <v>24</v>
      </c>
      <c r="O393" s="11"/>
      <c r="P393" s="12"/>
      <c r="Q393" s="28"/>
      <c r="R393" s="28"/>
      <c r="S393" s="28">
        <f t="shared" ref="S393:S399" si="238">SUM(Q393*R393)</f>
        <v>0</v>
      </c>
      <c r="T393" s="10"/>
      <c r="U393" s="15"/>
      <c r="V393" s="10">
        <f t="shared" ref="V393:V399" si="239">SUM(S393*T393)*U393</f>
        <v>0</v>
      </c>
      <c r="W393" s="5"/>
      <c r="X393" s="5"/>
      <c r="Y393" s="5"/>
      <c r="Z393" s="5"/>
      <c r="AA393" s="30" t="s">
        <v>24</v>
      </c>
      <c r="AB393" s="11"/>
      <c r="AC393" s="12"/>
      <c r="AD393" s="28"/>
      <c r="AE393" s="28"/>
      <c r="AF393" s="28">
        <f t="shared" ref="AF393:AF399" si="240">SUM(AD393*AE393)</f>
        <v>0</v>
      </c>
      <c r="AG393" s="10"/>
      <c r="AH393" s="15"/>
      <c r="AI393" s="10">
        <f t="shared" ref="AI393:AI399" si="241">SUM(AF393*AG393)*AH393</f>
        <v>0</v>
      </c>
      <c r="AJ393" s="5"/>
      <c r="AK393" s="5"/>
      <c r="AL393" s="5"/>
      <c r="AM393" s="5"/>
      <c r="AN393" s="30" t="s">
        <v>24</v>
      </c>
      <c r="AO393" s="11"/>
      <c r="AP393" s="12"/>
      <c r="AQ393" s="28"/>
      <c r="AR393" s="28"/>
      <c r="AS393" s="28">
        <f t="shared" ref="AS393:AS399" si="242">SUM(AQ393*AR393)</f>
        <v>0</v>
      </c>
      <c r="AT393" s="10"/>
      <c r="AU393" s="15"/>
      <c r="AV393" s="10">
        <f t="shared" ref="AV393:AV399" si="243">SUM(AS393*AT393)*AU393</f>
        <v>0</v>
      </c>
      <c r="AW393" s="5"/>
      <c r="AX393" s="5"/>
      <c r="AY393" s="5"/>
      <c r="AZ393" s="5"/>
      <c r="BA393" s="30" t="s">
        <v>24</v>
      </c>
      <c r="BB393" s="11"/>
      <c r="BC393" s="12"/>
      <c r="BD393" s="28"/>
      <c r="BE393" s="28"/>
      <c r="BF393" s="28">
        <f t="shared" ref="BF393:BF399" si="244">SUM(BD393*BE393)</f>
        <v>0</v>
      </c>
      <c r="BG393" s="10"/>
      <c r="BH393" s="15"/>
      <c r="BI393" s="10">
        <f t="shared" ref="BI393:BI399" si="245">SUM(BF393*BG393)*BH393</f>
        <v>0</v>
      </c>
      <c r="BJ393" s="5"/>
    </row>
    <row r="394" spans="1:62" x14ac:dyDescent="0.25">
      <c r="A394" s="31" t="s">
        <v>25</v>
      </c>
      <c r="B394" s="11" t="s">
        <v>1222</v>
      </c>
      <c r="C394" s="12" t="s">
        <v>1169</v>
      </c>
      <c r="D394" s="28">
        <v>1.1000000000000001</v>
      </c>
      <c r="E394" s="28">
        <v>0.2</v>
      </c>
      <c r="F394" s="28">
        <f t="shared" si="236"/>
        <v>0.22000000000000003</v>
      </c>
      <c r="G394" s="10">
        <v>2</v>
      </c>
      <c r="H394" s="15">
        <v>12</v>
      </c>
      <c r="I394" s="10">
        <f t="shared" si="237"/>
        <v>5.2800000000000011</v>
      </c>
      <c r="N394" s="31" t="s">
        <v>25</v>
      </c>
      <c r="O394" s="11" t="s">
        <v>1222</v>
      </c>
      <c r="P394" s="12" t="s">
        <v>1169</v>
      </c>
      <c r="Q394" s="28">
        <v>1.1000000000000001</v>
      </c>
      <c r="R394" s="28">
        <v>0.2</v>
      </c>
      <c r="S394" s="28">
        <f t="shared" si="238"/>
        <v>0.22000000000000003</v>
      </c>
      <c r="T394" s="10">
        <v>2</v>
      </c>
      <c r="U394" s="15">
        <v>12</v>
      </c>
      <c r="V394" s="10">
        <f t="shared" si="239"/>
        <v>5.2800000000000011</v>
      </c>
      <c r="W394" s="5"/>
      <c r="X394" s="5"/>
      <c r="Y394" s="5"/>
      <c r="Z394" s="5"/>
      <c r="AA394" s="31" t="s">
        <v>25</v>
      </c>
      <c r="AB394" s="11" t="s">
        <v>1222</v>
      </c>
      <c r="AC394" s="12" t="s">
        <v>1169</v>
      </c>
      <c r="AD394" s="28">
        <v>1.1000000000000001</v>
      </c>
      <c r="AE394" s="28">
        <v>0.2</v>
      </c>
      <c r="AF394" s="28">
        <f t="shared" si="240"/>
        <v>0.22000000000000003</v>
      </c>
      <c r="AG394" s="10">
        <v>2</v>
      </c>
      <c r="AH394" s="15">
        <v>12</v>
      </c>
      <c r="AI394" s="10">
        <f t="shared" si="241"/>
        <v>5.2800000000000011</v>
      </c>
      <c r="AJ394" s="5"/>
      <c r="AK394" s="5"/>
      <c r="AL394" s="5"/>
      <c r="AM394" s="5"/>
      <c r="AN394" s="31" t="s">
        <v>25</v>
      </c>
      <c r="AO394" s="11" t="s">
        <v>1222</v>
      </c>
      <c r="AP394" s="12" t="s">
        <v>1169</v>
      </c>
      <c r="AQ394" s="28">
        <v>1.1000000000000001</v>
      </c>
      <c r="AR394" s="28">
        <v>0.2</v>
      </c>
      <c r="AS394" s="28">
        <f t="shared" si="242"/>
        <v>0.22000000000000003</v>
      </c>
      <c r="AT394" s="10">
        <v>2</v>
      </c>
      <c r="AU394" s="15">
        <v>12</v>
      </c>
      <c r="AV394" s="10">
        <f t="shared" si="243"/>
        <v>5.2800000000000011</v>
      </c>
      <c r="AW394" s="5"/>
      <c r="AX394" s="5"/>
      <c r="AY394" s="5"/>
      <c r="AZ394" s="5"/>
      <c r="BA394" s="31" t="s">
        <v>25</v>
      </c>
      <c r="BB394" s="11" t="s">
        <v>1222</v>
      </c>
      <c r="BC394" s="12" t="s">
        <v>1169</v>
      </c>
      <c r="BD394" s="28">
        <v>1.1000000000000001</v>
      </c>
      <c r="BE394" s="28">
        <v>0.2</v>
      </c>
      <c r="BF394" s="28">
        <f t="shared" si="244"/>
        <v>0.22000000000000003</v>
      </c>
      <c r="BG394" s="10">
        <v>2</v>
      </c>
      <c r="BH394" s="15">
        <v>12</v>
      </c>
      <c r="BI394" s="10">
        <f t="shared" si="245"/>
        <v>5.2800000000000011</v>
      </c>
      <c r="BJ394" s="5"/>
    </row>
    <row r="395" spans="1:62" x14ac:dyDescent="0.25">
      <c r="A395" s="31" t="s">
        <v>25</v>
      </c>
      <c r="B395" s="11" t="s">
        <v>1178</v>
      </c>
      <c r="C395" s="12" t="s">
        <v>1169</v>
      </c>
      <c r="D395" s="28">
        <v>1.2</v>
      </c>
      <c r="E395" s="28">
        <v>0.2</v>
      </c>
      <c r="F395" s="28">
        <f t="shared" si="236"/>
        <v>0.24</v>
      </c>
      <c r="G395" s="10">
        <v>2</v>
      </c>
      <c r="H395" s="15">
        <v>12</v>
      </c>
      <c r="I395" s="10">
        <f t="shared" si="237"/>
        <v>5.76</v>
      </c>
      <c r="N395" s="31" t="s">
        <v>25</v>
      </c>
      <c r="O395" s="11" t="s">
        <v>1178</v>
      </c>
      <c r="P395" s="12" t="s">
        <v>1169</v>
      </c>
      <c r="Q395" s="28">
        <v>1.2</v>
      </c>
      <c r="R395" s="28">
        <v>0.2</v>
      </c>
      <c r="S395" s="28">
        <f t="shared" si="238"/>
        <v>0.24</v>
      </c>
      <c r="T395" s="10">
        <v>2</v>
      </c>
      <c r="U395" s="15">
        <v>12</v>
      </c>
      <c r="V395" s="10">
        <f t="shared" si="239"/>
        <v>5.76</v>
      </c>
      <c r="W395" s="5"/>
      <c r="X395" s="5"/>
      <c r="Y395" s="5"/>
      <c r="Z395" s="5"/>
      <c r="AA395" s="31" t="s">
        <v>25</v>
      </c>
      <c r="AB395" s="11" t="s">
        <v>1178</v>
      </c>
      <c r="AC395" s="12" t="s">
        <v>1169</v>
      </c>
      <c r="AD395" s="28">
        <v>1.2</v>
      </c>
      <c r="AE395" s="28">
        <v>0.2</v>
      </c>
      <c r="AF395" s="28">
        <f t="shared" si="240"/>
        <v>0.24</v>
      </c>
      <c r="AG395" s="10">
        <v>2</v>
      </c>
      <c r="AH395" s="15">
        <v>12</v>
      </c>
      <c r="AI395" s="10">
        <f t="shared" si="241"/>
        <v>5.76</v>
      </c>
      <c r="AJ395" s="5"/>
      <c r="AK395" s="5"/>
      <c r="AL395" s="5"/>
      <c r="AM395" s="5"/>
      <c r="AN395" s="31" t="s">
        <v>25</v>
      </c>
      <c r="AO395" s="11" t="s">
        <v>1178</v>
      </c>
      <c r="AP395" s="12" t="s">
        <v>1169</v>
      </c>
      <c r="AQ395" s="28">
        <v>1.2</v>
      </c>
      <c r="AR395" s="28">
        <v>0.2</v>
      </c>
      <c r="AS395" s="28">
        <f t="shared" si="242"/>
        <v>0.24</v>
      </c>
      <c r="AT395" s="10">
        <v>2</v>
      </c>
      <c r="AU395" s="15">
        <v>12</v>
      </c>
      <c r="AV395" s="10">
        <f t="shared" si="243"/>
        <v>5.76</v>
      </c>
      <c r="AW395" s="5"/>
      <c r="AX395" s="5"/>
      <c r="AY395" s="5"/>
      <c r="AZ395" s="5"/>
      <c r="BA395" s="31" t="s">
        <v>25</v>
      </c>
      <c r="BB395" s="11" t="s">
        <v>1178</v>
      </c>
      <c r="BC395" s="12" t="s">
        <v>1169</v>
      </c>
      <c r="BD395" s="28">
        <v>1.2</v>
      </c>
      <c r="BE395" s="28">
        <v>0.2</v>
      </c>
      <c r="BF395" s="28">
        <f t="shared" si="244"/>
        <v>0.24</v>
      </c>
      <c r="BG395" s="10">
        <v>2</v>
      </c>
      <c r="BH395" s="15">
        <v>12</v>
      </c>
      <c r="BI395" s="10">
        <f t="shared" si="245"/>
        <v>5.76</v>
      </c>
      <c r="BJ395" s="5"/>
    </row>
    <row r="396" spans="1:62" x14ac:dyDescent="0.25">
      <c r="A396" s="31" t="s">
        <v>25</v>
      </c>
      <c r="B396" s="11" t="s">
        <v>1188</v>
      </c>
      <c r="C396" s="12" t="s">
        <v>1169</v>
      </c>
      <c r="D396" s="28">
        <v>1.6</v>
      </c>
      <c r="E396" s="28">
        <v>0.2</v>
      </c>
      <c r="F396" s="28">
        <f t="shared" si="236"/>
        <v>0.32000000000000006</v>
      </c>
      <c r="G396" s="10">
        <v>1</v>
      </c>
      <c r="H396" s="15">
        <v>12</v>
      </c>
      <c r="I396" s="10">
        <f t="shared" si="237"/>
        <v>3.8400000000000007</v>
      </c>
      <c r="N396" s="31" t="s">
        <v>25</v>
      </c>
      <c r="O396" s="11" t="s">
        <v>1188</v>
      </c>
      <c r="P396" s="12" t="s">
        <v>1169</v>
      </c>
      <c r="Q396" s="28">
        <v>1.6</v>
      </c>
      <c r="R396" s="28">
        <v>0.2</v>
      </c>
      <c r="S396" s="28">
        <f t="shared" si="238"/>
        <v>0.32000000000000006</v>
      </c>
      <c r="T396" s="10">
        <v>1</v>
      </c>
      <c r="U396" s="15">
        <v>12</v>
      </c>
      <c r="V396" s="10">
        <f t="shared" si="239"/>
        <v>3.8400000000000007</v>
      </c>
      <c r="W396" s="5"/>
      <c r="X396" s="5"/>
      <c r="Y396" s="5"/>
      <c r="Z396" s="5"/>
      <c r="AA396" s="31" t="s">
        <v>25</v>
      </c>
      <c r="AB396" s="11" t="s">
        <v>1188</v>
      </c>
      <c r="AC396" s="12" t="s">
        <v>1169</v>
      </c>
      <c r="AD396" s="28">
        <v>1.6</v>
      </c>
      <c r="AE396" s="28">
        <v>0.2</v>
      </c>
      <c r="AF396" s="28">
        <f t="shared" si="240"/>
        <v>0.32000000000000006</v>
      </c>
      <c r="AG396" s="10">
        <v>1</v>
      </c>
      <c r="AH396" s="15">
        <v>12</v>
      </c>
      <c r="AI396" s="10">
        <f t="shared" si="241"/>
        <v>3.8400000000000007</v>
      </c>
      <c r="AJ396" s="5"/>
      <c r="AK396" s="5"/>
      <c r="AL396" s="5"/>
      <c r="AM396" s="5"/>
      <c r="AN396" s="31" t="s">
        <v>25</v>
      </c>
      <c r="AO396" s="11" t="s">
        <v>1188</v>
      </c>
      <c r="AP396" s="12" t="s">
        <v>1169</v>
      </c>
      <c r="AQ396" s="28">
        <v>1.6</v>
      </c>
      <c r="AR396" s="28">
        <v>0.2</v>
      </c>
      <c r="AS396" s="28">
        <f t="shared" si="242"/>
        <v>0.32000000000000006</v>
      </c>
      <c r="AT396" s="10">
        <v>1</v>
      </c>
      <c r="AU396" s="15">
        <v>12</v>
      </c>
      <c r="AV396" s="10">
        <f t="shared" si="243"/>
        <v>3.8400000000000007</v>
      </c>
      <c r="AW396" s="5"/>
      <c r="AX396" s="5"/>
      <c r="AY396" s="5"/>
      <c r="AZ396" s="5"/>
      <c r="BA396" s="31" t="s">
        <v>25</v>
      </c>
      <c r="BB396" s="11" t="s">
        <v>1188</v>
      </c>
      <c r="BC396" s="12" t="s">
        <v>1169</v>
      </c>
      <c r="BD396" s="28">
        <v>1.6</v>
      </c>
      <c r="BE396" s="28">
        <v>0.2</v>
      </c>
      <c r="BF396" s="28">
        <f t="shared" si="244"/>
        <v>0.32000000000000006</v>
      </c>
      <c r="BG396" s="10">
        <v>1</v>
      </c>
      <c r="BH396" s="15">
        <v>12</v>
      </c>
      <c r="BI396" s="10">
        <f t="shared" si="245"/>
        <v>3.8400000000000007</v>
      </c>
      <c r="BJ396" s="5"/>
    </row>
    <row r="397" spans="1:62" x14ac:dyDescent="0.25">
      <c r="A397" s="31" t="s">
        <v>25</v>
      </c>
      <c r="B397" s="11" t="s">
        <v>1223</v>
      </c>
      <c r="C397" s="12" t="s">
        <v>1169</v>
      </c>
      <c r="D397" s="28">
        <v>1.6</v>
      </c>
      <c r="E397" s="28">
        <v>0.2</v>
      </c>
      <c r="F397" s="28">
        <f t="shared" si="236"/>
        <v>0.32000000000000006</v>
      </c>
      <c r="G397" s="10">
        <v>1</v>
      </c>
      <c r="H397" s="15">
        <v>12</v>
      </c>
      <c r="I397" s="10">
        <f t="shared" si="237"/>
        <v>3.8400000000000007</v>
      </c>
      <c r="N397" s="31" t="s">
        <v>25</v>
      </c>
      <c r="O397" s="11" t="s">
        <v>1223</v>
      </c>
      <c r="P397" s="12" t="s">
        <v>1169</v>
      </c>
      <c r="Q397" s="28">
        <v>1.6</v>
      </c>
      <c r="R397" s="28">
        <v>0.2</v>
      </c>
      <c r="S397" s="28">
        <f t="shared" si="238"/>
        <v>0.32000000000000006</v>
      </c>
      <c r="T397" s="10">
        <v>1</v>
      </c>
      <c r="U397" s="15">
        <v>12</v>
      </c>
      <c r="V397" s="10">
        <f t="shared" si="239"/>
        <v>3.8400000000000007</v>
      </c>
      <c r="W397" s="5"/>
      <c r="X397" s="5"/>
      <c r="Y397" s="5"/>
      <c r="Z397" s="5"/>
      <c r="AA397" s="31" t="s">
        <v>25</v>
      </c>
      <c r="AB397" s="11" t="s">
        <v>1223</v>
      </c>
      <c r="AC397" s="12" t="s">
        <v>1169</v>
      </c>
      <c r="AD397" s="28">
        <v>1.6</v>
      </c>
      <c r="AE397" s="28">
        <v>0.2</v>
      </c>
      <c r="AF397" s="28">
        <f t="shared" si="240"/>
        <v>0.32000000000000006</v>
      </c>
      <c r="AG397" s="10">
        <v>1</v>
      </c>
      <c r="AH397" s="15">
        <v>12</v>
      </c>
      <c r="AI397" s="10">
        <f t="shared" si="241"/>
        <v>3.8400000000000007</v>
      </c>
      <c r="AJ397" s="5"/>
      <c r="AK397" s="5"/>
      <c r="AL397" s="5"/>
      <c r="AM397" s="5"/>
      <c r="AN397" s="31" t="s">
        <v>25</v>
      </c>
      <c r="AO397" s="11" t="s">
        <v>1223</v>
      </c>
      <c r="AP397" s="12" t="s">
        <v>1169</v>
      </c>
      <c r="AQ397" s="28">
        <v>1.6</v>
      </c>
      <c r="AR397" s="28">
        <v>0.2</v>
      </c>
      <c r="AS397" s="28">
        <f t="shared" si="242"/>
        <v>0.32000000000000006</v>
      </c>
      <c r="AT397" s="10">
        <v>1</v>
      </c>
      <c r="AU397" s="15">
        <v>12</v>
      </c>
      <c r="AV397" s="10">
        <f t="shared" si="243"/>
        <v>3.8400000000000007</v>
      </c>
      <c r="AW397" s="5"/>
      <c r="AX397" s="5"/>
      <c r="AY397" s="5"/>
      <c r="AZ397" s="5"/>
      <c r="BA397" s="31" t="s">
        <v>25</v>
      </c>
      <c r="BB397" s="11" t="s">
        <v>1223</v>
      </c>
      <c r="BC397" s="12" t="s">
        <v>1169</v>
      </c>
      <c r="BD397" s="28">
        <v>1.6</v>
      </c>
      <c r="BE397" s="28">
        <v>0.2</v>
      </c>
      <c r="BF397" s="28">
        <f t="shared" si="244"/>
        <v>0.32000000000000006</v>
      </c>
      <c r="BG397" s="10">
        <v>1</v>
      </c>
      <c r="BH397" s="15">
        <v>12</v>
      </c>
      <c r="BI397" s="10">
        <f t="shared" si="245"/>
        <v>3.8400000000000007</v>
      </c>
      <c r="BJ397" s="5"/>
    </row>
    <row r="398" spans="1:62" x14ac:dyDescent="0.25">
      <c r="A398" s="31" t="s">
        <v>25</v>
      </c>
      <c r="B398" s="11" t="s">
        <v>1225</v>
      </c>
      <c r="C398" s="12" t="s">
        <v>1169</v>
      </c>
      <c r="D398" s="28">
        <v>1.1000000000000001</v>
      </c>
      <c r="E398" s="28">
        <v>0.8</v>
      </c>
      <c r="F398" s="28">
        <f t="shared" si="236"/>
        <v>0.88000000000000012</v>
      </c>
      <c r="G398" s="10">
        <v>1</v>
      </c>
      <c r="H398" s="15">
        <v>12</v>
      </c>
      <c r="I398" s="10">
        <f t="shared" si="237"/>
        <v>10.560000000000002</v>
      </c>
      <c r="N398" s="31" t="s">
        <v>25</v>
      </c>
      <c r="O398" s="11" t="s">
        <v>1225</v>
      </c>
      <c r="P398" s="12" t="s">
        <v>1169</v>
      </c>
      <c r="Q398" s="28">
        <v>1.1000000000000001</v>
      </c>
      <c r="R398" s="28">
        <v>0.8</v>
      </c>
      <c r="S398" s="28">
        <f t="shared" si="238"/>
        <v>0.88000000000000012</v>
      </c>
      <c r="T398" s="10">
        <v>1</v>
      </c>
      <c r="U398" s="15">
        <v>12</v>
      </c>
      <c r="V398" s="10">
        <f t="shared" si="239"/>
        <v>10.560000000000002</v>
      </c>
      <c r="W398" s="5"/>
      <c r="X398" s="5"/>
      <c r="Y398" s="5"/>
      <c r="Z398" s="5"/>
      <c r="AA398" s="31" t="s">
        <v>25</v>
      </c>
      <c r="AB398" s="11" t="s">
        <v>1225</v>
      </c>
      <c r="AC398" s="12" t="s">
        <v>1169</v>
      </c>
      <c r="AD398" s="28">
        <v>1.1000000000000001</v>
      </c>
      <c r="AE398" s="28">
        <v>0.8</v>
      </c>
      <c r="AF398" s="28">
        <f t="shared" si="240"/>
        <v>0.88000000000000012</v>
      </c>
      <c r="AG398" s="10">
        <v>1</v>
      </c>
      <c r="AH398" s="15">
        <v>12</v>
      </c>
      <c r="AI398" s="10">
        <f t="shared" si="241"/>
        <v>10.560000000000002</v>
      </c>
      <c r="AJ398" s="5"/>
      <c r="AK398" s="5"/>
      <c r="AL398" s="5"/>
      <c r="AM398" s="5"/>
      <c r="AN398" s="31" t="s">
        <v>25</v>
      </c>
      <c r="AO398" s="11" t="s">
        <v>1225</v>
      </c>
      <c r="AP398" s="12" t="s">
        <v>1169</v>
      </c>
      <c r="AQ398" s="28">
        <v>1.1000000000000001</v>
      </c>
      <c r="AR398" s="28">
        <v>0.8</v>
      </c>
      <c r="AS398" s="28">
        <f t="shared" si="242"/>
        <v>0.88000000000000012</v>
      </c>
      <c r="AT398" s="10">
        <v>1</v>
      </c>
      <c r="AU398" s="15">
        <v>12</v>
      </c>
      <c r="AV398" s="10">
        <f t="shared" si="243"/>
        <v>10.560000000000002</v>
      </c>
      <c r="AW398" s="5"/>
      <c r="AX398" s="5"/>
      <c r="AY398" s="5"/>
      <c r="AZ398" s="5"/>
      <c r="BA398" s="31" t="s">
        <v>25</v>
      </c>
      <c r="BB398" s="11" t="s">
        <v>1225</v>
      </c>
      <c r="BC398" s="12" t="s">
        <v>1169</v>
      </c>
      <c r="BD398" s="28">
        <v>1.1000000000000001</v>
      </c>
      <c r="BE398" s="28">
        <v>0.8</v>
      </c>
      <c r="BF398" s="28">
        <f t="shared" si="244"/>
        <v>0.88000000000000012</v>
      </c>
      <c r="BG398" s="10">
        <v>1</v>
      </c>
      <c r="BH398" s="15">
        <v>12</v>
      </c>
      <c r="BI398" s="10">
        <f t="shared" si="245"/>
        <v>10.560000000000002</v>
      </c>
      <c r="BJ398" s="5"/>
    </row>
    <row r="399" spans="1:62" x14ac:dyDescent="0.25">
      <c r="A399" s="31" t="s">
        <v>25</v>
      </c>
      <c r="B399" s="11" t="s">
        <v>1225</v>
      </c>
      <c r="C399" s="12" t="s">
        <v>1169</v>
      </c>
      <c r="D399" s="28">
        <v>1.1000000000000001</v>
      </c>
      <c r="E399" s="28">
        <v>0.4</v>
      </c>
      <c r="F399" s="28">
        <f t="shared" si="236"/>
        <v>0.44000000000000006</v>
      </c>
      <c r="G399" s="10">
        <v>2</v>
      </c>
      <c r="H399" s="15">
        <v>12</v>
      </c>
      <c r="I399" s="10">
        <f t="shared" si="237"/>
        <v>10.560000000000002</v>
      </c>
      <c r="N399" s="31" t="s">
        <v>25</v>
      </c>
      <c r="O399" s="11" t="s">
        <v>1225</v>
      </c>
      <c r="P399" s="12" t="s">
        <v>1169</v>
      </c>
      <c r="Q399" s="28">
        <v>1.1000000000000001</v>
      </c>
      <c r="R399" s="28">
        <v>0.4</v>
      </c>
      <c r="S399" s="28">
        <f t="shared" si="238"/>
        <v>0.44000000000000006</v>
      </c>
      <c r="T399" s="10">
        <v>2</v>
      </c>
      <c r="U399" s="15">
        <v>12</v>
      </c>
      <c r="V399" s="10">
        <f t="shared" si="239"/>
        <v>10.560000000000002</v>
      </c>
      <c r="W399" s="5"/>
      <c r="X399" s="5"/>
      <c r="Y399" s="5"/>
      <c r="Z399" s="5"/>
      <c r="AA399" s="31" t="s">
        <v>25</v>
      </c>
      <c r="AB399" s="11" t="s">
        <v>1225</v>
      </c>
      <c r="AC399" s="12" t="s">
        <v>1169</v>
      </c>
      <c r="AD399" s="28">
        <v>1.1000000000000001</v>
      </c>
      <c r="AE399" s="28">
        <v>0.4</v>
      </c>
      <c r="AF399" s="28">
        <f t="shared" si="240"/>
        <v>0.44000000000000006</v>
      </c>
      <c r="AG399" s="10">
        <v>2</v>
      </c>
      <c r="AH399" s="15">
        <v>12</v>
      </c>
      <c r="AI399" s="10">
        <f t="shared" si="241"/>
        <v>10.560000000000002</v>
      </c>
      <c r="AJ399" s="5"/>
      <c r="AK399" s="5"/>
      <c r="AL399" s="5"/>
      <c r="AM399" s="5"/>
      <c r="AN399" s="31" t="s">
        <v>25</v>
      </c>
      <c r="AO399" s="11" t="s">
        <v>1225</v>
      </c>
      <c r="AP399" s="12" t="s">
        <v>1169</v>
      </c>
      <c r="AQ399" s="28">
        <v>1.1000000000000001</v>
      </c>
      <c r="AR399" s="28">
        <v>0.4</v>
      </c>
      <c r="AS399" s="28">
        <f t="shared" si="242"/>
        <v>0.44000000000000006</v>
      </c>
      <c r="AT399" s="10">
        <v>2</v>
      </c>
      <c r="AU399" s="15">
        <v>12</v>
      </c>
      <c r="AV399" s="10">
        <f t="shared" si="243"/>
        <v>10.560000000000002</v>
      </c>
      <c r="AW399" s="5"/>
      <c r="AX399" s="5"/>
      <c r="AY399" s="5"/>
      <c r="AZ399" s="5"/>
      <c r="BA399" s="31" t="s">
        <v>25</v>
      </c>
      <c r="BB399" s="11" t="s">
        <v>1225</v>
      </c>
      <c r="BC399" s="12" t="s">
        <v>1169</v>
      </c>
      <c r="BD399" s="28">
        <v>1.1000000000000001</v>
      </c>
      <c r="BE399" s="28">
        <v>0.4</v>
      </c>
      <c r="BF399" s="28">
        <f t="shared" si="244"/>
        <v>0.44000000000000006</v>
      </c>
      <c r="BG399" s="10">
        <v>2</v>
      </c>
      <c r="BH399" s="15">
        <v>12</v>
      </c>
      <c r="BI399" s="10">
        <f t="shared" si="245"/>
        <v>10.560000000000002</v>
      </c>
      <c r="BJ399" s="5"/>
    </row>
    <row r="400" spans="1:62" x14ac:dyDescent="0.25">
      <c r="A400" s="31" t="s">
        <v>39</v>
      </c>
      <c r="B400" s="11"/>
      <c r="C400" s="12"/>
      <c r="D400" s="28"/>
      <c r="E400" s="28"/>
      <c r="F400" s="28"/>
      <c r="G400" s="10"/>
      <c r="H400" s="15"/>
      <c r="I400" s="10">
        <f t="shared" ref="I400:I402" si="246">SUM(G400*H400)</f>
        <v>0</v>
      </c>
      <c r="N400" s="31" t="s">
        <v>39</v>
      </c>
      <c r="O400" s="11"/>
      <c r="P400" s="12"/>
      <c r="Q400" s="28"/>
      <c r="R400" s="28"/>
      <c r="S400" s="28"/>
      <c r="T400" s="10"/>
      <c r="U400" s="15"/>
      <c r="V400" s="10">
        <f t="shared" ref="V400:V404" si="247">SUM(T400*U400)</f>
        <v>0</v>
      </c>
      <c r="W400" s="5"/>
      <c r="X400" s="5"/>
      <c r="Y400" s="5"/>
      <c r="Z400" s="5"/>
      <c r="AA400" s="31" t="s">
        <v>39</v>
      </c>
      <c r="AB400" s="11"/>
      <c r="AC400" s="12"/>
      <c r="AD400" s="28"/>
      <c r="AE400" s="28"/>
      <c r="AF400" s="28"/>
      <c r="AG400" s="10"/>
      <c r="AH400" s="15"/>
      <c r="AI400" s="10">
        <f t="shared" ref="AI400:AI404" si="248">SUM(AG400*AH400)</f>
        <v>0</v>
      </c>
      <c r="AJ400" s="5"/>
      <c r="AK400" s="5"/>
      <c r="AL400" s="5"/>
      <c r="AM400" s="5"/>
      <c r="AN400" s="31" t="s">
        <v>39</v>
      </c>
      <c r="AO400" s="11"/>
      <c r="AP400" s="12"/>
      <c r="AQ400" s="28"/>
      <c r="AR400" s="28"/>
      <c r="AS400" s="28"/>
      <c r="AT400" s="10"/>
      <c r="AU400" s="15"/>
      <c r="AV400" s="10">
        <f t="shared" ref="AV400:AV404" si="249">SUM(AT400*AU400)</f>
        <v>0</v>
      </c>
      <c r="AW400" s="5"/>
      <c r="AX400" s="5"/>
      <c r="AY400" s="5"/>
      <c r="AZ400" s="5"/>
      <c r="BA400" s="31" t="s">
        <v>39</v>
      </c>
      <c r="BB400" s="11"/>
      <c r="BC400" s="12"/>
      <c r="BD400" s="28"/>
      <c r="BE400" s="28"/>
      <c r="BF400" s="28"/>
      <c r="BG400" s="10"/>
      <c r="BH400" s="15"/>
      <c r="BI400" s="10">
        <f t="shared" ref="BI400:BI404" si="250">SUM(BG400*BH400)</f>
        <v>0</v>
      </c>
      <c r="BJ400" s="5"/>
    </row>
    <row r="401" spans="1:62" x14ac:dyDescent="0.25">
      <c r="A401" s="31" t="s">
        <v>39</v>
      </c>
      <c r="B401" s="11"/>
      <c r="C401" s="12"/>
      <c r="D401" s="28"/>
      <c r="E401" s="28"/>
      <c r="F401" s="28"/>
      <c r="G401" s="10"/>
      <c r="H401" s="15"/>
      <c r="I401" s="10">
        <f t="shared" si="246"/>
        <v>0</v>
      </c>
      <c r="N401" s="31" t="s">
        <v>39</v>
      </c>
      <c r="O401" s="11"/>
      <c r="P401" s="12"/>
      <c r="Q401" s="28"/>
      <c r="R401" s="28"/>
      <c r="S401" s="28"/>
      <c r="T401" s="10"/>
      <c r="U401" s="15"/>
      <c r="V401" s="10">
        <f t="shared" si="247"/>
        <v>0</v>
      </c>
      <c r="W401" s="5"/>
      <c r="X401" s="5"/>
      <c r="Y401" s="5"/>
      <c r="Z401" s="5"/>
      <c r="AA401" s="31" t="s">
        <v>39</v>
      </c>
      <c r="AB401" s="11"/>
      <c r="AC401" s="12"/>
      <c r="AD401" s="28"/>
      <c r="AE401" s="28"/>
      <c r="AF401" s="28"/>
      <c r="AG401" s="10"/>
      <c r="AH401" s="15"/>
      <c r="AI401" s="10">
        <f t="shared" si="248"/>
        <v>0</v>
      </c>
      <c r="AJ401" s="5"/>
      <c r="AK401" s="5"/>
      <c r="AL401" s="5"/>
      <c r="AM401" s="5"/>
      <c r="AN401" s="31" t="s">
        <v>39</v>
      </c>
      <c r="AO401" s="11"/>
      <c r="AP401" s="12"/>
      <c r="AQ401" s="28"/>
      <c r="AR401" s="28"/>
      <c r="AS401" s="28"/>
      <c r="AT401" s="10"/>
      <c r="AU401" s="15"/>
      <c r="AV401" s="10">
        <f t="shared" si="249"/>
        <v>0</v>
      </c>
      <c r="AW401" s="5"/>
      <c r="AX401" s="5"/>
      <c r="AY401" s="5"/>
      <c r="AZ401" s="5"/>
      <c r="BA401" s="31" t="s">
        <v>39</v>
      </c>
      <c r="BB401" s="11"/>
      <c r="BC401" s="12"/>
      <c r="BD401" s="28"/>
      <c r="BE401" s="28"/>
      <c r="BF401" s="28"/>
      <c r="BG401" s="10"/>
      <c r="BH401" s="15"/>
      <c r="BI401" s="10">
        <f t="shared" si="250"/>
        <v>0</v>
      </c>
      <c r="BJ401" s="5"/>
    </row>
    <row r="402" spans="1:62" x14ac:dyDescent="0.25">
      <c r="A402" s="31" t="s">
        <v>39</v>
      </c>
      <c r="B402" s="11"/>
      <c r="C402" s="12"/>
      <c r="D402" s="28"/>
      <c r="E402" s="28"/>
      <c r="F402" s="28"/>
      <c r="G402" s="10"/>
      <c r="H402" s="15"/>
      <c r="I402" s="10">
        <f t="shared" si="246"/>
        <v>0</v>
      </c>
      <c r="N402" s="31" t="s">
        <v>39</v>
      </c>
      <c r="O402" s="11"/>
      <c r="P402" s="12"/>
      <c r="Q402" s="28"/>
      <c r="R402" s="28"/>
      <c r="S402" s="28"/>
      <c r="T402" s="10"/>
      <c r="U402" s="15"/>
      <c r="V402" s="10">
        <f t="shared" si="247"/>
        <v>0</v>
      </c>
      <c r="W402" s="5"/>
      <c r="X402" s="5"/>
      <c r="Y402" s="5"/>
      <c r="Z402" s="5"/>
      <c r="AA402" s="31" t="s">
        <v>39</v>
      </c>
      <c r="AB402" s="11"/>
      <c r="AC402" s="12"/>
      <c r="AD402" s="28"/>
      <c r="AE402" s="28"/>
      <c r="AF402" s="28"/>
      <c r="AG402" s="10"/>
      <c r="AH402" s="15"/>
      <c r="AI402" s="10">
        <f t="shared" si="248"/>
        <v>0</v>
      </c>
      <c r="AJ402" s="5"/>
      <c r="AK402" s="5"/>
      <c r="AL402" s="5"/>
      <c r="AM402" s="5"/>
      <c r="AN402" s="31" t="s">
        <v>39</v>
      </c>
      <c r="AO402" s="11"/>
      <c r="AP402" s="12"/>
      <c r="AQ402" s="28"/>
      <c r="AR402" s="28"/>
      <c r="AS402" s="28"/>
      <c r="AT402" s="10"/>
      <c r="AU402" s="15"/>
      <c r="AV402" s="10">
        <f t="shared" si="249"/>
        <v>0</v>
      </c>
      <c r="AW402" s="5"/>
      <c r="AX402" s="5"/>
      <c r="AY402" s="5"/>
      <c r="AZ402" s="5"/>
      <c r="BA402" s="31" t="s">
        <v>39</v>
      </c>
      <c r="BB402" s="11"/>
      <c r="BC402" s="12"/>
      <c r="BD402" s="28"/>
      <c r="BE402" s="28"/>
      <c r="BF402" s="28"/>
      <c r="BG402" s="10"/>
      <c r="BH402" s="15"/>
      <c r="BI402" s="10">
        <f t="shared" si="250"/>
        <v>0</v>
      </c>
      <c r="BJ402" s="5"/>
    </row>
    <row r="403" spans="1:62" x14ac:dyDescent="0.25">
      <c r="A403" s="32" t="s">
        <v>28</v>
      </c>
      <c r="B403" s="11" t="s">
        <v>1224</v>
      </c>
      <c r="C403" s="12"/>
      <c r="D403" s="28"/>
      <c r="E403" s="28"/>
      <c r="F403" s="28"/>
      <c r="G403" s="10">
        <v>1</v>
      </c>
      <c r="H403" s="15">
        <v>2535</v>
      </c>
      <c r="I403" s="10">
        <f t="shared" ref="I403:I404" si="251">SUM(G403*H403)</f>
        <v>2535</v>
      </c>
      <c r="J403" s="5" t="s">
        <v>1310</v>
      </c>
      <c r="N403" s="32" t="s">
        <v>28</v>
      </c>
      <c r="O403" s="11" t="s">
        <v>1224</v>
      </c>
      <c r="P403" s="234" t="s">
        <v>1359</v>
      </c>
      <c r="Q403" s="235"/>
      <c r="R403" s="235"/>
      <c r="S403" s="235"/>
      <c r="T403" s="231">
        <v>0.85</v>
      </c>
      <c r="U403" s="15">
        <v>2535</v>
      </c>
      <c r="V403" s="10">
        <f t="shared" si="247"/>
        <v>2154.75</v>
      </c>
      <c r="W403" s="5" t="s">
        <v>1310</v>
      </c>
      <c r="X403" s="5"/>
      <c r="Y403" s="5"/>
      <c r="Z403" s="5"/>
      <c r="AA403" s="32" t="s">
        <v>28</v>
      </c>
      <c r="AB403" s="11" t="s">
        <v>1224</v>
      </c>
      <c r="AC403" s="234" t="s">
        <v>1358</v>
      </c>
      <c r="AD403" s="28"/>
      <c r="AE403" s="28"/>
      <c r="AF403" s="28"/>
      <c r="AG403" s="231">
        <v>0.9</v>
      </c>
      <c r="AH403" s="15">
        <v>2535</v>
      </c>
      <c r="AI403" s="10">
        <f t="shared" si="248"/>
        <v>2281.5</v>
      </c>
      <c r="AJ403" s="5" t="s">
        <v>1310</v>
      </c>
      <c r="AK403" s="5"/>
      <c r="AL403" s="5"/>
      <c r="AM403" s="5"/>
      <c r="AN403" s="32" t="s">
        <v>28</v>
      </c>
      <c r="AO403" s="11" t="s">
        <v>1224</v>
      </c>
      <c r="AP403" s="234" t="s">
        <v>1360</v>
      </c>
      <c r="AQ403" s="235"/>
      <c r="AR403" s="235"/>
      <c r="AS403" s="235"/>
      <c r="AT403" s="231">
        <v>0.93</v>
      </c>
      <c r="AU403" s="15">
        <v>2535</v>
      </c>
      <c r="AV403" s="10">
        <f t="shared" si="249"/>
        <v>2357.5500000000002</v>
      </c>
      <c r="AW403" s="5" t="s">
        <v>1310</v>
      </c>
      <c r="AX403" s="5"/>
      <c r="AY403" s="5"/>
      <c r="AZ403" s="5"/>
      <c r="BA403" s="32" t="s">
        <v>28</v>
      </c>
      <c r="BB403" s="11" t="s">
        <v>1224</v>
      </c>
      <c r="BC403" s="12"/>
      <c r="BD403" s="28"/>
      <c r="BE403" s="28"/>
      <c r="BF403" s="28"/>
      <c r="BG403" s="10">
        <v>1</v>
      </c>
      <c r="BH403" s="15">
        <v>2789</v>
      </c>
      <c r="BI403" s="10">
        <f t="shared" si="250"/>
        <v>2789</v>
      </c>
      <c r="BJ403" s="5" t="s">
        <v>1611</v>
      </c>
    </row>
    <row r="404" spans="1:62" x14ac:dyDescent="0.25">
      <c r="A404" s="32" t="s">
        <v>28</v>
      </c>
      <c r="B404" s="11" t="s">
        <v>1221</v>
      </c>
      <c r="C404" s="12"/>
      <c r="D404" s="28"/>
      <c r="E404" s="28"/>
      <c r="F404" s="28"/>
      <c r="G404" s="10">
        <v>1</v>
      </c>
      <c r="H404" s="15">
        <f>150.27+106.23</f>
        <v>256.5</v>
      </c>
      <c r="I404" s="10">
        <f t="shared" si="251"/>
        <v>256.5</v>
      </c>
      <c r="J404" s="10" t="s">
        <v>1233</v>
      </c>
      <c r="N404" s="32" t="s">
        <v>28</v>
      </c>
      <c r="O404" s="11" t="s">
        <v>1221</v>
      </c>
      <c r="P404" s="12"/>
      <c r="Q404" s="28"/>
      <c r="R404" s="28"/>
      <c r="S404" s="28"/>
      <c r="T404" s="10">
        <v>1</v>
      </c>
      <c r="U404" s="15">
        <f>150.27+106.23</f>
        <v>256.5</v>
      </c>
      <c r="V404" s="10">
        <f t="shared" si="247"/>
        <v>256.5</v>
      </c>
      <c r="W404" s="10" t="s">
        <v>1233</v>
      </c>
      <c r="X404" s="5"/>
      <c r="Y404" s="5"/>
      <c r="Z404" s="5"/>
      <c r="AA404" s="32" t="s">
        <v>28</v>
      </c>
      <c r="AB404" s="11" t="s">
        <v>1221</v>
      </c>
      <c r="AC404" s="12"/>
      <c r="AD404" s="28"/>
      <c r="AE404" s="28"/>
      <c r="AF404" s="28"/>
      <c r="AG404" s="10">
        <v>1</v>
      </c>
      <c r="AH404" s="15">
        <f>150.27+106.23</f>
        <v>256.5</v>
      </c>
      <c r="AI404" s="10">
        <f t="shared" si="248"/>
        <v>256.5</v>
      </c>
      <c r="AJ404" s="10" t="s">
        <v>1233</v>
      </c>
      <c r="AK404" s="5"/>
      <c r="AL404" s="5"/>
      <c r="AM404" s="5"/>
      <c r="AN404" s="32" t="s">
        <v>28</v>
      </c>
      <c r="AO404" s="11" t="s">
        <v>1221</v>
      </c>
      <c r="AP404" s="12"/>
      <c r="AQ404" s="28"/>
      <c r="AR404" s="28"/>
      <c r="AS404" s="28"/>
      <c r="AT404" s="10">
        <v>1</v>
      </c>
      <c r="AU404" s="15">
        <f>150.27+106.23</f>
        <v>256.5</v>
      </c>
      <c r="AV404" s="10">
        <f t="shared" si="249"/>
        <v>256.5</v>
      </c>
      <c r="AW404" s="10" t="s">
        <v>1233</v>
      </c>
      <c r="AX404" s="5"/>
      <c r="AY404" s="5"/>
      <c r="AZ404" s="5"/>
      <c r="BA404" s="32" t="s">
        <v>28</v>
      </c>
      <c r="BB404" s="11" t="s">
        <v>1221</v>
      </c>
      <c r="BC404" s="12"/>
      <c r="BD404" s="28"/>
      <c r="BE404" s="28"/>
      <c r="BF404" s="28"/>
      <c r="BG404" s="10">
        <v>1</v>
      </c>
      <c r="BH404" s="15">
        <v>486</v>
      </c>
      <c r="BI404" s="10">
        <f t="shared" si="250"/>
        <v>486</v>
      </c>
      <c r="BJ404" s="10" t="s">
        <v>1612</v>
      </c>
    </row>
    <row r="405" spans="1:62" x14ac:dyDescent="0.25">
      <c r="A405" s="32" t="s">
        <v>28</v>
      </c>
      <c r="B405" s="11"/>
      <c r="C405" s="12"/>
      <c r="D405" s="28"/>
      <c r="E405" s="28"/>
      <c r="F405" s="28"/>
      <c r="G405" s="10"/>
      <c r="H405" s="15"/>
      <c r="I405" s="10">
        <f t="shared" ref="I405:I421" si="252">SUM(G405*H405)</f>
        <v>0</v>
      </c>
      <c r="N405" s="32" t="s">
        <v>28</v>
      </c>
      <c r="O405" s="11"/>
      <c r="P405" s="12"/>
      <c r="Q405" s="28"/>
      <c r="R405" s="28"/>
      <c r="S405" s="28"/>
      <c r="T405" s="10"/>
      <c r="U405" s="15"/>
      <c r="V405" s="10">
        <f t="shared" ref="V405:V421" si="253">SUM(T405*U405)</f>
        <v>0</v>
      </c>
      <c r="W405" s="5"/>
      <c r="X405" s="5"/>
      <c r="Y405" s="5"/>
      <c r="Z405" s="5"/>
      <c r="AA405" s="32" t="s">
        <v>28</v>
      </c>
      <c r="AB405" s="11"/>
      <c r="AC405" s="12"/>
      <c r="AD405" s="28"/>
      <c r="AE405" s="28"/>
      <c r="AF405" s="28"/>
      <c r="AG405" s="10"/>
      <c r="AH405" s="15"/>
      <c r="AI405" s="10">
        <f t="shared" ref="AI405:AI421" si="254">SUM(AG405*AH405)</f>
        <v>0</v>
      </c>
      <c r="AJ405" s="5"/>
      <c r="AK405" s="5"/>
      <c r="AL405" s="5"/>
      <c r="AM405" s="5"/>
      <c r="AN405" s="32" t="s">
        <v>28</v>
      </c>
      <c r="AO405" s="11"/>
      <c r="AP405" s="12"/>
      <c r="AQ405" s="28"/>
      <c r="AR405" s="28"/>
      <c r="AS405" s="28"/>
      <c r="AT405" s="10"/>
      <c r="AU405" s="15"/>
      <c r="AV405" s="10">
        <f t="shared" ref="AV405:AV421" si="255">SUM(AT405*AU405)</f>
        <v>0</v>
      </c>
      <c r="AW405" s="5"/>
      <c r="AX405" s="5"/>
      <c r="AY405" s="5"/>
      <c r="AZ405" s="5"/>
      <c r="BA405" s="32" t="s">
        <v>28</v>
      </c>
      <c r="BB405" s="11"/>
      <c r="BC405" s="12"/>
      <c r="BD405" s="28"/>
      <c r="BE405" s="28"/>
      <c r="BF405" s="28"/>
      <c r="BG405" s="10"/>
      <c r="BH405" s="15"/>
      <c r="BI405" s="10">
        <f t="shared" ref="BI405:BI421" si="256">SUM(BG405*BH405)</f>
        <v>0</v>
      </c>
      <c r="BJ405" s="5"/>
    </row>
    <row r="406" spans="1:62" x14ac:dyDescent="0.25">
      <c r="A406" t="s">
        <v>26</v>
      </c>
      <c r="B406" s="11"/>
      <c r="C406" s="12"/>
      <c r="D406" s="28"/>
      <c r="E406" s="28"/>
      <c r="F406" s="28"/>
      <c r="G406" s="33">
        <v>0.1</v>
      </c>
      <c r="H406" s="15">
        <f>SUM(I403:I405)</f>
        <v>2791.5</v>
      </c>
      <c r="I406" s="10">
        <f t="shared" si="252"/>
        <v>279.15000000000003</v>
      </c>
      <c r="N406" t="s">
        <v>26</v>
      </c>
      <c r="O406" s="11"/>
      <c r="P406" s="12"/>
      <c r="Q406" s="28"/>
      <c r="R406" s="28"/>
      <c r="S406" s="28"/>
      <c r="T406" s="33">
        <v>0.1</v>
      </c>
      <c r="U406" s="15">
        <f>SUM(V403:V405)</f>
        <v>2411.25</v>
      </c>
      <c r="V406" s="10">
        <f t="shared" si="253"/>
        <v>241.125</v>
      </c>
      <c r="W406" s="5"/>
      <c r="X406" s="5"/>
      <c r="Y406" s="5"/>
      <c r="Z406" s="5"/>
      <c r="AA406" t="s">
        <v>26</v>
      </c>
      <c r="AB406" s="11"/>
      <c r="AC406" s="12"/>
      <c r="AD406" s="28"/>
      <c r="AE406" s="28"/>
      <c r="AF406" s="28"/>
      <c r="AG406" s="33">
        <v>0.1</v>
      </c>
      <c r="AH406" s="15">
        <f>SUM(AI403:AI405)</f>
        <v>2538</v>
      </c>
      <c r="AI406" s="10">
        <f t="shared" si="254"/>
        <v>253.8</v>
      </c>
      <c r="AJ406" s="5"/>
      <c r="AK406" s="5"/>
      <c r="AL406" s="5"/>
      <c r="AM406" s="5"/>
      <c r="AN406" t="s">
        <v>26</v>
      </c>
      <c r="AO406" s="11"/>
      <c r="AP406" s="12"/>
      <c r="AQ406" s="28"/>
      <c r="AR406" s="28"/>
      <c r="AS406" s="28"/>
      <c r="AT406" s="33">
        <v>0.1</v>
      </c>
      <c r="AU406" s="15">
        <f>SUM(AV403:AV405)</f>
        <v>2614.0500000000002</v>
      </c>
      <c r="AV406" s="10">
        <f t="shared" si="255"/>
        <v>261.40500000000003</v>
      </c>
      <c r="AW406" s="5"/>
      <c r="AX406" s="5"/>
      <c r="AY406" s="5"/>
      <c r="AZ406" s="5"/>
      <c r="BA406" t="s">
        <v>26</v>
      </c>
      <c r="BB406" s="11"/>
      <c r="BC406" s="12"/>
      <c r="BD406" s="28"/>
      <c r="BE406" s="28"/>
      <c r="BF406" s="28"/>
      <c r="BG406" s="33">
        <v>0.1</v>
      </c>
      <c r="BH406" s="15">
        <f>SUM(BI403:BI405)</f>
        <v>3275</v>
      </c>
      <c r="BI406" s="10">
        <f t="shared" si="256"/>
        <v>327.5</v>
      </c>
      <c r="BJ406" s="5"/>
    </row>
    <row r="407" spans="1:62" x14ac:dyDescent="0.25">
      <c r="B407" s="11" t="s">
        <v>27</v>
      </c>
      <c r="C407" s="12"/>
      <c r="D407" s="28"/>
      <c r="E407" s="28"/>
      <c r="F407" s="28"/>
      <c r="G407" s="10">
        <f>SUM(I394:I399)/12</f>
        <v>3.3200000000000003</v>
      </c>
      <c r="H407" s="15">
        <v>12</v>
      </c>
      <c r="I407" s="10">
        <f t="shared" si="252"/>
        <v>39.840000000000003</v>
      </c>
      <c r="O407" s="11" t="s">
        <v>27</v>
      </c>
      <c r="P407" s="12"/>
      <c r="Q407" s="28"/>
      <c r="R407" s="28"/>
      <c r="S407" s="28"/>
      <c r="T407" s="10">
        <f>SUM(V394:V399)/12</f>
        <v>3.3200000000000003</v>
      </c>
      <c r="U407" s="15">
        <v>12</v>
      </c>
      <c r="V407" s="10">
        <f t="shared" si="253"/>
        <v>39.840000000000003</v>
      </c>
      <c r="W407" s="5"/>
      <c r="X407" s="5"/>
      <c r="Y407" s="5"/>
      <c r="Z407" s="5"/>
      <c r="AB407" s="11" t="s">
        <v>27</v>
      </c>
      <c r="AC407" s="12"/>
      <c r="AD407" s="28"/>
      <c r="AE407" s="28"/>
      <c r="AF407" s="28"/>
      <c r="AG407" s="10">
        <f>SUM(AI394:AI399)/12</f>
        <v>3.3200000000000003</v>
      </c>
      <c r="AH407" s="15">
        <v>12</v>
      </c>
      <c r="AI407" s="10">
        <f t="shared" si="254"/>
        <v>39.840000000000003</v>
      </c>
      <c r="AJ407" s="5"/>
      <c r="AK407" s="5"/>
      <c r="AL407" s="5"/>
      <c r="AM407" s="5"/>
      <c r="AO407" s="11" t="s">
        <v>27</v>
      </c>
      <c r="AP407" s="12"/>
      <c r="AQ407" s="28"/>
      <c r="AR407" s="28"/>
      <c r="AS407" s="28"/>
      <c r="AT407" s="10">
        <f>SUM(AV394:AV399)/12</f>
        <v>3.3200000000000003</v>
      </c>
      <c r="AU407" s="15">
        <v>12</v>
      </c>
      <c r="AV407" s="10">
        <f t="shared" si="255"/>
        <v>39.840000000000003</v>
      </c>
      <c r="AW407" s="5"/>
      <c r="AX407" s="5"/>
      <c r="AY407" s="5"/>
      <c r="AZ407" s="5"/>
      <c r="BB407" s="11" t="s">
        <v>27</v>
      </c>
      <c r="BC407" s="12"/>
      <c r="BD407" s="28"/>
      <c r="BE407" s="28"/>
      <c r="BF407" s="28"/>
      <c r="BG407" s="10">
        <f>SUM(BI394:BI399)/12</f>
        <v>3.3200000000000003</v>
      </c>
      <c r="BH407" s="15">
        <v>12</v>
      </c>
      <c r="BI407" s="10">
        <f t="shared" si="256"/>
        <v>39.840000000000003</v>
      </c>
      <c r="BJ407" s="5"/>
    </row>
    <row r="408" spans="1:62" x14ac:dyDescent="0.25">
      <c r="B408" s="11" t="s">
        <v>13</v>
      </c>
      <c r="C408" s="12" t="s">
        <v>14</v>
      </c>
      <c r="D408" s="28" t="s">
        <v>29</v>
      </c>
      <c r="E408" s="28"/>
      <c r="F408" s="28">
        <f>SUM(G391:G393)</f>
        <v>17.669999999999998</v>
      </c>
      <c r="G408" s="34">
        <f>SUM(F408)/20</f>
        <v>0.88349999999999995</v>
      </c>
      <c r="H408" s="23"/>
      <c r="I408" s="10">
        <f t="shared" si="252"/>
        <v>0</v>
      </c>
      <c r="O408" s="11" t="s">
        <v>13</v>
      </c>
      <c r="P408" s="12" t="s">
        <v>14</v>
      </c>
      <c r="Q408" s="28" t="s">
        <v>29</v>
      </c>
      <c r="R408" s="28"/>
      <c r="S408" s="28">
        <f>SUM(T391:T393)</f>
        <v>17.669999999999998</v>
      </c>
      <c r="T408" s="34">
        <f>SUM(S408)/20</f>
        <v>0.88349999999999995</v>
      </c>
      <c r="U408" s="23"/>
      <c r="V408" s="10">
        <f t="shared" si="253"/>
        <v>0</v>
      </c>
      <c r="W408" s="5"/>
      <c r="X408" s="5"/>
      <c r="Y408" s="5"/>
      <c r="Z408" s="5"/>
      <c r="AB408" s="11" t="s">
        <v>13</v>
      </c>
      <c r="AC408" s="12" t="s">
        <v>14</v>
      </c>
      <c r="AD408" s="28" t="s">
        <v>29</v>
      </c>
      <c r="AE408" s="28"/>
      <c r="AF408" s="28">
        <f>SUM(AG391:AG393)</f>
        <v>17.669999999999998</v>
      </c>
      <c r="AG408" s="34">
        <f>SUM(AF408)/20</f>
        <v>0.88349999999999995</v>
      </c>
      <c r="AH408" s="23"/>
      <c r="AI408" s="10">
        <f t="shared" si="254"/>
        <v>0</v>
      </c>
      <c r="AJ408" s="5"/>
      <c r="AK408" s="5"/>
      <c r="AL408" s="5"/>
      <c r="AM408" s="5"/>
      <c r="AO408" s="11" t="s">
        <v>13</v>
      </c>
      <c r="AP408" s="12" t="s">
        <v>14</v>
      </c>
      <c r="AQ408" s="28" t="s">
        <v>29</v>
      </c>
      <c r="AR408" s="28"/>
      <c r="AS408" s="28">
        <f>SUM(AT391:AT393)</f>
        <v>17.669999999999998</v>
      </c>
      <c r="AT408" s="34">
        <f>SUM(AS408)/20</f>
        <v>0.88349999999999995</v>
      </c>
      <c r="AU408" s="23"/>
      <c r="AV408" s="10">
        <f t="shared" si="255"/>
        <v>0</v>
      </c>
      <c r="AW408" s="5"/>
      <c r="AX408" s="5"/>
      <c r="AY408" s="5"/>
      <c r="AZ408" s="5"/>
      <c r="BB408" s="11" t="s">
        <v>13</v>
      </c>
      <c r="BC408" s="12" t="s">
        <v>14</v>
      </c>
      <c r="BD408" s="28" t="s">
        <v>29</v>
      </c>
      <c r="BE408" s="28"/>
      <c r="BF408" s="28">
        <f>SUM(BG391:BG393)</f>
        <v>17.669999999999998</v>
      </c>
      <c r="BG408" s="34">
        <f>SUM(BF408)/20</f>
        <v>0.88349999999999995</v>
      </c>
      <c r="BH408" s="23"/>
      <c r="BI408" s="10">
        <f t="shared" si="256"/>
        <v>0</v>
      </c>
      <c r="BJ408" s="5"/>
    </row>
    <row r="409" spans="1:62" x14ac:dyDescent="0.25">
      <c r="B409" s="11" t="s">
        <v>13</v>
      </c>
      <c r="C409" s="12" t="s">
        <v>14</v>
      </c>
      <c r="D409" s="28" t="s">
        <v>30</v>
      </c>
      <c r="E409" s="28"/>
      <c r="F409" s="28">
        <f>SUM(G394:G399)</f>
        <v>9</v>
      </c>
      <c r="G409" s="34">
        <f>SUM(F409)/10</f>
        <v>0.9</v>
      </c>
      <c r="H409" s="23"/>
      <c r="I409" s="10">
        <f t="shared" si="252"/>
        <v>0</v>
      </c>
      <c r="O409" s="11" t="s">
        <v>13</v>
      </c>
      <c r="P409" s="12" t="s">
        <v>14</v>
      </c>
      <c r="Q409" s="28" t="s">
        <v>30</v>
      </c>
      <c r="R409" s="28"/>
      <c r="S409" s="28">
        <f>SUM(T394:T399)</f>
        <v>9</v>
      </c>
      <c r="T409" s="34">
        <f>SUM(S409)/10</f>
        <v>0.9</v>
      </c>
      <c r="U409" s="23"/>
      <c r="V409" s="10">
        <f t="shared" si="253"/>
        <v>0</v>
      </c>
      <c r="W409" s="5"/>
      <c r="X409" s="5"/>
      <c r="Y409" s="5"/>
      <c r="Z409" s="5"/>
      <c r="AB409" s="11" t="s">
        <v>13</v>
      </c>
      <c r="AC409" s="12" t="s">
        <v>14</v>
      </c>
      <c r="AD409" s="28" t="s">
        <v>30</v>
      </c>
      <c r="AE409" s="28"/>
      <c r="AF409" s="28">
        <f>SUM(AG394:AG399)</f>
        <v>9</v>
      </c>
      <c r="AG409" s="34">
        <f>SUM(AF409)/10</f>
        <v>0.9</v>
      </c>
      <c r="AH409" s="23"/>
      <c r="AI409" s="10">
        <f t="shared" si="254"/>
        <v>0</v>
      </c>
      <c r="AJ409" s="5"/>
      <c r="AK409" s="5"/>
      <c r="AL409" s="5"/>
      <c r="AM409" s="5"/>
      <c r="AO409" s="11" t="s">
        <v>13</v>
      </c>
      <c r="AP409" s="12" t="s">
        <v>14</v>
      </c>
      <c r="AQ409" s="28" t="s">
        <v>30</v>
      </c>
      <c r="AR409" s="28"/>
      <c r="AS409" s="28">
        <f>SUM(AT394:AT399)</f>
        <v>9</v>
      </c>
      <c r="AT409" s="34">
        <f>SUM(AS409)/10</f>
        <v>0.9</v>
      </c>
      <c r="AU409" s="23"/>
      <c r="AV409" s="10">
        <f t="shared" si="255"/>
        <v>0</v>
      </c>
      <c r="AW409" s="5"/>
      <c r="AX409" s="5"/>
      <c r="AY409" s="5"/>
      <c r="AZ409" s="5"/>
      <c r="BB409" s="11" t="s">
        <v>13</v>
      </c>
      <c r="BC409" s="12" t="s">
        <v>14</v>
      </c>
      <c r="BD409" s="28" t="s">
        <v>30</v>
      </c>
      <c r="BE409" s="28"/>
      <c r="BF409" s="28">
        <f>SUM(BG394:BG399)</f>
        <v>9</v>
      </c>
      <c r="BG409" s="34">
        <f>SUM(BF409)/10</f>
        <v>0.9</v>
      </c>
      <c r="BH409" s="23"/>
      <c r="BI409" s="10">
        <f t="shared" si="256"/>
        <v>0</v>
      </c>
      <c r="BJ409" s="5"/>
    </row>
    <row r="410" spans="1:62" x14ac:dyDescent="0.25">
      <c r="B410" s="11" t="s">
        <v>13</v>
      </c>
      <c r="C410" s="12" t="s">
        <v>14</v>
      </c>
      <c r="D410" s="28" t="s">
        <v>60</v>
      </c>
      <c r="E410" s="28"/>
      <c r="F410" s="69"/>
      <c r="G410" s="34">
        <f>SUM(F410)*0.25</f>
        <v>0</v>
      </c>
      <c r="H410" s="23"/>
      <c r="I410" s="10">
        <f t="shared" si="252"/>
        <v>0</v>
      </c>
      <c r="O410" s="11" t="s">
        <v>13</v>
      </c>
      <c r="P410" s="12" t="s">
        <v>14</v>
      </c>
      <c r="Q410" s="28" t="s">
        <v>60</v>
      </c>
      <c r="R410" s="28"/>
      <c r="S410" s="69"/>
      <c r="T410" s="34">
        <f>SUM(S410)*0.25</f>
        <v>0</v>
      </c>
      <c r="U410" s="23"/>
      <c r="V410" s="10">
        <f t="shared" si="253"/>
        <v>0</v>
      </c>
      <c r="W410" s="5"/>
      <c r="X410" s="5"/>
      <c r="Y410" s="5"/>
      <c r="Z410" s="5"/>
      <c r="AB410" s="11" t="s">
        <v>13</v>
      </c>
      <c r="AC410" s="12" t="s">
        <v>14</v>
      </c>
      <c r="AD410" s="28" t="s">
        <v>60</v>
      </c>
      <c r="AE410" s="28"/>
      <c r="AF410" s="69"/>
      <c r="AG410" s="34">
        <f>SUM(AF410)*0.25</f>
        <v>0</v>
      </c>
      <c r="AH410" s="23"/>
      <c r="AI410" s="10">
        <f t="shared" si="254"/>
        <v>0</v>
      </c>
      <c r="AJ410" s="5"/>
      <c r="AK410" s="5"/>
      <c r="AL410" s="5"/>
      <c r="AM410" s="5"/>
      <c r="AO410" s="11" t="s">
        <v>13</v>
      </c>
      <c r="AP410" s="12" t="s">
        <v>14</v>
      </c>
      <c r="AQ410" s="28" t="s">
        <v>60</v>
      </c>
      <c r="AR410" s="28"/>
      <c r="AS410" s="69"/>
      <c r="AT410" s="34">
        <f>SUM(AS410)*0.25</f>
        <v>0</v>
      </c>
      <c r="AU410" s="23"/>
      <c r="AV410" s="10">
        <f t="shared" si="255"/>
        <v>0</v>
      </c>
      <c r="AW410" s="5"/>
      <c r="AX410" s="5"/>
      <c r="AY410" s="5"/>
      <c r="AZ410" s="5"/>
      <c r="BB410" s="11" t="s">
        <v>13</v>
      </c>
      <c r="BC410" s="12" t="s">
        <v>14</v>
      </c>
      <c r="BD410" s="28" t="s">
        <v>60</v>
      </c>
      <c r="BE410" s="28"/>
      <c r="BF410" s="69"/>
      <c r="BG410" s="34">
        <f>SUM(BF410)*0.25</f>
        <v>0</v>
      </c>
      <c r="BH410" s="23"/>
      <c r="BI410" s="10">
        <f t="shared" si="256"/>
        <v>0</v>
      </c>
      <c r="BJ410" s="5"/>
    </row>
    <row r="411" spans="1:62" x14ac:dyDescent="0.25">
      <c r="B411" s="11" t="s">
        <v>13</v>
      </c>
      <c r="C411" s="12" t="s">
        <v>14</v>
      </c>
      <c r="D411" s="28"/>
      <c r="E411" s="28"/>
      <c r="F411" s="28"/>
      <c r="G411" s="34"/>
      <c r="H411" s="23"/>
      <c r="I411" s="10">
        <f t="shared" si="252"/>
        <v>0</v>
      </c>
      <c r="O411" s="11" t="s">
        <v>13</v>
      </c>
      <c r="P411" s="12" t="s">
        <v>14</v>
      </c>
      <c r="Q411" s="28"/>
      <c r="R411" s="28"/>
      <c r="S411" s="28"/>
      <c r="T411" s="34"/>
      <c r="U411" s="23"/>
      <c r="V411" s="10">
        <f t="shared" si="253"/>
        <v>0</v>
      </c>
      <c r="W411" s="5"/>
      <c r="X411" s="5"/>
      <c r="Y411" s="5"/>
      <c r="Z411" s="5"/>
      <c r="AB411" s="11" t="s">
        <v>13</v>
      </c>
      <c r="AC411" s="12" t="s">
        <v>14</v>
      </c>
      <c r="AD411" s="28"/>
      <c r="AE411" s="28"/>
      <c r="AF411" s="28"/>
      <c r="AG411" s="34"/>
      <c r="AH411" s="23"/>
      <c r="AI411" s="10">
        <f t="shared" si="254"/>
        <v>0</v>
      </c>
      <c r="AJ411" s="5"/>
      <c r="AK411" s="5"/>
      <c r="AL411" s="5"/>
      <c r="AM411" s="5"/>
      <c r="AO411" s="11" t="s">
        <v>13</v>
      </c>
      <c r="AP411" s="12" t="s">
        <v>14</v>
      </c>
      <c r="AQ411" s="28"/>
      <c r="AR411" s="28"/>
      <c r="AS411" s="28"/>
      <c r="AT411" s="34"/>
      <c r="AU411" s="23"/>
      <c r="AV411" s="10">
        <f t="shared" si="255"/>
        <v>0</v>
      </c>
      <c r="AW411" s="5"/>
      <c r="AX411" s="5"/>
      <c r="AY411" s="5"/>
      <c r="AZ411" s="5"/>
      <c r="BB411" s="11" t="s">
        <v>13</v>
      </c>
      <c r="BC411" s="12" t="s">
        <v>14</v>
      </c>
      <c r="BD411" s="28"/>
      <c r="BE411" s="28"/>
      <c r="BF411" s="28"/>
      <c r="BG411" s="34"/>
      <c r="BH411" s="23"/>
      <c r="BI411" s="10">
        <f t="shared" si="256"/>
        <v>0</v>
      </c>
      <c r="BJ411" s="5"/>
    </row>
    <row r="412" spans="1:62" x14ac:dyDescent="0.25">
      <c r="B412" s="11" t="s">
        <v>13</v>
      </c>
      <c r="C412" s="12" t="s">
        <v>15</v>
      </c>
      <c r="D412" s="28" t="s">
        <v>1226</v>
      </c>
      <c r="E412" s="28"/>
      <c r="F412" s="28">
        <v>8</v>
      </c>
      <c r="G412" s="34">
        <f>SUM(F412)*1</f>
        <v>8</v>
      </c>
      <c r="H412" s="23"/>
      <c r="I412" s="10">
        <f t="shared" si="252"/>
        <v>0</v>
      </c>
      <c r="O412" s="11" t="s">
        <v>13</v>
      </c>
      <c r="P412" s="12" t="s">
        <v>15</v>
      </c>
      <c r="Q412" s="28" t="s">
        <v>1226</v>
      </c>
      <c r="R412" s="28"/>
      <c r="S412" s="28">
        <v>8</v>
      </c>
      <c r="T412" s="34">
        <f>SUM(S412)*1</f>
        <v>8</v>
      </c>
      <c r="U412" s="23"/>
      <c r="V412" s="10">
        <f t="shared" si="253"/>
        <v>0</v>
      </c>
      <c r="W412" s="5"/>
      <c r="X412" s="5"/>
      <c r="Y412" s="5"/>
      <c r="Z412" s="5"/>
      <c r="AB412" s="11" t="s">
        <v>13</v>
      </c>
      <c r="AC412" s="12" t="s">
        <v>15</v>
      </c>
      <c r="AD412" s="28" t="s">
        <v>1226</v>
      </c>
      <c r="AE412" s="28"/>
      <c r="AF412" s="28">
        <v>8</v>
      </c>
      <c r="AG412" s="34">
        <f>SUM(AF412)*1</f>
        <v>8</v>
      </c>
      <c r="AH412" s="23"/>
      <c r="AI412" s="10">
        <f t="shared" si="254"/>
        <v>0</v>
      </c>
      <c r="AJ412" s="5"/>
      <c r="AK412" s="5"/>
      <c r="AL412" s="5"/>
      <c r="AM412" s="5"/>
      <c r="AO412" s="11" t="s">
        <v>13</v>
      </c>
      <c r="AP412" s="12" t="s">
        <v>15</v>
      </c>
      <c r="AQ412" s="28" t="s">
        <v>1226</v>
      </c>
      <c r="AR412" s="28"/>
      <c r="AS412" s="28">
        <v>8</v>
      </c>
      <c r="AT412" s="34">
        <f>SUM(AS412)*1</f>
        <v>8</v>
      </c>
      <c r="AU412" s="23"/>
      <c r="AV412" s="10">
        <f t="shared" si="255"/>
        <v>0</v>
      </c>
      <c r="AW412" s="5"/>
      <c r="AX412" s="5"/>
      <c r="AY412" s="5"/>
      <c r="AZ412" s="5"/>
      <c r="BB412" s="11" t="s">
        <v>13</v>
      </c>
      <c r="BC412" s="12" t="s">
        <v>15</v>
      </c>
      <c r="BD412" s="28" t="s">
        <v>1226</v>
      </c>
      <c r="BE412" s="28"/>
      <c r="BF412" s="28">
        <v>8</v>
      </c>
      <c r="BG412" s="34">
        <f>SUM(BF412)*1</f>
        <v>8</v>
      </c>
      <c r="BH412" s="23"/>
      <c r="BI412" s="10">
        <f t="shared" si="256"/>
        <v>0</v>
      </c>
      <c r="BJ412" s="5"/>
    </row>
    <row r="413" spans="1:62" x14ac:dyDescent="0.25">
      <c r="B413" s="11" t="s">
        <v>13</v>
      </c>
      <c r="C413" s="12" t="s">
        <v>15</v>
      </c>
      <c r="D413" s="28" t="s">
        <v>1227</v>
      </c>
      <c r="E413" s="28"/>
      <c r="F413" s="28">
        <v>6</v>
      </c>
      <c r="G413" s="34">
        <f>SUM(F413)*2</f>
        <v>12</v>
      </c>
      <c r="H413" s="23"/>
      <c r="I413" s="10">
        <f t="shared" si="252"/>
        <v>0</v>
      </c>
      <c r="O413" s="11" t="s">
        <v>13</v>
      </c>
      <c r="P413" s="12" t="s">
        <v>15</v>
      </c>
      <c r="Q413" s="28" t="s">
        <v>1227</v>
      </c>
      <c r="R413" s="28"/>
      <c r="S413" s="28">
        <v>6</v>
      </c>
      <c r="T413" s="34">
        <f>SUM(S413)*2</f>
        <v>12</v>
      </c>
      <c r="U413" s="23"/>
      <c r="V413" s="10">
        <f t="shared" si="253"/>
        <v>0</v>
      </c>
      <c r="W413" s="5"/>
      <c r="X413" s="5"/>
      <c r="Y413" s="5"/>
      <c r="Z413" s="5"/>
      <c r="AB413" s="11" t="s">
        <v>13</v>
      </c>
      <c r="AC413" s="12" t="s">
        <v>15</v>
      </c>
      <c r="AD413" s="28" t="s">
        <v>1227</v>
      </c>
      <c r="AE413" s="28"/>
      <c r="AF413" s="28">
        <v>6</v>
      </c>
      <c r="AG413" s="34">
        <f>SUM(AF413)*2</f>
        <v>12</v>
      </c>
      <c r="AH413" s="23"/>
      <c r="AI413" s="10">
        <f t="shared" si="254"/>
        <v>0</v>
      </c>
      <c r="AJ413" s="5"/>
      <c r="AK413" s="5"/>
      <c r="AL413" s="5"/>
      <c r="AM413" s="5"/>
      <c r="AO413" s="11" t="s">
        <v>13</v>
      </c>
      <c r="AP413" s="12" t="s">
        <v>15</v>
      </c>
      <c r="AQ413" s="28" t="s">
        <v>1227</v>
      </c>
      <c r="AR413" s="28"/>
      <c r="AS413" s="28">
        <v>6</v>
      </c>
      <c r="AT413" s="34">
        <f>SUM(AS413)*2</f>
        <v>12</v>
      </c>
      <c r="AU413" s="23"/>
      <c r="AV413" s="10">
        <f t="shared" si="255"/>
        <v>0</v>
      </c>
      <c r="AW413" s="5"/>
      <c r="AX413" s="5"/>
      <c r="AY413" s="5"/>
      <c r="AZ413" s="5"/>
      <c r="BB413" s="11" t="s">
        <v>13</v>
      </c>
      <c r="BC413" s="12" t="s">
        <v>15</v>
      </c>
      <c r="BD413" s="28" t="s">
        <v>1227</v>
      </c>
      <c r="BE413" s="28"/>
      <c r="BF413" s="28">
        <v>6</v>
      </c>
      <c r="BG413" s="34">
        <f>SUM(BF413)*2</f>
        <v>12</v>
      </c>
      <c r="BH413" s="23"/>
      <c r="BI413" s="10">
        <f t="shared" si="256"/>
        <v>0</v>
      </c>
      <c r="BJ413" s="5"/>
    </row>
    <row r="414" spans="1:62" x14ac:dyDescent="0.25">
      <c r="B414" s="11" t="s">
        <v>13</v>
      </c>
      <c r="C414" s="12" t="s">
        <v>15</v>
      </c>
      <c r="D414" s="28" t="s">
        <v>1228</v>
      </c>
      <c r="E414" s="28"/>
      <c r="F414" s="28">
        <v>2</v>
      </c>
      <c r="G414" s="34">
        <f>SUM(F414)*3</f>
        <v>6</v>
      </c>
      <c r="H414" s="23"/>
      <c r="I414" s="10">
        <f t="shared" si="252"/>
        <v>0</v>
      </c>
      <c r="O414" s="11" t="s">
        <v>13</v>
      </c>
      <c r="P414" s="12" t="s">
        <v>15</v>
      </c>
      <c r="Q414" s="28" t="s">
        <v>1228</v>
      </c>
      <c r="R414" s="28"/>
      <c r="S414" s="28">
        <v>2</v>
      </c>
      <c r="T414" s="34">
        <f>SUM(S414)*3</f>
        <v>6</v>
      </c>
      <c r="U414" s="23"/>
      <c r="V414" s="10">
        <f t="shared" si="253"/>
        <v>0</v>
      </c>
      <c r="W414" s="5"/>
      <c r="X414" s="5"/>
      <c r="Y414" s="5"/>
      <c r="Z414" s="5"/>
      <c r="AB414" s="11" t="s">
        <v>13</v>
      </c>
      <c r="AC414" s="12" t="s">
        <v>15</v>
      </c>
      <c r="AD414" s="28" t="s">
        <v>1228</v>
      </c>
      <c r="AE414" s="28"/>
      <c r="AF414" s="28">
        <v>2</v>
      </c>
      <c r="AG414" s="34">
        <f>SUM(AF414)*3</f>
        <v>6</v>
      </c>
      <c r="AH414" s="23"/>
      <c r="AI414" s="10">
        <f t="shared" si="254"/>
        <v>0</v>
      </c>
      <c r="AJ414" s="5"/>
      <c r="AK414" s="5"/>
      <c r="AL414" s="5"/>
      <c r="AM414" s="5"/>
      <c r="AO414" s="11" t="s">
        <v>13</v>
      </c>
      <c r="AP414" s="12" t="s">
        <v>15</v>
      </c>
      <c r="AQ414" s="28" t="s">
        <v>1228</v>
      </c>
      <c r="AR414" s="28"/>
      <c r="AS414" s="28">
        <v>2</v>
      </c>
      <c r="AT414" s="34">
        <f>SUM(AS414)*3</f>
        <v>6</v>
      </c>
      <c r="AU414" s="23"/>
      <c r="AV414" s="10">
        <f t="shared" si="255"/>
        <v>0</v>
      </c>
      <c r="AW414" s="5"/>
      <c r="AX414" s="5"/>
      <c r="AY414" s="5"/>
      <c r="AZ414" s="5"/>
      <c r="BB414" s="11" t="s">
        <v>13</v>
      </c>
      <c r="BC414" s="12" t="s">
        <v>15</v>
      </c>
      <c r="BD414" s="28" t="s">
        <v>1228</v>
      </c>
      <c r="BE414" s="28"/>
      <c r="BF414" s="28">
        <v>2</v>
      </c>
      <c r="BG414" s="34">
        <f>SUM(BF414)*3</f>
        <v>6</v>
      </c>
      <c r="BH414" s="23"/>
      <c r="BI414" s="10">
        <f t="shared" si="256"/>
        <v>0</v>
      </c>
      <c r="BJ414" s="5"/>
    </row>
    <row r="415" spans="1:62" x14ac:dyDescent="0.25">
      <c r="B415" s="11" t="s">
        <v>13</v>
      </c>
      <c r="C415" s="12" t="s">
        <v>16</v>
      </c>
      <c r="D415" s="28"/>
      <c r="E415" s="28"/>
      <c r="F415" s="28"/>
      <c r="G415" s="34">
        <f>SUM(G407)*1.5</f>
        <v>4.9800000000000004</v>
      </c>
      <c r="H415" s="23"/>
      <c r="I415" s="10">
        <f t="shared" si="252"/>
        <v>0</v>
      </c>
      <c r="O415" s="11" t="s">
        <v>13</v>
      </c>
      <c r="P415" s="12" t="s">
        <v>16</v>
      </c>
      <c r="Q415" s="28"/>
      <c r="R415" s="28"/>
      <c r="S415" s="28"/>
      <c r="T415" s="34">
        <f>SUM(T407)*1.5</f>
        <v>4.9800000000000004</v>
      </c>
      <c r="U415" s="23"/>
      <c r="V415" s="10">
        <f t="shared" si="253"/>
        <v>0</v>
      </c>
      <c r="W415" s="5"/>
      <c r="X415" s="5"/>
      <c r="Y415" s="5"/>
      <c r="Z415" s="5"/>
      <c r="AB415" s="11" t="s">
        <v>13</v>
      </c>
      <c r="AC415" s="12" t="s">
        <v>16</v>
      </c>
      <c r="AD415" s="28"/>
      <c r="AE415" s="28"/>
      <c r="AF415" s="28"/>
      <c r="AG415" s="34">
        <f>SUM(AG407)*1.5</f>
        <v>4.9800000000000004</v>
      </c>
      <c r="AH415" s="23"/>
      <c r="AI415" s="10">
        <f t="shared" si="254"/>
        <v>0</v>
      </c>
      <c r="AJ415" s="5"/>
      <c r="AK415" s="5"/>
      <c r="AL415" s="5"/>
      <c r="AM415" s="5"/>
      <c r="AO415" s="11" t="s">
        <v>13</v>
      </c>
      <c r="AP415" s="12" t="s">
        <v>16</v>
      </c>
      <c r="AQ415" s="28"/>
      <c r="AR415" s="28"/>
      <c r="AS415" s="28"/>
      <c r="AT415" s="34">
        <f>SUM(AT407)*1.5</f>
        <v>4.9800000000000004</v>
      </c>
      <c r="AU415" s="23"/>
      <c r="AV415" s="10">
        <f t="shared" si="255"/>
        <v>0</v>
      </c>
      <c r="AW415" s="5"/>
      <c r="AX415" s="5"/>
      <c r="AY415" s="5"/>
      <c r="AZ415" s="5"/>
      <c r="BB415" s="11" t="s">
        <v>13</v>
      </c>
      <c r="BC415" s="12" t="s">
        <v>16</v>
      </c>
      <c r="BD415" s="28"/>
      <c r="BE415" s="28"/>
      <c r="BF415" s="28"/>
      <c r="BG415" s="34">
        <f>SUM(BG407)*1.5</f>
        <v>4.9800000000000004</v>
      </c>
      <c r="BH415" s="23"/>
      <c r="BI415" s="10">
        <f t="shared" si="256"/>
        <v>0</v>
      </c>
      <c r="BJ415" s="5"/>
    </row>
    <row r="416" spans="1:62" x14ac:dyDescent="0.25">
      <c r="B416" s="11" t="s">
        <v>13</v>
      </c>
      <c r="C416" s="12" t="s">
        <v>16</v>
      </c>
      <c r="D416" s="28"/>
      <c r="E416" s="28"/>
      <c r="F416" s="28"/>
      <c r="G416" s="34"/>
      <c r="H416" s="23"/>
      <c r="I416" s="10">
        <f t="shared" si="252"/>
        <v>0</v>
      </c>
      <c r="O416" s="11" t="s">
        <v>13</v>
      </c>
      <c r="P416" s="12" t="s">
        <v>16</v>
      </c>
      <c r="Q416" s="28"/>
      <c r="R416" s="28"/>
      <c r="S416" s="28"/>
      <c r="T416" s="34"/>
      <c r="U416" s="23"/>
      <c r="V416" s="10">
        <f t="shared" si="253"/>
        <v>0</v>
      </c>
      <c r="W416" s="5"/>
      <c r="X416" s="5"/>
      <c r="Y416" s="5"/>
      <c r="Z416" s="5"/>
      <c r="AB416" s="11" t="s">
        <v>13</v>
      </c>
      <c r="AC416" s="12" t="s">
        <v>16</v>
      </c>
      <c r="AD416" s="28"/>
      <c r="AE416" s="28"/>
      <c r="AF416" s="28"/>
      <c r="AG416" s="34"/>
      <c r="AH416" s="23"/>
      <c r="AI416" s="10">
        <f t="shared" si="254"/>
        <v>0</v>
      </c>
      <c r="AJ416" s="5"/>
      <c r="AK416" s="5"/>
      <c r="AL416" s="5"/>
      <c r="AM416" s="5"/>
      <c r="AO416" s="11" t="s">
        <v>13</v>
      </c>
      <c r="AP416" s="12" t="s">
        <v>16</v>
      </c>
      <c r="AQ416" s="28"/>
      <c r="AR416" s="28"/>
      <c r="AS416" s="28"/>
      <c r="AT416" s="34"/>
      <c r="AU416" s="23"/>
      <c r="AV416" s="10">
        <f t="shared" si="255"/>
        <v>0</v>
      </c>
      <c r="AW416" s="5"/>
      <c r="AX416" s="5"/>
      <c r="AY416" s="5"/>
      <c r="AZ416" s="5"/>
      <c r="BB416" s="11" t="s">
        <v>13</v>
      </c>
      <c r="BC416" s="12" t="s">
        <v>16</v>
      </c>
      <c r="BD416" s="28"/>
      <c r="BE416" s="28"/>
      <c r="BF416" s="28"/>
      <c r="BG416" s="34"/>
      <c r="BH416" s="23"/>
      <c r="BI416" s="10">
        <f t="shared" si="256"/>
        <v>0</v>
      </c>
      <c r="BJ416" s="5"/>
    </row>
    <row r="417" spans="1:62" x14ac:dyDescent="0.25">
      <c r="B417" s="11" t="s">
        <v>21</v>
      </c>
      <c r="C417" s="12" t="s">
        <v>14</v>
      </c>
      <c r="D417" s="28"/>
      <c r="E417" s="28"/>
      <c r="F417" s="28"/>
      <c r="G417" s="22">
        <f>SUM(G408:G411)</f>
        <v>1.7835000000000001</v>
      </c>
      <c r="H417" s="15">
        <v>37.42</v>
      </c>
      <c r="I417" s="10">
        <f t="shared" si="252"/>
        <v>66.73857000000001</v>
      </c>
      <c r="K417" s="5">
        <f>SUM(G417)*I389</f>
        <v>1.7835000000000001</v>
      </c>
      <c r="O417" s="11" t="s">
        <v>21</v>
      </c>
      <c r="P417" s="12" t="s">
        <v>14</v>
      </c>
      <c r="Q417" s="28"/>
      <c r="R417" s="28"/>
      <c r="S417" s="28"/>
      <c r="T417" s="22">
        <f>SUM(T408:T411)</f>
        <v>1.7835000000000001</v>
      </c>
      <c r="U417" s="15">
        <v>37.42</v>
      </c>
      <c r="V417" s="10">
        <f t="shared" si="253"/>
        <v>66.73857000000001</v>
      </c>
      <c r="W417" s="5"/>
      <c r="X417" s="5">
        <f>SUM(T417)*V389</f>
        <v>1.7835000000000001</v>
      </c>
      <c r="Y417" s="5"/>
      <c r="Z417" s="5"/>
      <c r="AB417" s="11" t="s">
        <v>21</v>
      </c>
      <c r="AC417" s="12" t="s">
        <v>14</v>
      </c>
      <c r="AD417" s="28"/>
      <c r="AE417" s="28"/>
      <c r="AF417" s="28"/>
      <c r="AG417" s="22">
        <f>SUM(AG408:AG411)</f>
        <v>1.7835000000000001</v>
      </c>
      <c r="AH417" s="15">
        <v>37.42</v>
      </c>
      <c r="AI417" s="10">
        <f t="shared" si="254"/>
        <v>66.73857000000001</v>
      </c>
      <c r="AJ417" s="5"/>
      <c r="AK417" s="5">
        <f>SUM(AG417)*AI389</f>
        <v>1.7835000000000001</v>
      </c>
      <c r="AL417" s="5"/>
      <c r="AM417" s="5"/>
      <c r="AO417" s="11" t="s">
        <v>21</v>
      </c>
      <c r="AP417" s="12" t="s">
        <v>14</v>
      </c>
      <c r="AQ417" s="28"/>
      <c r="AR417" s="28"/>
      <c r="AS417" s="28"/>
      <c r="AT417" s="22">
        <f>SUM(AT408:AT411)</f>
        <v>1.7835000000000001</v>
      </c>
      <c r="AU417" s="15">
        <v>37.42</v>
      </c>
      <c r="AV417" s="10">
        <f t="shared" si="255"/>
        <v>66.73857000000001</v>
      </c>
      <c r="AW417" s="5"/>
      <c r="AX417" s="5">
        <f>SUM(AT417)*AV389</f>
        <v>1.7835000000000001</v>
      </c>
      <c r="AY417" s="5"/>
      <c r="AZ417" s="5"/>
      <c r="BB417" s="11" t="s">
        <v>21</v>
      </c>
      <c r="BC417" s="12" t="s">
        <v>14</v>
      </c>
      <c r="BD417" s="28"/>
      <c r="BE417" s="28"/>
      <c r="BF417" s="28"/>
      <c r="BG417" s="22">
        <f>SUM(BG408:BG411)</f>
        <v>1.7835000000000001</v>
      </c>
      <c r="BH417" s="15">
        <v>37.42</v>
      </c>
      <c r="BI417" s="10">
        <f t="shared" si="256"/>
        <v>66.73857000000001</v>
      </c>
      <c r="BJ417" s="5"/>
    </row>
    <row r="418" spans="1:62" x14ac:dyDescent="0.25">
      <c r="B418" s="11" t="s">
        <v>21</v>
      </c>
      <c r="C418" s="12" t="s">
        <v>15</v>
      </c>
      <c r="D418" s="28"/>
      <c r="E418" s="28"/>
      <c r="F418" s="28"/>
      <c r="G418" s="22">
        <f>SUM(G412:G414)</f>
        <v>26</v>
      </c>
      <c r="H418" s="15">
        <v>37.42</v>
      </c>
      <c r="I418" s="10">
        <f t="shared" si="252"/>
        <v>972.92000000000007</v>
      </c>
      <c r="L418" s="5">
        <f>SUM(G418)*I389</f>
        <v>26</v>
      </c>
      <c r="O418" s="11" t="s">
        <v>21</v>
      </c>
      <c r="P418" s="12" t="s">
        <v>15</v>
      </c>
      <c r="Q418" s="28"/>
      <c r="R418" s="28"/>
      <c r="S418" s="28"/>
      <c r="T418" s="22">
        <f>SUM(T412:T414)</f>
        <v>26</v>
      </c>
      <c r="U418" s="15">
        <v>37.42</v>
      </c>
      <c r="V418" s="10">
        <f t="shared" si="253"/>
        <v>972.92000000000007</v>
      </c>
      <c r="W418" s="5"/>
      <c r="X418" s="5"/>
      <c r="Y418" s="5">
        <f>SUM(T418)*V389</f>
        <v>26</v>
      </c>
      <c r="Z418" s="5"/>
      <c r="AB418" s="11" t="s">
        <v>21</v>
      </c>
      <c r="AC418" s="12" t="s">
        <v>15</v>
      </c>
      <c r="AD418" s="28"/>
      <c r="AE418" s="28"/>
      <c r="AF418" s="28"/>
      <c r="AG418" s="22">
        <f>SUM(AG412:AG414)</f>
        <v>26</v>
      </c>
      <c r="AH418" s="15">
        <v>37.42</v>
      </c>
      <c r="AI418" s="10">
        <f t="shared" si="254"/>
        <v>972.92000000000007</v>
      </c>
      <c r="AJ418" s="5"/>
      <c r="AK418" s="5"/>
      <c r="AL418" s="5">
        <f>SUM(AG418)*AI389</f>
        <v>26</v>
      </c>
      <c r="AM418" s="5"/>
      <c r="AO418" s="11" t="s">
        <v>21</v>
      </c>
      <c r="AP418" s="12" t="s">
        <v>15</v>
      </c>
      <c r="AQ418" s="28"/>
      <c r="AR418" s="28"/>
      <c r="AS418" s="28"/>
      <c r="AT418" s="22">
        <f>SUM(AT412:AT414)</f>
        <v>26</v>
      </c>
      <c r="AU418" s="15">
        <v>37.42</v>
      </c>
      <c r="AV418" s="10">
        <f t="shared" si="255"/>
        <v>972.92000000000007</v>
      </c>
      <c r="AW418" s="5"/>
      <c r="AX418" s="5"/>
      <c r="AY418" s="5">
        <f>SUM(AT418)*AV389</f>
        <v>26</v>
      </c>
      <c r="AZ418" s="5"/>
      <c r="BB418" s="11" t="s">
        <v>21</v>
      </c>
      <c r="BC418" s="12" t="s">
        <v>15</v>
      </c>
      <c r="BD418" s="28"/>
      <c r="BE418" s="28"/>
      <c r="BF418" s="28"/>
      <c r="BG418" s="22">
        <f>SUM(BG412:BG414)</f>
        <v>26</v>
      </c>
      <c r="BH418" s="15">
        <v>37.42</v>
      </c>
      <c r="BI418" s="10">
        <f t="shared" si="256"/>
        <v>972.92000000000007</v>
      </c>
      <c r="BJ418" s="5"/>
    </row>
    <row r="419" spans="1:62" x14ac:dyDescent="0.25">
      <c r="B419" s="11" t="s">
        <v>21</v>
      </c>
      <c r="C419" s="12" t="s">
        <v>16</v>
      </c>
      <c r="D419" s="28"/>
      <c r="E419" s="28"/>
      <c r="F419" s="28"/>
      <c r="G419" s="22">
        <f>SUM(G415:G416)</f>
        <v>4.9800000000000004</v>
      </c>
      <c r="H419" s="15">
        <v>37.42</v>
      </c>
      <c r="I419" s="10">
        <f t="shared" si="252"/>
        <v>186.35160000000002</v>
      </c>
      <c r="M419" s="5">
        <f>SUM(G419)*I389</f>
        <v>4.9800000000000004</v>
      </c>
      <c r="O419" s="11" t="s">
        <v>21</v>
      </c>
      <c r="P419" s="12" t="s">
        <v>16</v>
      </c>
      <c r="Q419" s="28"/>
      <c r="R419" s="28"/>
      <c r="S419" s="28"/>
      <c r="T419" s="22">
        <f>SUM(T415:T416)</f>
        <v>4.9800000000000004</v>
      </c>
      <c r="U419" s="15">
        <v>37.42</v>
      </c>
      <c r="V419" s="10">
        <f t="shared" si="253"/>
        <v>186.35160000000002</v>
      </c>
      <c r="W419" s="5"/>
      <c r="X419" s="5"/>
      <c r="Y419" s="5"/>
      <c r="Z419" s="5">
        <f>SUM(T419)*V389</f>
        <v>4.9800000000000004</v>
      </c>
      <c r="AB419" s="11" t="s">
        <v>21</v>
      </c>
      <c r="AC419" s="12" t="s">
        <v>16</v>
      </c>
      <c r="AD419" s="28"/>
      <c r="AE419" s="28"/>
      <c r="AF419" s="28"/>
      <c r="AG419" s="22">
        <f>SUM(AG415:AG416)</f>
        <v>4.9800000000000004</v>
      </c>
      <c r="AH419" s="15">
        <v>37.42</v>
      </c>
      <c r="AI419" s="10">
        <f t="shared" si="254"/>
        <v>186.35160000000002</v>
      </c>
      <c r="AJ419" s="5"/>
      <c r="AK419" s="5"/>
      <c r="AL419" s="5"/>
      <c r="AM419" s="5">
        <f>SUM(AG419)*AI389</f>
        <v>4.9800000000000004</v>
      </c>
      <c r="AO419" s="11" t="s">
        <v>21</v>
      </c>
      <c r="AP419" s="12" t="s">
        <v>16</v>
      </c>
      <c r="AQ419" s="28"/>
      <c r="AR419" s="28"/>
      <c r="AS419" s="28"/>
      <c r="AT419" s="22">
        <f>SUM(AT415:AT416)</f>
        <v>4.9800000000000004</v>
      </c>
      <c r="AU419" s="15">
        <v>37.42</v>
      </c>
      <c r="AV419" s="10">
        <f t="shared" si="255"/>
        <v>186.35160000000002</v>
      </c>
      <c r="AW419" s="5"/>
      <c r="AX419" s="5"/>
      <c r="AY419" s="5"/>
      <c r="AZ419" s="5">
        <f>SUM(AT419)*AV389</f>
        <v>4.9800000000000004</v>
      </c>
      <c r="BB419" s="11" t="s">
        <v>21</v>
      </c>
      <c r="BC419" s="12" t="s">
        <v>16</v>
      </c>
      <c r="BD419" s="28"/>
      <c r="BE419" s="28"/>
      <c r="BF419" s="28"/>
      <c r="BG419" s="22">
        <f>SUM(BG415:BG416)</f>
        <v>4.9800000000000004</v>
      </c>
      <c r="BH419" s="15">
        <v>37.42</v>
      </c>
      <c r="BI419" s="10">
        <f t="shared" si="256"/>
        <v>186.35160000000002</v>
      </c>
      <c r="BJ419" s="5"/>
    </row>
    <row r="420" spans="1:62" x14ac:dyDescent="0.25">
      <c r="B420" s="11" t="s">
        <v>13</v>
      </c>
      <c r="C420" s="12" t="s">
        <v>17</v>
      </c>
      <c r="D420" s="28"/>
      <c r="E420" s="28"/>
      <c r="F420" s="28"/>
      <c r="G420" s="34">
        <v>2</v>
      </c>
      <c r="H420" s="15">
        <v>37.42</v>
      </c>
      <c r="I420" s="10">
        <f t="shared" si="252"/>
        <v>74.84</v>
      </c>
      <c r="L420" s="5">
        <f>SUM(G420)*I389</f>
        <v>2</v>
      </c>
      <c r="O420" s="11" t="s">
        <v>13</v>
      </c>
      <c r="P420" s="12" t="s">
        <v>17</v>
      </c>
      <c r="Q420" s="28"/>
      <c r="R420" s="28"/>
      <c r="S420" s="28"/>
      <c r="T420" s="34">
        <v>2</v>
      </c>
      <c r="U420" s="15">
        <v>37.42</v>
      </c>
      <c r="V420" s="10">
        <f t="shared" si="253"/>
        <v>74.84</v>
      </c>
      <c r="W420" s="5"/>
      <c r="X420" s="5"/>
      <c r="Y420" s="5">
        <f>SUM(T420)*V389</f>
        <v>2</v>
      </c>
      <c r="Z420" s="5"/>
      <c r="AB420" s="11" t="s">
        <v>13</v>
      </c>
      <c r="AC420" s="12" t="s">
        <v>17</v>
      </c>
      <c r="AD420" s="28"/>
      <c r="AE420" s="28"/>
      <c r="AF420" s="28"/>
      <c r="AG420" s="34">
        <v>2</v>
      </c>
      <c r="AH420" s="15">
        <v>37.42</v>
      </c>
      <c r="AI420" s="10">
        <f t="shared" si="254"/>
        <v>74.84</v>
      </c>
      <c r="AJ420" s="5"/>
      <c r="AK420" s="5"/>
      <c r="AL420" s="5">
        <f>SUM(AG420)*AI389</f>
        <v>2</v>
      </c>
      <c r="AM420" s="5"/>
      <c r="AO420" s="11" t="s">
        <v>13</v>
      </c>
      <c r="AP420" s="12" t="s">
        <v>17</v>
      </c>
      <c r="AQ420" s="28"/>
      <c r="AR420" s="28"/>
      <c r="AS420" s="28"/>
      <c r="AT420" s="34">
        <v>2</v>
      </c>
      <c r="AU420" s="15">
        <v>37.42</v>
      </c>
      <c r="AV420" s="10">
        <f t="shared" si="255"/>
        <v>74.84</v>
      </c>
      <c r="AW420" s="5"/>
      <c r="AX420" s="5"/>
      <c r="AY420" s="5">
        <f>SUM(AT420)*AV389</f>
        <v>2</v>
      </c>
      <c r="AZ420" s="5"/>
      <c r="BB420" s="11" t="s">
        <v>13</v>
      </c>
      <c r="BC420" s="12" t="s">
        <v>17</v>
      </c>
      <c r="BD420" s="28"/>
      <c r="BE420" s="28"/>
      <c r="BF420" s="28"/>
      <c r="BG420" s="34">
        <v>2</v>
      </c>
      <c r="BH420" s="15">
        <v>37.42</v>
      </c>
      <c r="BI420" s="10">
        <f t="shared" si="256"/>
        <v>74.84</v>
      </c>
      <c r="BJ420" s="5"/>
    </row>
    <row r="421" spans="1:62" x14ac:dyDescent="0.25">
      <c r="B421" s="11" t="s">
        <v>12</v>
      </c>
      <c r="C421" s="12"/>
      <c r="D421" s="28"/>
      <c r="E421" s="28"/>
      <c r="F421" s="28"/>
      <c r="G421" s="10"/>
      <c r="H421" s="15">
        <v>37.42</v>
      </c>
      <c r="I421" s="10">
        <f t="shared" si="252"/>
        <v>0</v>
      </c>
      <c r="O421" s="11" t="s">
        <v>12</v>
      </c>
      <c r="P421" s="12"/>
      <c r="Q421" s="28"/>
      <c r="R421" s="28"/>
      <c r="S421" s="28"/>
      <c r="T421" s="10"/>
      <c r="U421" s="15">
        <v>37.42</v>
      </c>
      <c r="V421" s="10">
        <f t="shared" si="253"/>
        <v>0</v>
      </c>
      <c r="W421" s="5"/>
      <c r="X421" s="5"/>
      <c r="Y421" s="5"/>
      <c r="Z421" s="5"/>
      <c r="AB421" s="11" t="s">
        <v>12</v>
      </c>
      <c r="AC421" s="12"/>
      <c r="AD421" s="28"/>
      <c r="AE421" s="28"/>
      <c r="AF421" s="28"/>
      <c r="AG421" s="10"/>
      <c r="AH421" s="15">
        <v>37.42</v>
      </c>
      <c r="AI421" s="10">
        <f t="shared" si="254"/>
        <v>0</v>
      </c>
      <c r="AJ421" s="5"/>
      <c r="AK421" s="5"/>
      <c r="AL421" s="5"/>
      <c r="AM421" s="5"/>
      <c r="AO421" s="11" t="s">
        <v>12</v>
      </c>
      <c r="AP421" s="12"/>
      <c r="AQ421" s="28"/>
      <c r="AR421" s="28"/>
      <c r="AS421" s="28"/>
      <c r="AT421" s="10"/>
      <c r="AU421" s="15">
        <v>37.42</v>
      </c>
      <c r="AV421" s="10">
        <f t="shared" si="255"/>
        <v>0</v>
      </c>
      <c r="AW421" s="5"/>
      <c r="AX421" s="5"/>
      <c r="AY421" s="5"/>
      <c r="AZ421" s="5"/>
      <c r="BB421" s="11" t="s">
        <v>12</v>
      </c>
      <c r="BC421" s="12"/>
      <c r="BD421" s="28"/>
      <c r="BE421" s="28"/>
      <c r="BF421" s="28"/>
      <c r="BG421" s="10"/>
      <c r="BH421" s="15">
        <v>37.42</v>
      </c>
      <c r="BI421" s="10">
        <f t="shared" si="256"/>
        <v>0</v>
      </c>
      <c r="BJ421" s="5"/>
    </row>
    <row r="422" spans="1:62" x14ac:dyDescent="0.25">
      <c r="B422" s="11" t="s">
        <v>11</v>
      </c>
      <c r="C422" s="12"/>
      <c r="D422" s="28"/>
      <c r="E422" s="28"/>
      <c r="F422" s="28"/>
      <c r="G422" s="10">
        <v>1</v>
      </c>
      <c r="H422" s="15">
        <f>SUM(I391:I421)*0.01</f>
        <v>44.611319140000006</v>
      </c>
      <c r="I422" s="10">
        <f>SUM(G422*H422)</f>
        <v>44.611319140000006</v>
      </c>
      <c r="O422" s="11" t="s">
        <v>11</v>
      </c>
      <c r="P422" s="12"/>
      <c r="Q422" s="28"/>
      <c r="R422" s="28"/>
      <c r="S422" s="28"/>
      <c r="T422" s="10">
        <v>1</v>
      </c>
      <c r="U422" s="15">
        <f>SUM(V391:V421)*0.01</f>
        <v>40.428569140000008</v>
      </c>
      <c r="V422" s="10">
        <f>SUM(T422*U422)</f>
        <v>40.428569140000008</v>
      </c>
      <c r="W422" s="5"/>
      <c r="X422" s="5"/>
      <c r="Y422" s="5"/>
      <c r="Z422" s="5"/>
      <c r="AB422" s="11" t="s">
        <v>11</v>
      </c>
      <c r="AC422" s="12"/>
      <c r="AD422" s="28"/>
      <c r="AE422" s="28"/>
      <c r="AF422" s="28"/>
      <c r="AG422" s="10">
        <v>1</v>
      </c>
      <c r="AH422" s="15">
        <f>SUM(AI391:AI421)*0.01</f>
        <v>41.822819140000014</v>
      </c>
      <c r="AI422" s="10">
        <f>SUM(AG422*AH422)</f>
        <v>41.822819140000014</v>
      </c>
      <c r="AJ422" s="5"/>
      <c r="AK422" s="5"/>
      <c r="AL422" s="5"/>
      <c r="AM422" s="5"/>
      <c r="AO422" s="11" t="s">
        <v>11</v>
      </c>
      <c r="AP422" s="12"/>
      <c r="AQ422" s="28"/>
      <c r="AR422" s="28"/>
      <c r="AS422" s="28"/>
      <c r="AT422" s="10">
        <v>1</v>
      </c>
      <c r="AU422" s="15">
        <f>SUM(AV391:AV421)*0.01</f>
        <v>42.65936914000001</v>
      </c>
      <c r="AV422" s="10">
        <f>SUM(AT422*AU422)</f>
        <v>42.65936914000001</v>
      </c>
      <c r="AW422" s="5"/>
      <c r="AX422" s="5"/>
      <c r="AY422" s="5"/>
      <c r="AZ422" s="5"/>
      <c r="BB422" s="11" t="s">
        <v>11</v>
      </c>
      <c r="BC422" s="12"/>
      <c r="BD422" s="28"/>
      <c r="BE422" s="28"/>
      <c r="BF422" s="28"/>
      <c r="BG422" s="10">
        <v>1</v>
      </c>
      <c r="BH422" s="15">
        <f>SUM(BI391:BI421)*0.01</f>
        <v>49.929819139999999</v>
      </c>
      <c r="BI422" s="10">
        <f>SUM(BG422*BH422)</f>
        <v>49.929819139999999</v>
      </c>
      <c r="BJ422" s="5"/>
    </row>
    <row r="423" spans="1:62" s="2" customFormat="1" x14ac:dyDescent="0.25">
      <c r="B423" s="8" t="s">
        <v>10</v>
      </c>
      <c r="D423" s="27"/>
      <c r="E423" s="27"/>
      <c r="F423" s="27"/>
      <c r="G423" s="6">
        <f>SUM(G417:G420)</f>
        <v>34.763500000000001</v>
      </c>
      <c r="H423" s="14"/>
      <c r="I423" s="6">
        <f>SUM(I391:I422)</f>
        <v>4505.7432331400005</v>
      </c>
      <c r="J423" s="6">
        <f>SUM(I423)*I389</f>
        <v>4505.7432331400005</v>
      </c>
      <c r="K423" s="6">
        <f>SUM(K417:K422)</f>
        <v>1.7835000000000001</v>
      </c>
      <c r="L423" s="6">
        <f t="shared" ref="L423" si="257">SUM(L417:L422)</f>
        <v>28</v>
      </c>
      <c r="M423" s="6">
        <f t="shared" ref="M423" si="258">SUM(M417:M422)</f>
        <v>4.9800000000000004</v>
      </c>
      <c r="O423" s="8" t="s">
        <v>10</v>
      </c>
      <c r="Q423" s="27"/>
      <c r="R423" s="27"/>
      <c r="S423" s="27"/>
      <c r="T423" s="6">
        <f>SUM(T417:T420)</f>
        <v>34.763500000000001</v>
      </c>
      <c r="U423" s="14"/>
      <c r="V423" s="6">
        <f>SUM(V391:V422)</f>
        <v>4083.2854831400005</v>
      </c>
      <c r="W423" s="6">
        <f>SUM(V423)*V389</f>
        <v>4083.2854831400005</v>
      </c>
      <c r="X423" s="6">
        <f>SUM(X417:X422)</f>
        <v>1.7835000000000001</v>
      </c>
      <c r="Y423" s="6">
        <f t="shared" ref="Y423:Z423" si="259">SUM(Y417:Y422)</f>
        <v>28</v>
      </c>
      <c r="Z423" s="6">
        <f t="shared" si="259"/>
        <v>4.9800000000000004</v>
      </c>
      <c r="AB423" s="8" t="s">
        <v>10</v>
      </c>
      <c r="AD423" s="27"/>
      <c r="AE423" s="27"/>
      <c r="AF423" s="27"/>
      <c r="AG423" s="6">
        <f>SUM(AG417:AG420)</f>
        <v>34.763500000000001</v>
      </c>
      <c r="AH423" s="14"/>
      <c r="AI423" s="6">
        <f>SUM(AI391:AI422)</f>
        <v>4224.1047331400014</v>
      </c>
      <c r="AJ423" s="6">
        <f>SUM(AI423)*AI389</f>
        <v>4224.1047331400014</v>
      </c>
      <c r="AK423" s="6">
        <f>SUM(AK417:AK422)</f>
        <v>1.7835000000000001</v>
      </c>
      <c r="AL423" s="6">
        <f t="shared" ref="AL423:AM423" si="260">SUM(AL417:AL422)</f>
        <v>28</v>
      </c>
      <c r="AM423" s="6">
        <f t="shared" si="260"/>
        <v>4.9800000000000004</v>
      </c>
      <c r="AO423" s="8" t="s">
        <v>10</v>
      </c>
      <c r="AQ423" s="27"/>
      <c r="AR423" s="27"/>
      <c r="AS423" s="27"/>
      <c r="AT423" s="6">
        <f>SUM(AT417:AT420)</f>
        <v>34.763500000000001</v>
      </c>
      <c r="AU423" s="14"/>
      <c r="AV423" s="6">
        <f>SUM(AV391:AV422)</f>
        <v>4308.5962831400011</v>
      </c>
      <c r="AW423" s="6">
        <f>SUM(AV423)*AV389</f>
        <v>4308.5962831400011</v>
      </c>
      <c r="AX423" s="6">
        <f>SUM(AX417:AX422)</f>
        <v>1.7835000000000001</v>
      </c>
      <c r="AY423" s="6">
        <f t="shared" ref="AY423:AZ423" si="261">SUM(AY417:AY422)</f>
        <v>28</v>
      </c>
      <c r="AZ423" s="6">
        <f t="shared" si="261"/>
        <v>4.9800000000000004</v>
      </c>
      <c r="BB423" s="8" t="s">
        <v>10</v>
      </c>
      <c r="BD423" s="27"/>
      <c r="BE423" s="27"/>
      <c r="BF423" s="27"/>
      <c r="BG423" s="6">
        <f>SUM(BG417:BG420)</f>
        <v>34.763500000000001</v>
      </c>
      <c r="BH423" s="14"/>
      <c r="BI423" s="6">
        <f>SUM(BI391:BI422)</f>
        <v>5042.9117331400003</v>
      </c>
      <c r="BJ423" s="6">
        <f>SUM(BI423)*BI389</f>
        <v>0</v>
      </c>
    </row>
    <row r="424" spans="1:62" ht="15.6" x14ac:dyDescent="0.3">
      <c r="A424" s="3" t="s">
        <v>9</v>
      </c>
      <c r="B424" s="67" t="str">
        <f>'JMS SHEDULE OF WORKS'!D15</f>
        <v>E/O fluted glass</v>
      </c>
      <c r="D424" s="26">
        <f>'JMS SHEDULE OF WORKS'!F15</f>
        <v>0</v>
      </c>
      <c r="F424" s="68" t="str">
        <f>'JMS SHEDULE OF WORKS'!J15</f>
        <v>WC-11</v>
      </c>
      <c r="H424" s="13" t="s">
        <v>22</v>
      </c>
      <c r="I424" s="24">
        <f>'JMS SHEDULE OF WORKS'!G15</f>
        <v>1</v>
      </c>
    </row>
    <row r="425" spans="1:62" s="2" customFormat="1" x14ac:dyDescent="0.25">
      <c r="A425" s="66" t="str">
        <f>'JMS SHEDULE OF WORKS'!A15</f>
        <v>6881/13</v>
      </c>
      <c r="B425" s="8" t="s">
        <v>3</v>
      </c>
      <c r="C425" s="2" t="s">
        <v>4</v>
      </c>
      <c r="D425" s="27" t="s">
        <v>5</v>
      </c>
      <c r="E425" s="27" t="s">
        <v>5</v>
      </c>
      <c r="F425" s="27" t="s">
        <v>23</v>
      </c>
      <c r="G425" s="6" t="s">
        <v>6</v>
      </c>
      <c r="H425" s="14" t="s">
        <v>7</v>
      </c>
      <c r="I425" s="6" t="s">
        <v>8</v>
      </c>
      <c r="J425" s="6"/>
      <c r="K425" s="6" t="s">
        <v>18</v>
      </c>
      <c r="L425" s="6" t="s">
        <v>19</v>
      </c>
      <c r="M425" s="6" t="s">
        <v>20</v>
      </c>
    </row>
    <row r="426" spans="1:62" x14ac:dyDescent="0.25">
      <c r="A426" s="30" t="s">
        <v>24</v>
      </c>
      <c r="B426" s="11"/>
      <c r="C426" s="12"/>
      <c r="D426" s="28"/>
      <c r="E426" s="28"/>
      <c r="F426" s="28">
        <f t="shared" ref="F426:F431" si="262">SUM(D426*E426)</f>
        <v>0</v>
      </c>
      <c r="G426" s="10"/>
      <c r="H426" s="15"/>
      <c r="I426" s="10">
        <f t="shared" ref="I426:I431" si="263">SUM(F426*G426)*H426</f>
        <v>0</v>
      </c>
    </row>
    <row r="427" spans="1:62" x14ac:dyDescent="0.25">
      <c r="A427" s="30" t="s">
        <v>24</v>
      </c>
      <c r="B427" s="11"/>
      <c r="C427" s="12"/>
      <c r="D427" s="28"/>
      <c r="E427" s="28"/>
      <c r="F427" s="28">
        <f t="shared" si="262"/>
        <v>0</v>
      </c>
      <c r="G427" s="10"/>
      <c r="H427" s="15"/>
      <c r="I427" s="10">
        <f t="shared" si="263"/>
        <v>0</v>
      </c>
    </row>
    <row r="428" spans="1:62" x14ac:dyDescent="0.25">
      <c r="A428" s="30" t="s">
        <v>24</v>
      </c>
      <c r="B428" s="11"/>
      <c r="C428" s="12"/>
      <c r="D428" s="28"/>
      <c r="E428" s="28"/>
      <c r="F428" s="28">
        <f t="shared" si="262"/>
        <v>0</v>
      </c>
      <c r="G428" s="10"/>
      <c r="H428" s="15"/>
      <c r="I428" s="10">
        <f t="shared" si="263"/>
        <v>0</v>
      </c>
    </row>
    <row r="429" spans="1:62" x14ac:dyDescent="0.25">
      <c r="A429" s="31" t="s">
        <v>25</v>
      </c>
      <c r="B429" s="11"/>
      <c r="C429" s="12"/>
      <c r="D429" s="28"/>
      <c r="E429" s="28"/>
      <c r="F429" s="28">
        <f t="shared" si="262"/>
        <v>0</v>
      </c>
      <c r="G429" s="10"/>
      <c r="H429" s="15"/>
      <c r="I429" s="10">
        <f t="shared" si="263"/>
        <v>0</v>
      </c>
    </row>
    <row r="430" spans="1:62" x14ac:dyDescent="0.25">
      <c r="A430" s="31" t="s">
        <v>25</v>
      </c>
      <c r="B430" s="11"/>
      <c r="C430" s="12"/>
      <c r="D430" s="28"/>
      <c r="E430" s="28"/>
      <c r="F430" s="28">
        <f t="shared" si="262"/>
        <v>0</v>
      </c>
      <c r="G430" s="10"/>
      <c r="H430" s="15"/>
      <c r="I430" s="10">
        <f t="shared" si="263"/>
        <v>0</v>
      </c>
    </row>
    <row r="431" spans="1:62" x14ac:dyDescent="0.25">
      <c r="A431" s="31" t="s">
        <v>25</v>
      </c>
      <c r="B431" s="11"/>
      <c r="C431" s="12"/>
      <c r="D431" s="28"/>
      <c r="E431" s="28"/>
      <c r="F431" s="28">
        <f t="shared" si="262"/>
        <v>0</v>
      </c>
      <c r="G431" s="10"/>
      <c r="H431" s="15"/>
      <c r="I431" s="10">
        <f t="shared" si="263"/>
        <v>0</v>
      </c>
    </row>
    <row r="432" spans="1:62" x14ac:dyDescent="0.25">
      <c r="A432" s="31" t="s">
        <v>39</v>
      </c>
      <c r="B432" s="11"/>
      <c r="C432" s="12"/>
      <c r="D432" s="28"/>
      <c r="E432" s="28"/>
      <c r="F432" s="28"/>
      <c r="G432" s="10"/>
      <c r="H432" s="15"/>
      <c r="I432" s="10">
        <f t="shared" ref="I432:I434" si="264">SUM(G432*H432)</f>
        <v>0</v>
      </c>
    </row>
    <row r="433" spans="1:10" x14ac:dyDescent="0.25">
      <c r="A433" s="31" t="s">
        <v>39</v>
      </c>
      <c r="B433" s="11"/>
      <c r="C433" s="12"/>
      <c r="D433" s="28"/>
      <c r="E433" s="28"/>
      <c r="F433" s="28"/>
      <c r="G433" s="10"/>
      <c r="H433" s="15"/>
      <c r="I433" s="10">
        <f t="shared" si="264"/>
        <v>0</v>
      </c>
    </row>
    <row r="434" spans="1:10" x14ac:dyDescent="0.25">
      <c r="A434" s="31" t="s">
        <v>39</v>
      </c>
      <c r="B434" s="11"/>
      <c r="C434" s="12"/>
      <c r="D434" s="28"/>
      <c r="E434" s="28"/>
      <c r="F434" s="28"/>
      <c r="G434" s="10"/>
      <c r="H434" s="15"/>
      <c r="I434" s="10">
        <f t="shared" si="264"/>
        <v>0</v>
      </c>
    </row>
    <row r="435" spans="1:10" x14ac:dyDescent="0.25">
      <c r="A435" s="32" t="s">
        <v>28</v>
      </c>
      <c r="B435" s="11" t="s">
        <v>1220</v>
      </c>
      <c r="C435" s="12"/>
      <c r="D435" s="28"/>
      <c r="E435" s="28"/>
      <c r="F435" s="28"/>
      <c r="G435" s="10">
        <v>2</v>
      </c>
      <c r="H435" s="15">
        <v>70</v>
      </c>
      <c r="I435" s="10">
        <f t="shared" ref="I435" si="265">SUM(G435*H435)</f>
        <v>140</v>
      </c>
      <c r="J435" s="10" t="s">
        <v>1233</v>
      </c>
    </row>
    <row r="436" spans="1:10" x14ac:dyDescent="0.25">
      <c r="A436" s="32" t="s">
        <v>28</v>
      </c>
      <c r="B436" s="11"/>
      <c r="C436" s="12"/>
      <c r="D436" s="28"/>
      <c r="E436" s="28"/>
      <c r="F436" s="28"/>
      <c r="G436" s="10"/>
      <c r="H436" s="15"/>
      <c r="I436" s="10">
        <f t="shared" ref="I436:I453" si="266">SUM(G436*H436)</f>
        <v>0</v>
      </c>
    </row>
    <row r="437" spans="1:10" x14ac:dyDescent="0.25">
      <c r="A437" s="32" t="s">
        <v>28</v>
      </c>
      <c r="B437" s="11"/>
      <c r="C437" s="12"/>
      <c r="D437" s="28"/>
      <c r="E437" s="28"/>
      <c r="F437" s="28"/>
      <c r="G437" s="10"/>
      <c r="H437" s="15"/>
      <c r="I437" s="10">
        <f t="shared" si="266"/>
        <v>0</v>
      </c>
    </row>
    <row r="438" spans="1:10" x14ac:dyDescent="0.25">
      <c r="A438" t="s">
        <v>26</v>
      </c>
      <c r="B438" s="11"/>
      <c r="C438" s="12"/>
      <c r="D438" s="28"/>
      <c r="E438" s="28"/>
      <c r="F438" s="28"/>
      <c r="G438" s="33">
        <v>0.1</v>
      </c>
      <c r="H438" s="15">
        <f>SUM(I435:I437)</f>
        <v>140</v>
      </c>
      <c r="I438" s="10">
        <f t="shared" si="266"/>
        <v>14</v>
      </c>
    </row>
    <row r="439" spans="1:10" x14ac:dyDescent="0.25">
      <c r="B439" s="11" t="s">
        <v>27</v>
      </c>
      <c r="C439" s="12"/>
      <c r="D439" s="28"/>
      <c r="E439" s="28"/>
      <c r="F439" s="28"/>
      <c r="G439" s="10"/>
      <c r="H439" s="15"/>
      <c r="I439" s="10">
        <f t="shared" si="266"/>
        <v>0</v>
      </c>
    </row>
    <row r="440" spans="1:10" x14ac:dyDescent="0.25">
      <c r="B440" s="11" t="s">
        <v>13</v>
      </c>
      <c r="C440" s="12" t="s">
        <v>14</v>
      </c>
      <c r="D440" s="28" t="s">
        <v>29</v>
      </c>
      <c r="E440" s="28"/>
      <c r="F440" s="28">
        <f>SUM(G426:G428)</f>
        <v>0</v>
      </c>
      <c r="G440" s="34">
        <f>SUM(F440)/20</f>
        <v>0</v>
      </c>
      <c r="H440" s="23"/>
      <c r="I440" s="10">
        <f t="shared" si="266"/>
        <v>0</v>
      </c>
    </row>
    <row r="441" spans="1:10" x14ac:dyDescent="0.25">
      <c r="B441" s="11" t="s">
        <v>13</v>
      </c>
      <c r="C441" s="12" t="s">
        <v>14</v>
      </c>
      <c r="D441" s="28" t="s">
        <v>30</v>
      </c>
      <c r="E441" s="28"/>
      <c r="F441" s="28">
        <f>SUM(G429:G431)</f>
        <v>0</v>
      </c>
      <c r="G441" s="34">
        <f>SUM(F441)/10</f>
        <v>0</v>
      </c>
      <c r="H441" s="23"/>
      <c r="I441" s="10">
        <f t="shared" si="266"/>
        <v>0</v>
      </c>
    </row>
    <row r="442" spans="1:10" x14ac:dyDescent="0.25">
      <c r="B442" s="11" t="s">
        <v>13</v>
      </c>
      <c r="C442" s="12" t="s">
        <v>14</v>
      </c>
      <c r="D442" s="28" t="s">
        <v>60</v>
      </c>
      <c r="E442" s="28"/>
      <c r="F442" s="69"/>
      <c r="G442" s="34">
        <f>SUM(F442)*0.25</f>
        <v>0</v>
      </c>
      <c r="H442" s="23"/>
      <c r="I442" s="10">
        <f t="shared" si="266"/>
        <v>0</v>
      </c>
    </row>
    <row r="443" spans="1:10" x14ac:dyDescent="0.25">
      <c r="B443" s="11" t="s">
        <v>13</v>
      </c>
      <c r="C443" s="12" t="s">
        <v>14</v>
      </c>
      <c r="D443" s="28"/>
      <c r="E443" s="28"/>
      <c r="F443" s="28"/>
      <c r="G443" s="34"/>
      <c r="H443" s="23"/>
      <c r="I443" s="10">
        <f t="shared" si="266"/>
        <v>0</v>
      </c>
    </row>
    <row r="444" spans="1:10" x14ac:dyDescent="0.25">
      <c r="B444" s="11" t="s">
        <v>13</v>
      </c>
      <c r="C444" s="12" t="s">
        <v>15</v>
      </c>
      <c r="D444" s="28"/>
      <c r="E444" s="28"/>
      <c r="F444" s="28"/>
      <c r="G444" s="34"/>
      <c r="H444" s="23"/>
      <c r="I444" s="10">
        <f t="shared" si="266"/>
        <v>0</v>
      </c>
    </row>
    <row r="445" spans="1:10" x14ac:dyDescent="0.25">
      <c r="B445" s="11" t="s">
        <v>13</v>
      </c>
      <c r="C445" s="12" t="s">
        <v>15</v>
      </c>
      <c r="D445" s="28"/>
      <c r="E445" s="28"/>
      <c r="F445" s="28"/>
      <c r="G445" s="34"/>
      <c r="H445" s="23"/>
      <c r="I445" s="10">
        <f t="shared" si="266"/>
        <v>0</v>
      </c>
    </row>
    <row r="446" spans="1:10" x14ac:dyDescent="0.25">
      <c r="B446" s="11" t="s">
        <v>13</v>
      </c>
      <c r="C446" s="12" t="s">
        <v>15</v>
      </c>
      <c r="D446" s="28"/>
      <c r="E446" s="28"/>
      <c r="F446" s="28"/>
      <c r="G446" s="34"/>
      <c r="H446" s="23"/>
      <c r="I446" s="10">
        <f t="shared" si="266"/>
        <v>0</v>
      </c>
    </row>
    <row r="447" spans="1:10" x14ac:dyDescent="0.25">
      <c r="B447" s="11" t="s">
        <v>13</v>
      </c>
      <c r="C447" s="12" t="s">
        <v>16</v>
      </c>
      <c r="D447" s="28"/>
      <c r="E447" s="28"/>
      <c r="F447" s="28"/>
      <c r="G447" s="34"/>
      <c r="H447" s="23"/>
      <c r="I447" s="10">
        <f t="shared" si="266"/>
        <v>0</v>
      </c>
    </row>
    <row r="448" spans="1:10" x14ac:dyDescent="0.25">
      <c r="B448" s="11" t="s">
        <v>13</v>
      </c>
      <c r="C448" s="12" t="s">
        <v>16</v>
      </c>
      <c r="D448" s="28"/>
      <c r="E448" s="28"/>
      <c r="F448" s="28"/>
      <c r="G448" s="34"/>
      <c r="H448" s="23"/>
      <c r="I448" s="10">
        <f t="shared" si="266"/>
        <v>0</v>
      </c>
    </row>
    <row r="449" spans="1:13" x14ac:dyDescent="0.25">
      <c r="B449" s="11" t="s">
        <v>21</v>
      </c>
      <c r="C449" s="12" t="s">
        <v>14</v>
      </c>
      <c r="D449" s="28"/>
      <c r="E449" s="28"/>
      <c r="F449" s="28"/>
      <c r="G449" s="22">
        <f>SUM(G440:G443)</f>
        <v>0</v>
      </c>
      <c r="H449" s="15">
        <v>37.42</v>
      </c>
      <c r="I449" s="10">
        <f t="shared" si="266"/>
        <v>0</v>
      </c>
      <c r="K449" s="5">
        <f>SUM(G449)*I424</f>
        <v>0</v>
      </c>
    </row>
    <row r="450" spans="1:13" x14ac:dyDescent="0.25">
      <c r="B450" s="11" t="s">
        <v>21</v>
      </c>
      <c r="C450" s="12" t="s">
        <v>15</v>
      </c>
      <c r="D450" s="28"/>
      <c r="E450" s="28"/>
      <c r="F450" s="28"/>
      <c r="G450" s="22">
        <f>SUM(G444:G446)</f>
        <v>0</v>
      </c>
      <c r="H450" s="15">
        <v>37.42</v>
      </c>
      <c r="I450" s="10">
        <f t="shared" si="266"/>
        <v>0</v>
      </c>
      <c r="L450" s="5">
        <f>SUM(G450)*I424</f>
        <v>0</v>
      </c>
    </row>
    <row r="451" spans="1:13" x14ac:dyDescent="0.25">
      <c r="B451" s="11" t="s">
        <v>21</v>
      </c>
      <c r="C451" s="12" t="s">
        <v>16</v>
      </c>
      <c r="D451" s="28"/>
      <c r="E451" s="28"/>
      <c r="F451" s="28"/>
      <c r="G451" s="22">
        <f>SUM(G447:G448)</f>
        <v>0</v>
      </c>
      <c r="H451" s="15">
        <v>37.42</v>
      </c>
      <c r="I451" s="10">
        <f t="shared" si="266"/>
        <v>0</v>
      </c>
      <c r="M451" s="5">
        <f>SUM(G451)*I424</f>
        <v>0</v>
      </c>
    </row>
    <row r="452" spans="1:13" x14ac:dyDescent="0.25">
      <c r="B452" s="11" t="s">
        <v>13</v>
      </c>
      <c r="C452" s="12" t="s">
        <v>17</v>
      </c>
      <c r="D452" s="28"/>
      <c r="E452" s="28"/>
      <c r="F452" s="28"/>
      <c r="G452" s="34"/>
      <c r="H452" s="15">
        <v>37.42</v>
      </c>
      <c r="I452" s="10">
        <f t="shared" si="266"/>
        <v>0</v>
      </c>
      <c r="L452" s="5">
        <f>SUM(G452)*I424</f>
        <v>0</v>
      </c>
    </row>
    <row r="453" spans="1:13" x14ac:dyDescent="0.25">
      <c r="B453" s="11" t="s">
        <v>12</v>
      </c>
      <c r="C453" s="12"/>
      <c r="D453" s="28"/>
      <c r="E453" s="28"/>
      <c r="F453" s="28"/>
      <c r="G453" s="10"/>
      <c r="H453" s="15">
        <v>37.42</v>
      </c>
      <c r="I453" s="10">
        <f t="shared" si="266"/>
        <v>0</v>
      </c>
    </row>
    <row r="454" spans="1:13" x14ac:dyDescent="0.25">
      <c r="B454" s="11" t="s">
        <v>11</v>
      </c>
      <c r="C454" s="12"/>
      <c r="D454" s="28"/>
      <c r="E454" s="28"/>
      <c r="F454" s="28"/>
      <c r="G454" s="10">
        <v>1</v>
      </c>
      <c r="H454" s="15">
        <f>SUM(I426:I453)*0.01</f>
        <v>1.54</v>
      </c>
      <c r="I454" s="10">
        <f>SUM(G454*H454)</f>
        <v>1.54</v>
      </c>
    </row>
    <row r="455" spans="1:13" s="2" customFormat="1" x14ac:dyDescent="0.25">
      <c r="B455" s="8" t="s">
        <v>10</v>
      </c>
      <c r="D455" s="27"/>
      <c r="E455" s="27"/>
      <c r="F455" s="27"/>
      <c r="G455" s="6">
        <f>SUM(G449:G452)</f>
        <v>0</v>
      </c>
      <c r="H455" s="14"/>
      <c r="I455" s="6">
        <f>SUM(I426:I454)</f>
        <v>155.54</v>
      </c>
      <c r="J455" s="6">
        <f>SUM(I455)*I424</f>
        <v>155.54</v>
      </c>
      <c r="K455" s="6">
        <f>SUM(K449:K454)</f>
        <v>0</v>
      </c>
      <c r="L455" s="6">
        <f t="shared" ref="L455" si="267">SUM(L449:L454)</f>
        <v>0</v>
      </c>
      <c r="M455" s="6">
        <f t="shared" ref="M455" si="268">SUM(M449:M454)</f>
        <v>0</v>
      </c>
    </row>
    <row r="456" spans="1:13" ht="15.6" x14ac:dyDescent="0.3">
      <c r="A456" s="3" t="s">
        <v>9</v>
      </c>
      <c r="B456" s="67" t="str">
        <f>'JMS SHEDULE OF WORKS'!D16</f>
        <v>FF-15 Male WC mirror</v>
      </c>
      <c r="D456" s="26" t="str">
        <f>'JMS SHEDULE OF WORKS'!F16</f>
        <v>796mm X 1075mm</v>
      </c>
      <c r="F456" s="68" t="str">
        <f>'JMS SHEDULE OF WORKS'!J16</f>
        <v>WC-11</v>
      </c>
      <c r="H456" s="13" t="s">
        <v>22</v>
      </c>
      <c r="I456" s="24">
        <f>'JMS SHEDULE OF WORKS'!G16</f>
        <v>1</v>
      </c>
    </row>
    <row r="457" spans="1:13" s="2" customFormat="1" x14ac:dyDescent="0.25">
      <c r="A457" s="66" t="str">
        <f>'JMS SHEDULE OF WORKS'!A16</f>
        <v>6881/14</v>
      </c>
      <c r="B457" s="8" t="s">
        <v>3</v>
      </c>
      <c r="C457" s="2" t="s">
        <v>4</v>
      </c>
      <c r="D457" s="27" t="s">
        <v>5</v>
      </c>
      <c r="E457" s="27" t="s">
        <v>5</v>
      </c>
      <c r="F457" s="27" t="s">
        <v>23</v>
      </c>
      <c r="G457" s="6" t="s">
        <v>6</v>
      </c>
      <c r="H457" s="14" t="s">
        <v>7</v>
      </c>
      <c r="I457" s="6" t="s">
        <v>8</v>
      </c>
      <c r="J457" s="6"/>
      <c r="K457" s="6" t="s">
        <v>18</v>
      </c>
      <c r="L457" s="6" t="s">
        <v>19</v>
      </c>
      <c r="M457" s="6" t="s">
        <v>20</v>
      </c>
    </row>
    <row r="458" spans="1:13" x14ac:dyDescent="0.25">
      <c r="A458" s="30" t="s">
        <v>24</v>
      </c>
      <c r="B458" s="11"/>
      <c r="C458" s="12"/>
      <c r="D458" s="28"/>
      <c r="E458" s="28"/>
      <c r="F458" s="28">
        <f t="shared" ref="F458:F459" si="269">SUM(D458*E458)</f>
        <v>0</v>
      </c>
      <c r="G458" s="10">
        <f>SUM(D456)*3</f>
        <v>0</v>
      </c>
      <c r="H458" s="15">
        <v>550</v>
      </c>
      <c r="I458" s="10">
        <f t="shared" ref="I458:I459" si="270">SUM(F458*G458)*H458</f>
        <v>0</v>
      </c>
    </row>
    <row r="459" spans="1:13" x14ac:dyDescent="0.25">
      <c r="A459" s="30" t="s">
        <v>24</v>
      </c>
      <c r="B459" s="11"/>
      <c r="C459" s="12"/>
      <c r="D459" s="28"/>
      <c r="E459" s="28"/>
      <c r="F459" s="28">
        <f t="shared" si="269"/>
        <v>0</v>
      </c>
      <c r="G459" s="10">
        <f>SUM(E456)*12</f>
        <v>0</v>
      </c>
      <c r="H459" s="15">
        <v>550</v>
      </c>
      <c r="I459" s="10">
        <f t="shared" si="270"/>
        <v>0</v>
      </c>
    </row>
    <row r="460" spans="1:13" x14ac:dyDescent="0.25">
      <c r="A460" s="30" t="s">
        <v>24</v>
      </c>
      <c r="B460" s="11"/>
      <c r="C460" s="12"/>
      <c r="D460" s="28"/>
      <c r="E460" s="28"/>
      <c r="F460" s="28">
        <f t="shared" ref="F460:F463" si="271">SUM(D460*E460)</f>
        <v>0</v>
      </c>
      <c r="G460" s="10"/>
      <c r="H460" s="15"/>
      <c r="I460" s="10">
        <f t="shared" ref="I460:I463" si="272">SUM(F460*G460)*H460</f>
        <v>0</v>
      </c>
    </row>
    <row r="461" spans="1:13" x14ac:dyDescent="0.25">
      <c r="A461" s="31" t="s">
        <v>25</v>
      </c>
      <c r="B461" s="11"/>
      <c r="C461" s="12"/>
      <c r="D461" s="28"/>
      <c r="E461" s="28"/>
      <c r="F461" s="28">
        <f t="shared" si="271"/>
        <v>0</v>
      </c>
      <c r="G461" s="10"/>
      <c r="H461" s="15"/>
      <c r="I461" s="10">
        <f t="shared" si="272"/>
        <v>0</v>
      </c>
    </row>
    <row r="462" spans="1:13" x14ac:dyDescent="0.25">
      <c r="A462" s="31" t="s">
        <v>25</v>
      </c>
      <c r="B462" s="11"/>
      <c r="C462" s="12"/>
      <c r="D462" s="28"/>
      <c r="E462" s="28"/>
      <c r="F462" s="28">
        <f t="shared" si="271"/>
        <v>0</v>
      </c>
      <c r="G462" s="10"/>
      <c r="H462" s="15"/>
      <c r="I462" s="10">
        <f t="shared" si="272"/>
        <v>0</v>
      </c>
    </row>
    <row r="463" spans="1:13" x14ac:dyDescent="0.25">
      <c r="A463" s="31" t="s">
        <v>25</v>
      </c>
      <c r="B463" s="11"/>
      <c r="C463" s="12"/>
      <c r="D463" s="28"/>
      <c r="E463" s="28"/>
      <c r="F463" s="28">
        <f t="shared" si="271"/>
        <v>0</v>
      </c>
      <c r="G463" s="10"/>
      <c r="H463" s="15"/>
      <c r="I463" s="10">
        <f t="shared" si="272"/>
        <v>0</v>
      </c>
    </row>
    <row r="464" spans="1:13" x14ac:dyDescent="0.25">
      <c r="A464" s="31" t="s">
        <v>39</v>
      </c>
      <c r="B464" s="11"/>
      <c r="C464" s="12"/>
      <c r="D464" s="28"/>
      <c r="E464" s="28"/>
      <c r="F464" s="28"/>
      <c r="G464" s="10"/>
      <c r="H464" s="15"/>
      <c r="I464" s="10">
        <f t="shared" ref="I464:I466" si="273">SUM(G464*H464)</f>
        <v>0</v>
      </c>
    </row>
    <row r="465" spans="1:9" x14ac:dyDescent="0.25">
      <c r="A465" s="31" t="s">
        <v>39</v>
      </c>
      <c r="B465" s="11"/>
      <c r="C465" s="12"/>
      <c r="D465" s="28"/>
      <c r="E465" s="28"/>
      <c r="F465" s="28"/>
      <c r="G465" s="10"/>
      <c r="H465" s="15"/>
      <c r="I465" s="10">
        <f t="shared" si="273"/>
        <v>0</v>
      </c>
    </row>
    <row r="466" spans="1:9" x14ac:dyDescent="0.25">
      <c r="A466" s="31" t="s">
        <v>39</v>
      </c>
      <c r="B466" s="11"/>
      <c r="C466" s="12"/>
      <c r="D466" s="28"/>
      <c r="E466" s="28"/>
      <c r="F466" s="28"/>
      <c r="G466" s="10"/>
      <c r="H466" s="15"/>
      <c r="I466" s="10">
        <f t="shared" si="273"/>
        <v>0</v>
      </c>
    </row>
    <row r="467" spans="1:9" x14ac:dyDescent="0.25">
      <c r="A467" s="32" t="s">
        <v>28</v>
      </c>
      <c r="B467" s="11"/>
      <c r="C467" s="12"/>
      <c r="D467" s="28"/>
      <c r="E467" s="28"/>
      <c r="F467" s="28"/>
      <c r="G467" s="10"/>
      <c r="H467" s="15"/>
      <c r="I467" s="10">
        <f t="shared" ref="I467:I485" si="274">SUM(G467*H467)</f>
        <v>0</v>
      </c>
    </row>
    <row r="468" spans="1:9" x14ac:dyDescent="0.25">
      <c r="A468" s="32" t="s">
        <v>28</v>
      </c>
      <c r="B468" s="11"/>
      <c r="C468" s="12"/>
      <c r="D468" s="28"/>
      <c r="E468" s="28"/>
      <c r="F468" s="28"/>
      <c r="G468" s="10"/>
      <c r="H468" s="15"/>
      <c r="I468" s="10">
        <f t="shared" si="274"/>
        <v>0</v>
      </c>
    </row>
    <row r="469" spans="1:9" x14ac:dyDescent="0.25">
      <c r="A469" s="32" t="s">
        <v>28</v>
      </c>
      <c r="B469" s="11"/>
      <c r="C469" s="12"/>
      <c r="D469" s="28"/>
      <c r="E469" s="28"/>
      <c r="F469" s="28"/>
      <c r="G469" s="10"/>
      <c r="H469" s="15"/>
      <c r="I469" s="10">
        <f t="shared" si="274"/>
        <v>0</v>
      </c>
    </row>
    <row r="470" spans="1:9" x14ac:dyDescent="0.25">
      <c r="A470" t="s">
        <v>26</v>
      </c>
      <c r="B470" s="11"/>
      <c r="C470" s="12"/>
      <c r="D470" s="28"/>
      <c r="E470" s="28"/>
      <c r="F470" s="28"/>
      <c r="G470" s="33">
        <v>0.1</v>
      </c>
      <c r="H470" s="15">
        <f>SUM(I467:I469)</f>
        <v>0</v>
      </c>
      <c r="I470" s="10">
        <f t="shared" si="274"/>
        <v>0</v>
      </c>
    </row>
    <row r="471" spans="1:9" x14ac:dyDescent="0.25">
      <c r="B471" s="11" t="s">
        <v>27</v>
      </c>
      <c r="C471" s="12"/>
      <c r="D471" s="28"/>
      <c r="E471" s="28"/>
      <c r="F471" s="28"/>
      <c r="G471" s="10"/>
      <c r="H471" s="15"/>
      <c r="I471" s="10">
        <f t="shared" si="274"/>
        <v>0</v>
      </c>
    </row>
    <row r="472" spans="1:9" x14ac:dyDescent="0.25">
      <c r="B472" s="11" t="s">
        <v>13</v>
      </c>
      <c r="C472" s="12" t="s">
        <v>14</v>
      </c>
      <c r="D472" s="28" t="s">
        <v>29</v>
      </c>
      <c r="E472" s="28"/>
      <c r="F472" s="28">
        <f>SUM(G458:G460)</f>
        <v>0</v>
      </c>
      <c r="G472" s="34">
        <f>SUM(F472)/20</f>
        <v>0</v>
      </c>
      <c r="H472" s="23"/>
      <c r="I472" s="10">
        <f t="shared" si="274"/>
        <v>0</v>
      </c>
    </row>
    <row r="473" spans="1:9" x14ac:dyDescent="0.25">
      <c r="B473" s="11" t="s">
        <v>13</v>
      </c>
      <c r="C473" s="12" t="s">
        <v>14</v>
      </c>
      <c r="D473" s="28" t="s">
        <v>30</v>
      </c>
      <c r="E473" s="28"/>
      <c r="F473" s="28">
        <f>SUM(G461:G463)</f>
        <v>0</v>
      </c>
      <c r="G473" s="34">
        <f>SUM(F473)/10</f>
        <v>0</v>
      </c>
      <c r="H473" s="23"/>
      <c r="I473" s="10">
        <f t="shared" si="274"/>
        <v>0</v>
      </c>
    </row>
    <row r="474" spans="1:9" x14ac:dyDescent="0.25">
      <c r="B474" s="11" t="s">
        <v>13</v>
      </c>
      <c r="C474" s="12" t="s">
        <v>14</v>
      </c>
      <c r="D474" s="28" t="s">
        <v>60</v>
      </c>
      <c r="E474" s="28"/>
      <c r="F474" s="69"/>
      <c r="G474" s="34">
        <f>SUM(F474)*0.25</f>
        <v>0</v>
      </c>
      <c r="H474" s="23"/>
      <c r="I474" s="10">
        <f t="shared" si="274"/>
        <v>0</v>
      </c>
    </row>
    <row r="475" spans="1:9" x14ac:dyDescent="0.25">
      <c r="B475" s="11" t="s">
        <v>13</v>
      </c>
      <c r="C475" s="12" t="s">
        <v>14</v>
      </c>
      <c r="D475" s="28"/>
      <c r="E475" s="28"/>
      <c r="F475" s="28"/>
      <c r="G475" s="34"/>
      <c r="H475" s="23"/>
      <c r="I475" s="10">
        <f t="shared" si="274"/>
        <v>0</v>
      </c>
    </row>
    <row r="476" spans="1:9" x14ac:dyDescent="0.25">
      <c r="B476" s="11" t="s">
        <v>13</v>
      </c>
      <c r="C476" s="12" t="s">
        <v>15</v>
      </c>
      <c r="D476" s="28"/>
      <c r="E476" s="28"/>
      <c r="F476" s="28"/>
      <c r="G476" s="34"/>
      <c r="H476" s="23"/>
      <c r="I476" s="10">
        <f t="shared" si="274"/>
        <v>0</v>
      </c>
    </row>
    <row r="477" spans="1:9" x14ac:dyDescent="0.25">
      <c r="B477" s="11" t="s">
        <v>13</v>
      </c>
      <c r="C477" s="12" t="s">
        <v>15</v>
      </c>
      <c r="D477" s="28"/>
      <c r="E477" s="28"/>
      <c r="F477" s="28"/>
      <c r="G477" s="34"/>
      <c r="H477" s="23"/>
      <c r="I477" s="10">
        <f t="shared" si="274"/>
        <v>0</v>
      </c>
    </row>
    <row r="478" spans="1:9" x14ac:dyDescent="0.25">
      <c r="B478" s="11" t="s">
        <v>13</v>
      </c>
      <c r="C478" s="12" t="s">
        <v>15</v>
      </c>
      <c r="D478" s="28"/>
      <c r="E478" s="28"/>
      <c r="F478" s="28"/>
      <c r="G478" s="34"/>
      <c r="H478" s="23"/>
      <c r="I478" s="10">
        <f t="shared" si="274"/>
        <v>0</v>
      </c>
    </row>
    <row r="479" spans="1:9" x14ac:dyDescent="0.25">
      <c r="B479" s="11" t="s">
        <v>13</v>
      </c>
      <c r="C479" s="12" t="s">
        <v>16</v>
      </c>
      <c r="D479" s="28"/>
      <c r="E479" s="28"/>
      <c r="F479" s="28"/>
      <c r="G479" s="34"/>
      <c r="H479" s="23"/>
      <c r="I479" s="10">
        <f t="shared" si="274"/>
        <v>0</v>
      </c>
    </row>
    <row r="480" spans="1:9" x14ac:dyDescent="0.25">
      <c r="B480" s="11" t="s">
        <v>13</v>
      </c>
      <c r="C480" s="12" t="s">
        <v>16</v>
      </c>
      <c r="D480" s="28"/>
      <c r="E480" s="28"/>
      <c r="F480" s="28"/>
      <c r="G480" s="34"/>
      <c r="H480" s="23"/>
      <c r="I480" s="10">
        <f t="shared" si="274"/>
        <v>0</v>
      </c>
    </row>
    <row r="481" spans="1:13" x14ac:dyDescent="0.25">
      <c r="B481" s="11" t="s">
        <v>21</v>
      </c>
      <c r="C481" s="12" t="s">
        <v>14</v>
      </c>
      <c r="D481" s="28"/>
      <c r="E481" s="28"/>
      <c r="F481" s="28"/>
      <c r="G481" s="22">
        <f>SUM(G472:G475)</f>
        <v>0</v>
      </c>
      <c r="H481" s="15">
        <v>37.42</v>
      </c>
      <c r="I481" s="10">
        <f t="shared" si="274"/>
        <v>0</v>
      </c>
      <c r="K481" s="5">
        <f>SUM(G481)*I456</f>
        <v>0</v>
      </c>
    </row>
    <row r="482" spans="1:13" x14ac:dyDescent="0.25">
      <c r="B482" s="11" t="s">
        <v>21</v>
      </c>
      <c r="C482" s="12" t="s">
        <v>15</v>
      </c>
      <c r="D482" s="28"/>
      <c r="E482" s="28"/>
      <c r="F482" s="28"/>
      <c r="G482" s="22">
        <f>SUM(G476:G478)</f>
        <v>0</v>
      </c>
      <c r="H482" s="15">
        <v>37.42</v>
      </c>
      <c r="I482" s="10">
        <f t="shared" si="274"/>
        <v>0</v>
      </c>
      <c r="L482" s="5">
        <f>SUM(G482)*I456</f>
        <v>0</v>
      </c>
    </row>
    <row r="483" spans="1:13" x14ac:dyDescent="0.25">
      <c r="B483" s="11" t="s">
        <v>21</v>
      </c>
      <c r="C483" s="12" t="s">
        <v>16</v>
      </c>
      <c r="D483" s="28"/>
      <c r="E483" s="28"/>
      <c r="F483" s="28"/>
      <c r="G483" s="22">
        <f>SUM(G479:G480)</f>
        <v>0</v>
      </c>
      <c r="H483" s="15">
        <v>37.42</v>
      </c>
      <c r="I483" s="10">
        <f t="shared" si="274"/>
        <v>0</v>
      </c>
      <c r="M483" s="5">
        <f>SUM(G483)*I456</f>
        <v>0</v>
      </c>
    </row>
    <row r="484" spans="1:13" x14ac:dyDescent="0.25">
      <c r="B484" s="11" t="s">
        <v>13</v>
      </c>
      <c r="C484" s="12" t="s">
        <v>17</v>
      </c>
      <c r="D484" s="28"/>
      <c r="E484" s="28"/>
      <c r="F484" s="28"/>
      <c r="G484" s="34"/>
      <c r="H484" s="15">
        <v>37.42</v>
      </c>
      <c r="I484" s="10">
        <f t="shared" si="274"/>
        <v>0</v>
      </c>
      <c r="L484" s="5">
        <f>SUM(G484)*I456</f>
        <v>0</v>
      </c>
    </row>
    <row r="485" spans="1:13" x14ac:dyDescent="0.25">
      <c r="B485" s="11" t="s">
        <v>12</v>
      </c>
      <c r="C485" s="12"/>
      <c r="D485" s="28"/>
      <c r="E485" s="28"/>
      <c r="F485" s="28"/>
      <c r="G485" s="10"/>
      <c r="H485" s="15">
        <v>37.42</v>
      </c>
      <c r="I485" s="10">
        <f t="shared" si="274"/>
        <v>0</v>
      </c>
    </row>
    <row r="486" spans="1:13" x14ac:dyDescent="0.25">
      <c r="B486" s="11" t="s">
        <v>11</v>
      </c>
      <c r="C486" s="12"/>
      <c r="D486" s="28"/>
      <c r="E486" s="28"/>
      <c r="F486" s="28"/>
      <c r="G486" s="10">
        <v>1</v>
      </c>
      <c r="H486" s="15">
        <f>SUM(I458:I485)*0.01</f>
        <v>0</v>
      </c>
      <c r="I486" s="10">
        <f>SUM(G486*H486)</f>
        <v>0</v>
      </c>
    </row>
    <row r="487" spans="1:13" s="2" customFormat="1" x14ac:dyDescent="0.25">
      <c r="B487" s="8" t="s">
        <v>10</v>
      </c>
      <c r="D487" s="27"/>
      <c r="E487" s="27"/>
      <c r="F487" s="27"/>
      <c r="G487" s="6">
        <f>SUM(G481:G484)</f>
        <v>0</v>
      </c>
      <c r="H487" s="14"/>
      <c r="I487" s="6">
        <f>SUM(I458:I486)</f>
        <v>0</v>
      </c>
      <c r="J487" s="6">
        <f>SUM(I487)*I456</f>
        <v>0</v>
      </c>
      <c r="K487" s="6">
        <f>SUM(K481:K486)</f>
        <v>0</v>
      </c>
      <c r="L487" s="6">
        <f t="shared" ref="L487" si="275">SUM(L481:L486)</f>
        <v>0</v>
      </c>
      <c r="M487" s="6">
        <f t="shared" ref="M487" si="276">SUM(M481:M486)</f>
        <v>0</v>
      </c>
    </row>
    <row r="488" spans="1:13" ht="15.6" x14ac:dyDescent="0.3">
      <c r="A488" s="3" t="s">
        <v>9</v>
      </c>
      <c r="B488" s="67" t="str">
        <f>'JMS SHEDULE OF WORKS'!D17</f>
        <v>E/O fluted glass</v>
      </c>
      <c r="D488" s="26">
        <f>'JMS SHEDULE OF WORKS'!F17</f>
        <v>0</v>
      </c>
      <c r="F488" s="68" t="str">
        <f>'JMS SHEDULE OF WORKS'!J17</f>
        <v>WC-11</v>
      </c>
      <c r="H488" s="13" t="s">
        <v>22</v>
      </c>
      <c r="I488" s="24">
        <f>'JMS SHEDULE OF WORKS'!G17</f>
        <v>1</v>
      </c>
    </row>
    <row r="489" spans="1:13" s="2" customFormat="1" x14ac:dyDescent="0.25">
      <c r="A489" s="66" t="str">
        <f>'JMS SHEDULE OF WORKS'!A17</f>
        <v>6881/15</v>
      </c>
      <c r="B489" s="8" t="s">
        <v>3</v>
      </c>
      <c r="C489" s="2" t="s">
        <v>4</v>
      </c>
      <c r="D489" s="27" t="s">
        <v>5</v>
      </c>
      <c r="E489" s="27" t="s">
        <v>5</v>
      </c>
      <c r="F489" s="27" t="s">
        <v>23</v>
      </c>
      <c r="G489" s="6" t="s">
        <v>6</v>
      </c>
      <c r="H489" s="14" t="s">
        <v>7</v>
      </c>
      <c r="I489" s="6" t="s">
        <v>8</v>
      </c>
      <c r="J489" s="6"/>
      <c r="K489" s="6" t="s">
        <v>18</v>
      </c>
      <c r="L489" s="6" t="s">
        <v>19</v>
      </c>
      <c r="M489" s="6" t="s">
        <v>20</v>
      </c>
    </row>
    <row r="490" spans="1:13" x14ac:dyDescent="0.25">
      <c r="A490" s="30" t="s">
        <v>24</v>
      </c>
      <c r="B490" s="11"/>
      <c r="C490" s="12"/>
      <c r="D490" s="28"/>
      <c r="E490" s="28"/>
      <c r="F490" s="28">
        <f t="shared" ref="F490:F495" si="277">SUM(D490*E490)</f>
        <v>0</v>
      </c>
      <c r="G490" s="10"/>
      <c r="H490" s="15"/>
      <c r="I490" s="10">
        <f t="shared" ref="I490:I495" si="278">SUM(F490*G490)*H490</f>
        <v>0</v>
      </c>
    </row>
    <row r="491" spans="1:13" x14ac:dyDescent="0.25">
      <c r="A491" s="30" t="s">
        <v>24</v>
      </c>
      <c r="B491" s="11"/>
      <c r="C491" s="12"/>
      <c r="D491" s="28"/>
      <c r="E491" s="28"/>
      <c r="F491" s="28">
        <f t="shared" si="277"/>
        <v>0</v>
      </c>
      <c r="G491" s="10"/>
      <c r="H491" s="15"/>
      <c r="I491" s="10">
        <f t="shared" si="278"/>
        <v>0</v>
      </c>
    </row>
    <row r="492" spans="1:13" x14ac:dyDescent="0.25">
      <c r="A492" s="30" t="s">
        <v>24</v>
      </c>
      <c r="B492" s="11"/>
      <c r="C492" s="12"/>
      <c r="D492" s="28"/>
      <c r="E492" s="28"/>
      <c r="F492" s="28">
        <f t="shared" si="277"/>
        <v>0</v>
      </c>
      <c r="G492" s="10"/>
      <c r="H492" s="15"/>
      <c r="I492" s="10">
        <f t="shared" si="278"/>
        <v>0</v>
      </c>
    </row>
    <row r="493" spans="1:13" x14ac:dyDescent="0.25">
      <c r="A493" s="31" t="s">
        <v>25</v>
      </c>
      <c r="B493" s="11"/>
      <c r="C493" s="12"/>
      <c r="D493" s="28"/>
      <c r="E493" s="28"/>
      <c r="F493" s="28">
        <f t="shared" si="277"/>
        <v>0</v>
      </c>
      <c r="G493" s="10"/>
      <c r="H493" s="15"/>
      <c r="I493" s="10">
        <f t="shared" si="278"/>
        <v>0</v>
      </c>
    </row>
    <row r="494" spans="1:13" x14ac:dyDescent="0.25">
      <c r="A494" s="31" t="s">
        <v>25</v>
      </c>
      <c r="B494" s="11"/>
      <c r="C494" s="12"/>
      <c r="D494" s="28"/>
      <c r="E494" s="28"/>
      <c r="F494" s="28">
        <f t="shared" si="277"/>
        <v>0</v>
      </c>
      <c r="G494" s="10"/>
      <c r="H494" s="15"/>
      <c r="I494" s="10">
        <f t="shared" si="278"/>
        <v>0</v>
      </c>
    </row>
    <row r="495" spans="1:13" x14ac:dyDescent="0.25">
      <c r="A495" s="31" t="s">
        <v>25</v>
      </c>
      <c r="B495" s="11"/>
      <c r="C495" s="12"/>
      <c r="D495" s="28"/>
      <c r="E495" s="28"/>
      <c r="F495" s="28">
        <f t="shared" si="277"/>
        <v>0</v>
      </c>
      <c r="G495" s="10"/>
      <c r="H495" s="15"/>
      <c r="I495" s="10">
        <f t="shared" si="278"/>
        <v>0</v>
      </c>
    </row>
    <row r="496" spans="1:13" x14ac:dyDescent="0.25">
      <c r="A496" s="31" t="s">
        <v>39</v>
      </c>
      <c r="B496" s="11"/>
      <c r="C496" s="12"/>
      <c r="D496" s="28"/>
      <c r="E496" s="28"/>
      <c r="F496" s="28"/>
      <c r="G496" s="10"/>
      <c r="H496" s="15"/>
      <c r="I496" s="10">
        <f t="shared" ref="I496:I498" si="279">SUM(G496*H496)</f>
        <v>0</v>
      </c>
    </row>
    <row r="497" spans="1:9" x14ac:dyDescent="0.25">
      <c r="A497" s="31" t="s">
        <v>39</v>
      </c>
      <c r="B497" s="11"/>
      <c r="C497" s="12"/>
      <c r="D497" s="28"/>
      <c r="E497" s="28"/>
      <c r="F497" s="28"/>
      <c r="G497" s="10"/>
      <c r="H497" s="15"/>
      <c r="I497" s="10">
        <f t="shared" si="279"/>
        <v>0</v>
      </c>
    </row>
    <row r="498" spans="1:9" x14ac:dyDescent="0.25">
      <c r="A498" s="31" t="s">
        <v>39</v>
      </c>
      <c r="B498" s="11"/>
      <c r="C498" s="12"/>
      <c r="D498" s="28"/>
      <c r="E498" s="28"/>
      <c r="F498" s="28"/>
      <c r="G498" s="10"/>
      <c r="H498" s="15"/>
      <c r="I498" s="10">
        <f t="shared" si="279"/>
        <v>0</v>
      </c>
    </row>
    <row r="499" spans="1:9" x14ac:dyDescent="0.25">
      <c r="A499" s="32" t="s">
        <v>28</v>
      </c>
      <c r="B499" s="11"/>
      <c r="C499" s="12"/>
      <c r="D499" s="28"/>
      <c r="E499" s="28"/>
      <c r="F499" s="28"/>
      <c r="G499" s="10"/>
      <c r="H499" s="15"/>
      <c r="I499" s="10">
        <f t="shared" ref="I499:I517" si="280">SUM(G499*H499)</f>
        <v>0</v>
      </c>
    </row>
    <row r="500" spans="1:9" x14ac:dyDescent="0.25">
      <c r="A500" s="32" t="s">
        <v>28</v>
      </c>
      <c r="B500" s="11"/>
      <c r="C500" s="12"/>
      <c r="D500" s="28"/>
      <c r="E500" s="28"/>
      <c r="F500" s="28"/>
      <c r="G500" s="10"/>
      <c r="H500" s="15"/>
      <c r="I500" s="10">
        <f t="shared" si="280"/>
        <v>0</v>
      </c>
    </row>
    <row r="501" spans="1:9" x14ac:dyDescent="0.25">
      <c r="A501" s="32" t="s">
        <v>28</v>
      </c>
      <c r="B501" s="11"/>
      <c r="C501" s="12"/>
      <c r="D501" s="28"/>
      <c r="E501" s="28"/>
      <c r="F501" s="28"/>
      <c r="G501" s="10"/>
      <c r="H501" s="15"/>
      <c r="I501" s="10">
        <f t="shared" si="280"/>
        <v>0</v>
      </c>
    </row>
    <row r="502" spans="1:9" x14ac:dyDescent="0.25">
      <c r="A502" t="s">
        <v>26</v>
      </c>
      <c r="B502" s="11"/>
      <c r="C502" s="12"/>
      <c r="D502" s="28"/>
      <c r="E502" s="28"/>
      <c r="F502" s="28"/>
      <c r="G502" s="33">
        <v>0.1</v>
      </c>
      <c r="H502" s="15">
        <f>SUM(I499:I501)</f>
        <v>0</v>
      </c>
      <c r="I502" s="10">
        <f t="shared" si="280"/>
        <v>0</v>
      </c>
    </row>
    <row r="503" spans="1:9" x14ac:dyDescent="0.25">
      <c r="B503" s="11" t="s">
        <v>27</v>
      </c>
      <c r="C503" s="12"/>
      <c r="D503" s="28"/>
      <c r="E503" s="28"/>
      <c r="F503" s="28"/>
      <c r="G503" s="10"/>
      <c r="H503" s="15"/>
      <c r="I503" s="10">
        <f t="shared" si="280"/>
        <v>0</v>
      </c>
    </row>
    <row r="504" spans="1:9" x14ac:dyDescent="0.25">
      <c r="B504" s="11" t="s">
        <v>13</v>
      </c>
      <c r="C504" s="12" t="s">
        <v>14</v>
      </c>
      <c r="D504" s="28" t="s">
        <v>29</v>
      </c>
      <c r="E504" s="28"/>
      <c r="F504" s="28">
        <f>SUM(G490:G492)</f>
        <v>0</v>
      </c>
      <c r="G504" s="34">
        <f>SUM(F504)/20</f>
        <v>0</v>
      </c>
      <c r="H504" s="23"/>
      <c r="I504" s="10">
        <f t="shared" si="280"/>
        <v>0</v>
      </c>
    </row>
    <row r="505" spans="1:9" x14ac:dyDescent="0.25">
      <c r="B505" s="11" t="s">
        <v>13</v>
      </c>
      <c r="C505" s="12" t="s">
        <v>14</v>
      </c>
      <c r="D505" s="28" t="s">
        <v>30</v>
      </c>
      <c r="E505" s="28"/>
      <c r="F505" s="28">
        <f>SUM(G493:G495)</f>
        <v>0</v>
      </c>
      <c r="G505" s="34">
        <f>SUM(F505)/10</f>
        <v>0</v>
      </c>
      <c r="H505" s="23"/>
      <c r="I505" s="10">
        <f t="shared" si="280"/>
        <v>0</v>
      </c>
    </row>
    <row r="506" spans="1:9" x14ac:dyDescent="0.25">
      <c r="B506" s="11" t="s">
        <v>13</v>
      </c>
      <c r="C506" s="12" t="s">
        <v>14</v>
      </c>
      <c r="D506" s="28" t="s">
        <v>60</v>
      </c>
      <c r="E506" s="28"/>
      <c r="F506" s="69"/>
      <c r="G506" s="34">
        <f>SUM(F506)*0.25</f>
        <v>0</v>
      </c>
      <c r="H506" s="23"/>
      <c r="I506" s="10">
        <f t="shared" si="280"/>
        <v>0</v>
      </c>
    </row>
    <row r="507" spans="1:9" x14ac:dyDescent="0.25">
      <c r="B507" s="11" t="s">
        <v>13</v>
      </c>
      <c r="C507" s="12" t="s">
        <v>14</v>
      </c>
      <c r="D507" s="28"/>
      <c r="E507" s="28"/>
      <c r="F507" s="28"/>
      <c r="G507" s="34"/>
      <c r="H507" s="23"/>
      <c r="I507" s="10">
        <f t="shared" si="280"/>
        <v>0</v>
      </c>
    </row>
    <row r="508" spans="1:9" x14ac:dyDescent="0.25">
      <c r="B508" s="11" t="s">
        <v>13</v>
      </c>
      <c r="C508" s="12" t="s">
        <v>15</v>
      </c>
      <c r="D508" s="28"/>
      <c r="E508" s="28"/>
      <c r="F508" s="28"/>
      <c r="G508" s="34"/>
      <c r="H508" s="23"/>
      <c r="I508" s="10">
        <f t="shared" si="280"/>
        <v>0</v>
      </c>
    </row>
    <row r="509" spans="1:9" x14ac:dyDescent="0.25">
      <c r="B509" s="11" t="s">
        <v>13</v>
      </c>
      <c r="C509" s="12" t="s">
        <v>15</v>
      </c>
      <c r="D509" s="28"/>
      <c r="E509" s="28"/>
      <c r="F509" s="28"/>
      <c r="G509" s="34"/>
      <c r="H509" s="23"/>
      <c r="I509" s="10">
        <f t="shared" si="280"/>
        <v>0</v>
      </c>
    </row>
    <row r="510" spans="1:9" x14ac:dyDescent="0.25">
      <c r="B510" s="11" t="s">
        <v>13</v>
      </c>
      <c r="C510" s="12" t="s">
        <v>15</v>
      </c>
      <c r="D510" s="28"/>
      <c r="E510" s="28"/>
      <c r="F510" s="28"/>
      <c r="G510" s="34"/>
      <c r="H510" s="23"/>
      <c r="I510" s="10">
        <f t="shared" si="280"/>
        <v>0</v>
      </c>
    </row>
    <row r="511" spans="1:9" x14ac:dyDescent="0.25">
      <c r="B511" s="11" t="s">
        <v>13</v>
      </c>
      <c r="C511" s="12" t="s">
        <v>16</v>
      </c>
      <c r="D511" s="28"/>
      <c r="E511" s="28"/>
      <c r="F511" s="28"/>
      <c r="G511" s="34"/>
      <c r="H511" s="23"/>
      <c r="I511" s="10">
        <f t="shared" si="280"/>
        <v>0</v>
      </c>
    </row>
    <row r="512" spans="1:9" x14ac:dyDescent="0.25">
      <c r="B512" s="11" t="s">
        <v>13</v>
      </c>
      <c r="C512" s="12" t="s">
        <v>16</v>
      </c>
      <c r="D512" s="28"/>
      <c r="E512" s="28"/>
      <c r="F512" s="28"/>
      <c r="G512" s="34"/>
      <c r="H512" s="23"/>
      <c r="I512" s="10">
        <f t="shared" si="280"/>
        <v>0</v>
      </c>
    </row>
    <row r="513" spans="1:52" x14ac:dyDescent="0.25">
      <c r="B513" s="11" t="s">
        <v>21</v>
      </c>
      <c r="C513" s="12" t="s">
        <v>14</v>
      </c>
      <c r="D513" s="28"/>
      <c r="E513" s="28"/>
      <c r="F513" s="28"/>
      <c r="G513" s="22">
        <f>SUM(G504:G507)</f>
        <v>0</v>
      </c>
      <c r="H513" s="15">
        <v>37.42</v>
      </c>
      <c r="I513" s="10">
        <f t="shared" si="280"/>
        <v>0</v>
      </c>
      <c r="K513" s="5">
        <f>SUM(G513)*I488</f>
        <v>0</v>
      </c>
    </row>
    <row r="514" spans="1:52" x14ac:dyDescent="0.25">
      <c r="B514" s="11" t="s">
        <v>21</v>
      </c>
      <c r="C514" s="12" t="s">
        <v>15</v>
      </c>
      <c r="D514" s="28"/>
      <c r="E514" s="28"/>
      <c r="F514" s="28"/>
      <c r="G514" s="22">
        <f>SUM(G508:G510)</f>
        <v>0</v>
      </c>
      <c r="H514" s="15">
        <v>37.42</v>
      </c>
      <c r="I514" s="10">
        <f t="shared" si="280"/>
        <v>0</v>
      </c>
      <c r="L514" s="5">
        <f>SUM(G514)*I488</f>
        <v>0</v>
      </c>
    </row>
    <row r="515" spans="1:52" x14ac:dyDescent="0.25">
      <c r="B515" s="11" t="s">
        <v>21</v>
      </c>
      <c r="C515" s="12" t="s">
        <v>16</v>
      </c>
      <c r="D515" s="28"/>
      <c r="E515" s="28"/>
      <c r="F515" s="28"/>
      <c r="G515" s="22">
        <f>SUM(G511:G512)</f>
        <v>0</v>
      </c>
      <c r="H515" s="15">
        <v>37.42</v>
      </c>
      <c r="I515" s="10">
        <f t="shared" si="280"/>
        <v>0</v>
      </c>
      <c r="M515" s="5">
        <f>SUM(G515)*I488</f>
        <v>0</v>
      </c>
    </row>
    <row r="516" spans="1:52" x14ac:dyDescent="0.25">
      <c r="B516" s="11" t="s">
        <v>13</v>
      </c>
      <c r="C516" s="12" t="s">
        <v>17</v>
      </c>
      <c r="D516" s="28"/>
      <c r="E516" s="28"/>
      <c r="F516" s="28"/>
      <c r="G516" s="34"/>
      <c r="H516" s="15">
        <v>37.42</v>
      </c>
      <c r="I516" s="10">
        <f t="shared" si="280"/>
        <v>0</v>
      </c>
      <c r="L516" s="5">
        <f>SUM(G516)*I488</f>
        <v>0</v>
      </c>
    </row>
    <row r="517" spans="1:52" x14ac:dyDescent="0.25">
      <c r="B517" s="11" t="s">
        <v>12</v>
      </c>
      <c r="C517" s="12"/>
      <c r="D517" s="28"/>
      <c r="E517" s="28"/>
      <c r="F517" s="28"/>
      <c r="G517" s="10"/>
      <c r="H517" s="15">
        <v>37.42</v>
      </c>
      <c r="I517" s="10">
        <f t="shared" si="280"/>
        <v>0</v>
      </c>
    </row>
    <row r="518" spans="1:52" x14ac:dyDescent="0.25">
      <c r="B518" s="11" t="s">
        <v>11</v>
      </c>
      <c r="C518" s="12"/>
      <c r="D518" s="28"/>
      <c r="E518" s="28"/>
      <c r="F518" s="28"/>
      <c r="G518" s="10">
        <v>1</v>
      </c>
      <c r="H518" s="15">
        <f>SUM(I490:I517)*0.01</f>
        <v>0</v>
      </c>
      <c r="I518" s="10">
        <f>SUM(G518*H518)</f>
        <v>0</v>
      </c>
    </row>
    <row r="519" spans="1:52" s="2" customFormat="1" x14ac:dyDescent="0.25">
      <c r="B519" s="8" t="s">
        <v>10</v>
      </c>
      <c r="D519" s="27"/>
      <c r="E519" s="27"/>
      <c r="F519" s="27"/>
      <c r="G519" s="6">
        <f>SUM(G513:G516)</f>
        <v>0</v>
      </c>
      <c r="H519" s="14"/>
      <c r="I519" s="6">
        <f>SUM(I490:I518)</f>
        <v>0</v>
      </c>
      <c r="J519" s="6">
        <f>SUM(I519)*I488</f>
        <v>0</v>
      </c>
      <c r="K519" s="6">
        <f>SUM(K513:K518)</f>
        <v>0</v>
      </c>
      <c r="L519" s="6">
        <f t="shared" ref="L519" si="281">SUM(L513:L518)</f>
        <v>0</v>
      </c>
      <c r="M519" s="6">
        <f t="shared" ref="M519" si="282">SUM(M513:M518)</f>
        <v>0</v>
      </c>
    </row>
    <row r="520" spans="1:52" ht="15.6" x14ac:dyDescent="0.3">
      <c r="A520" s="3" t="s">
        <v>9</v>
      </c>
      <c r="B520" s="67" t="str">
        <f>'JMS SHEDULE OF WORKS'!D18</f>
        <v>FF-15 Female WC mirror</v>
      </c>
      <c r="D520" s="26">
        <v>2.96</v>
      </c>
      <c r="E520" s="26">
        <v>1.075</v>
      </c>
      <c r="F520" s="68" t="str">
        <f>'JMS SHEDULE OF WORKS'!J18</f>
        <v>WC-12</v>
      </c>
      <c r="H520" s="13" t="s">
        <v>22</v>
      </c>
      <c r="I520" s="24">
        <f>'JMS SHEDULE OF WORKS'!G18</f>
        <v>1</v>
      </c>
      <c r="N520" s="3" t="s">
        <v>9</v>
      </c>
      <c r="O520" s="67">
        <f>'JMS SHEDULE OF WORKS'!Q18</f>
        <v>47.5</v>
      </c>
      <c r="Q520" s="26">
        <v>2.96</v>
      </c>
      <c r="R520" s="26">
        <v>1.075</v>
      </c>
      <c r="S520" s="68">
        <f>'JMS SHEDULE OF WORKS'!W18</f>
        <v>0</v>
      </c>
      <c r="T520" s="5"/>
      <c r="U520" s="13" t="s">
        <v>22</v>
      </c>
      <c r="V520" s="24">
        <v>1</v>
      </c>
      <c r="W520" s="5"/>
      <c r="X520" s="5"/>
      <c r="Y520" s="5"/>
      <c r="Z520" s="5"/>
      <c r="AA520" s="3" t="s">
        <v>9</v>
      </c>
      <c r="AB520" s="67">
        <f>'JMS SHEDULE OF WORKS'!AD18</f>
        <v>0</v>
      </c>
      <c r="AD520" s="26">
        <v>2.96</v>
      </c>
      <c r="AE520" s="26">
        <v>1.075</v>
      </c>
      <c r="AF520" s="68">
        <f>'JMS SHEDULE OF WORKS'!AJ18</f>
        <v>0</v>
      </c>
      <c r="AG520" s="5"/>
      <c r="AH520" s="13" t="s">
        <v>22</v>
      </c>
      <c r="AI520" s="24">
        <v>1</v>
      </c>
      <c r="AJ520" s="5"/>
      <c r="AK520" s="5"/>
      <c r="AL520" s="5"/>
      <c r="AM520" s="5"/>
      <c r="AN520" s="3" t="s">
        <v>9</v>
      </c>
      <c r="AO520" s="67">
        <f>'JMS SHEDULE OF WORKS'!AQ18</f>
        <v>0</v>
      </c>
      <c r="AQ520" s="26">
        <v>2.96</v>
      </c>
      <c r="AR520" s="26">
        <v>1.075</v>
      </c>
      <c r="AS520" s="68">
        <f>'JMS SHEDULE OF WORKS'!AW18</f>
        <v>0</v>
      </c>
      <c r="AT520" s="5"/>
      <c r="AU520" s="13" t="s">
        <v>22</v>
      </c>
      <c r="AV520" s="24">
        <v>1</v>
      </c>
      <c r="AW520" s="5"/>
      <c r="AX520" s="5"/>
      <c r="AY520" s="5"/>
      <c r="AZ520" s="5"/>
    </row>
    <row r="521" spans="1:52" s="2" customFormat="1" x14ac:dyDescent="0.25">
      <c r="A521" s="66" t="str">
        <f>'JMS SHEDULE OF WORKS'!A18</f>
        <v>6881/16</v>
      </c>
      <c r="B521" s="8" t="s">
        <v>3</v>
      </c>
      <c r="C521" s="2" t="s">
        <v>4</v>
      </c>
      <c r="D521" s="27" t="s">
        <v>5</v>
      </c>
      <c r="E521" s="27" t="s">
        <v>5</v>
      </c>
      <c r="F521" s="27" t="s">
        <v>23</v>
      </c>
      <c r="G521" s="6" t="s">
        <v>6</v>
      </c>
      <c r="H521" s="14" t="s">
        <v>7</v>
      </c>
      <c r="I521" s="6" t="s">
        <v>8</v>
      </c>
      <c r="J521" s="6"/>
      <c r="K521" s="6" t="s">
        <v>18</v>
      </c>
      <c r="L521" s="6" t="s">
        <v>19</v>
      </c>
      <c r="M521" s="6" t="s">
        <v>20</v>
      </c>
      <c r="N521" s="66">
        <f>'JMS SHEDULE OF WORKS'!N18</f>
        <v>7346.02087596</v>
      </c>
      <c r="O521" s="8" t="s">
        <v>3</v>
      </c>
      <c r="P521" s="2" t="s">
        <v>4</v>
      </c>
      <c r="Q521" s="27" t="s">
        <v>5</v>
      </c>
      <c r="R521" s="27" t="s">
        <v>5</v>
      </c>
      <c r="S521" s="27" t="s">
        <v>23</v>
      </c>
      <c r="T521" s="6" t="s">
        <v>6</v>
      </c>
      <c r="U521" s="14" t="s">
        <v>7</v>
      </c>
      <c r="V521" s="6" t="s">
        <v>8</v>
      </c>
      <c r="W521" s="6"/>
      <c r="X521" s="6" t="s">
        <v>18</v>
      </c>
      <c r="Y521" s="6" t="s">
        <v>19</v>
      </c>
      <c r="Z521" s="6" t="s">
        <v>20</v>
      </c>
      <c r="AA521" s="66" t="str">
        <f>'JMS SHEDULE OF WORKS'!AA18</f>
        <v>VE Cost powder coated steel £6706.92 each, powder coated alum £6919.95 each , Design change £7047.77 each</v>
      </c>
      <c r="AB521" s="8" t="s">
        <v>3</v>
      </c>
      <c r="AC521" s="2" t="s">
        <v>4</v>
      </c>
      <c r="AD521" s="27" t="s">
        <v>5</v>
      </c>
      <c r="AE521" s="27" t="s">
        <v>5</v>
      </c>
      <c r="AF521" s="27" t="s">
        <v>23</v>
      </c>
      <c r="AG521" s="6" t="s">
        <v>6</v>
      </c>
      <c r="AH521" s="14" t="s">
        <v>7</v>
      </c>
      <c r="AI521" s="6" t="s">
        <v>8</v>
      </c>
      <c r="AJ521" s="6"/>
      <c r="AK521" s="6" t="s">
        <v>18</v>
      </c>
      <c r="AL521" s="6" t="s">
        <v>19</v>
      </c>
      <c r="AM521" s="6" t="s">
        <v>20</v>
      </c>
      <c r="AN521" s="66">
        <f>'JMS SHEDULE OF WORKS'!AN18</f>
        <v>0</v>
      </c>
      <c r="AO521" s="8" t="s">
        <v>3</v>
      </c>
      <c r="AP521" s="2" t="s">
        <v>4</v>
      </c>
      <c r="AQ521" s="27" t="s">
        <v>5</v>
      </c>
      <c r="AR521" s="27" t="s">
        <v>5</v>
      </c>
      <c r="AS521" s="27" t="s">
        <v>23</v>
      </c>
      <c r="AT521" s="6" t="s">
        <v>6</v>
      </c>
      <c r="AU521" s="14" t="s">
        <v>7</v>
      </c>
      <c r="AV521" s="6" t="s">
        <v>8</v>
      </c>
      <c r="AW521" s="6"/>
      <c r="AX521" s="6" t="s">
        <v>18</v>
      </c>
      <c r="AY521" s="6" t="s">
        <v>19</v>
      </c>
      <c r="AZ521" s="6" t="s">
        <v>20</v>
      </c>
    </row>
    <row r="522" spans="1:52" x14ac:dyDescent="0.25">
      <c r="A522" s="30" t="s">
        <v>24</v>
      </c>
      <c r="B522" s="11" t="s">
        <v>11</v>
      </c>
      <c r="C522" s="12" t="s">
        <v>1212</v>
      </c>
      <c r="D522" s="28">
        <v>3.2000000000000001E-2</v>
      </c>
      <c r="E522" s="28">
        <v>3.2000000000000001E-2</v>
      </c>
      <c r="F522" s="28">
        <f t="shared" ref="F522:F523" si="283">SUM(D522*E522)</f>
        <v>1.024E-3</v>
      </c>
      <c r="G522" s="10">
        <f>SUM(D520)*3</f>
        <v>8.879999999999999</v>
      </c>
      <c r="H522" s="15">
        <v>550</v>
      </c>
      <c r="I522" s="10">
        <f t="shared" ref="I522:I523" si="284">SUM(F522*G522)*H522</f>
        <v>5.0012159999999986</v>
      </c>
      <c r="N522" s="30" t="s">
        <v>24</v>
      </c>
      <c r="O522" s="11" t="s">
        <v>11</v>
      </c>
      <c r="P522" s="12" t="s">
        <v>1212</v>
      </c>
      <c r="Q522" s="28">
        <v>3.2000000000000001E-2</v>
      </c>
      <c r="R522" s="28">
        <v>3.2000000000000001E-2</v>
      </c>
      <c r="S522" s="28">
        <f t="shared" ref="S522:S523" si="285">SUM(Q522*R522)</f>
        <v>1.024E-3</v>
      </c>
      <c r="T522" s="10">
        <f>SUM(Q520)*3</f>
        <v>8.879999999999999</v>
      </c>
      <c r="U522" s="15">
        <v>550</v>
      </c>
      <c r="V522" s="10">
        <f t="shared" ref="V522:V523" si="286">SUM(S522*T522)*U522</f>
        <v>5.0012159999999986</v>
      </c>
      <c r="W522" s="5"/>
      <c r="X522" s="5"/>
      <c r="Y522" s="5"/>
      <c r="Z522" s="5"/>
      <c r="AA522" s="30" t="s">
        <v>24</v>
      </c>
      <c r="AB522" s="11" t="s">
        <v>11</v>
      </c>
      <c r="AC522" s="12" t="s">
        <v>1212</v>
      </c>
      <c r="AD522" s="28">
        <v>3.2000000000000001E-2</v>
      </c>
      <c r="AE522" s="28">
        <v>3.2000000000000001E-2</v>
      </c>
      <c r="AF522" s="28">
        <f t="shared" ref="AF522:AF523" si="287">SUM(AD522*AE522)</f>
        <v>1.024E-3</v>
      </c>
      <c r="AG522" s="10">
        <f>SUM(AD520)*3</f>
        <v>8.879999999999999</v>
      </c>
      <c r="AH522" s="15">
        <v>550</v>
      </c>
      <c r="AI522" s="10">
        <f t="shared" ref="AI522:AI523" si="288">SUM(AF522*AG522)*AH522</f>
        <v>5.0012159999999986</v>
      </c>
      <c r="AJ522" s="5"/>
      <c r="AK522" s="5"/>
      <c r="AL522" s="5"/>
      <c r="AM522" s="5"/>
      <c r="AN522" s="30" t="s">
        <v>24</v>
      </c>
      <c r="AO522" s="11" t="s">
        <v>11</v>
      </c>
      <c r="AP522" s="12" t="s">
        <v>1212</v>
      </c>
      <c r="AQ522" s="28">
        <v>3.2000000000000001E-2</v>
      </c>
      <c r="AR522" s="28">
        <v>3.2000000000000001E-2</v>
      </c>
      <c r="AS522" s="28">
        <f t="shared" ref="AS522:AS523" si="289">SUM(AQ522*AR522)</f>
        <v>1.024E-3</v>
      </c>
      <c r="AT522" s="10">
        <f>SUM(AQ520)*3</f>
        <v>8.879999999999999</v>
      </c>
      <c r="AU522" s="15">
        <v>550</v>
      </c>
      <c r="AV522" s="10">
        <f t="shared" ref="AV522:AV523" si="290">SUM(AS522*AT522)*AU522</f>
        <v>5.0012159999999986</v>
      </c>
      <c r="AW522" s="5"/>
      <c r="AX522" s="5"/>
      <c r="AY522" s="5"/>
      <c r="AZ522" s="5"/>
    </row>
    <row r="523" spans="1:52" x14ac:dyDescent="0.25">
      <c r="A523" s="30" t="s">
        <v>24</v>
      </c>
      <c r="B523" s="11" t="s">
        <v>11</v>
      </c>
      <c r="C523" s="12" t="s">
        <v>1212</v>
      </c>
      <c r="D523" s="28">
        <v>3.2000000000000001E-2</v>
      </c>
      <c r="E523" s="28">
        <v>3.2000000000000001E-2</v>
      </c>
      <c r="F523" s="28">
        <f t="shared" si="283"/>
        <v>1.024E-3</v>
      </c>
      <c r="G523" s="10">
        <f>SUM(E520)*20</f>
        <v>21.5</v>
      </c>
      <c r="H523" s="15">
        <v>550</v>
      </c>
      <c r="I523" s="10">
        <f t="shared" si="284"/>
        <v>12.108799999999999</v>
      </c>
      <c r="N523" s="30" t="s">
        <v>24</v>
      </c>
      <c r="O523" s="11" t="s">
        <v>11</v>
      </c>
      <c r="P523" s="12" t="s">
        <v>1212</v>
      </c>
      <c r="Q523" s="28">
        <v>3.2000000000000001E-2</v>
      </c>
      <c r="R523" s="28">
        <v>3.2000000000000001E-2</v>
      </c>
      <c r="S523" s="28">
        <f t="shared" si="285"/>
        <v>1.024E-3</v>
      </c>
      <c r="T523" s="10">
        <f>SUM(R520)*20</f>
        <v>21.5</v>
      </c>
      <c r="U523" s="15">
        <v>550</v>
      </c>
      <c r="V523" s="10">
        <f t="shared" si="286"/>
        <v>12.108799999999999</v>
      </c>
      <c r="W523" s="5"/>
      <c r="X523" s="5"/>
      <c r="Y523" s="5"/>
      <c r="Z523" s="5"/>
      <c r="AA523" s="30" t="s">
        <v>24</v>
      </c>
      <c r="AB523" s="11" t="s">
        <v>11</v>
      </c>
      <c r="AC523" s="12" t="s">
        <v>1212</v>
      </c>
      <c r="AD523" s="28">
        <v>3.2000000000000001E-2</v>
      </c>
      <c r="AE523" s="28">
        <v>3.2000000000000001E-2</v>
      </c>
      <c r="AF523" s="28">
        <f t="shared" si="287"/>
        <v>1.024E-3</v>
      </c>
      <c r="AG523" s="10">
        <f>SUM(AE520)*20</f>
        <v>21.5</v>
      </c>
      <c r="AH523" s="15">
        <v>550</v>
      </c>
      <c r="AI523" s="10">
        <f t="shared" si="288"/>
        <v>12.108799999999999</v>
      </c>
      <c r="AJ523" s="5"/>
      <c r="AK523" s="5"/>
      <c r="AL523" s="5"/>
      <c r="AM523" s="5"/>
      <c r="AN523" s="30" t="s">
        <v>24</v>
      </c>
      <c r="AO523" s="11" t="s">
        <v>11</v>
      </c>
      <c r="AP523" s="12" t="s">
        <v>1212</v>
      </c>
      <c r="AQ523" s="28">
        <v>3.2000000000000001E-2</v>
      </c>
      <c r="AR523" s="28">
        <v>3.2000000000000001E-2</v>
      </c>
      <c r="AS523" s="28">
        <f t="shared" si="289"/>
        <v>1.024E-3</v>
      </c>
      <c r="AT523" s="10">
        <f>SUM(AR520)*20</f>
        <v>21.5</v>
      </c>
      <c r="AU523" s="15">
        <v>550</v>
      </c>
      <c r="AV523" s="10">
        <f t="shared" si="290"/>
        <v>12.108799999999999</v>
      </c>
      <c r="AW523" s="5"/>
      <c r="AX523" s="5"/>
      <c r="AY523" s="5"/>
      <c r="AZ523" s="5"/>
    </row>
    <row r="524" spans="1:52" x14ac:dyDescent="0.25">
      <c r="A524" s="30" t="s">
        <v>24</v>
      </c>
      <c r="B524" s="11"/>
      <c r="C524" s="12"/>
      <c r="D524" s="28"/>
      <c r="E524" s="28"/>
      <c r="F524" s="28">
        <f t="shared" ref="F524:F530" si="291">SUM(D524*E524)</f>
        <v>0</v>
      </c>
      <c r="G524" s="10"/>
      <c r="H524" s="15"/>
      <c r="I524" s="10">
        <f t="shared" ref="I524:I530" si="292">SUM(F524*G524)*H524</f>
        <v>0</v>
      </c>
      <c r="N524" s="30" t="s">
        <v>24</v>
      </c>
      <c r="O524" s="11"/>
      <c r="P524" s="12"/>
      <c r="Q524" s="28"/>
      <c r="R524" s="28"/>
      <c r="S524" s="28">
        <f t="shared" ref="S524:S530" si="293">SUM(Q524*R524)</f>
        <v>0</v>
      </c>
      <c r="T524" s="10"/>
      <c r="U524" s="15"/>
      <c r="V524" s="10">
        <f t="shared" ref="V524:V530" si="294">SUM(S524*T524)*U524</f>
        <v>0</v>
      </c>
      <c r="W524" s="5"/>
      <c r="X524" s="5"/>
      <c r="Y524" s="5"/>
      <c r="Z524" s="5"/>
      <c r="AA524" s="30" t="s">
        <v>24</v>
      </c>
      <c r="AB524" s="11"/>
      <c r="AC524" s="12"/>
      <c r="AD524" s="28"/>
      <c r="AE524" s="28"/>
      <c r="AF524" s="28">
        <f t="shared" ref="AF524:AF530" si="295">SUM(AD524*AE524)</f>
        <v>0</v>
      </c>
      <c r="AG524" s="10"/>
      <c r="AH524" s="15"/>
      <c r="AI524" s="10">
        <f t="shared" ref="AI524:AI530" si="296">SUM(AF524*AG524)*AH524</f>
        <v>0</v>
      </c>
      <c r="AJ524" s="5"/>
      <c r="AK524" s="5"/>
      <c r="AL524" s="5"/>
      <c r="AM524" s="5"/>
      <c r="AN524" s="30" t="s">
        <v>24</v>
      </c>
      <c r="AO524" s="11"/>
      <c r="AP524" s="12"/>
      <c r="AQ524" s="28"/>
      <c r="AR524" s="28"/>
      <c r="AS524" s="28">
        <f t="shared" ref="AS524:AS530" si="297">SUM(AQ524*AR524)</f>
        <v>0</v>
      </c>
      <c r="AT524" s="10"/>
      <c r="AU524" s="15"/>
      <c r="AV524" s="10">
        <f t="shared" ref="AV524:AV530" si="298">SUM(AS524*AT524)*AU524</f>
        <v>0</v>
      </c>
      <c r="AW524" s="5"/>
      <c r="AX524" s="5"/>
      <c r="AY524" s="5"/>
      <c r="AZ524" s="5"/>
    </row>
    <row r="525" spans="1:52" x14ac:dyDescent="0.25">
      <c r="A525" s="31" t="s">
        <v>25</v>
      </c>
      <c r="B525" s="11" t="s">
        <v>1222</v>
      </c>
      <c r="C525" s="12" t="s">
        <v>1169</v>
      </c>
      <c r="D525" s="28">
        <v>1.1000000000000001</v>
      </c>
      <c r="E525" s="28">
        <v>0.2</v>
      </c>
      <c r="F525" s="28">
        <f t="shared" si="291"/>
        <v>0.22000000000000003</v>
      </c>
      <c r="G525" s="10">
        <v>2</v>
      </c>
      <c r="H525" s="15">
        <v>12</v>
      </c>
      <c r="I525" s="10">
        <f t="shared" si="292"/>
        <v>5.2800000000000011</v>
      </c>
      <c r="N525" s="31" t="s">
        <v>25</v>
      </c>
      <c r="O525" s="11" t="s">
        <v>1222</v>
      </c>
      <c r="P525" s="12" t="s">
        <v>1169</v>
      </c>
      <c r="Q525" s="28">
        <v>1.1000000000000001</v>
      </c>
      <c r="R525" s="28">
        <v>0.2</v>
      </c>
      <c r="S525" s="28">
        <f t="shared" si="293"/>
        <v>0.22000000000000003</v>
      </c>
      <c r="T525" s="10">
        <v>2</v>
      </c>
      <c r="U525" s="15">
        <v>12</v>
      </c>
      <c r="V525" s="10">
        <f t="shared" si="294"/>
        <v>5.2800000000000011</v>
      </c>
      <c r="W525" s="5"/>
      <c r="X525" s="5"/>
      <c r="Y525" s="5"/>
      <c r="Z525" s="5"/>
      <c r="AA525" s="31" t="s">
        <v>25</v>
      </c>
      <c r="AB525" s="11" t="s">
        <v>1222</v>
      </c>
      <c r="AC525" s="12" t="s">
        <v>1169</v>
      </c>
      <c r="AD525" s="28">
        <v>1.1000000000000001</v>
      </c>
      <c r="AE525" s="28">
        <v>0.2</v>
      </c>
      <c r="AF525" s="28">
        <f t="shared" si="295"/>
        <v>0.22000000000000003</v>
      </c>
      <c r="AG525" s="10">
        <v>2</v>
      </c>
      <c r="AH525" s="15">
        <v>12</v>
      </c>
      <c r="AI525" s="10">
        <f t="shared" si="296"/>
        <v>5.2800000000000011</v>
      </c>
      <c r="AJ525" s="5"/>
      <c r="AK525" s="5"/>
      <c r="AL525" s="5"/>
      <c r="AM525" s="5"/>
      <c r="AN525" s="31" t="s">
        <v>25</v>
      </c>
      <c r="AO525" s="11" t="s">
        <v>1222</v>
      </c>
      <c r="AP525" s="12" t="s">
        <v>1169</v>
      </c>
      <c r="AQ525" s="28">
        <v>1.1000000000000001</v>
      </c>
      <c r="AR525" s="28">
        <v>0.2</v>
      </c>
      <c r="AS525" s="28">
        <f t="shared" si="297"/>
        <v>0.22000000000000003</v>
      </c>
      <c r="AT525" s="10">
        <v>2</v>
      </c>
      <c r="AU525" s="15">
        <v>12</v>
      </c>
      <c r="AV525" s="10">
        <f t="shared" si="298"/>
        <v>5.2800000000000011</v>
      </c>
      <c r="AW525" s="5"/>
      <c r="AX525" s="5"/>
      <c r="AY525" s="5"/>
      <c r="AZ525" s="5"/>
    </row>
    <row r="526" spans="1:52" x14ac:dyDescent="0.25">
      <c r="A526" s="31" t="s">
        <v>25</v>
      </c>
      <c r="B526" s="11" t="s">
        <v>1178</v>
      </c>
      <c r="C526" s="12" t="s">
        <v>1169</v>
      </c>
      <c r="D526" s="28">
        <v>1.1000000000000001</v>
      </c>
      <c r="E526" s="28">
        <v>0.2</v>
      </c>
      <c r="F526" s="28">
        <f t="shared" si="291"/>
        <v>0.22000000000000003</v>
      </c>
      <c r="G526" s="10">
        <v>4</v>
      </c>
      <c r="H526" s="15">
        <v>12</v>
      </c>
      <c r="I526" s="10">
        <f t="shared" si="292"/>
        <v>10.560000000000002</v>
      </c>
      <c r="N526" s="31" t="s">
        <v>25</v>
      </c>
      <c r="O526" s="11" t="s">
        <v>1178</v>
      </c>
      <c r="P526" s="12" t="s">
        <v>1169</v>
      </c>
      <c r="Q526" s="28">
        <v>1.1000000000000001</v>
      </c>
      <c r="R526" s="28">
        <v>0.2</v>
      </c>
      <c r="S526" s="28">
        <f t="shared" si="293"/>
        <v>0.22000000000000003</v>
      </c>
      <c r="T526" s="10">
        <v>4</v>
      </c>
      <c r="U526" s="15">
        <v>12</v>
      </c>
      <c r="V526" s="10">
        <f t="shared" si="294"/>
        <v>10.560000000000002</v>
      </c>
      <c r="W526" s="5"/>
      <c r="X526" s="5"/>
      <c r="Y526" s="5"/>
      <c r="Z526" s="5"/>
      <c r="AA526" s="31" t="s">
        <v>25</v>
      </c>
      <c r="AB526" s="11" t="s">
        <v>1178</v>
      </c>
      <c r="AC526" s="12" t="s">
        <v>1169</v>
      </c>
      <c r="AD526" s="28">
        <v>1.1000000000000001</v>
      </c>
      <c r="AE526" s="28">
        <v>0.2</v>
      </c>
      <c r="AF526" s="28">
        <f t="shared" si="295"/>
        <v>0.22000000000000003</v>
      </c>
      <c r="AG526" s="10">
        <v>4</v>
      </c>
      <c r="AH526" s="15">
        <v>12</v>
      </c>
      <c r="AI526" s="10">
        <f t="shared" si="296"/>
        <v>10.560000000000002</v>
      </c>
      <c r="AJ526" s="5"/>
      <c r="AK526" s="5"/>
      <c r="AL526" s="5"/>
      <c r="AM526" s="5"/>
      <c r="AN526" s="31" t="s">
        <v>25</v>
      </c>
      <c r="AO526" s="11" t="s">
        <v>1178</v>
      </c>
      <c r="AP526" s="12" t="s">
        <v>1169</v>
      </c>
      <c r="AQ526" s="28">
        <v>1.1000000000000001</v>
      </c>
      <c r="AR526" s="28">
        <v>0.2</v>
      </c>
      <c r="AS526" s="28">
        <f t="shared" si="297"/>
        <v>0.22000000000000003</v>
      </c>
      <c r="AT526" s="10">
        <v>4</v>
      </c>
      <c r="AU526" s="15">
        <v>12</v>
      </c>
      <c r="AV526" s="10">
        <f t="shared" si="298"/>
        <v>10.560000000000002</v>
      </c>
      <c r="AW526" s="5"/>
      <c r="AX526" s="5"/>
      <c r="AY526" s="5"/>
      <c r="AZ526" s="5"/>
    </row>
    <row r="527" spans="1:52" x14ac:dyDescent="0.25">
      <c r="A527" s="31" t="s">
        <v>25</v>
      </c>
      <c r="B527" s="11" t="s">
        <v>1188</v>
      </c>
      <c r="C527" s="12" t="s">
        <v>1169</v>
      </c>
      <c r="D527" s="28">
        <v>3</v>
      </c>
      <c r="E527" s="28">
        <v>0.2</v>
      </c>
      <c r="F527" s="28">
        <f t="shared" si="291"/>
        <v>0.60000000000000009</v>
      </c>
      <c r="G527" s="10">
        <v>1</v>
      </c>
      <c r="H527" s="15">
        <v>12</v>
      </c>
      <c r="I527" s="10">
        <f t="shared" si="292"/>
        <v>7.2000000000000011</v>
      </c>
      <c r="N527" s="31" t="s">
        <v>25</v>
      </c>
      <c r="O527" s="11" t="s">
        <v>1188</v>
      </c>
      <c r="P527" s="12" t="s">
        <v>1169</v>
      </c>
      <c r="Q527" s="28">
        <v>3</v>
      </c>
      <c r="R527" s="28">
        <v>0.2</v>
      </c>
      <c r="S527" s="28">
        <f t="shared" si="293"/>
        <v>0.60000000000000009</v>
      </c>
      <c r="T527" s="10">
        <v>1</v>
      </c>
      <c r="U527" s="15">
        <v>12</v>
      </c>
      <c r="V527" s="10">
        <f t="shared" si="294"/>
        <v>7.2000000000000011</v>
      </c>
      <c r="W527" s="5"/>
      <c r="X527" s="5"/>
      <c r="Y527" s="5"/>
      <c r="Z527" s="5"/>
      <c r="AA527" s="31" t="s">
        <v>25</v>
      </c>
      <c r="AB527" s="11" t="s">
        <v>1188</v>
      </c>
      <c r="AC527" s="12" t="s">
        <v>1169</v>
      </c>
      <c r="AD527" s="28">
        <v>3</v>
      </c>
      <c r="AE527" s="28">
        <v>0.2</v>
      </c>
      <c r="AF527" s="28">
        <f t="shared" si="295"/>
        <v>0.60000000000000009</v>
      </c>
      <c r="AG527" s="10">
        <v>1</v>
      </c>
      <c r="AH527" s="15">
        <v>12</v>
      </c>
      <c r="AI527" s="10">
        <f t="shared" si="296"/>
        <v>7.2000000000000011</v>
      </c>
      <c r="AJ527" s="5"/>
      <c r="AK527" s="5"/>
      <c r="AL527" s="5"/>
      <c r="AM527" s="5"/>
      <c r="AN527" s="31" t="s">
        <v>25</v>
      </c>
      <c r="AO527" s="11" t="s">
        <v>1188</v>
      </c>
      <c r="AP527" s="12" t="s">
        <v>1169</v>
      </c>
      <c r="AQ527" s="28">
        <v>3</v>
      </c>
      <c r="AR527" s="28">
        <v>0.2</v>
      </c>
      <c r="AS527" s="28">
        <f t="shared" si="297"/>
        <v>0.60000000000000009</v>
      </c>
      <c r="AT527" s="10">
        <v>1</v>
      </c>
      <c r="AU527" s="15">
        <v>12</v>
      </c>
      <c r="AV527" s="10">
        <f t="shared" si="298"/>
        <v>7.2000000000000011</v>
      </c>
      <c r="AW527" s="5"/>
      <c r="AX527" s="5"/>
      <c r="AY527" s="5"/>
      <c r="AZ527" s="5"/>
    </row>
    <row r="528" spans="1:52" x14ac:dyDescent="0.25">
      <c r="A528" s="31" t="s">
        <v>25</v>
      </c>
      <c r="B528" s="11" t="s">
        <v>1223</v>
      </c>
      <c r="C528" s="12" t="s">
        <v>1169</v>
      </c>
      <c r="D528" s="28">
        <v>3</v>
      </c>
      <c r="E528" s="28">
        <v>0.2</v>
      </c>
      <c r="F528" s="28">
        <f t="shared" si="291"/>
        <v>0.60000000000000009</v>
      </c>
      <c r="G528" s="10">
        <v>1</v>
      </c>
      <c r="H528" s="15">
        <v>12</v>
      </c>
      <c r="I528" s="10">
        <f t="shared" si="292"/>
        <v>7.2000000000000011</v>
      </c>
      <c r="N528" s="31" t="s">
        <v>25</v>
      </c>
      <c r="O528" s="11" t="s">
        <v>1223</v>
      </c>
      <c r="P528" s="12" t="s">
        <v>1169</v>
      </c>
      <c r="Q528" s="28">
        <v>3</v>
      </c>
      <c r="R528" s="28">
        <v>0.2</v>
      </c>
      <c r="S528" s="28">
        <f t="shared" si="293"/>
        <v>0.60000000000000009</v>
      </c>
      <c r="T528" s="10">
        <v>1</v>
      </c>
      <c r="U528" s="15">
        <v>12</v>
      </c>
      <c r="V528" s="10">
        <f t="shared" si="294"/>
        <v>7.2000000000000011</v>
      </c>
      <c r="W528" s="5"/>
      <c r="X528" s="5"/>
      <c r="Y528" s="5"/>
      <c r="Z528" s="5"/>
      <c r="AA528" s="31" t="s">
        <v>25</v>
      </c>
      <c r="AB528" s="11" t="s">
        <v>1223</v>
      </c>
      <c r="AC528" s="12" t="s">
        <v>1169</v>
      </c>
      <c r="AD528" s="28">
        <v>3</v>
      </c>
      <c r="AE528" s="28">
        <v>0.2</v>
      </c>
      <c r="AF528" s="28">
        <f t="shared" si="295"/>
        <v>0.60000000000000009</v>
      </c>
      <c r="AG528" s="10">
        <v>1</v>
      </c>
      <c r="AH528" s="15">
        <v>12</v>
      </c>
      <c r="AI528" s="10">
        <f t="shared" si="296"/>
        <v>7.2000000000000011</v>
      </c>
      <c r="AJ528" s="5"/>
      <c r="AK528" s="5"/>
      <c r="AL528" s="5"/>
      <c r="AM528" s="5"/>
      <c r="AN528" s="31" t="s">
        <v>25</v>
      </c>
      <c r="AO528" s="11" t="s">
        <v>1223</v>
      </c>
      <c r="AP528" s="12" t="s">
        <v>1169</v>
      </c>
      <c r="AQ528" s="28">
        <v>3</v>
      </c>
      <c r="AR528" s="28">
        <v>0.2</v>
      </c>
      <c r="AS528" s="28">
        <f t="shared" si="297"/>
        <v>0.60000000000000009</v>
      </c>
      <c r="AT528" s="10">
        <v>1</v>
      </c>
      <c r="AU528" s="15">
        <v>12</v>
      </c>
      <c r="AV528" s="10">
        <f t="shared" si="298"/>
        <v>7.2000000000000011</v>
      </c>
      <c r="AW528" s="5"/>
      <c r="AX528" s="5"/>
      <c r="AY528" s="5"/>
      <c r="AZ528" s="5"/>
    </row>
    <row r="529" spans="1:52" x14ac:dyDescent="0.25">
      <c r="A529" s="31" t="s">
        <v>25</v>
      </c>
      <c r="B529" s="11" t="s">
        <v>1225</v>
      </c>
      <c r="C529" s="12" t="s">
        <v>1169</v>
      </c>
      <c r="D529" s="28">
        <v>1.1000000000000001</v>
      </c>
      <c r="E529" s="28">
        <v>1.8</v>
      </c>
      <c r="F529" s="28">
        <f t="shared" si="291"/>
        <v>1.9800000000000002</v>
      </c>
      <c r="G529" s="10">
        <v>2</v>
      </c>
      <c r="H529" s="15">
        <v>12</v>
      </c>
      <c r="I529" s="10">
        <f t="shared" si="292"/>
        <v>47.52</v>
      </c>
      <c r="N529" s="31" t="s">
        <v>25</v>
      </c>
      <c r="O529" s="11" t="s">
        <v>1225</v>
      </c>
      <c r="P529" s="12" t="s">
        <v>1169</v>
      </c>
      <c r="Q529" s="28">
        <v>1.1000000000000001</v>
      </c>
      <c r="R529" s="28">
        <v>1.8</v>
      </c>
      <c r="S529" s="28">
        <f t="shared" si="293"/>
        <v>1.9800000000000002</v>
      </c>
      <c r="T529" s="10">
        <v>2</v>
      </c>
      <c r="U529" s="15">
        <v>12</v>
      </c>
      <c r="V529" s="10">
        <f t="shared" si="294"/>
        <v>47.52</v>
      </c>
      <c r="W529" s="5"/>
      <c r="X529" s="5"/>
      <c r="Y529" s="5"/>
      <c r="Z529" s="5"/>
      <c r="AA529" s="31" t="s">
        <v>25</v>
      </c>
      <c r="AB529" s="11" t="s">
        <v>1225</v>
      </c>
      <c r="AC529" s="12" t="s">
        <v>1169</v>
      </c>
      <c r="AD529" s="28">
        <v>1.1000000000000001</v>
      </c>
      <c r="AE529" s="28">
        <v>1.8</v>
      </c>
      <c r="AF529" s="28">
        <f t="shared" si="295"/>
        <v>1.9800000000000002</v>
      </c>
      <c r="AG529" s="10">
        <v>2</v>
      </c>
      <c r="AH529" s="15">
        <v>12</v>
      </c>
      <c r="AI529" s="10">
        <f t="shared" si="296"/>
        <v>47.52</v>
      </c>
      <c r="AJ529" s="5"/>
      <c r="AK529" s="5"/>
      <c r="AL529" s="5"/>
      <c r="AM529" s="5"/>
      <c r="AN529" s="31" t="s">
        <v>25</v>
      </c>
      <c r="AO529" s="11" t="s">
        <v>1225</v>
      </c>
      <c r="AP529" s="12" t="s">
        <v>1169</v>
      </c>
      <c r="AQ529" s="28">
        <v>1.1000000000000001</v>
      </c>
      <c r="AR529" s="28">
        <v>1.8</v>
      </c>
      <c r="AS529" s="28">
        <f t="shared" si="297"/>
        <v>1.9800000000000002</v>
      </c>
      <c r="AT529" s="10">
        <v>2</v>
      </c>
      <c r="AU529" s="15">
        <v>12</v>
      </c>
      <c r="AV529" s="10">
        <f t="shared" si="298"/>
        <v>47.52</v>
      </c>
      <c r="AW529" s="5"/>
      <c r="AX529" s="5"/>
      <c r="AY529" s="5"/>
      <c r="AZ529" s="5"/>
    </row>
    <row r="530" spans="1:52" x14ac:dyDescent="0.25">
      <c r="A530" s="31" t="s">
        <v>25</v>
      </c>
      <c r="B530" s="11" t="s">
        <v>1225</v>
      </c>
      <c r="C530" s="12" t="s">
        <v>1169</v>
      </c>
      <c r="D530" s="28">
        <v>1.1000000000000001</v>
      </c>
      <c r="E530" s="28">
        <v>0.4</v>
      </c>
      <c r="F530" s="28">
        <f t="shared" si="291"/>
        <v>0.44000000000000006</v>
      </c>
      <c r="G530" s="10">
        <v>3</v>
      </c>
      <c r="H530" s="15">
        <v>12</v>
      </c>
      <c r="I530" s="10">
        <f t="shared" si="292"/>
        <v>15.840000000000003</v>
      </c>
      <c r="N530" s="31" t="s">
        <v>25</v>
      </c>
      <c r="O530" s="11" t="s">
        <v>1225</v>
      </c>
      <c r="P530" s="12" t="s">
        <v>1169</v>
      </c>
      <c r="Q530" s="28">
        <v>1.1000000000000001</v>
      </c>
      <c r="R530" s="28">
        <v>0.4</v>
      </c>
      <c r="S530" s="28">
        <f t="shared" si="293"/>
        <v>0.44000000000000006</v>
      </c>
      <c r="T530" s="10">
        <v>3</v>
      </c>
      <c r="U530" s="15">
        <v>12</v>
      </c>
      <c r="V530" s="10">
        <f t="shared" si="294"/>
        <v>15.840000000000003</v>
      </c>
      <c r="W530" s="5"/>
      <c r="X530" s="5"/>
      <c r="Y530" s="5"/>
      <c r="Z530" s="5"/>
      <c r="AA530" s="31" t="s">
        <v>25</v>
      </c>
      <c r="AB530" s="11" t="s">
        <v>1225</v>
      </c>
      <c r="AC530" s="12" t="s">
        <v>1169</v>
      </c>
      <c r="AD530" s="28">
        <v>1.1000000000000001</v>
      </c>
      <c r="AE530" s="28">
        <v>0.4</v>
      </c>
      <c r="AF530" s="28">
        <f t="shared" si="295"/>
        <v>0.44000000000000006</v>
      </c>
      <c r="AG530" s="10">
        <v>3</v>
      </c>
      <c r="AH530" s="15">
        <v>12</v>
      </c>
      <c r="AI530" s="10">
        <f t="shared" si="296"/>
        <v>15.840000000000003</v>
      </c>
      <c r="AJ530" s="5"/>
      <c r="AK530" s="5"/>
      <c r="AL530" s="5"/>
      <c r="AM530" s="5"/>
      <c r="AN530" s="31" t="s">
        <v>25</v>
      </c>
      <c r="AO530" s="11" t="s">
        <v>1225</v>
      </c>
      <c r="AP530" s="12" t="s">
        <v>1169</v>
      </c>
      <c r="AQ530" s="28">
        <v>1.1000000000000001</v>
      </c>
      <c r="AR530" s="28">
        <v>0.4</v>
      </c>
      <c r="AS530" s="28">
        <f t="shared" si="297"/>
        <v>0.44000000000000006</v>
      </c>
      <c r="AT530" s="10">
        <v>3</v>
      </c>
      <c r="AU530" s="15">
        <v>12</v>
      </c>
      <c r="AV530" s="10">
        <f t="shared" si="298"/>
        <v>15.840000000000003</v>
      </c>
      <c r="AW530" s="5"/>
      <c r="AX530" s="5"/>
      <c r="AY530" s="5"/>
      <c r="AZ530" s="5"/>
    </row>
    <row r="531" spans="1:52" x14ac:dyDescent="0.25">
      <c r="A531" s="31" t="s">
        <v>39</v>
      </c>
      <c r="B531" s="11"/>
      <c r="C531" s="12"/>
      <c r="D531" s="28"/>
      <c r="E531" s="28"/>
      <c r="F531" s="28"/>
      <c r="G531" s="10"/>
      <c r="H531" s="15"/>
      <c r="I531" s="10">
        <f t="shared" ref="I531:I533" si="299">SUM(G531*H531)</f>
        <v>0</v>
      </c>
      <c r="N531" s="31" t="s">
        <v>39</v>
      </c>
      <c r="O531" s="11"/>
      <c r="P531" s="12"/>
      <c r="Q531" s="28"/>
      <c r="R531" s="28"/>
      <c r="S531" s="28"/>
      <c r="T531" s="10"/>
      <c r="U531" s="15"/>
      <c r="V531" s="10">
        <f t="shared" ref="V531:V535" si="300">SUM(T531*U531)</f>
        <v>0</v>
      </c>
      <c r="W531" s="5"/>
      <c r="X531" s="5"/>
      <c r="Y531" s="5"/>
      <c r="Z531" s="5"/>
      <c r="AA531" s="31" t="s">
        <v>39</v>
      </c>
      <c r="AB531" s="11"/>
      <c r="AC531" s="12"/>
      <c r="AD531" s="28"/>
      <c r="AE531" s="28"/>
      <c r="AF531" s="28"/>
      <c r="AG531" s="10"/>
      <c r="AH531" s="15"/>
      <c r="AI531" s="10">
        <f t="shared" ref="AI531:AI535" si="301">SUM(AG531*AH531)</f>
        <v>0</v>
      </c>
      <c r="AJ531" s="5"/>
      <c r="AK531" s="5"/>
      <c r="AL531" s="5"/>
      <c r="AM531" s="5"/>
      <c r="AN531" s="31" t="s">
        <v>39</v>
      </c>
      <c r="AO531" s="11"/>
      <c r="AP531" s="12"/>
      <c r="AQ531" s="28"/>
      <c r="AR531" s="28"/>
      <c r="AS531" s="28"/>
      <c r="AT531" s="10"/>
      <c r="AU531" s="15"/>
      <c r="AV531" s="10">
        <f t="shared" ref="AV531:AV535" si="302">SUM(AT531*AU531)</f>
        <v>0</v>
      </c>
      <c r="AW531" s="5"/>
      <c r="AX531" s="5"/>
      <c r="AY531" s="5"/>
      <c r="AZ531" s="5"/>
    </row>
    <row r="532" spans="1:52" x14ac:dyDescent="0.25">
      <c r="A532" s="31" t="s">
        <v>39</v>
      </c>
      <c r="B532" s="11"/>
      <c r="C532" s="12"/>
      <c r="D532" s="28"/>
      <c r="E532" s="28"/>
      <c r="F532" s="28"/>
      <c r="G532" s="10"/>
      <c r="H532" s="15"/>
      <c r="I532" s="10">
        <f t="shared" si="299"/>
        <v>0</v>
      </c>
      <c r="N532" s="31" t="s">
        <v>39</v>
      </c>
      <c r="O532" s="11"/>
      <c r="P532" s="12"/>
      <c r="Q532" s="28"/>
      <c r="R532" s="28"/>
      <c r="S532" s="28"/>
      <c r="T532" s="10"/>
      <c r="U532" s="15"/>
      <c r="V532" s="10">
        <f t="shared" si="300"/>
        <v>0</v>
      </c>
      <c r="W532" s="5"/>
      <c r="X532" s="5"/>
      <c r="Y532" s="5"/>
      <c r="Z532" s="5"/>
      <c r="AA532" s="31" t="s">
        <v>39</v>
      </c>
      <c r="AB532" s="11"/>
      <c r="AC532" s="12"/>
      <c r="AD532" s="28"/>
      <c r="AE532" s="28"/>
      <c r="AF532" s="28"/>
      <c r="AG532" s="10"/>
      <c r="AH532" s="15"/>
      <c r="AI532" s="10">
        <f t="shared" si="301"/>
        <v>0</v>
      </c>
      <c r="AJ532" s="5"/>
      <c r="AK532" s="5"/>
      <c r="AL532" s="5"/>
      <c r="AM532" s="5"/>
      <c r="AN532" s="31" t="s">
        <v>39</v>
      </c>
      <c r="AO532" s="11"/>
      <c r="AP532" s="12"/>
      <c r="AQ532" s="28"/>
      <c r="AR532" s="28"/>
      <c r="AS532" s="28"/>
      <c r="AT532" s="10"/>
      <c r="AU532" s="15"/>
      <c r="AV532" s="10">
        <f t="shared" si="302"/>
        <v>0</v>
      </c>
      <c r="AW532" s="5"/>
      <c r="AX532" s="5"/>
      <c r="AY532" s="5"/>
      <c r="AZ532" s="5"/>
    </row>
    <row r="533" spans="1:52" x14ac:dyDescent="0.25">
      <c r="A533" s="31" t="s">
        <v>39</v>
      </c>
      <c r="B533" s="11"/>
      <c r="C533" s="12"/>
      <c r="D533" s="28"/>
      <c r="E533" s="28"/>
      <c r="F533" s="28"/>
      <c r="G533" s="10"/>
      <c r="H533" s="15"/>
      <c r="I533" s="10">
        <f t="shared" si="299"/>
        <v>0</v>
      </c>
      <c r="N533" s="31" t="s">
        <v>39</v>
      </c>
      <c r="O533" s="11"/>
      <c r="P533" s="12"/>
      <c r="Q533" s="28"/>
      <c r="R533" s="28"/>
      <c r="S533" s="28"/>
      <c r="T533" s="10"/>
      <c r="U533" s="15"/>
      <c r="V533" s="10">
        <f t="shared" si="300"/>
        <v>0</v>
      </c>
      <c r="W533" s="5"/>
      <c r="X533" s="5"/>
      <c r="Y533" s="5"/>
      <c r="Z533" s="5"/>
      <c r="AA533" s="31" t="s">
        <v>39</v>
      </c>
      <c r="AB533" s="11"/>
      <c r="AC533" s="12"/>
      <c r="AD533" s="28"/>
      <c r="AE533" s="28"/>
      <c r="AF533" s="28"/>
      <c r="AG533" s="10"/>
      <c r="AH533" s="15"/>
      <c r="AI533" s="10">
        <f t="shared" si="301"/>
        <v>0</v>
      </c>
      <c r="AJ533" s="5"/>
      <c r="AK533" s="5"/>
      <c r="AL533" s="5"/>
      <c r="AM533" s="5"/>
      <c r="AN533" s="31" t="s">
        <v>39</v>
      </c>
      <c r="AO533" s="11"/>
      <c r="AP533" s="12"/>
      <c r="AQ533" s="28"/>
      <c r="AR533" s="28"/>
      <c r="AS533" s="28"/>
      <c r="AT533" s="10"/>
      <c r="AU533" s="15"/>
      <c r="AV533" s="10">
        <f t="shared" si="302"/>
        <v>0</v>
      </c>
      <c r="AW533" s="5"/>
      <c r="AX533" s="5"/>
      <c r="AY533" s="5"/>
      <c r="AZ533" s="5"/>
    </row>
    <row r="534" spans="1:52" x14ac:dyDescent="0.25">
      <c r="A534" s="32" t="s">
        <v>28</v>
      </c>
      <c r="B534" s="11" t="s">
        <v>1224</v>
      </c>
      <c r="C534" s="12"/>
      <c r="D534" s="28"/>
      <c r="E534" s="28"/>
      <c r="F534" s="28"/>
      <c r="G534" s="10">
        <v>1</v>
      </c>
      <c r="H534" s="15">
        <v>3835</v>
      </c>
      <c r="I534" s="10">
        <f t="shared" ref="I534:I535" si="303">SUM(G534*H534)</f>
        <v>3835</v>
      </c>
      <c r="J534" s="5" t="s">
        <v>1310</v>
      </c>
      <c r="N534" s="32" t="s">
        <v>28</v>
      </c>
      <c r="O534" s="11" t="s">
        <v>1224</v>
      </c>
      <c r="P534" s="234" t="s">
        <v>1359</v>
      </c>
      <c r="Q534" s="235"/>
      <c r="R534" s="235"/>
      <c r="S534" s="235"/>
      <c r="T534" s="231">
        <v>0.85</v>
      </c>
      <c r="U534" s="15">
        <v>3835</v>
      </c>
      <c r="V534" s="10">
        <f t="shared" si="300"/>
        <v>3259.75</v>
      </c>
      <c r="W534" s="5" t="s">
        <v>1310</v>
      </c>
      <c r="X534" s="5"/>
      <c r="Y534" s="5"/>
      <c r="Z534" s="5"/>
      <c r="AA534" s="32" t="s">
        <v>28</v>
      </c>
      <c r="AB534" s="11" t="s">
        <v>1224</v>
      </c>
      <c r="AC534" s="234" t="s">
        <v>1358</v>
      </c>
      <c r="AD534" s="28"/>
      <c r="AE534" s="28"/>
      <c r="AF534" s="28"/>
      <c r="AG534" s="231">
        <v>0.9</v>
      </c>
      <c r="AH534" s="15">
        <v>3835</v>
      </c>
      <c r="AI534" s="10">
        <f t="shared" si="301"/>
        <v>3451.5</v>
      </c>
      <c r="AJ534" s="5" t="s">
        <v>1310</v>
      </c>
      <c r="AK534" s="5"/>
      <c r="AL534" s="5"/>
      <c r="AM534" s="5"/>
      <c r="AN534" s="32" t="s">
        <v>28</v>
      </c>
      <c r="AO534" s="11" t="s">
        <v>1224</v>
      </c>
      <c r="AP534" s="234" t="s">
        <v>1360</v>
      </c>
      <c r="AQ534" s="235"/>
      <c r="AR534" s="235"/>
      <c r="AS534" s="235"/>
      <c r="AT534" s="231">
        <v>0.93</v>
      </c>
      <c r="AU534" s="15">
        <v>3835</v>
      </c>
      <c r="AV534" s="10">
        <f t="shared" si="302"/>
        <v>3566.55</v>
      </c>
      <c r="AW534" s="5" t="s">
        <v>1310</v>
      </c>
      <c r="AX534" s="5"/>
      <c r="AY534" s="5"/>
      <c r="AZ534" s="5"/>
    </row>
    <row r="535" spans="1:52" x14ac:dyDescent="0.25">
      <c r="A535" s="32" t="s">
        <v>28</v>
      </c>
      <c r="B535" s="11" t="s">
        <v>1221</v>
      </c>
      <c r="C535" s="12"/>
      <c r="D535" s="28"/>
      <c r="E535" s="28"/>
      <c r="F535" s="28"/>
      <c r="G535" s="10">
        <v>1</v>
      </c>
      <c r="H535" s="15">
        <f>322.23+159.34</f>
        <v>481.57000000000005</v>
      </c>
      <c r="I535" s="10">
        <f t="shared" si="303"/>
        <v>481.57000000000005</v>
      </c>
      <c r="J535" s="10" t="s">
        <v>1233</v>
      </c>
      <c r="N535" s="32" t="s">
        <v>28</v>
      </c>
      <c r="O535" s="11" t="s">
        <v>1221</v>
      </c>
      <c r="P535" s="12"/>
      <c r="Q535" s="28"/>
      <c r="R535" s="28"/>
      <c r="S535" s="28"/>
      <c r="T535" s="10">
        <v>1</v>
      </c>
      <c r="U535" s="15">
        <f>322.23+159.34</f>
        <v>481.57000000000005</v>
      </c>
      <c r="V535" s="10">
        <f t="shared" si="300"/>
        <v>481.57000000000005</v>
      </c>
      <c r="W535" s="10" t="s">
        <v>1233</v>
      </c>
      <c r="X535" s="5"/>
      <c r="Y535" s="5"/>
      <c r="Z535" s="5"/>
      <c r="AA535" s="32" t="s">
        <v>28</v>
      </c>
      <c r="AB535" s="11" t="s">
        <v>1221</v>
      </c>
      <c r="AC535" s="12"/>
      <c r="AD535" s="28"/>
      <c r="AE535" s="28"/>
      <c r="AF535" s="28"/>
      <c r="AG535" s="10">
        <v>1</v>
      </c>
      <c r="AH535" s="15">
        <f>322.23+159.34</f>
        <v>481.57000000000005</v>
      </c>
      <c r="AI535" s="10">
        <f t="shared" si="301"/>
        <v>481.57000000000005</v>
      </c>
      <c r="AJ535" s="10" t="s">
        <v>1233</v>
      </c>
      <c r="AK535" s="5"/>
      <c r="AL535" s="5"/>
      <c r="AM535" s="5"/>
      <c r="AN535" s="32" t="s">
        <v>28</v>
      </c>
      <c r="AO535" s="11" t="s">
        <v>1221</v>
      </c>
      <c r="AP535" s="12"/>
      <c r="AQ535" s="28"/>
      <c r="AR535" s="28"/>
      <c r="AS535" s="28"/>
      <c r="AT535" s="10">
        <v>1</v>
      </c>
      <c r="AU535" s="15">
        <f>322.23+159.34</f>
        <v>481.57000000000005</v>
      </c>
      <c r="AV535" s="10">
        <f t="shared" si="302"/>
        <v>481.57000000000005</v>
      </c>
      <c r="AW535" s="10" t="s">
        <v>1233</v>
      </c>
      <c r="AX535" s="5"/>
      <c r="AY535" s="5"/>
      <c r="AZ535" s="5"/>
    </row>
    <row r="536" spans="1:52" x14ac:dyDescent="0.25">
      <c r="A536" s="32" t="s">
        <v>28</v>
      </c>
      <c r="B536" s="11"/>
      <c r="C536" s="12"/>
      <c r="D536" s="28"/>
      <c r="E536" s="28"/>
      <c r="F536" s="28"/>
      <c r="G536" s="10"/>
      <c r="H536" s="15"/>
      <c r="I536" s="10">
        <f t="shared" ref="I536:I552" si="304">SUM(G536*H536)</f>
        <v>0</v>
      </c>
      <c r="N536" s="32" t="s">
        <v>28</v>
      </c>
      <c r="O536" s="11"/>
      <c r="P536" s="12"/>
      <c r="Q536" s="28"/>
      <c r="R536" s="28"/>
      <c r="S536" s="28"/>
      <c r="T536" s="10"/>
      <c r="U536" s="15"/>
      <c r="V536" s="10">
        <f t="shared" ref="V536:V552" si="305">SUM(T536*U536)</f>
        <v>0</v>
      </c>
      <c r="W536" s="5"/>
      <c r="X536" s="5"/>
      <c r="Y536" s="5"/>
      <c r="Z536" s="5"/>
      <c r="AA536" s="32" t="s">
        <v>28</v>
      </c>
      <c r="AB536" s="11"/>
      <c r="AC536" s="12"/>
      <c r="AD536" s="28"/>
      <c r="AE536" s="28"/>
      <c r="AF536" s="28"/>
      <c r="AG536" s="10"/>
      <c r="AH536" s="15"/>
      <c r="AI536" s="10">
        <f t="shared" ref="AI536:AI552" si="306">SUM(AG536*AH536)</f>
        <v>0</v>
      </c>
      <c r="AJ536" s="5"/>
      <c r="AK536" s="5"/>
      <c r="AL536" s="5"/>
      <c r="AM536" s="5"/>
      <c r="AN536" s="32" t="s">
        <v>28</v>
      </c>
      <c r="AO536" s="11"/>
      <c r="AP536" s="12"/>
      <c r="AQ536" s="28"/>
      <c r="AR536" s="28"/>
      <c r="AS536" s="28"/>
      <c r="AT536" s="10"/>
      <c r="AU536" s="15"/>
      <c r="AV536" s="10">
        <f t="shared" ref="AV536:AV552" si="307">SUM(AT536*AU536)</f>
        <v>0</v>
      </c>
      <c r="AW536" s="5"/>
      <c r="AX536" s="5"/>
      <c r="AY536" s="5"/>
      <c r="AZ536" s="5"/>
    </row>
    <row r="537" spans="1:52" x14ac:dyDescent="0.25">
      <c r="A537" t="s">
        <v>26</v>
      </c>
      <c r="B537" s="11"/>
      <c r="C537" s="12"/>
      <c r="D537" s="28"/>
      <c r="E537" s="28"/>
      <c r="F537" s="28"/>
      <c r="G537" s="33">
        <v>0.1</v>
      </c>
      <c r="H537" s="15">
        <f>SUM(I534:I536)</f>
        <v>4316.57</v>
      </c>
      <c r="I537" s="10">
        <f t="shared" si="304"/>
        <v>431.65699999999998</v>
      </c>
      <c r="N537" t="s">
        <v>26</v>
      </c>
      <c r="O537" s="11"/>
      <c r="P537" s="12"/>
      <c r="Q537" s="28"/>
      <c r="R537" s="28"/>
      <c r="S537" s="28"/>
      <c r="T537" s="33">
        <v>0.1</v>
      </c>
      <c r="U537" s="15">
        <f>SUM(V534:V536)</f>
        <v>3741.32</v>
      </c>
      <c r="V537" s="10">
        <f t="shared" si="305"/>
        <v>374.13200000000006</v>
      </c>
      <c r="W537" s="5"/>
      <c r="X537" s="5"/>
      <c r="Y537" s="5"/>
      <c r="Z537" s="5"/>
      <c r="AA537" t="s">
        <v>26</v>
      </c>
      <c r="AB537" s="11"/>
      <c r="AC537" s="12"/>
      <c r="AD537" s="28"/>
      <c r="AE537" s="28"/>
      <c r="AF537" s="28"/>
      <c r="AG537" s="33">
        <v>0.1</v>
      </c>
      <c r="AH537" s="15">
        <f>SUM(AI534:AI536)</f>
        <v>3933.07</v>
      </c>
      <c r="AI537" s="10">
        <f t="shared" si="306"/>
        <v>393.30700000000002</v>
      </c>
      <c r="AJ537" s="5"/>
      <c r="AK537" s="5"/>
      <c r="AL537" s="5"/>
      <c r="AM537" s="5"/>
      <c r="AN537" t="s">
        <v>26</v>
      </c>
      <c r="AO537" s="11"/>
      <c r="AP537" s="12"/>
      <c r="AQ537" s="28"/>
      <c r="AR537" s="28"/>
      <c r="AS537" s="28"/>
      <c r="AT537" s="33">
        <v>0.1</v>
      </c>
      <c r="AU537" s="15">
        <f>SUM(AV534:AV536)</f>
        <v>4048.1200000000003</v>
      </c>
      <c r="AV537" s="10">
        <f t="shared" si="307"/>
        <v>404.81200000000007</v>
      </c>
      <c r="AW537" s="5"/>
      <c r="AX537" s="5"/>
      <c r="AY537" s="5"/>
      <c r="AZ537" s="5"/>
    </row>
    <row r="538" spans="1:52" x14ac:dyDescent="0.25">
      <c r="B538" s="11" t="s">
        <v>27</v>
      </c>
      <c r="C538" s="12"/>
      <c r="D538" s="28"/>
      <c r="E538" s="28"/>
      <c r="F538" s="28"/>
      <c r="G538" s="10">
        <f>SUM(I525:I530)/12</f>
        <v>7.8000000000000016</v>
      </c>
      <c r="H538" s="15">
        <v>12</v>
      </c>
      <c r="I538" s="10">
        <f t="shared" si="304"/>
        <v>93.600000000000023</v>
      </c>
      <c r="O538" s="11" t="s">
        <v>27</v>
      </c>
      <c r="P538" s="12"/>
      <c r="Q538" s="28"/>
      <c r="R538" s="28"/>
      <c r="S538" s="28"/>
      <c r="T538" s="10">
        <f>SUM(V525:V530)/12</f>
        <v>7.8000000000000016</v>
      </c>
      <c r="U538" s="15">
        <v>12</v>
      </c>
      <c r="V538" s="10">
        <f t="shared" si="305"/>
        <v>93.600000000000023</v>
      </c>
      <c r="W538" s="5"/>
      <c r="X538" s="5"/>
      <c r="Y538" s="5"/>
      <c r="Z538" s="5"/>
      <c r="AB538" s="11" t="s">
        <v>27</v>
      </c>
      <c r="AC538" s="12"/>
      <c r="AD538" s="28"/>
      <c r="AE538" s="28"/>
      <c r="AF538" s="28"/>
      <c r="AG538" s="10">
        <f>SUM(AI525:AI530)/12</f>
        <v>7.8000000000000016</v>
      </c>
      <c r="AH538" s="15">
        <v>12</v>
      </c>
      <c r="AI538" s="10">
        <f t="shared" si="306"/>
        <v>93.600000000000023</v>
      </c>
      <c r="AJ538" s="5"/>
      <c r="AK538" s="5"/>
      <c r="AL538" s="5"/>
      <c r="AM538" s="5"/>
      <c r="AO538" s="11" t="s">
        <v>27</v>
      </c>
      <c r="AP538" s="12"/>
      <c r="AQ538" s="28"/>
      <c r="AR538" s="28"/>
      <c r="AS538" s="28"/>
      <c r="AT538" s="10">
        <f>SUM(AV525:AV530)/12</f>
        <v>7.8000000000000016</v>
      </c>
      <c r="AU538" s="15">
        <v>12</v>
      </c>
      <c r="AV538" s="10">
        <f t="shared" si="307"/>
        <v>93.600000000000023</v>
      </c>
      <c r="AW538" s="5"/>
      <c r="AX538" s="5"/>
      <c r="AY538" s="5"/>
      <c r="AZ538" s="5"/>
    </row>
    <row r="539" spans="1:52" x14ac:dyDescent="0.25">
      <c r="B539" s="11" t="s">
        <v>13</v>
      </c>
      <c r="C539" s="12" t="s">
        <v>14</v>
      </c>
      <c r="D539" s="28" t="s">
        <v>29</v>
      </c>
      <c r="E539" s="28"/>
      <c r="F539" s="28">
        <f>SUM(G522:G524)</f>
        <v>30.38</v>
      </c>
      <c r="G539" s="34">
        <f>SUM(F539)/20</f>
        <v>1.5189999999999999</v>
      </c>
      <c r="H539" s="23"/>
      <c r="I539" s="10">
        <f t="shared" si="304"/>
        <v>0</v>
      </c>
      <c r="O539" s="11" t="s">
        <v>13</v>
      </c>
      <c r="P539" s="12" t="s">
        <v>14</v>
      </c>
      <c r="Q539" s="28" t="s">
        <v>29</v>
      </c>
      <c r="R539" s="28"/>
      <c r="S539" s="28">
        <f>SUM(T522:T524)</f>
        <v>30.38</v>
      </c>
      <c r="T539" s="34">
        <f>SUM(S539)/20</f>
        <v>1.5189999999999999</v>
      </c>
      <c r="U539" s="23"/>
      <c r="V539" s="10">
        <f t="shared" si="305"/>
        <v>0</v>
      </c>
      <c r="W539" s="5"/>
      <c r="X539" s="5"/>
      <c r="Y539" s="5"/>
      <c r="Z539" s="5"/>
      <c r="AB539" s="11" t="s">
        <v>13</v>
      </c>
      <c r="AC539" s="12" t="s">
        <v>14</v>
      </c>
      <c r="AD539" s="28" t="s">
        <v>29</v>
      </c>
      <c r="AE539" s="28"/>
      <c r="AF539" s="28">
        <f>SUM(AG522:AG524)</f>
        <v>30.38</v>
      </c>
      <c r="AG539" s="34">
        <f>SUM(AF539)/20</f>
        <v>1.5189999999999999</v>
      </c>
      <c r="AH539" s="23"/>
      <c r="AI539" s="10">
        <f t="shared" si="306"/>
        <v>0</v>
      </c>
      <c r="AJ539" s="5"/>
      <c r="AK539" s="5"/>
      <c r="AL539" s="5"/>
      <c r="AM539" s="5"/>
      <c r="AO539" s="11" t="s">
        <v>13</v>
      </c>
      <c r="AP539" s="12" t="s">
        <v>14</v>
      </c>
      <c r="AQ539" s="28" t="s">
        <v>29</v>
      </c>
      <c r="AR539" s="28"/>
      <c r="AS539" s="28">
        <f>SUM(AT522:AT524)</f>
        <v>30.38</v>
      </c>
      <c r="AT539" s="34">
        <f>SUM(AS539)/20</f>
        <v>1.5189999999999999</v>
      </c>
      <c r="AU539" s="23"/>
      <c r="AV539" s="10">
        <f t="shared" si="307"/>
        <v>0</v>
      </c>
      <c r="AW539" s="5"/>
      <c r="AX539" s="5"/>
      <c r="AY539" s="5"/>
      <c r="AZ539" s="5"/>
    </row>
    <row r="540" spans="1:52" x14ac:dyDescent="0.25">
      <c r="B540" s="11" t="s">
        <v>13</v>
      </c>
      <c r="C540" s="12" t="s">
        <v>14</v>
      </c>
      <c r="D540" s="28" t="s">
        <v>30</v>
      </c>
      <c r="E540" s="28"/>
      <c r="F540" s="28">
        <f>SUM(G525:G530)</f>
        <v>13</v>
      </c>
      <c r="G540" s="34">
        <f>SUM(F540)/10</f>
        <v>1.3</v>
      </c>
      <c r="H540" s="23"/>
      <c r="I540" s="10">
        <f t="shared" si="304"/>
        <v>0</v>
      </c>
      <c r="O540" s="11" t="s">
        <v>13</v>
      </c>
      <c r="P540" s="12" t="s">
        <v>14</v>
      </c>
      <c r="Q540" s="28" t="s">
        <v>30</v>
      </c>
      <c r="R540" s="28"/>
      <c r="S540" s="28">
        <f>SUM(T525:T530)</f>
        <v>13</v>
      </c>
      <c r="T540" s="34">
        <f>SUM(S540)/10</f>
        <v>1.3</v>
      </c>
      <c r="U540" s="23"/>
      <c r="V540" s="10">
        <f t="shared" si="305"/>
        <v>0</v>
      </c>
      <c r="W540" s="5"/>
      <c r="X540" s="5"/>
      <c r="Y540" s="5"/>
      <c r="Z540" s="5"/>
      <c r="AB540" s="11" t="s">
        <v>13</v>
      </c>
      <c r="AC540" s="12" t="s">
        <v>14</v>
      </c>
      <c r="AD540" s="28" t="s">
        <v>30</v>
      </c>
      <c r="AE540" s="28"/>
      <c r="AF540" s="28">
        <f>SUM(AG525:AG530)</f>
        <v>13</v>
      </c>
      <c r="AG540" s="34">
        <f>SUM(AF540)/10</f>
        <v>1.3</v>
      </c>
      <c r="AH540" s="23"/>
      <c r="AI540" s="10">
        <f t="shared" si="306"/>
        <v>0</v>
      </c>
      <c r="AJ540" s="5"/>
      <c r="AK540" s="5"/>
      <c r="AL540" s="5"/>
      <c r="AM540" s="5"/>
      <c r="AO540" s="11" t="s">
        <v>13</v>
      </c>
      <c r="AP540" s="12" t="s">
        <v>14</v>
      </c>
      <c r="AQ540" s="28" t="s">
        <v>30</v>
      </c>
      <c r="AR540" s="28"/>
      <c r="AS540" s="28">
        <f>SUM(AT525:AT530)</f>
        <v>13</v>
      </c>
      <c r="AT540" s="34">
        <f>SUM(AS540)/10</f>
        <v>1.3</v>
      </c>
      <c r="AU540" s="23"/>
      <c r="AV540" s="10">
        <f t="shared" si="307"/>
        <v>0</v>
      </c>
      <c r="AW540" s="5"/>
      <c r="AX540" s="5"/>
      <c r="AY540" s="5"/>
      <c r="AZ540" s="5"/>
    </row>
    <row r="541" spans="1:52" x14ac:dyDescent="0.25">
      <c r="B541" s="11" t="s">
        <v>13</v>
      </c>
      <c r="C541" s="12" t="s">
        <v>14</v>
      </c>
      <c r="D541" s="28" t="s">
        <v>60</v>
      </c>
      <c r="E541" s="28"/>
      <c r="F541" s="69"/>
      <c r="G541" s="34">
        <f>SUM(F541)*0.25</f>
        <v>0</v>
      </c>
      <c r="H541" s="23"/>
      <c r="I541" s="10">
        <f t="shared" si="304"/>
        <v>0</v>
      </c>
      <c r="O541" s="11" t="s">
        <v>13</v>
      </c>
      <c r="P541" s="12" t="s">
        <v>14</v>
      </c>
      <c r="Q541" s="28" t="s">
        <v>60</v>
      </c>
      <c r="R541" s="28"/>
      <c r="S541" s="69"/>
      <c r="T541" s="34">
        <f>SUM(S541)*0.25</f>
        <v>0</v>
      </c>
      <c r="U541" s="23"/>
      <c r="V541" s="10">
        <f t="shared" si="305"/>
        <v>0</v>
      </c>
      <c r="W541" s="5"/>
      <c r="X541" s="5"/>
      <c r="Y541" s="5"/>
      <c r="Z541" s="5"/>
      <c r="AB541" s="11" t="s">
        <v>13</v>
      </c>
      <c r="AC541" s="12" t="s">
        <v>14</v>
      </c>
      <c r="AD541" s="28" t="s">
        <v>60</v>
      </c>
      <c r="AE541" s="28"/>
      <c r="AF541" s="69"/>
      <c r="AG541" s="34">
        <f>SUM(AF541)*0.25</f>
        <v>0</v>
      </c>
      <c r="AH541" s="23"/>
      <c r="AI541" s="10">
        <f t="shared" si="306"/>
        <v>0</v>
      </c>
      <c r="AJ541" s="5"/>
      <c r="AK541" s="5"/>
      <c r="AL541" s="5"/>
      <c r="AM541" s="5"/>
      <c r="AO541" s="11" t="s">
        <v>13</v>
      </c>
      <c r="AP541" s="12" t="s">
        <v>14</v>
      </c>
      <c r="AQ541" s="28" t="s">
        <v>60</v>
      </c>
      <c r="AR541" s="28"/>
      <c r="AS541" s="69"/>
      <c r="AT541" s="34">
        <f>SUM(AS541)*0.25</f>
        <v>0</v>
      </c>
      <c r="AU541" s="23"/>
      <c r="AV541" s="10">
        <f t="shared" si="307"/>
        <v>0</v>
      </c>
      <c r="AW541" s="5"/>
      <c r="AX541" s="5"/>
      <c r="AY541" s="5"/>
      <c r="AZ541" s="5"/>
    </row>
    <row r="542" spans="1:52" x14ac:dyDescent="0.25">
      <c r="B542" s="11" t="s">
        <v>13</v>
      </c>
      <c r="C542" s="12" t="s">
        <v>14</v>
      </c>
      <c r="D542" s="28"/>
      <c r="E542" s="28"/>
      <c r="F542" s="28"/>
      <c r="G542" s="34"/>
      <c r="H542" s="23"/>
      <c r="I542" s="10">
        <f t="shared" si="304"/>
        <v>0</v>
      </c>
      <c r="O542" s="11" t="s">
        <v>13</v>
      </c>
      <c r="P542" s="12" t="s">
        <v>14</v>
      </c>
      <c r="Q542" s="28"/>
      <c r="R542" s="28"/>
      <c r="S542" s="28"/>
      <c r="T542" s="34"/>
      <c r="U542" s="23"/>
      <c r="V542" s="10">
        <f t="shared" si="305"/>
        <v>0</v>
      </c>
      <c r="W542" s="5"/>
      <c r="X542" s="5"/>
      <c r="Y542" s="5"/>
      <c r="Z542" s="5"/>
      <c r="AB542" s="11" t="s">
        <v>13</v>
      </c>
      <c r="AC542" s="12" t="s">
        <v>14</v>
      </c>
      <c r="AD542" s="28"/>
      <c r="AE542" s="28"/>
      <c r="AF542" s="28"/>
      <c r="AG542" s="34"/>
      <c r="AH542" s="23"/>
      <c r="AI542" s="10">
        <f t="shared" si="306"/>
        <v>0</v>
      </c>
      <c r="AJ542" s="5"/>
      <c r="AK542" s="5"/>
      <c r="AL542" s="5"/>
      <c r="AM542" s="5"/>
      <c r="AO542" s="11" t="s">
        <v>13</v>
      </c>
      <c r="AP542" s="12" t="s">
        <v>14</v>
      </c>
      <c r="AQ542" s="28"/>
      <c r="AR542" s="28"/>
      <c r="AS542" s="28"/>
      <c r="AT542" s="34"/>
      <c r="AU542" s="23"/>
      <c r="AV542" s="10">
        <f t="shared" si="307"/>
        <v>0</v>
      </c>
      <c r="AW542" s="5"/>
      <c r="AX542" s="5"/>
      <c r="AY542" s="5"/>
      <c r="AZ542" s="5"/>
    </row>
    <row r="543" spans="1:52" x14ac:dyDescent="0.25">
      <c r="B543" s="11" t="s">
        <v>13</v>
      </c>
      <c r="C543" s="12" t="s">
        <v>15</v>
      </c>
      <c r="D543" s="28" t="s">
        <v>1226</v>
      </c>
      <c r="E543" s="28"/>
      <c r="F543" s="28">
        <v>8</v>
      </c>
      <c r="G543" s="34">
        <f>SUM(F543)*2</f>
        <v>16</v>
      </c>
      <c r="H543" s="23"/>
      <c r="I543" s="10">
        <f t="shared" si="304"/>
        <v>0</v>
      </c>
      <c r="O543" s="11" t="s">
        <v>13</v>
      </c>
      <c r="P543" s="12" t="s">
        <v>15</v>
      </c>
      <c r="Q543" s="28" t="s">
        <v>1226</v>
      </c>
      <c r="R543" s="28"/>
      <c r="S543" s="28">
        <v>8</v>
      </c>
      <c r="T543" s="34">
        <f>SUM(S543)*2</f>
        <v>16</v>
      </c>
      <c r="U543" s="23"/>
      <c r="V543" s="10">
        <f t="shared" si="305"/>
        <v>0</v>
      </c>
      <c r="W543" s="5"/>
      <c r="X543" s="5"/>
      <c r="Y543" s="5"/>
      <c r="Z543" s="5"/>
      <c r="AB543" s="11" t="s">
        <v>13</v>
      </c>
      <c r="AC543" s="12" t="s">
        <v>15</v>
      </c>
      <c r="AD543" s="28" t="s">
        <v>1226</v>
      </c>
      <c r="AE543" s="28"/>
      <c r="AF543" s="28">
        <v>8</v>
      </c>
      <c r="AG543" s="34">
        <f>SUM(AF543)*2</f>
        <v>16</v>
      </c>
      <c r="AH543" s="23"/>
      <c r="AI543" s="10">
        <f t="shared" si="306"/>
        <v>0</v>
      </c>
      <c r="AJ543" s="5"/>
      <c r="AK543" s="5"/>
      <c r="AL543" s="5"/>
      <c r="AM543" s="5"/>
      <c r="AO543" s="11" t="s">
        <v>13</v>
      </c>
      <c r="AP543" s="12" t="s">
        <v>15</v>
      </c>
      <c r="AQ543" s="28" t="s">
        <v>1226</v>
      </c>
      <c r="AR543" s="28"/>
      <c r="AS543" s="28">
        <v>8</v>
      </c>
      <c r="AT543" s="34">
        <f>SUM(AS543)*2</f>
        <v>16</v>
      </c>
      <c r="AU543" s="23"/>
      <c r="AV543" s="10">
        <f t="shared" si="307"/>
        <v>0</v>
      </c>
      <c r="AW543" s="5"/>
      <c r="AX543" s="5"/>
      <c r="AY543" s="5"/>
      <c r="AZ543" s="5"/>
    </row>
    <row r="544" spans="1:52" x14ac:dyDescent="0.25">
      <c r="B544" s="11" t="s">
        <v>13</v>
      </c>
      <c r="C544" s="12" t="s">
        <v>15</v>
      </c>
      <c r="D544" s="28" t="s">
        <v>1227</v>
      </c>
      <c r="E544" s="28"/>
      <c r="F544" s="28">
        <v>6</v>
      </c>
      <c r="G544" s="34">
        <f>SUM(F544)*3</f>
        <v>18</v>
      </c>
      <c r="H544" s="23"/>
      <c r="I544" s="10">
        <f t="shared" si="304"/>
        <v>0</v>
      </c>
      <c r="O544" s="11" t="s">
        <v>13</v>
      </c>
      <c r="P544" s="12" t="s">
        <v>15</v>
      </c>
      <c r="Q544" s="28" t="s">
        <v>1227</v>
      </c>
      <c r="R544" s="28"/>
      <c r="S544" s="28">
        <v>6</v>
      </c>
      <c r="T544" s="34">
        <f>SUM(S544)*3</f>
        <v>18</v>
      </c>
      <c r="U544" s="23"/>
      <c r="V544" s="10">
        <f t="shared" si="305"/>
        <v>0</v>
      </c>
      <c r="W544" s="5"/>
      <c r="X544" s="5"/>
      <c r="Y544" s="5"/>
      <c r="Z544" s="5"/>
      <c r="AB544" s="11" t="s">
        <v>13</v>
      </c>
      <c r="AC544" s="12" t="s">
        <v>15</v>
      </c>
      <c r="AD544" s="28" t="s">
        <v>1227</v>
      </c>
      <c r="AE544" s="28"/>
      <c r="AF544" s="28">
        <v>6</v>
      </c>
      <c r="AG544" s="34">
        <f>SUM(AF544)*3</f>
        <v>18</v>
      </c>
      <c r="AH544" s="23"/>
      <c r="AI544" s="10">
        <f t="shared" si="306"/>
        <v>0</v>
      </c>
      <c r="AJ544" s="5"/>
      <c r="AK544" s="5"/>
      <c r="AL544" s="5"/>
      <c r="AM544" s="5"/>
      <c r="AO544" s="11" t="s">
        <v>13</v>
      </c>
      <c r="AP544" s="12" t="s">
        <v>15</v>
      </c>
      <c r="AQ544" s="28" t="s">
        <v>1227</v>
      </c>
      <c r="AR544" s="28"/>
      <c r="AS544" s="28">
        <v>6</v>
      </c>
      <c r="AT544" s="34">
        <f>SUM(AS544)*3</f>
        <v>18</v>
      </c>
      <c r="AU544" s="23"/>
      <c r="AV544" s="10">
        <f t="shared" si="307"/>
        <v>0</v>
      </c>
      <c r="AW544" s="5"/>
      <c r="AX544" s="5"/>
      <c r="AY544" s="5"/>
      <c r="AZ544" s="5"/>
    </row>
    <row r="545" spans="1:52" x14ac:dyDescent="0.25">
      <c r="B545" s="11" t="s">
        <v>13</v>
      </c>
      <c r="C545" s="12" t="s">
        <v>15</v>
      </c>
      <c r="D545" s="28" t="s">
        <v>1228</v>
      </c>
      <c r="E545" s="28"/>
      <c r="F545" s="28">
        <v>2</v>
      </c>
      <c r="G545" s="34">
        <f>SUM(F545)*5</f>
        <v>10</v>
      </c>
      <c r="H545" s="23"/>
      <c r="I545" s="10">
        <f t="shared" si="304"/>
        <v>0</v>
      </c>
      <c r="O545" s="11" t="s">
        <v>13</v>
      </c>
      <c r="P545" s="12" t="s">
        <v>15</v>
      </c>
      <c r="Q545" s="28" t="s">
        <v>1228</v>
      </c>
      <c r="R545" s="28"/>
      <c r="S545" s="28">
        <v>2</v>
      </c>
      <c r="T545" s="34">
        <f>SUM(S545)*5</f>
        <v>10</v>
      </c>
      <c r="U545" s="23"/>
      <c r="V545" s="10">
        <f t="shared" si="305"/>
        <v>0</v>
      </c>
      <c r="W545" s="5"/>
      <c r="X545" s="5"/>
      <c r="Y545" s="5"/>
      <c r="Z545" s="5"/>
      <c r="AB545" s="11" t="s">
        <v>13</v>
      </c>
      <c r="AC545" s="12" t="s">
        <v>15</v>
      </c>
      <c r="AD545" s="28" t="s">
        <v>1228</v>
      </c>
      <c r="AE545" s="28"/>
      <c r="AF545" s="28">
        <v>2</v>
      </c>
      <c r="AG545" s="34">
        <f>SUM(AF545)*5</f>
        <v>10</v>
      </c>
      <c r="AH545" s="23"/>
      <c r="AI545" s="10">
        <f t="shared" si="306"/>
        <v>0</v>
      </c>
      <c r="AJ545" s="5"/>
      <c r="AK545" s="5"/>
      <c r="AL545" s="5"/>
      <c r="AM545" s="5"/>
      <c r="AO545" s="11" t="s">
        <v>13</v>
      </c>
      <c r="AP545" s="12" t="s">
        <v>15</v>
      </c>
      <c r="AQ545" s="28" t="s">
        <v>1228</v>
      </c>
      <c r="AR545" s="28"/>
      <c r="AS545" s="28">
        <v>2</v>
      </c>
      <c r="AT545" s="34">
        <f>SUM(AS545)*5</f>
        <v>10</v>
      </c>
      <c r="AU545" s="23"/>
      <c r="AV545" s="10">
        <f t="shared" si="307"/>
        <v>0</v>
      </c>
      <c r="AW545" s="5"/>
      <c r="AX545" s="5"/>
      <c r="AY545" s="5"/>
      <c r="AZ545" s="5"/>
    </row>
    <row r="546" spans="1:52" x14ac:dyDescent="0.25">
      <c r="B546" s="11" t="s">
        <v>13</v>
      </c>
      <c r="C546" s="12" t="s">
        <v>16</v>
      </c>
      <c r="D546" s="28"/>
      <c r="E546" s="28"/>
      <c r="F546" s="28"/>
      <c r="G546" s="34">
        <f>SUM(G538)*1.5</f>
        <v>11.700000000000003</v>
      </c>
      <c r="H546" s="23"/>
      <c r="I546" s="10">
        <f t="shared" si="304"/>
        <v>0</v>
      </c>
      <c r="O546" s="11" t="s">
        <v>13</v>
      </c>
      <c r="P546" s="12" t="s">
        <v>16</v>
      </c>
      <c r="Q546" s="28"/>
      <c r="R546" s="28"/>
      <c r="S546" s="28"/>
      <c r="T546" s="34">
        <f>SUM(T538)*1.5</f>
        <v>11.700000000000003</v>
      </c>
      <c r="U546" s="23"/>
      <c r="V546" s="10">
        <f t="shared" si="305"/>
        <v>0</v>
      </c>
      <c r="W546" s="5"/>
      <c r="X546" s="5"/>
      <c r="Y546" s="5"/>
      <c r="Z546" s="5"/>
      <c r="AB546" s="11" t="s">
        <v>13</v>
      </c>
      <c r="AC546" s="12" t="s">
        <v>16</v>
      </c>
      <c r="AD546" s="28"/>
      <c r="AE546" s="28"/>
      <c r="AF546" s="28"/>
      <c r="AG546" s="34">
        <f>SUM(AG538)*1.5</f>
        <v>11.700000000000003</v>
      </c>
      <c r="AH546" s="23"/>
      <c r="AI546" s="10">
        <f t="shared" si="306"/>
        <v>0</v>
      </c>
      <c r="AJ546" s="5"/>
      <c r="AK546" s="5"/>
      <c r="AL546" s="5"/>
      <c r="AM546" s="5"/>
      <c r="AO546" s="11" t="s">
        <v>13</v>
      </c>
      <c r="AP546" s="12" t="s">
        <v>16</v>
      </c>
      <c r="AQ546" s="28"/>
      <c r="AR546" s="28"/>
      <c r="AS546" s="28"/>
      <c r="AT546" s="34">
        <f>SUM(AT538)*1.5</f>
        <v>11.700000000000003</v>
      </c>
      <c r="AU546" s="23"/>
      <c r="AV546" s="10">
        <f t="shared" si="307"/>
        <v>0</v>
      </c>
      <c r="AW546" s="5"/>
      <c r="AX546" s="5"/>
      <c r="AY546" s="5"/>
      <c r="AZ546" s="5"/>
    </row>
    <row r="547" spans="1:52" x14ac:dyDescent="0.25">
      <c r="B547" s="11" t="s">
        <v>13</v>
      </c>
      <c r="C547" s="12" t="s">
        <v>16</v>
      </c>
      <c r="D547" s="28"/>
      <c r="E547" s="28"/>
      <c r="F547" s="28"/>
      <c r="G547" s="34"/>
      <c r="H547" s="23"/>
      <c r="I547" s="10">
        <f t="shared" si="304"/>
        <v>0</v>
      </c>
      <c r="O547" s="11" t="s">
        <v>13</v>
      </c>
      <c r="P547" s="12" t="s">
        <v>16</v>
      </c>
      <c r="Q547" s="28"/>
      <c r="R547" s="28"/>
      <c r="S547" s="28"/>
      <c r="T547" s="34"/>
      <c r="U547" s="23"/>
      <c r="V547" s="10">
        <f t="shared" si="305"/>
        <v>0</v>
      </c>
      <c r="W547" s="5"/>
      <c r="X547" s="5"/>
      <c r="Y547" s="5"/>
      <c r="Z547" s="5"/>
      <c r="AB547" s="11" t="s">
        <v>13</v>
      </c>
      <c r="AC547" s="12" t="s">
        <v>16</v>
      </c>
      <c r="AD547" s="28"/>
      <c r="AE547" s="28"/>
      <c r="AF547" s="28"/>
      <c r="AG547" s="34"/>
      <c r="AH547" s="23"/>
      <c r="AI547" s="10">
        <f t="shared" si="306"/>
        <v>0</v>
      </c>
      <c r="AJ547" s="5"/>
      <c r="AK547" s="5"/>
      <c r="AL547" s="5"/>
      <c r="AM547" s="5"/>
      <c r="AO547" s="11" t="s">
        <v>13</v>
      </c>
      <c r="AP547" s="12" t="s">
        <v>16</v>
      </c>
      <c r="AQ547" s="28"/>
      <c r="AR547" s="28"/>
      <c r="AS547" s="28"/>
      <c r="AT547" s="34"/>
      <c r="AU547" s="23"/>
      <c r="AV547" s="10">
        <f t="shared" si="307"/>
        <v>0</v>
      </c>
      <c r="AW547" s="5"/>
      <c r="AX547" s="5"/>
      <c r="AY547" s="5"/>
      <c r="AZ547" s="5"/>
    </row>
    <row r="548" spans="1:52" x14ac:dyDescent="0.25">
      <c r="B548" s="11" t="s">
        <v>21</v>
      </c>
      <c r="C548" s="12" t="s">
        <v>14</v>
      </c>
      <c r="D548" s="28"/>
      <c r="E548" s="28"/>
      <c r="F548" s="28"/>
      <c r="G548" s="22">
        <f>SUM(G539:G542)</f>
        <v>2.819</v>
      </c>
      <c r="H548" s="15">
        <v>37.42</v>
      </c>
      <c r="I548" s="10">
        <f t="shared" si="304"/>
        <v>105.48698</v>
      </c>
      <c r="K548" s="5">
        <f>SUM(G548)*I520</f>
        <v>2.819</v>
      </c>
      <c r="O548" s="11" t="s">
        <v>21</v>
      </c>
      <c r="P548" s="12" t="s">
        <v>14</v>
      </c>
      <c r="Q548" s="28"/>
      <c r="R548" s="28"/>
      <c r="S548" s="28"/>
      <c r="T548" s="22">
        <f>SUM(T539:T542)</f>
        <v>2.819</v>
      </c>
      <c r="U548" s="15">
        <v>37.42</v>
      </c>
      <c r="V548" s="10">
        <f t="shared" si="305"/>
        <v>105.48698</v>
      </c>
      <c r="W548" s="5"/>
      <c r="X548" s="5">
        <f>SUM(T548)*V520</f>
        <v>2.819</v>
      </c>
      <c r="Y548" s="5"/>
      <c r="Z548" s="5"/>
      <c r="AB548" s="11" t="s">
        <v>21</v>
      </c>
      <c r="AC548" s="12" t="s">
        <v>14</v>
      </c>
      <c r="AD548" s="28"/>
      <c r="AE548" s="28"/>
      <c r="AF548" s="28"/>
      <c r="AG548" s="22">
        <f>SUM(AG539:AG542)</f>
        <v>2.819</v>
      </c>
      <c r="AH548" s="15">
        <v>37.42</v>
      </c>
      <c r="AI548" s="10">
        <f t="shared" si="306"/>
        <v>105.48698</v>
      </c>
      <c r="AJ548" s="5"/>
      <c r="AK548" s="5">
        <f>SUM(AG548)*AI520</f>
        <v>2.819</v>
      </c>
      <c r="AL548" s="5"/>
      <c r="AM548" s="5"/>
      <c r="AO548" s="11" t="s">
        <v>21</v>
      </c>
      <c r="AP548" s="12" t="s">
        <v>14</v>
      </c>
      <c r="AQ548" s="28"/>
      <c r="AR548" s="28"/>
      <c r="AS548" s="28"/>
      <c r="AT548" s="22">
        <f>SUM(AT539:AT542)</f>
        <v>2.819</v>
      </c>
      <c r="AU548" s="15">
        <v>37.42</v>
      </c>
      <c r="AV548" s="10">
        <f t="shared" si="307"/>
        <v>105.48698</v>
      </c>
      <c r="AW548" s="5"/>
      <c r="AX548" s="5">
        <f>SUM(AT548)*AV520</f>
        <v>2.819</v>
      </c>
      <c r="AY548" s="5"/>
      <c r="AZ548" s="5"/>
    </row>
    <row r="549" spans="1:52" x14ac:dyDescent="0.25">
      <c r="B549" s="11" t="s">
        <v>21</v>
      </c>
      <c r="C549" s="12" t="s">
        <v>15</v>
      </c>
      <c r="D549" s="28"/>
      <c r="E549" s="28"/>
      <c r="F549" s="28"/>
      <c r="G549" s="22">
        <f>SUM(G543:G545)</f>
        <v>44</v>
      </c>
      <c r="H549" s="15">
        <v>37.42</v>
      </c>
      <c r="I549" s="10">
        <f t="shared" si="304"/>
        <v>1646.48</v>
      </c>
      <c r="L549" s="5">
        <f>SUM(G549)*I520</f>
        <v>44</v>
      </c>
      <c r="O549" s="11" t="s">
        <v>21</v>
      </c>
      <c r="P549" s="12" t="s">
        <v>15</v>
      </c>
      <c r="Q549" s="28"/>
      <c r="R549" s="28"/>
      <c r="S549" s="28"/>
      <c r="T549" s="22">
        <f>SUM(T543:T545)</f>
        <v>44</v>
      </c>
      <c r="U549" s="15">
        <v>37.42</v>
      </c>
      <c r="V549" s="10">
        <f t="shared" si="305"/>
        <v>1646.48</v>
      </c>
      <c r="W549" s="5"/>
      <c r="X549" s="5"/>
      <c r="Y549" s="5">
        <f>SUM(T549)*V520</f>
        <v>44</v>
      </c>
      <c r="Z549" s="5"/>
      <c r="AB549" s="11" t="s">
        <v>21</v>
      </c>
      <c r="AC549" s="12" t="s">
        <v>15</v>
      </c>
      <c r="AD549" s="28"/>
      <c r="AE549" s="28"/>
      <c r="AF549" s="28"/>
      <c r="AG549" s="22">
        <f>SUM(AG543:AG545)</f>
        <v>44</v>
      </c>
      <c r="AH549" s="15">
        <v>37.42</v>
      </c>
      <c r="AI549" s="10">
        <f t="shared" si="306"/>
        <v>1646.48</v>
      </c>
      <c r="AJ549" s="5"/>
      <c r="AK549" s="5"/>
      <c r="AL549" s="5">
        <f>SUM(AG549)*AI520</f>
        <v>44</v>
      </c>
      <c r="AM549" s="5"/>
      <c r="AO549" s="11" t="s">
        <v>21</v>
      </c>
      <c r="AP549" s="12" t="s">
        <v>15</v>
      </c>
      <c r="AQ549" s="28"/>
      <c r="AR549" s="28"/>
      <c r="AS549" s="28"/>
      <c r="AT549" s="22">
        <f>SUM(AT543:AT545)</f>
        <v>44</v>
      </c>
      <c r="AU549" s="15">
        <v>37.42</v>
      </c>
      <c r="AV549" s="10">
        <f t="shared" si="307"/>
        <v>1646.48</v>
      </c>
      <c r="AW549" s="5"/>
      <c r="AX549" s="5"/>
      <c r="AY549" s="5">
        <f>SUM(AT549)*AV520</f>
        <v>44</v>
      </c>
      <c r="AZ549" s="5"/>
    </row>
    <row r="550" spans="1:52" x14ac:dyDescent="0.25">
      <c r="B550" s="11" t="s">
        <v>21</v>
      </c>
      <c r="C550" s="12" t="s">
        <v>16</v>
      </c>
      <c r="D550" s="28"/>
      <c r="E550" s="28"/>
      <c r="F550" s="28"/>
      <c r="G550" s="22">
        <f>SUM(G546:G547)</f>
        <v>11.700000000000003</v>
      </c>
      <c r="H550" s="15">
        <v>37.42</v>
      </c>
      <c r="I550" s="10">
        <f t="shared" si="304"/>
        <v>437.81400000000014</v>
      </c>
      <c r="M550" s="5">
        <f>SUM(G550)*I520</f>
        <v>11.700000000000003</v>
      </c>
      <c r="O550" s="11" t="s">
        <v>21</v>
      </c>
      <c r="P550" s="12" t="s">
        <v>16</v>
      </c>
      <c r="Q550" s="28"/>
      <c r="R550" s="28"/>
      <c r="S550" s="28"/>
      <c r="T550" s="22">
        <f>SUM(T546:T547)</f>
        <v>11.700000000000003</v>
      </c>
      <c r="U550" s="15">
        <v>37.42</v>
      </c>
      <c r="V550" s="10">
        <f t="shared" si="305"/>
        <v>437.81400000000014</v>
      </c>
      <c r="W550" s="5"/>
      <c r="X550" s="5"/>
      <c r="Y550" s="5"/>
      <c r="Z550" s="5">
        <f>SUM(T550)*V520</f>
        <v>11.700000000000003</v>
      </c>
      <c r="AB550" s="11" t="s">
        <v>21</v>
      </c>
      <c r="AC550" s="12" t="s">
        <v>16</v>
      </c>
      <c r="AD550" s="28"/>
      <c r="AE550" s="28"/>
      <c r="AF550" s="28"/>
      <c r="AG550" s="22">
        <f>SUM(AG546:AG547)</f>
        <v>11.700000000000003</v>
      </c>
      <c r="AH550" s="15">
        <v>37.42</v>
      </c>
      <c r="AI550" s="10">
        <f t="shared" si="306"/>
        <v>437.81400000000014</v>
      </c>
      <c r="AJ550" s="5"/>
      <c r="AK550" s="5"/>
      <c r="AL550" s="5"/>
      <c r="AM550" s="5">
        <f>SUM(AG550)*AI520</f>
        <v>11.700000000000003</v>
      </c>
      <c r="AO550" s="11" t="s">
        <v>21</v>
      </c>
      <c r="AP550" s="12" t="s">
        <v>16</v>
      </c>
      <c r="AQ550" s="28"/>
      <c r="AR550" s="28"/>
      <c r="AS550" s="28"/>
      <c r="AT550" s="22">
        <f>SUM(AT546:AT547)</f>
        <v>11.700000000000003</v>
      </c>
      <c r="AU550" s="15">
        <v>37.42</v>
      </c>
      <c r="AV550" s="10">
        <f t="shared" si="307"/>
        <v>437.81400000000014</v>
      </c>
      <c r="AW550" s="5"/>
      <c r="AX550" s="5"/>
      <c r="AY550" s="5"/>
      <c r="AZ550" s="5">
        <f>SUM(AT550)*AV520</f>
        <v>11.700000000000003</v>
      </c>
    </row>
    <row r="551" spans="1:52" x14ac:dyDescent="0.25">
      <c r="B551" s="11" t="s">
        <v>13</v>
      </c>
      <c r="C551" s="12" t="s">
        <v>17</v>
      </c>
      <c r="D551" s="28"/>
      <c r="E551" s="28"/>
      <c r="F551" s="28"/>
      <c r="G551" s="34">
        <v>3.5</v>
      </c>
      <c r="H551" s="15">
        <v>37.42</v>
      </c>
      <c r="I551" s="10">
        <f t="shared" si="304"/>
        <v>130.97</v>
      </c>
      <c r="L551" s="5">
        <f>SUM(G551)*I520</f>
        <v>3.5</v>
      </c>
      <c r="O551" s="11" t="s">
        <v>13</v>
      </c>
      <c r="P551" s="12" t="s">
        <v>17</v>
      </c>
      <c r="Q551" s="28"/>
      <c r="R551" s="28"/>
      <c r="S551" s="28"/>
      <c r="T551" s="34">
        <v>3.5</v>
      </c>
      <c r="U551" s="15">
        <v>37.42</v>
      </c>
      <c r="V551" s="10">
        <f t="shared" si="305"/>
        <v>130.97</v>
      </c>
      <c r="W551" s="5"/>
      <c r="X551" s="5"/>
      <c r="Y551" s="5">
        <f>SUM(T551)*V520</f>
        <v>3.5</v>
      </c>
      <c r="Z551" s="5"/>
      <c r="AB551" s="11" t="s">
        <v>13</v>
      </c>
      <c r="AC551" s="12" t="s">
        <v>17</v>
      </c>
      <c r="AD551" s="28"/>
      <c r="AE551" s="28"/>
      <c r="AF551" s="28"/>
      <c r="AG551" s="34">
        <v>3.5</v>
      </c>
      <c r="AH551" s="15">
        <v>37.42</v>
      </c>
      <c r="AI551" s="10">
        <f t="shared" si="306"/>
        <v>130.97</v>
      </c>
      <c r="AJ551" s="5"/>
      <c r="AK551" s="5"/>
      <c r="AL551" s="5">
        <f>SUM(AG551)*AI520</f>
        <v>3.5</v>
      </c>
      <c r="AM551" s="5"/>
      <c r="AO551" s="11" t="s">
        <v>13</v>
      </c>
      <c r="AP551" s="12" t="s">
        <v>17</v>
      </c>
      <c r="AQ551" s="28"/>
      <c r="AR551" s="28"/>
      <c r="AS551" s="28"/>
      <c r="AT551" s="34">
        <v>3.5</v>
      </c>
      <c r="AU551" s="15">
        <v>37.42</v>
      </c>
      <c r="AV551" s="10">
        <f t="shared" si="307"/>
        <v>130.97</v>
      </c>
      <c r="AW551" s="5"/>
      <c r="AX551" s="5"/>
      <c r="AY551" s="5">
        <f>SUM(AT551)*AV520</f>
        <v>3.5</v>
      </c>
      <c r="AZ551" s="5"/>
    </row>
    <row r="552" spans="1:52" x14ac:dyDescent="0.25">
      <c r="B552" s="11" t="s">
        <v>12</v>
      </c>
      <c r="C552" s="12"/>
      <c r="D552" s="28"/>
      <c r="E552" s="28"/>
      <c r="F552" s="28"/>
      <c r="G552" s="10"/>
      <c r="H552" s="15">
        <v>37.42</v>
      </c>
      <c r="I552" s="10">
        <f t="shared" si="304"/>
        <v>0</v>
      </c>
      <c r="O552" s="11" t="s">
        <v>12</v>
      </c>
      <c r="P552" s="12"/>
      <c r="Q552" s="28"/>
      <c r="R552" s="28"/>
      <c r="S552" s="28"/>
      <c r="T552" s="10"/>
      <c r="U552" s="15">
        <v>37.42</v>
      </c>
      <c r="V552" s="10">
        <f t="shared" si="305"/>
        <v>0</v>
      </c>
      <c r="W552" s="5"/>
      <c r="X552" s="5"/>
      <c r="Y552" s="5"/>
      <c r="Z552" s="5"/>
      <c r="AB552" s="11" t="s">
        <v>12</v>
      </c>
      <c r="AC552" s="12"/>
      <c r="AD552" s="28"/>
      <c r="AE552" s="28"/>
      <c r="AF552" s="28"/>
      <c r="AG552" s="10"/>
      <c r="AH552" s="15">
        <v>37.42</v>
      </c>
      <c r="AI552" s="10">
        <f t="shared" si="306"/>
        <v>0</v>
      </c>
      <c r="AJ552" s="5"/>
      <c r="AK552" s="5"/>
      <c r="AL552" s="5"/>
      <c r="AM552" s="5"/>
      <c r="AO552" s="11" t="s">
        <v>12</v>
      </c>
      <c r="AP552" s="12"/>
      <c r="AQ552" s="28"/>
      <c r="AR552" s="28"/>
      <c r="AS552" s="28"/>
      <c r="AT552" s="10"/>
      <c r="AU552" s="15">
        <v>37.42</v>
      </c>
      <c r="AV552" s="10">
        <f t="shared" si="307"/>
        <v>0</v>
      </c>
      <c r="AW552" s="5"/>
      <c r="AX552" s="5"/>
      <c r="AY552" s="5"/>
      <c r="AZ552" s="5"/>
    </row>
    <row r="553" spans="1:52" x14ac:dyDescent="0.25">
      <c r="B553" s="11" t="s">
        <v>11</v>
      </c>
      <c r="C553" s="12"/>
      <c r="D553" s="28"/>
      <c r="E553" s="28"/>
      <c r="F553" s="28"/>
      <c r="G553" s="10">
        <v>1</v>
      </c>
      <c r="H553" s="15">
        <f>SUM(I522:I552)*0.01</f>
        <v>72.732879960000005</v>
      </c>
      <c r="I553" s="10">
        <f>SUM(G553*H553)</f>
        <v>72.732879960000005</v>
      </c>
      <c r="O553" s="11" t="s">
        <v>11</v>
      </c>
      <c r="P553" s="12"/>
      <c r="Q553" s="28"/>
      <c r="R553" s="28"/>
      <c r="S553" s="28"/>
      <c r="T553" s="10">
        <v>1</v>
      </c>
      <c r="U553" s="15">
        <f>SUM(V522:V552)*0.01</f>
        <v>66.405129960000011</v>
      </c>
      <c r="V553" s="10">
        <f>SUM(T553*U553)</f>
        <v>66.405129960000011</v>
      </c>
      <c r="W553" s="5"/>
      <c r="X553" s="5"/>
      <c r="Y553" s="5"/>
      <c r="Z553" s="5"/>
      <c r="AB553" s="11" t="s">
        <v>11</v>
      </c>
      <c r="AC553" s="12"/>
      <c r="AD553" s="28"/>
      <c r="AE553" s="28"/>
      <c r="AF553" s="28"/>
      <c r="AG553" s="10">
        <v>1</v>
      </c>
      <c r="AH553" s="15">
        <f>SUM(AI522:AI552)*0.01</f>
        <v>68.514379960000014</v>
      </c>
      <c r="AI553" s="10">
        <f>SUM(AG553*AH553)</f>
        <v>68.514379960000014</v>
      </c>
      <c r="AJ553" s="5"/>
      <c r="AK553" s="5"/>
      <c r="AL553" s="5"/>
      <c r="AM553" s="5"/>
      <c r="AO553" s="11" t="s">
        <v>11</v>
      </c>
      <c r="AP553" s="12"/>
      <c r="AQ553" s="28"/>
      <c r="AR553" s="28"/>
      <c r="AS553" s="28"/>
      <c r="AT553" s="10">
        <v>1</v>
      </c>
      <c r="AU553" s="15">
        <f>SUM(AV522:AV552)*0.01</f>
        <v>69.779929960000004</v>
      </c>
      <c r="AV553" s="10">
        <f>SUM(AT553*AU553)</f>
        <v>69.779929960000004</v>
      </c>
      <c r="AW553" s="5"/>
      <c r="AX553" s="5"/>
      <c r="AY553" s="5"/>
      <c r="AZ553" s="5"/>
    </row>
    <row r="554" spans="1:52" s="2" customFormat="1" x14ac:dyDescent="0.25">
      <c r="B554" s="8" t="s">
        <v>10</v>
      </c>
      <c r="D554" s="27"/>
      <c r="E554" s="27"/>
      <c r="F554" s="27"/>
      <c r="G554" s="6">
        <f>SUM(G548:G551)</f>
        <v>62.019000000000005</v>
      </c>
      <c r="H554" s="14"/>
      <c r="I554" s="6">
        <f>SUM(I522:I553)</f>
        <v>7346.02087596</v>
      </c>
      <c r="J554" s="6">
        <f>SUM(I554)*I520</f>
        <v>7346.02087596</v>
      </c>
      <c r="K554" s="6">
        <f>SUM(K548:K553)</f>
        <v>2.819</v>
      </c>
      <c r="L554" s="6">
        <f t="shared" ref="L554" si="308">SUM(L548:L553)</f>
        <v>47.5</v>
      </c>
      <c r="M554" s="6">
        <f t="shared" ref="M554" si="309">SUM(M548:M553)</f>
        <v>11.700000000000003</v>
      </c>
      <c r="O554" s="8" t="s">
        <v>10</v>
      </c>
      <c r="Q554" s="27"/>
      <c r="R554" s="27"/>
      <c r="S554" s="27"/>
      <c r="T554" s="6">
        <f>SUM(T548:T551)</f>
        <v>62.019000000000005</v>
      </c>
      <c r="U554" s="14"/>
      <c r="V554" s="6">
        <f>SUM(V522:V553)</f>
        <v>6706.91812596</v>
      </c>
      <c r="W554" s="6">
        <f>SUM(V554)*V520</f>
        <v>6706.91812596</v>
      </c>
      <c r="X554" s="6">
        <f>SUM(X548:X553)</f>
        <v>2.819</v>
      </c>
      <c r="Y554" s="6">
        <f t="shared" ref="Y554:Z554" si="310">SUM(Y548:Y553)</f>
        <v>47.5</v>
      </c>
      <c r="Z554" s="6">
        <f t="shared" si="310"/>
        <v>11.700000000000003</v>
      </c>
      <c r="AB554" s="8" t="s">
        <v>10</v>
      </c>
      <c r="AD554" s="27"/>
      <c r="AE554" s="27"/>
      <c r="AF554" s="27"/>
      <c r="AG554" s="6">
        <f>SUM(AG548:AG551)</f>
        <v>62.019000000000005</v>
      </c>
      <c r="AH554" s="14"/>
      <c r="AI554" s="6">
        <f>SUM(AI522:AI553)</f>
        <v>6919.9523759600015</v>
      </c>
      <c r="AJ554" s="6">
        <f>SUM(AI554)*AI520</f>
        <v>6919.9523759600015</v>
      </c>
      <c r="AK554" s="6">
        <f>SUM(AK548:AK553)</f>
        <v>2.819</v>
      </c>
      <c r="AL554" s="6">
        <f t="shared" ref="AL554:AM554" si="311">SUM(AL548:AL553)</f>
        <v>47.5</v>
      </c>
      <c r="AM554" s="6">
        <f t="shared" si="311"/>
        <v>11.700000000000003</v>
      </c>
      <c r="AO554" s="8" t="s">
        <v>10</v>
      </c>
      <c r="AQ554" s="27"/>
      <c r="AR554" s="27"/>
      <c r="AS554" s="27"/>
      <c r="AT554" s="6">
        <f>SUM(AT548:AT551)</f>
        <v>62.019000000000005</v>
      </c>
      <c r="AU554" s="14"/>
      <c r="AV554" s="6">
        <f>SUM(AV522:AV553)</f>
        <v>7047.7729259600001</v>
      </c>
      <c r="AW554" s="6">
        <f>SUM(AV554)*AV520</f>
        <v>7047.7729259600001</v>
      </c>
      <c r="AX554" s="6">
        <f>SUM(AX548:AX553)</f>
        <v>2.819</v>
      </c>
      <c r="AY554" s="6">
        <f t="shared" ref="AY554:AZ554" si="312">SUM(AY548:AY553)</f>
        <v>47.5</v>
      </c>
      <c r="AZ554" s="6">
        <f t="shared" si="312"/>
        <v>11.700000000000003</v>
      </c>
    </row>
    <row r="555" spans="1:52" ht="15.6" x14ac:dyDescent="0.3">
      <c r="A555" s="3" t="s">
        <v>9</v>
      </c>
      <c r="B555" s="67" t="str">
        <f>'JMS SHEDULE OF WORKS'!D19</f>
        <v>E/O fluted glass</v>
      </c>
      <c r="D555" s="26">
        <f>'JMS SHEDULE OF WORKS'!F19</f>
        <v>0</v>
      </c>
      <c r="F555" s="68" t="str">
        <f>'JMS SHEDULE OF WORKS'!J19</f>
        <v>WC-12</v>
      </c>
      <c r="H555" s="13" t="s">
        <v>22</v>
      </c>
      <c r="I555" s="24">
        <f>'JMS SHEDULE OF WORKS'!G19</f>
        <v>1</v>
      </c>
    </row>
    <row r="556" spans="1:52" s="2" customFormat="1" x14ac:dyDescent="0.25">
      <c r="A556" s="66" t="str">
        <f>'JMS SHEDULE OF WORKS'!A19</f>
        <v>6881/17</v>
      </c>
      <c r="B556" s="8" t="s">
        <v>3</v>
      </c>
      <c r="C556" s="2" t="s">
        <v>4</v>
      </c>
      <c r="D556" s="27" t="s">
        <v>5</v>
      </c>
      <c r="E556" s="27" t="s">
        <v>5</v>
      </c>
      <c r="F556" s="27" t="s">
        <v>23</v>
      </c>
      <c r="G556" s="6" t="s">
        <v>6</v>
      </c>
      <c r="H556" s="14" t="s">
        <v>7</v>
      </c>
      <c r="I556" s="6" t="s">
        <v>8</v>
      </c>
      <c r="J556" s="6"/>
      <c r="K556" s="6" t="s">
        <v>18</v>
      </c>
      <c r="L556" s="6" t="s">
        <v>19</v>
      </c>
      <c r="M556" s="6" t="s">
        <v>20</v>
      </c>
    </row>
    <row r="557" spans="1:52" x14ac:dyDescent="0.25">
      <c r="A557" s="30" t="s">
        <v>24</v>
      </c>
      <c r="B557" s="11"/>
      <c r="C557" s="12"/>
      <c r="D557" s="28"/>
      <c r="E557" s="28"/>
      <c r="F557" s="28">
        <f t="shared" ref="F557:F562" si="313">SUM(D557*E557)</f>
        <v>0</v>
      </c>
      <c r="G557" s="10"/>
      <c r="H557" s="15"/>
      <c r="I557" s="10">
        <f t="shared" ref="I557:I562" si="314">SUM(F557*G557)*H557</f>
        <v>0</v>
      </c>
    </row>
    <row r="558" spans="1:52" x14ac:dyDescent="0.25">
      <c r="A558" s="30" t="s">
        <v>24</v>
      </c>
      <c r="B558" s="11"/>
      <c r="C558" s="12"/>
      <c r="D558" s="28"/>
      <c r="E558" s="28"/>
      <c r="F558" s="28">
        <f t="shared" si="313"/>
        <v>0</v>
      </c>
      <c r="G558" s="10"/>
      <c r="H558" s="15"/>
      <c r="I558" s="10">
        <f t="shared" si="314"/>
        <v>0</v>
      </c>
    </row>
    <row r="559" spans="1:52" x14ac:dyDescent="0.25">
      <c r="A559" s="30" t="s">
        <v>24</v>
      </c>
      <c r="B559" s="11"/>
      <c r="C559" s="12"/>
      <c r="D559" s="28"/>
      <c r="E559" s="28"/>
      <c r="F559" s="28">
        <f t="shared" si="313"/>
        <v>0</v>
      </c>
      <c r="G559" s="10"/>
      <c r="H559" s="15"/>
      <c r="I559" s="10">
        <f t="shared" si="314"/>
        <v>0</v>
      </c>
    </row>
    <row r="560" spans="1:52" x14ac:dyDescent="0.25">
      <c r="A560" s="31" t="s">
        <v>25</v>
      </c>
      <c r="B560" s="11"/>
      <c r="C560" s="12"/>
      <c r="D560" s="28"/>
      <c r="E560" s="28"/>
      <c r="F560" s="28">
        <f t="shared" si="313"/>
        <v>0</v>
      </c>
      <c r="G560" s="10"/>
      <c r="H560" s="15"/>
      <c r="I560" s="10">
        <f t="shared" si="314"/>
        <v>0</v>
      </c>
    </row>
    <row r="561" spans="1:9" x14ac:dyDescent="0.25">
      <c r="A561" s="31" t="s">
        <v>25</v>
      </c>
      <c r="B561" s="11"/>
      <c r="C561" s="12"/>
      <c r="D561" s="28"/>
      <c r="E561" s="28"/>
      <c r="F561" s="28">
        <f t="shared" si="313"/>
        <v>0</v>
      </c>
      <c r="G561" s="10"/>
      <c r="H561" s="15"/>
      <c r="I561" s="10">
        <f t="shared" si="314"/>
        <v>0</v>
      </c>
    </row>
    <row r="562" spans="1:9" x14ac:dyDescent="0.25">
      <c r="A562" s="31" t="s">
        <v>25</v>
      </c>
      <c r="B562" s="11"/>
      <c r="C562" s="12"/>
      <c r="D562" s="28"/>
      <c r="E562" s="28"/>
      <c r="F562" s="28">
        <f t="shared" si="313"/>
        <v>0</v>
      </c>
      <c r="G562" s="10"/>
      <c r="H562" s="15"/>
      <c r="I562" s="10">
        <f t="shared" si="314"/>
        <v>0</v>
      </c>
    </row>
    <row r="563" spans="1:9" x14ac:dyDescent="0.25">
      <c r="A563" s="31" t="s">
        <v>39</v>
      </c>
      <c r="B563" s="11"/>
      <c r="C563" s="12"/>
      <c r="D563" s="28"/>
      <c r="E563" s="28"/>
      <c r="F563" s="28"/>
      <c r="G563" s="10"/>
      <c r="H563" s="15"/>
      <c r="I563" s="10">
        <f t="shared" ref="I563:I565" si="315">SUM(G563*H563)</f>
        <v>0</v>
      </c>
    </row>
    <row r="564" spans="1:9" x14ac:dyDescent="0.25">
      <c r="A564" s="31" t="s">
        <v>39</v>
      </c>
      <c r="B564" s="11"/>
      <c r="C564" s="12"/>
      <c r="D564" s="28"/>
      <c r="E564" s="28"/>
      <c r="F564" s="28"/>
      <c r="G564" s="10"/>
      <c r="H564" s="15"/>
      <c r="I564" s="10">
        <f t="shared" si="315"/>
        <v>0</v>
      </c>
    </row>
    <row r="565" spans="1:9" x14ac:dyDescent="0.25">
      <c r="A565" s="31" t="s">
        <v>39</v>
      </c>
      <c r="B565" s="11"/>
      <c r="C565" s="12"/>
      <c r="D565" s="28"/>
      <c r="E565" s="28"/>
      <c r="F565" s="28"/>
      <c r="G565" s="10"/>
      <c r="H565" s="15"/>
      <c r="I565" s="10">
        <f t="shared" si="315"/>
        <v>0</v>
      </c>
    </row>
    <row r="566" spans="1:9" x14ac:dyDescent="0.25">
      <c r="A566" s="32" t="s">
        <v>28</v>
      </c>
      <c r="B566" s="11" t="s">
        <v>1220</v>
      </c>
      <c r="C566" s="12"/>
      <c r="D566" s="28"/>
      <c r="E566" s="28"/>
      <c r="F566" s="28"/>
      <c r="G566" s="10">
        <v>3</v>
      </c>
      <c r="H566" s="15">
        <v>70</v>
      </c>
      <c r="I566" s="10">
        <f t="shared" ref="I566:I584" si="316">SUM(G566*H566)</f>
        <v>210</v>
      </c>
    </row>
    <row r="567" spans="1:9" x14ac:dyDescent="0.25">
      <c r="A567" s="32" t="s">
        <v>28</v>
      </c>
      <c r="B567" s="11"/>
      <c r="C567" s="12"/>
      <c r="D567" s="28"/>
      <c r="E567" s="28"/>
      <c r="F567" s="28"/>
      <c r="G567" s="10"/>
      <c r="H567" s="15"/>
      <c r="I567" s="10">
        <f t="shared" si="316"/>
        <v>0</v>
      </c>
    </row>
    <row r="568" spans="1:9" x14ac:dyDescent="0.25">
      <c r="A568" s="32" t="s">
        <v>28</v>
      </c>
      <c r="B568" s="11"/>
      <c r="C568" s="12"/>
      <c r="D568" s="28"/>
      <c r="E568" s="28"/>
      <c r="F568" s="28"/>
      <c r="G568" s="10"/>
      <c r="H568" s="15"/>
      <c r="I568" s="10">
        <f t="shared" si="316"/>
        <v>0</v>
      </c>
    </row>
    <row r="569" spans="1:9" x14ac:dyDescent="0.25">
      <c r="A569" t="s">
        <v>26</v>
      </c>
      <c r="B569" s="11"/>
      <c r="C569" s="12"/>
      <c r="D569" s="28"/>
      <c r="E569" s="28"/>
      <c r="F569" s="28"/>
      <c r="G569" s="33">
        <v>0.1</v>
      </c>
      <c r="H569" s="15">
        <f>SUM(I566:I568)</f>
        <v>210</v>
      </c>
      <c r="I569" s="10">
        <f t="shared" si="316"/>
        <v>21</v>
      </c>
    </row>
    <row r="570" spans="1:9" x14ac:dyDescent="0.25">
      <c r="B570" s="11" t="s">
        <v>27</v>
      </c>
      <c r="C570" s="12"/>
      <c r="D570" s="28"/>
      <c r="E570" s="28"/>
      <c r="F570" s="28"/>
      <c r="G570" s="10"/>
      <c r="H570" s="15"/>
      <c r="I570" s="10">
        <f t="shared" si="316"/>
        <v>0</v>
      </c>
    </row>
    <row r="571" spans="1:9" x14ac:dyDescent="0.25">
      <c r="B571" s="11" t="s">
        <v>13</v>
      </c>
      <c r="C571" s="12" t="s">
        <v>14</v>
      </c>
      <c r="D571" s="28" t="s">
        <v>29</v>
      </c>
      <c r="E571" s="28"/>
      <c r="F571" s="28">
        <f>SUM(G557:G559)</f>
        <v>0</v>
      </c>
      <c r="G571" s="34">
        <f>SUM(F571)/20</f>
        <v>0</v>
      </c>
      <c r="H571" s="23"/>
      <c r="I571" s="10">
        <f t="shared" si="316"/>
        <v>0</v>
      </c>
    </row>
    <row r="572" spans="1:9" x14ac:dyDescent="0.25">
      <c r="B572" s="11" t="s">
        <v>13</v>
      </c>
      <c r="C572" s="12" t="s">
        <v>14</v>
      </c>
      <c r="D572" s="28" t="s">
        <v>30</v>
      </c>
      <c r="E572" s="28"/>
      <c r="F572" s="28">
        <f>SUM(G560:G562)</f>
        <v>0</v>
      </c>
      <c r="G572" s="34">
        <f>SUM(F572)/10</f>
        <v>0</v>
      </c>
      <c r="H572" s="23"/>
      <c r="I572" s="10">
        <f t="shared" si="316"/>
        <v>0</v>
      </c>
    </row>
    <row r="573" spans="1:9" x14ac:dyDescent="0.25">
      <c r="B573" s="11" t="s">
        <v>13</v>
      </c>
      <c r="C573" s="12" t="s">
        <v>14</v>
      </c>
      <c r="D573" s="28" t="s">
        <v>60</v>
      </c>
      <c r="E573" s="28"/>
      <c r="F573" s="69"/>
      <c r="G573" s="34">
        <f>SUM(F573)*0.25</f>
        <v>0</v>
      </c>
      <c r="H573" s="23"/>
      <c r="I573" s="10">
        <f t="shared" si="316"/>
        <v>0</v>
      </c>
    </row>
    <row r="574" spans="1:9" x14ac:dyDescent="0.25">
      <c r="B574" s="11" t="s">
        <v>13</v>
      </c>
      <c r="C574" s="12" t="s">
        <v>14</v>
      </c>
      <c r="D574" s="28"/>
      <c r="E574" s="28"/>
      <c r="F574" s="28"/>
      <c r="G574" s="34"/>
      <c r="H574" s="23"/>
      <c r="I574" s="10">
        <f t="shared" si="316"/>
        <v>0</v>
      </c>
    </row>
    <row r="575" spans="1:9" x14ac:dyDescent="0.25">
      <c r="B575" s="11" t="s">
        <v>13</v>
      </c>
      <c r="C575" s="12" t="s">
        <v>15</v>
      </c>
      <c r="D575" s="28"/>
      <c r="E575" s="28"/>
      <c r="F575" s="28"/>
      <c r="G575" s="34"/>
      <c r="H575" s="23"/>
      <c r="I575" s="10">
        <f t="shared" si="316"/>
        <v>0</v>
      </c>
    </row>
    <row r="576" spans="1:9" x14ac:dyDescent="0.25">
      <c r="B576" s="11" t="s">
        <v>13</v>
      </c>
      <c r="C576" s="12" t="s">
        <v>15</v>
      </c>
      <c r="D576" s="28"/>
      <c r="E576" s="28"/>
      <c r="F576" s="28"/>
      <c r="G576" s="34"/>
      <c r="H576" s="23"/>
      <c r="I576" s="10">
        <f t="shared" si="316"/>
        <v>0</v>
      </c>
    </row>
    <row r="577" spans="1:52" x14ac:dyDescent="0.25">
      <c r="B577" s="11" t="s">
        <v>13</v>
      </c>
      <c r="C577" s="12" t="s">
        <v>15</v>
      </c>
      <c r="D577" s="28"/>
      <c r="E577" s="28"/>
      <c r="F577" s="28"/>
      <c r="G577" s="34"/>
      <c r="H577" s="23"/>
      <c r="I577" s="10">
        <f t="shared" si="316"/>
        <v>0</v>
      </c>
    </row>
    <row r="578" spans="1:52" x14ac:dyDescent="0.25">
      <c r="B578" s="11" t="s">
        <v>13</v>
      </c>
      <c r="C578" s="12" t="s">
        <v>16</v>
      </c>
      <c r="D578" s="28"/>
      <c r="E578" s="28"/>
      <c r="F578" s="28"/>
      <c r="G578" s="34"/>
      <c r="H578" s="23"/>
      <c r="I578" s="10">
        <f t="shared" si="316"/>
        <v>0</v>
      </c>
    </row>
    <row r="579" spans="1:52" x14ac:dyDescent="0.25">
      <c r="B579" s="11" t="s">
        <v>13</v>
      </c>
      <c r="C579" s="12" t="s">
        <v>16</v>
      </c>
      <c r="D579" s="28"/>
      <c r="E579" s="28"/>
      <c r="F579" s="28"/>
      <c r="G579" s="34"/>
      <c r="H579" s="23"/>
      <c r="I579" s="10">
        <f t="shared" si="316"/>
        <v>0</v>
      </c>
    </row>
    <row r="580" spans="1:52" x14ac:dyDescent="0.25">
      <c r="B580" s="11" t="s">
        <v>21</v>
      </c>
      <c r="C580" s="12" t="s">
        <v>14</v>
      </c>
      <c r="D580" s="28"/>
      <c r="E580" s="28"/>
      <c r="F580" s="28"/>
      <c r="G580" s="22">
        <f>SUM(G571:G574)</f>
        <v>0</v>
      </c>
      <c r="H580" s="15">
        <v>37.42</v>
      </c>
      <c r="I580" s="10">
        <f t="shared" si="316"/>
        <v>0</v>
      </c>
      <c r="K580" s="5">
        <f>SUM(G580)*I555</f>
        <v>0</v>
      </c>
    </row>
    <row r="581" spans="1:52" x14ac:dyDescent="0.25">
      <c r="B581" s="11" t="s">
        <v>21</v>
      </c>
      <c r="C581" s="12" t="s">
        <v>15</v>
      </c>
      <c r="D581" s="28"/>
      <c r="E581" s="28"/>
      <c r="F581" s="28"/>
      <c r="G581" s="22">
        <f>SUM(G575:G577)</f>
        <v>0</v>
      </c>
      <c r="H581" s="15">
        <v>37.42</v>
      </c>
      <c r="I581" s="10">
        <f t="shared" si="316"/>
        <v>0</v>
      </c>
      <c r="L581" s="5">
        <f>SUM(G581)*I555</f>
        <v>0</v>
      </c>
    </row>
    <row r="582" spans="1:52" x14ac:dyDescent="0.25">
      <c r="B582" s="11" t="s">
        <v>21</v>
      </c>
      <c r="C582" s="12" t="s">
        <v>16</v>
      </c>
      <c r="D582" s="28"/>
      <c r="E582" s="28"/>
      <c r="F582" s="28"/>
      <c r="G582" s="22">
        <f>SUM(G578:G579)</f>
        <v>0</v>
      </c>
      <c r="H582" s="15">
        <v>37.42</v>
      </c>
      <c r="I582" s="10">
        <f t="shared" si="316"/>
        <v>0</v>
      </c>
      <c r="M582" s="5">
        <f>SUM(G582)*I555</f>
        <v>0</v>
      </c>
    </row>
    <row r="583" spans="1:52" x14ac:dyDescent="0.25">
      <c r="B583" s="11" t="s">
        <v>13</v>
      </c>
      <c r="C583" s="12" t="s">
        <v>17</v>
      </c>
      <c r="D583" s="28"/>
      <c r="E583" s="28"/>
      <c r="F583" s="28"/>
      <c r="G583" s="34"/>
      <c r="H583" s="15">
        <v>37.42</v>
      </c>
      <c r="I583" s="10">
        <f t="shared" si="316"/>
        <v>0</v>
      </c>
      <c r="L583" s="5">
        <f>SUM(G583)*I555</f>
        <v>0</v>
      </c>
    </row>
    <row r="584" spans="1:52" x14ac:dyDescent="0.25">
      <c r="B584" s="11" t="s">
        <v>12</v>
      </c>
      <c r="C584" s="12"/>
      <c r="D584" s="28"/>
      <c r="E584" s="28"/>
      <c r="F584" s="28"/>
      <c r="G584" s="10"/>
      <c r="H584" s="15">
        <v>37.42</v>
      </c>
      <c r="I584" s="10">
        <f t="shared" si="316"/>
        <v>0</v>
      </c>
    </row>
    <row r="585" spans="1:52" x14ac:dyDescent="0.25">
      <c r="B585" s="11" t="s">
        <v>11</v>
      </c>
      <c r="C585" s="12"/>
      <c r="D585" s="28"/>
      <c r="E585" s="28"/>
      <c r="F585" s="28"/>
      <c r="G585" s="10">
        <v>1</v>
      </c>
      <c r="H585" s="15">
        <f>SUM(I557:I584)*0.01</f>
        <v>2.31</v>
      </c>
      <c r="I585" s="10">
        <f>SUM(G585*H585)</f>
        <v>2.31</v>
      </c>
    </row>
    <row r="586" spans="1:52" s="2" customFormat="1" x14ac:dyDescent="0.25">
      <c r="B586" s="8" t="s">
        <v>10</v>
      </c>
      <c r="D586" s="27"/>
      <c r="E586" s="27"/>
      <c r="F586" s="27"/>
      <c r="G586" s="6">
        <f>SUM(G580:G583)</f>
        <v>0</v>
      </c>
      <c r="H586" s="14"/>
      <c r="I586" s="6">
        <f>SUM(I557:I585)</f>
        <v>233.31</v>
      </c>
      <c r="J586" s="6">
        <f>SUM(I586)*I555</f>
        <v>233.31</v>
      </c>
      <c r="K586" s="6">
        <f>SUM(K580:K585)</f>
        <v>0</v>
      </c>
      <c r="L586" s="6">
        <f t="shared" ref="L586" si="317">SUM(L580:L585)</f>
        <v>0</v>
      </c>
      <c r="M586" s="6">
        <f t="shared" ref="M586" si="318">SUM(M580:M585)</f>
        <v>0</v>
      </c>
    </row>
    <row r="587" spans="1:52" ht="15.6" x14ac:dyDescent="0.3">
      <c r="A587" s="3" t="s">
        <v>9</v>
      </c>
      <c r="B587" s="67" t="str">
        <f>'JMS SHEDULE OF WORKS'!D20</f>
        <v>FF-15 Male WC mirror</v>
      </c>
      <c r="D587" s="26">
        <v>4.33</v>
      </c>
      <c r="E587" s="26">
        <v>1.075</v>
      </c>
      <c r="F587" s="68" t="str">
        <f>'JMS SHEDULE OF WORKS'!J20</f>
        <v>WC-02</v>
      </c>
      <c r="H587" s="13" t="s">
        <v>22</v>
      </c>
      <c r="I587" s="24">
        <f>'JMS SHEDULE OF WORKS'!G20</f>
        <v>5</v>
      </c>
      <c r="N587" s="3" t="s">
        <v>9</v>
      </c>
      <c r="O587" s="67">
        <f>'JMS SHEDULE OF WORKS'!Q20</f>
        <v>335</v>
      </c>
      <c r="Q587" s="26">
        <v>4.33</v>
      </c>
      <c r="R587" s="26">
        <v>1.075</v>
      </c>
      <c r="S587" s="68">
        <f>'JMS SHEDULE OF WORKS'!W20</f>
        <v>0</v>
      </c>
      <c r="T587" s="5"/>
      <c r="U587" s="13" t="s">
        <v>22</v>
      </c>
      <c r="V587" s="24">
        <f>'JMS SHEDULE OF WORKS'!T20</f>
        <v>43748</v>
      </c>
      <c r="W587" s="5"/>
      <c r="X587" s="5"/>
      <c r="Y587" s="5"/>
      <c r="Z587" s="5"/>
      <c r="AA587" s="3" t="s">
        <v>9</v>
      </c>
      <c r="AB587" s="67">
        <f>'JMS SHEDULE OF WORKS'!AD20</f>
        <v>0</v>
      </c>
      <c r="AD587" s="26">
        <v>4.33</v>
      </c>
      <c r="AE587" s="26">
        <v>1.075</v>
      </c>
      <c r="AF587" s="68">
        <f>'JMS SHEDULE OF WORKS'!AJ20</f>
        <v>0</v>
      </c>
      <c r="AG587" s="5"/>
      <c r="AH587" s="13" t="s">
        <v>22</v>
      </c>
      <c r="AI587" s="24">
        <f>'JMS SHEDULE OF WORKS'!AG20</f>
        <v>0</v>
      </c>
      <c r="AJ587" s="5"/>
      <c r="AK587" s="5"/>
      <c r="AL587" s="5"/>
      <c r="AM587" s="5"/>
      <c r="AN587" s="3" t="s">
        <v>9</v>
      </c>
      <c r="AO587" s="67">
        <f>'JMS SHEDULE OF WORKS'!AQ20</f>
        <v>0</v>
      </c>
      <c r="AQ587" s="26">
        <v>4.33</v>
      </c>
      <c r="AR587" s="26">
        <v>1.075</v>
      </c>
      <c r="AS587" s="68">
        <f>'JMS SHEDULE OF WORKS'!AW20</f>
        <v>0</v>
      </c>
      <c r="AT587" s="5"/>
      <c r="AU587" s="13" t="s">
        <v>22</v>
      </c>
      <c r="AV587" s="24">
        <f>'JMS SHEDULE OF WORKS'!AT20</f>
        <v>0</v>
      </c>
      <c r="AW587" s="5"/>
      <c r="AX587" s="5"/>
      <c r="AY587" s="5"/>
      <c r="AZ587" s="5"/>
    </row>
    <row r="588" spans="1:52" s="2" customFormat="1" x14ac:dyDescent="0.25">
      <c r="A588" s="66" t="str">
        <f>'JMS SHEDULE OF WORKS'!A20</f>
        <v>6881/18</v>
      </c>
      <c r="B588" s="8" t="s">
        <v>3</v>
      </c>
      <c r="C588" s="2" t="s">
        <v>4</v>
      </c>
      <c r="D588" s="27" t="s">
        <v>5</v>
      </c>
      <c r="E588" s="27" t="s">
        <v>5</v>
      </c>
      <c r="F588" s="27" t="s">
        <v>23</v>
      </c>
      <c r="G588" s="6" t="s">
        <v>6</v>
      </c>
      <c r="H588" s="14" t="s">
        <v>7</v>
      </c>
      <c r="I588" s="6" t="s">
        <v>8</v>
      </c>
      <c r="J588" s="6"/>
      <c r="K588" s="6" t="s">
        <v>18</v>
      </c>
      <c r="L588" s="6" t="s">
        <v>19</v>
      </c>
      <c r="M588" s="6" t="s">
        <v>20</v>
      </c>
      <c r="N588" s="66">
        <f>'JMS SHEDULE OF WORKS'!N20</f>
        <v>49373.728688900002</v>
      </c>
      <c r="O588" s="8" t="s">
        <v>3</v>
      </c>
      <c r="P588" s="2" t="s">
        <v>4</v>
      </c>
      <c r="Q588" s="27" t="s">
        <v>5</v>
      </c>
      <c r="R588" s="27" t="s">
        <v>5</v>
      </c>
      <c r="S588" s="27" t="s">
        <v>23</v>
      </c>
      <c r="T588" s="6" t="s">
        <v>6</v>
      </c>
      <c r="U588" s="14" t="s">
        <v>7</v>
      </c>
      <c r="V588" s="6" t="s">
        <v>8</v>
      </c>
      <c r="W588" s="6"/>
      <c r="X588" s="6" t="s">
        <v>18</v>
      </c>
      <c r="Y588" s="6" t="s">
        <v>19</v>
      </c>
      <c r="Z588" s="6" t="s">
        <v>20</v>
      </c>
      <c r="AA588" s="66" t="str">
        <f>'JMS SHEDULE OF WORKS'!AA20</f>
        <v>VE Cost powder coated steel £9018.16 each, powder coated alum £9303.69 each, Design change £9475.01 each</v>
      </c>
      <c r="AB588" s="8" t="s">
        <v>3</v>
      </c>
      <c r="AC588" s="2" t="s">
        <v>4</v>
      </c>
      <c r="AD588" s="27" t="s">
        <v>5</v>
      </c>
      <c r="AE588" s="27" t="s">
        <v>5</v>
      </c>
      <c r="AF588" s="27" t="s">
        <v>23</v>
      </c>
      <c r="AG588" s="6" t="s">
        <v>6</v>
      </c>
      <c r="AH588" s="14" t="s">
        <v>7</v>
      </c>
      <c r="AI588" s="6" t="s">
        <v>8</v>
      </c>
      <c r="AJ588" s="6"/>
      <c r="AK588" s="6" t="s">
        <v>18</v>
      </c>
      <c r="AL588" s="6" t="s">
        <v>19</v>
      </c>
      <c r="AM588" s="6" t="s">
        <v>20</v>
      </c>
      <c r="AN588" s="66">
        <f>'JMS SHEDULE OF WORKS'!AN20</f>
        <v>0</v>
      </c>
      <c r="AO588" s="8" t="s">
        <v>3</v>
      </c>
      <c r="AP588" s="2" t="s">
        <v>4</v>
      </c>
      <c r="AQ588" s="27" t="s">
        <v>5</v>
      </c>
      <c r="AR588" s="27" t="s">
        <v>5</v>
      </c>
      <c r="AS588" s="27" t="s">
        <v>23</v>
      </c>
      <c r="AT588" s="6" t="s">
        <v>6</v>
      </c>
      <c r="AU588" s="14" t="s">
        <v>7</v>
      </c>
      <c r="AV588" s="6" t="s">
        <v>8</v>
      </c>
      <c r="AW588" s="6"/>
      <c r="AX588" s="6" t="s">
        <v>18</v>
      </c>
      <c r="AY588" s="6" t="s">
        <v>19</v>
      </c>
      <c r="AZ588" s="6" t="s">
        <v>20</v>
      </c>
    </row>
    <row r="589" spans="1:52" x14ac:dyDescent="0.25">
      <c r="A589" s="30" t="s">
        <v>24</v>
      </c>
      <c r="B589" s="11" t="s">
        <v>11</v>
      </c>
      <c r="C589" s="12" t="s">
        <v>1212</v>
      </c>
      <c r="D589" s="28">
        <v>3.2000000000000001E-2</v>
      </c>
      <c r="E589" s="28">
        <v>3.2000000000000001E-2</v>
      </c>
      <c r="F589" s="28">
        <f t="shared" ref="F589:F590" si="319">SUM(D589*E589)</f>
        <v>1.024E-3</v>
      </c>
      <c r="G589" s="10">
        <f>SUM(D587)*3</f>
        <v>12.99</v>
      </c>
      <c r="H589" s="15">
        <v>550</v>
      </c>
      <c r="I589" s="10">
        <f t="shared" ref="I589:I590" si="320">SUM(F589*G589)*H589</f>
        <v>7.3159679999999998</v>
      </c>
      <c r="N589" s="30" t="s">
        <v>24</v>
      </c>
      <c r="O589" s="11" t="s">
        <v>11</v>
      </c>
      <c r="P589" s="12" t="s">
        <v>1212</v>
      </c>
      <c r="Q589" s="28">
        <v>3.2000000000000001E-2</v>
      </c>
      <c r="R589" s="28">
        <v>3.2000000000000001E-2</v>
      </c>
      <c r="S589" s="28">
        <f t="shared" ref="S589:S590" si="321">SUM(Q589*R589)</f>
        <v>1.024E-3</v>
      </c>
      <c r="T589" s="10">
        <f>SUM(Q587)*3</f>
        <v>12.99</v>
      </c>
      <c r="U589" s="15">
        <v>550</v>
      </c>
      <c r="V589" s="10">
        <f t="shared" ref="V589:V590" si="322">SUM(S589*T589)*U589</f>
        <v>7.3159679999999998</v>
      </c>
      <c r="W589" s="5"/>
      <c r="X589" s="5"/>
      <c r="Y589" s="5"/>
      <c r="Z589" s="5"/>
      <c r="AA589" s="30" t="s">
        <v>24</v>
      </c>
      <c r="AB589" s="11" t="s">
        <v>11</v>
      </c>
      <c r="AC589" s="12" t="s">
        <v>1212</v>
      </c>
      <c r="AD589" s="28">
        <v>3.2000000000000001E-2</v>
      </c>
      <c r="AE589" s="28">
        <v>3.2000000000000001E-2</v>
      </c>
      <c r="AF589" s="28">
        <f t="shared" ref="AF589:AF590" si="323">SUM(AD589*AE589)</f>
        <v>1.024E-3</v>
      </c>
      <c r="AG589" s="10">
        <f>SUM(AD587)*3</f>
        <v>12.99</v>
      </c>
      <c r="AH589" s="15">
        <v>550</v>
      </c>
      <c r="AI589" s="10">
        <f t="shared" ref="AI589:AI590" si="324">SUM(AF589*AG589)*AH589</f>
        <v>7.3159679999999998</v>
      </c>
      <c r="AJ589" s="5"/>
      <c r="AK589" s="5"/>
      <c r="AL589" s="5"/>
      <c r="AM589" s="5"/>
      <c r="AN589" s="30" t="s">
        <v>24</v>
      </c>
      <c r="AO589" s="11" t="s">
        <v>11</v>
      </c>
      <c r="AP589" s="12" t="s">
        <v>1212</v>
      </c>
      <c r="AQ589" s="28">
        <v>3.2000000000000001E-2</v>
      </c>
      <c r="AR589" s="28">
        <v>3.2000000000000001E-2</v>
      </c>
      <c r="AS589" s="28">
        <f t="shared" ref="AS589:AS590" si="325">SUM(AQ589*AR589)</f>
        <v>1.024E-3</v>
      </c>
      <c r="AT589" s="10">
        <f>SUM(AQ587)*3</f>
        <v>12.99</v>
      </c>
      <c r="AU589" s="15">
        <v>550</v>
      </c>
      <c r="AV589" s="10">
        <f t="shared" ref="AV589:AV590" si="326">SUM(AS589*AT589)*AU589</f>
        <v>7.3159679999999998</v>
      </c>
      <c r="AW589" s="5"/>
      <c r="AX589" s="5"/>
      <c r="AY589" s="5"/>
      <c r="AZ589" s="5"/>
    </row>
    <row r="590" spans="1:52" x14ac:dyDescent="0.25">
      <c r="A590" s="30" t="s">
        <v>24</v>
      </c>
      <c r="B590" s="11" t="s">
        <v>11</v>
      </c>
      <c r="C590" s="12" t="s">
        <v>1212</v>
      </c>
      <c r="D590" s="28">
        <v>3.2000000000000001E-2</v>
      </c>
      <c r="E590" s="28">
        <v>3.2000000000000001E-2</v>
      </c>
      <c r="F590" s="28">
        <f t="shared" si="319"/>
        <v>1.024E-3</v>
      </c>
      <c r="G590" s="10">
        <f>SUM(E587)*28</f>
        <v>30.099999999999998</v>
      </c>
      <c r="H590" s="15">
        <v>550</v>
      </c>
      <c r="I590" s="10">
        <f t="shared" si="320"/>
        <v>16.952319999999997</v>
      </c>
      <c r="N590" s="30" t="s">
        <v>24</v>
      </c>
      <c r="O590" s="11" t="s">
        <v>11</v>
      </c>
      <c r="P590" s="12" t="s">
        <v>1212</v>
      </c>
      <c r="Q590" s="28">
        <v>3.2000000000000001E-2</v>
      </c>
      <c r="R590" s="28">
        <v>3.2000000000000001E-2</v>
      </c>
      <c r="S590" s="28">
        <f t="shared" si="321"/>
        <v>1.024E-3</v>
      </c>
      <c r="T590" s="10">
        <f>SUM(R587)*28</f>
        <v>30.099999999999998</v>
      </c>
      <c r="U590" s="15">
        <v>550</v>
      </c>
      <c r="V590" s="10">
        <f t="shared" si="322"/>
        <v>16.952319999999997</v>
      </c>
      <c r="W590" s="5"/>
      <c r="X590" s="5"/>
      <c r="Y590" s="5"/>
      <c r="Z590" s="5"/>
      <c r="AA590" s="30" t="s">
        <v>24</v>
      </c>
      <c r="AB590" s="11" t="s">
        <v>11</v>
      </c>
      <c r="AC590" s="12" t="s">
        <v>1212</v>
      </c>
      <c r="AD590" s="28">
        <v>3.2000000000000001E-2</v>
      </c>
      <c r="AE590" s="28">
        <v>3.2000000000000001E-2</v>
      </c>
      <c r="AF590" s="28">
        <f t="shared" si="323"/>
        <v>1.024E-3</v>
      </c>
      <c r="AG590" s="10">
        <f>SUM(AE587)*28</f>
        <v>30.099999999999998</v>
      </c>
      <c r="AH590" s="15">
        <v>550</v>
      </c>
      <c r="AI590" s="10">
        <f t="shared" si="324"/>
        <v>16.952319999999997</v>
      </c>
      <c r="AJ590" s="5"/>
      <c r="AK590" s="5"/>
      <c r="AL590" s="5"/>
      <c r="AM590" s="5"/>
      <c r="AN590" s="30" t="s">
        <v>24</v>
      </c>
      <c r="AO590" s="11" t="s">
        <v>11</v>
      </c>
      <c r="AP590" s="12" t="s">
        <v>1212</v>
      </c>
      <c r="AQ590" s="28">
        <v>3.2000000000000001E-2</v>
      </c>
      <c r="AR590" s="28">
        <v>3.2000000000000001E-2</v>
      </c>
      <c r="AS590" s="28">
        <f t="shared" si="325"/>
        <v>1.024E-3</v>
      </c>
      <c r="AT590" s="10">
        <f>SUM(AR587)*28</f>
        <v>30.099999999999998</v>
      </c>
      <c r="AU590" s="15">
        <v>550</v>
      </c>
      <c r="AV590" s="10">
        <f t="shared" si="326"/>
        <v>16.952319999999997</v>
      </c>
      <c r="AW590" s="5"/>
      <c r="AX590" s="5"/>
      <c r="AY590" s="5"/>
      <c r="AZ590" s="5"/>
    </row>
    <row r="591" spans="1:52" x14ac:dyDescent="0.25">
      <c r="A591" s="30" t="s">
        <v>24</v>
      </c>
      <c r="B591" s="11"/>
      <c r="C591" s="12"/>
      <c r="D591" s="28"/>
      <c r="E591" s="28"/>
      <c r="F591" s="28">
        <f t="shared" ref="F591:F597" si="327">SUM(D591*E591)</f>
        <v>0</v>
      </c>
      <c r="G591" s="10"/>
      <c r="H591" s="15"/>
      <c r="I591" s="10">
        <f t="shared" ref="I591:I597" si="328">SUM(F591*G591)*H591</f>
        <v>0</v>
      </c>
      <c r="N591" s="30" t="s">
        <v>24</v>
      </c>
      <c r="O591" s="11"/>
      <c r="P591" s="12"/>
      <c r="Q591" s="28"/>
      <c r="R591" s="28"/>
      <c r="S591" s="28">
        <f t="shared" ref="S591:S597" si="329">SUM(Q591*R591)</f>
        <v>0</v>
      </c>
      <c r="T591" s="10"/>
      <c r="U591" s="15"/>
      <c r="V591" s="10">
        <f t="shared" ref="V591:V597" si="330">SUM(S591*T591)*U591</f>
        <v>0</v>
      </c>
      <c r="W591" s="5"/>
      <c r="X591" s="5"/>
      <c r="Y591" s="5"/>
      <c r="Z591" s="5"/>
      <c r="AA591" s="30" t="s">
        <v>24</v>
      </c>
      <c r="AB591" s="11"/>
      <c r="AC591" s="12"/>
      <c r="AD591" s="28"/>
      <c r="AE591" s="28"/>
      <c r="AF591" s="28">
        <f t="shared" ref="AF591:AF597" si="331">SUM(AD591*AE591)</f>
        <v>0</v>
      </c>
      <c r="AG591" s="10"/>
      <c r="AH591" s="15"/>
      <c r="AI591" s="10">
        <f t="shared" ref="AI591:AI597" si="332">SUM(AF591*AG591)*AH591</f>
        <v>0</v>
      </c>
      <c r="AJ591" s="5"/>
      <c r="AK591" s="5"/>
      <c r="AL591" s="5"/>
      <c r="AM591" s="5"/>
      <c r="AN591" s="30" t="s">
        <v>24</v>
      </c>
      <c r="AO591" s="11"/>
      <c r="AP591" s="12"/>
      <c r="AQ591" s="28"/>
      <c r="AR591" s="28"/>
      <c r="AS591" s="28">
        <f t="shared" ref="AS591:AS597" si="333">SUM(AQ591*AR591)</f>
        <v>0</v>
      </c>
      <c r="AT591" s="10"/>
      <c r="AU591" s="15"/>
      <c r="AV591" s="10">
        <f t="shared" ref="AV591:AV597" si="334">SUM(AS591*AT591)*AU591</f>
        <v>0</v>
      </c>
      <c r="AW591" s="5"/>
      <c r="AX591" s="5"/>
      <c r="AY591" s="5"/>
      <c r="AZ591" s="5"/>
    </row>
    <row r="592" spans="1:52" x14ac:dyDescent="0.25">
      <c r="A592" s="31" t="s">
        <v>25</v>
      </c>
      <c r="B592" s="11" t="s">
        <v>1222</v>
      </c>
      <c r="C592" s="12" t="s">
        <v>1169</v>
      </c>
      <c r="D592" s="28">
        <v>1.1000000000000001</v>
      </c>
      <c r="E592" s="28">
        <v>0.2</v>
      </c>
      <c r="F592" s="28">
        <f t="shared" si="327"/>
        <v>0.22000000000000003</v>
      </c>
      <c r="G592" s="10">
        <v>2</v>
      </c>
      <c r="H592" s="15">
        <v>12</v>
      </c>
      <c r="I592" s="10">
        <f t="shared" si="328"/>
        <v>5.2800000000000011</v>
      </c>
      <c r="N592" s="31" t="s">
        <v>25</v>
      </c>
      <c r="O592" s="11" t="s">
        <v>1222</v>
      </c>
      <c r="P592" s="12" t="s">
        <v>1169</v>
      </c>
      <c r="Q592" s="28">
        <v>1.1000000000000001</v>
      </c>
      <c r="R592" s="28">
        <v>0.2</v>
      </c>
      <c r="S592" s="28">
        <f t="shared" si="329"/>
        <v>0.22000000000000003</v>
      </c>
      <c r="T592" s="10">
        <v>2</v>
      </c>
      <c r="U592" s="15">
        <v>12</v>
      </c>
      <c r="V592" s="10">
        <f t="shared" si="330"/>
        <v>5.2800000000000011</v>
      </c>
      <c r="W592" s="5"/>
      <c r="X592" s="5"/>
      <c r="Y592" s="5"/>
      <c r="Z592" s="5"/>
      <c r="AA592" s="31" t="s">
        <v>25</v>
      </c>
      <c r="AB592" s="11" t="s">
        <v>1222</v>
      </c>
      <c r="AC592" s="12" t="s">
        <v>1169</v>
      </c>
      <c r="AD592" s="28">
        <v>1.1000000000000001</v>
      </c>
      <c r="AE592" s="28">
        <v>0.2</v>
      </c>
      <c r="AF592" s="28">
        <f t="shared" si="331"/>
        <v>0.22000000000000003</v>
      </c>
      <c r="AG592" s="10">
        <v>2</v>
      </c>
      <c r="AH592" s="15">
        <v>12</v>
      </c>
      <c r="AI592" s="10">
        <f t="shared" si="332"/>
        <v>5.2800000000000011</v>
      </c>
      <c r="AJ592" s="5"/>
      <c r="AK592" s="5"/>
      <c r="AL592" s="5"/>
      <c r="AM592" s="5"/>
      <c r="AN592" s="31" t="s">
        <v>25</v>
      </c>
      <c r="AO592" s="11" t="s">
        <v>1222</v>
      </c>
      <c r="AP592" s="12" t="s">
        <v>1169</v>
      </c>
      <c r="AQ592" s="28">
        <v>1.1000000000000001</v>
      </c>
      <c r="AR592" s="28">
        <v>0.2</v>
      </c>
      <c r="AS592" s="28">
        <f t="shared" si="333"/>
        <v>0.22000000000000003</v>
      </c>
      <c r="AT592" s="10">
        <v>2</v>
      </c>
      <c r="AU592" s="15">
        <v>12</v>
      </c>
      <c r="AV592" s="10">
        <f t="shared" si="334"/>
        <v>5.2800000000000011</v>
      </c>
      <c r="AW592" s="5"/>
      <c r="AX592" s="5"/>
      <c r="AY592" s="5"/>
      <c r="AZ592" s="5"/>
    </row>
    <row r="593" spans="1:52" x14ac:dyDescent="0.25">
      <c r="A593" s="31" t="s">
        <v>25</v>
      </c>
      <c r="B593" s="11" t="s">
        <v>1178</v>
      </c>
      <c r="C593" s="12" t="s">
        <v>1169</v>
      </c>
      <c r="D593" s="28">
        <v>1.1000000000000001</v>
      </c>
      <c r="E593" s="28">
        <v>0.2</v>
      </c>
      <c r="F593" s="28">
        <f t="shared" si="327"/>
        <v>0.22000000000000003</v>
      </c>
      <c r="G593" s="10">
        <v>6</v>
      </c>
      <c r="H593" s="15">
        <v>12</v>
      </c>
      <c r="I593" s="10">
        <f t="shared" si="328"/>
        <v>15.840000000000003</v>
      </c>
      <c r="N593" s="31" t="s">
        <v>25</v>
      </c>
      <c r="O593" s="11" t="s">
        <v>1178</v>
      </c>
      <c r="P593" s="12" t="s">
        <v>1169</v>
      </c>
      <c r="Q593" s="28">
        <v>1.1000000000000001</v>
      </c>
      <c r="R593" s="28">
        <v>0.2</v>
      </c>
      <c r="S593" s="28">
        <f t="shared" si="329"/>
        <v>0.22000000000000003</v>
      </c>
      <c r="T593" s="10">
        <v>6</v>
      </c>
      <c r="U593" s="15">
        <v>12</v>
      </c>
      <c r="V593" s="10">
        <f t="shared" si="330"/>
        <v>15.840000000000003</v>
      </c>
      <c r="W593" s="5"/>
      <c r="X593" s="5"/>
      <c r="Y593" s="5"/>
      <c r="Z593" s="5"/>
      <c r="AA593" s="31" t="s">
        <v>25</v>
      </c>
      <c r="AB593" s="11" t="s">
        <v>1178</v>
      </c>
      <c r="AC593" s="12" t="s">
        <v>1169</v>
      </c>
      <c r="AD593" s="28">
        <v>1.1000000000000001</v>
      </c>
      <c r="AE593" s="28">
        <v>0.2</v>
      </c>
      <c r="AF593" s="28">
        <f t="shared" si="331"/>
        <v>0.22000000000000003</v>
      </c>
      <c r="AG593" s="10">
        <v>6</v>
      </c>
      <c r="AH593" s="15">
        <v>12</v>
      </c>
      <c r="AI593" s="10">
        <f t="shared" si="332"/>
        <v>15.840000000000003</v>
      </c>
      <c r="AJ593" s="5"/>
      <c r="AK593" s="5"/>
      <c r="AL593" s="5"/>
      <c r="AM593" s="5"/>
      <c r="AN593" s="31" t="s">
        <v>25</v>
      </c>
      <c r="AO593" s="11" t="s">
        <v>1178</v>
      </c>
      <c r="AP593" s="12" t="s">
        <v>1169</v>
      </c>
      <c r="AQ593" s="28">
        <v>1.1000000000000001</v>
      </c>
      <c r="AR593" s="28">
        <v>0.2</v>
      </c>
      <c r="AS593" s="28">
        <f t="shared" si="333"/>
        <v>0.22000000000000003</v>
      </c>
      <c r="AT593" s="10">
        <v>6</v>
      </c>
      <c r="AU593" s="15">
        <v>12</v>
      </c>
      <c r="AV593" s="10">
        <f t="shared" si="334"/>
        <v>15.840000000000003</v>
      </c>
      <c r="AW593" s="5"/>
      <c r="AX593" s="5"/>
      <c r="AY593" s="5"/>
      <c r="AZ593" s="5"/>
    </row>
    <row r="594" spans="1:52" x14ac:dyDescent="0.25">
      <c r="A594" s="31" t="s">
        <v>25</v>
      </c>
      <c r="B594" s="11" t="s">
        <v>1188</v>
      </c>
      <c r="C594" s="12" t="s">
        <v>1169</v>
      </c>
      <c r="D594" s="28">
        <v>2.2000000000000002</v>
      </c>
      <c r="E594" s="28">
        <v>0.2</v>
      </c>
      <c r="F594" s="28">
        <f t="shared" si="327"/>
        <v>0.44000000000000006</v>
      </c>
      <c r="G594" s="10">
        <v>2</v>
      </c>
      <c r="H594" s="15">
        <v>12</v>
      </c>
      <c r="I594" s="10">
        <f t="shared" si="328"/>
        <v>10.560000000000002</v>
      </c>
      <c r="N594" s="31" t="s">
        <v>25</v>
      </c>
      <c r="O594" s="11" t="s">
        <v>1188</v>
      </c>
      <c r="P594" s="12" t="s">
        <v>1169</v>
      </c>
      <c r="Q594" s="28">
        <v>2.2000000000000002</v>
      </c>
      <c r="R594" s="28">
        <v>0.2</v>
      </c>
      <c r="S594" s="28">
        <f t="shared" si="329"/>
        <v>0.44000000000000006</v>
      </c>
      <c r="T594" s="10">
        <v>2</v>
      </c>
      <c r="U594" s="15">
        <v>12</v>
      </c>
      <c r="V594" s="10">
        <f t="shared" si="330"/>
        <v>10.560000000000002</v>
      </c>
      <c r="W594" s="5"/>
      <c r="X594" s="5"/>
      <c r="Y594" s="5"/>
      <c r="Z594" s="5"/>
      <c r="AA594" s="31" t="s">
        <v>25</v>
      </c>
      <c r="AB594" s="11" t="s">
        <v>1188</v>
      </c>
      <c r="AC594" s="12" t="s">
        <v>1169</v>
      </c>
      <c r="AD594" s="28">
        <v>2.2000000000000002</v>
      </c>
      <c r="AE594" s="28">
        <v>0.2</v>
      </c>
      <c r="AF594" s="28">
        <f t="shared" si="331"/>
        <v>0.44000000000000006</v>
      </c>
      <c r="AG594" s="10">
        <v>2</v>
      </c>
      <c r="AH594" s="15">
        <v>12</v>
      </c>
      <c r="AI594" s="10">
        <f t="shared" si="332"/>
        <v>10.560000000000002</v>
      </c>
      <c r="AJ594" s="5"/>
      <c r="AK594" s="5"/>
      <c r="AL594" s="5"/>
      <c r="AM594" s="5"/>
      <c r="AN594" s="31" t="s">
        <v>25</v>
      </c>
      <c r="AO594" s="11" t="s">
        <v>1188</v>
      </c>
      <c r="AP594" s="12" t="s">
        <v>1169</v>
      </c>
      <c r="AQ594" s="28">
        <v>2.2000000000000002</v>
      </c>
      <c r="AR594" s="28">
        <v>0.2</v>
      </c>
      <c r="AS594" s="28">
        <f t="shared" si="333"/>
        <v>0.44000000000000006</v>
      </c>
      <c r="AT594" s="10">
        <v>2</v>
      </c>
      <c r="AU594" s="15">
        <v>12</v>
      </c>
      <c r="AV594" s="10">
        <f t="shared" si="334"/>
        <v>10.560000000000002</v>
      </c>
      <c r="AW594" s="5"/>
      <c r="AX594" s="5"/>
      <c r="AY594" s="5"/>
      <c r="AZ594" s="5"/>
    </row>
    <row r="595" spans="1:52" x14ac:dyDescent="0.25">
      <c r="A595" s="31" t="s">
        <v>25</v>
      </c>
      <c r="B595" s="11" t="s">
        <v>1223</v>
      </c>
      <c r="C595" s="12" t="s">
        <v>1169</v>
      </c>
      <c r="D595" s="28">
        <v>2.2000000000000002</v>
      </c>
      <c r="E595" s="28">
        <v>0.2</v>
      </c>
      <c r="F595" s="28">
        <f t="shared" si="327"/>
        <v>0.44000000000000006</v>
      </c>
      <c r="G595" s="10">
        <v>2</v>
      </c>
      <c r="H595" s="15">
        <v>12</v>
      </c>
      <c r="I595" s="10">
        <f t="shared" si="328"/>
        <v>10.560000000000002</v>
      </c>
      <c r="N595" s="31" t="s">
        <v>25</v>
      </c>
      <c r="O595" s="11" t="s">
        <v>1223</v>
      </c>
      <c r="P595" s="12" t="s">
        <v>1169</v>
      </c>
      <c r="Q595" s="28">
        <v>2.2000000000000002</v>
      </c>
      <c r="R595" s="28">
        <v>0.2</v>
      </c>
      <c r="S595" s="28">
        <f t="shared" si="329"/>
        <v>0.44000000000000006</v>
      </c>
      <c r="T595" s="10">
        <v>2</v>
      </c>
      <c r="U595" s="15">
        <v>12</v>
      </c>
      <c r="V595" s="10">
        <f t="shared" si="330"/>
        <v>10.560000000000002</v>
      </c>
      <c r="W595" s="5"/>
      <c r="X595" s="5"/>
      <c r="Y595" s="5"/>
      <c r="Z595" s="5"/>
      <c r="AA595" s="31" t="s">
        <v>25</v>
      </c>
      <c r="AB595" s="11" t="s">
        <v>1223</v>
      </c>
      <c r="AC595" s="12" t="s">
        <v>1169</v>
      </c>
      <c r="AD595" s="28">
        <v>2.2000000000000002</v>
      </c>
      <c r="AE595" s="28">
        <v>0.2</v>
      </c>
      <c r="AF595" s="28">
        <f t="shared" si="331"/>
        <v>0.44000000000000006</v>
      </c>
      <c r="AG595" s="10">
        <v>2</v>
      </c>
      <c r="AH595" s="15">
        <v>12</v>
      </c>
      <c r="AI595" s="10">
        <f t="shared" si="332"/>
        <v>10.560000000000002</v>
      </c>
      <c r="AJ595" s="5"/>
      <c r="AK595" s="5"/>
      <c r="AL595" s="5"/>
      <c r="AM595" s="5"/>
      <c r="AN595" s="31" t="s">
        <v>25</v>
      </c>
      <c r="AO595" s="11" t="s">
        <v>1223</v>
      </c>
      <c r="AP595" s="12" t="s">
        <v>1169</v>
      </c>
      <c r="AQ595" s="28">
        <v>2.2000000000000002</v>
      </c>
      <c r="AR595" s="28">
        <v>0.2</v>
      </c>
      <c r="AS595" s="28">
        <f t="shared" si="333"/>
        <v>0.44000000000000006</v>
      </c>
      <c r="AT595" s="10">
        <v>2</v>
      </c>
      <c r="AU595" s="15">
        <v>12</v>
      </c>
      <c r="AV595" s="10">
        <f t="shared" si="334"/>
        <v>10.560000000000002</v>
      </c>
      <c r="AW595" s="5"/>
      <c r="AX595" s="5"/>
      <c r="AY595" s="5"/>
      <c r="AZ595" s="5"/>
    </row>
    <row r="596" spans="1:52" x14ac:dyDescent="0.25">
      <c r="A596" s="31" t="s">
        <v>25</v>
      </c>
      <c r="B596" s="11" t="s">
        <v>1225</v>
      </c>
      <c r="C596" s="12" t="s">
        <v>1169</v>
      </c>
      <c r="D596" s="28">
        <v>1.1000000000000001</v>
      </c>
      <c r="E596" s="28">
        <v>1.1000000000000001</v>
      </c>
      <c r="F596" s="28">
        <f t="shared" si="327"/>
        <v>1.2100000000000002</v>
      </c>
      <c r="G596" s="10">
        <v>3</v>
      </c>
      <c r="H596" s="15">
        <v>12</v>
      </c>
      <c r="I596" s="10">
        <f t="shared" si="328"/>
        <v>43.560000000000009</v>
      </c>
      <c r="N596" s="31" t="s">
        <v>25</v>
      </c>
      <c r="O596" s="11" t="s">
        <v>1225</v>
      </c>
      <c r="P596" s="12" t="s">
        <v>1169</v>
      </c>
      <c r="Q596" s="28">
        <v>1.1000000000000001</v>
      </c>
      <c r="R596" s="28">
        <v>1.1000000000000001</v>
      </c>
      <c r="S596" s="28">
        <f t="shared" si="329"/>
        <v>1.2100000000000002</v>
      </c>
      <c r="T596" s="10">
        <v>3</v>
      </c>
      <c r="U596" s="15">
        <v>12</v>
      </c>
      <c r="V596" s="10">
        <f t="shared" si="330"/>
        <v>43.560000000000009</v>
      </c>
      <c r="W596" s="5"/>
      <c r="X596" s="5"/>
      <c r="Y596" s="5"/>
      <c r="Z596" s="5"/>
      <c r="AA596" s="31" t="s">
        <v>25</v>
      </c>
      <c r="AB596" s="11" t="s">
        <v>1225</v>
      </c>
      <c r="AC596" s="12" t="s">
        <v>1169</v>
      </c>
      <c r="AD596" s="28">
        <v>1.1000000000000001</v>
      </c>
      <c r="AE596" s="28">
        <v>1.1000000000000001</v>
      </c>
      <c r="AF596" s="28">
        <f t="shared" si="331"/>
        <v>1.2100000000000002</v>
      </c>
      <c r="AG596" s="10">
        <v>3</v>
      </c>
      <c r="AH596" s="15">
        <v>12</v>
      </c>
      <c r="AI596" s="10">
        <f t="shared" si="332"/>
        <v>43.560000000000009</v>
      </c>
      <c r="AJ596" s="5"/>
      <c r="AK596" s="5"/>
      <c r="AL596" s="5"/>
      <c r="AM596" s="5"/>
      <c r="AN596" s="31" t="s">
        <v>25</v>
      </c>
      <c r="AO596" s="11" t="s">
        <v>1225</v>
      </c>
      <c r="AP596" s="12" t="s">
        <v>1169</v>
      </c>
      <c r="AQ596" s="28">
        <v>1.1000000000000001</v>
      </c>
      <c r="AR596" s="28">
        <v>1.1000000000000001</v>
      </c>
      <c r="AS596" s="28">
        <f t="shared" si="333"/>
        <v>1.2100000000000002</v>
      </c>
      <c r="AT596" s="10">
        <v>3</v>
      </c>
      <c r="AU596" s="15">
        <v>12</v>
      </c>
      <c r="AV596" s="10">
        <f t="shared" si="334"/>
        <v>43.560000000000009</v>
      </c>
      <c r="AW596" s="5"/>
      <c r="AX596" s="5"/>
      <c r="AY596" s="5"/>
      <c r="AZ596" s="5"/>
    </row>
    <row r="597" spans="1:52" x14ac:dyDescent="0.25">
      <c r="A597" s="31" t="s">
        <v>25</v>
      </c>
      <c r="B597" s="11" t="s">
        <v>1225</v>
      </c>
      <c r="C597" s="12" t="s">
        <v>1169</v>
      </c>
      <c r="D597" s="28">
        <v>1.1000000000000001</v>
      </c>
      <c r="E597" s="28">
        <v>0.4</v>
      </c>
      <c r="F597" s="28">
        <f t="shared" si="327"/>
        <v>0.44000000000000006</v>
      </c>
      <c r="G597" s="10">
        <v>4</v>
      </c>
      <c r="H597" s="15">
        <v>12</v>
      </c>
      <c r="I597" s="10">
        <f t="shared" si="328"/>
        <v>21.120000000000005</v>
      </c>
      <c r="N597" s="31" t="s">
        <v>25</v>
      </c>
      <c r="O597" s="11" t="s">
        <v>1225</v>
      </c>
      <c r="P597" s="12" t="s">
        <v>1169</v>
      </c>
      <c r="Q597" s="28">
        <v>1.1000000000000001</v>
      </c>
      <c r="R597" s="28">
        <v>0.4</v>
      </c>
      <c r="S597" s="28">
        <f t="shared" si="329"/>
        <v>0.44000000000000006</v>
      </c>
      <c r="T597" s="10">
        <v>4</v>
      </c>
      <c r="U597" s="15">
        <v>12</v>
      </c>
      <c r="V597" s="10">
        <f t="shared" si="330"/>
        <v>21.120000000000005</v>
      </c>
      <c r="W597" s="5"/>
      <c r="X597" s="5"/>
      <c r="Y597" s="5"/>
      <c r="Z597" s="5"/>
      <c r="AA597" s="31" t="s">
        <v>25</v>
      </c>
      <c r="AB597" s="11" t="s">
        <v>1225</v>
      </c>
      <c r="AC597" s="12" t="s">
        <v>1169</v>
      </c>
      <c r="AD597" s="28">
        <v>1.1000000000000001</v>
      </c>
      <c r="AE597" s="28">
        <v>0.4</v>
      </c>
      <c r="AF597" s="28">
        <f t="shared" si="331"/>
        <v>0.44000000000000006</v>
      </c>
      <c r="AG597" s="10">
        <v>4</v>
      </c>
      <c r="AH597" s="15">
        <v>12</v>
      </c>
      <c r="AI597" s="10">
        <f t="shared" si="332"/>
        <v>21.120000000000005</v>
      </c>
      <c r="AJ597" s="5"/>
      <c r="AK597" s="5"/>
      <c r="AL597" s="5"/>
      <c r="AM597" s="5"/>
      <c r="AN597" s="31" t="s">
        <v>25</v>
      </c>
      <c r="AO597" s="11" t="s">
        <v>1225</v>
      </c>
      <c r="AP597" s="12" t="s">
        <v>1169</v>
      </c>
      <c r="AQ597" s="28">
        <v>1.1000000000000001</v>
      </c>
      <c r="AR597" s="28">
        <v>0.4</v>
      </c>
      <c r="AS597" s="28">
        <f t="shared" si="333"/>
        <v>0.44000000000000006</v>
      </c>
      <c r="AT597" s="10">
        <v>4</v>
      </c>
      <c r="AU597" s="15">
        <v>12</v>
      </c>
      <c r="AV597" s="10">
        <f t="shared" si="334"/>
        <v>21.120000000000005</v>
      </c>
      <c r="AW597" s="5"/>
      <c r="AX597" s="5"/>
      <c r="AY597" s="5"/>
      <c r="AZ597" s="5"/>
    </row>
    <row r="598" spans="1:52" x14ac:dyDescent="0.25">
      <c r="A598" s="31" t="s">
        <v>39</v>
      </c>
      <c r="B598" s="11"/>
      <c r="C598" s="12"/>
      <c r="D598" s="28"/>
      <c r="E598" s="28"/>
      <c r="F598" s="28"/>
      <c r="G598" s="10"/>
      <c r="H598" s="15"/>
      <c r="I598" s="10">
        <f t="shared" ref="I598:I600" si="335">SUM(G598*H598)</f>
        <v>0</v>
      </c>
      <c r="N598" s="31" t="s">
        <v>39</v>
      </c>
      <c r="O598" s="11"/>
      <c r="P598" s="12"/>
      <c r="Q598" s="28"/>
      <c r="R598" s="28"/>
      <c r="S598" s="28"/>
      <c r="T598" s="10"/>
      <c r="U598" s="15"/>
      <c r="V598" s="10">
        <f t="shared" ref="V598:V619" si="336">SUM(T598*U598)</f>
        <v>0</v>
      </c>
      <c r="W598" s="5"/>
      <c r="X598" s="5"/>
      <c r="Y598" s="5"/>
      <c r="Z598" s="5"/>
      <c r="AA598" s="31" t="s">
        <v>39</v>
      </c>
      <c r="AB598" s="11"/>
      <c r="AC598" s="12"/>
      <c r="AD598" s="28"/>
      <c r="AE598" s="28"/>
      <c r="AF598" s="28"/>
      <c r="AG598" s="10"/>
      <c r="AH598" s="15"/>
      <c r="AI598" s="10">
        <f t="shared" ref="AI598:AI619" si="337">SUM(AG598*AH598)</f>
        <v>0</v>
      </c>
      <c r="AJ598" s="5"/>
      <c r="AK598" s="5"/>
      <c r="AL598" s="5"/>
      <c r="AM598" s="5"/>
      <c r="AN598" s="31" t="s">
        <v>39</v>
      </c>
      <c r="AO598" s="11"/>
      <c r="AP598" s="12"/>
      <c r="AQ598" s="28"/>
      <c r="AR598" s="28"/>
      <c r="AS598" s="28"/>
      <c r="AT598" s="10"/>
      <c r="AU598" s="15"/>
      <c r="AV598" s="10">
        <f t="shared" ref="AV598:AV619" si="338">SUM(AT598*AU598)</f>
        <v>0</v>
      </c>
      <c r="AW598" s="5"/>
      <c r="AX598" s="5"/>
      <c r="AY598" s="5"/>
      <c r="AZ598" s="5"/>
    </row>
    <row r="599" spans="1:52" x14ac:dyDescent="0.25">
      <c r="A599" s="31" t="s">
        <v>39</v>
      </c>
      <c r="B599" s="11"/>
      <c r="C599" s="12"/>
      <c r="D599" s="28"/>
      <c r="E599" s="28"/>
      <c r="F599" s="28"/>
      <c r="G599" s="10"/>
      <c r="H599" s="15"/>
      <c r="I599" s="10">
        <f t="shared" si="335"/>
        <v>0</v>
      </c>
      <c r="N599" s="31" t="s">
        <v>39</v>
      </c>
      <c r="O599" s="11"/>
      <c r="P599" s="12"/>
      <c r="Q599" s="28"/>
      <c r="R599" s="28"/>
      <c r="S599" s="28"/>
      <c r="T599" s="10"/>
      <c r="U599" s="15"/>
      <c r="V599" s="10">
        <f t="shared" si="336"/>
        <v>0</v>
      </c>
      <c r="W599" s="5"/>
      <c r="X599" s="5"/>
      <c r="Y599" s="5"/>
      <c r="Z599" s="5"/>
      <c r="AA599" s="31" t="s">
        <v>39</v>
      </c>
      <c r="AB599" s="11"/>
      <c r="AC599" s="12"/>
      <c r="AD599" s="28"/>
      <c r="AE599" s="28"/>
      <c r="AF599" s="28"/>
      <c r="AG599" s="10"/>
      <c r="AH599" s="15"/>
      <c r="AI599" s="10">
        <f t="shared" si="337"/>
        <v>0</v>
      </c>
      <c r="AJ599" s="5"/>
      <c r="AK599" s="5"/>
      <c r="AL599" s="5"/>
      <c r="AM599" s="5"/>
      <c r="AN599" s="31" t="s">
        <v>39</v>
      </c>
      <c r="AO599" s="11"/>
      <c r="AP599" s="12"/>
      <c r="AQ599" s="28"/>
      <c r="AR599" s="28"/>
      <c r="AS599" s="28"/>
      <c r="AT599" s="10"/>
      <c r="AU599" s="15"/>
      <c r="AV599" s="10">
        <f t="shared" si="338"/>
        <v>0</v>
      </c>
      <c r="AW599" s="5"/>
      <c r="AX599" s="5"/>
      <c r="AY599" s="5"/>
      <c r="AZ599" s="5"/>
    </row>
    <row r="600" spans="1:52" x14ac:dyDescent="0.25">
      <c r="A600" s="31" t="s">
        <v>39</v>
      </c>
      <c r="B600" s="11"/>
      <c r="C600" s="12"/>
      <c r="D600" s="28"/>
      <c r="E600" s="28"/>
      <c r="F600" s="28"/>
      <c r="G600" s="10"/>
      <c r="H600" s="15"/>
      <c r="I600" s="10">
        <f t="shared" si="335"/>
        <v>0</v>
      </c>
      <c r="N600" s="31" t="s">
        <v>39</v>
      </c>
      <c r="O600" s="11"/>
      <c r="P600" s="12"/>
      <c r="Q600" s="28"/>
      <c r="R600" s="28"/>
      <c r="S600" s="28"/>
      <c r="T600" s="10"/>
      <c r="U600" s="15"/>
      <c r="V600" s="10">
        <f t="shared" si="336"/>
        <v>0</v>
      </c>
      <c r="W600" s="5"/>
      <c r="X600" s="5"/>
      <c r="Y600" s="5"/>
      <c r="Z600" s="5"/>
      <c r="AA600" s="31" t="s">
        <v>39</v>
      </c>
      <c r="AB600" s="11"/>
      <c r="AC600" s="12"/>
      <c r="AD600" s="28"/>
      <c r="AE600" s="28"/>
      <c r="AF600" s="28"/>
      <c r="AG600" s="10"/>
      <c r="AH600" s="15"/>
      <c r="AI600" s="10">
        <f t="shared" si="337"/>
        <v>0</v>
      </c>
      <c r="AJ600" s="5"/>
      <c r="AK600" s="5"/>
      <c r="AL600" s="5"/>
      <c r="AM600" s="5"/>
      <c r="AN600" s="31" t="s">
        <v>39</v>
      </c>
      <c r="AO600" s="11"/>
      <c r="AP600" s="12"/>
      <c r="AQ600" s="28"/>
      <c r="AR600" s="28"/>
      <c r="AS600" s="28"/>
      <c r="AT600" s="10"/>
      <c r="AU600" s="15"/>
      <c r="AV600" s="10">
        <f t="shared" si="338"/>
        <v>0</v>
      </c>
      <c r="AW600" s="5"/>
      <c r="AX600" s="5"/>
      <c r="AY600" s="5"/>
      <c r="AZ600" s="5"/>
    </row>
    <row r="601" spans="1:52" x14ac:dyDescent="0.25">
      <c r="A601" s="32" t="s">
        <v>28</v>
      </c>
      <c r="B601" s="11" t="s">
        <v>1224</v>
      </c>
      <c r="C601" s="12"/>
      <c r="D601" s="28"/>
      <c r="E601" s="28"/>
      <c r="F601" s="28"/>
      <c r="G601" s="10">
        <v>1</v>
      </c>
      <c r="H601" s="15">
        <v>5140</v>
      </c>
      <c r="I601" s="10">
        <f t="shared" ref="I601:I602" si="339">SUM(G601*H601)</f>
        <v>5140</v>
      </c>
      <c r="J601" s="5" t="s">
        <v>1310</v>
      </c>
      <c r="N601" s="32" t="s">
        <v>28</v>
      </c>
      <c r="O601" s="11" t="s">
        <v>1224</v>
      </c>
      <c r="P601" s="234" t="s">
        <v>1359</v>
      </c>
      <c r="Q601" s="235"/>
      <c r="R601" s="235"/>
      <c r="S601" s="235"/>
      <c r="T601" s="231">
        <v>0.85</v>
      </c>
      <c r="U601" s="15">
        <v>5140</v>
      </c>
      <c r="V601" s="10">
        <f t="shared" si="336"/>
        <v>4369</v>
      </c>
      <c r="W601" s="5" t="s">
        <v>1310</v>
      </c>
      <c r="X601" s="5"/>
      <c r="Y601" s="5"/>
      <c r="Z601" s="5"/>
      <c r="AA601" s="32" t="s">
        <v>28</v>
      </c>
      <c r="AB601" s="11" t="s">
        <v>1224</v>
      </c>
      <c r="AC601" s="234" t="s">
        <v>1358</v>
      </c>
      <c r="AD601" s="28"/>
      <c r="AE601" s="28"/>
      <c r="AF601" s="28"/>
      <c r="AG601" s="231">
        <v>0.9</v>
      </c>
      <c r="AH601" s="15">
        <v>5140</v>
      </c>
      <c r="AI601" s="10">
        <f t="shared" si="337"/>
        <v>4626</v>
      </c>
      <c r="AJ601" s="5" t="s">
        <v>1310</v>
      </c>
      <c r="AK601" s="5"/>
      <c r="AL601" s="5"/>
      <c r="AM601" s="5"/>
      <c r="AN601" s="32" t="s">
        <v>28</v>
      </c>
      <c r="AO601" s="11" t="s">
        <v>1224</v>
      </c>
      <c r="AP601" s="234" t="s">
        <v>1360</v>
      </c>
      <c r="AQ601" s="235"/>
      <c r="AR601" s="235"/>
      <c r="AS601" s="235"/>
      <c r="AT601" s="231">
        <v>0.93</v>
      </c>
      <c r="AU601" s="15">
        <v>5140</v>
      </c>
      <c r="AV601" s="10">
        <f t="shared" si="338"/>
        <v>4780.2</v>
      </c>
      <c r="AW601" s="5" t="s">
        <v>1310</v>
      </c>
      <c r="AX601" s="5"/>
      <c r="AY601" s="5"/>
      <c r="AZ601" s="5"/>
    </row>
    <row r="602" spans="1:52" x14ac:dyDescent="0.25">
      <c r="A602" s="32" t="s">
        <v>28</v>
      </c>
      <c r="B602" s="11" t="s">
        <v>1221</v>
      </c>
      <c r="C602" s="12"/>
      <c r="D602" s="28"/>
      <c r="E602" s="28"/>
      <c r="F602" s="28"/>
      <c r="G602" s="10">
        <v>1</v>
      </c>
      <c r="H602" s="15">
        <v>659.9</v>
      </c>
      <c r="I602" s="10">
        <f t="shared" si="339"/>
        <v>659.9</v>
      </c>
      <c r="J602" s="10" t="s">
        <v>1233</v>
      </c>
      <c r="N602" s="32" t="s">
        <v>28</v>
      </c>
      <c r="O602" s="11" t="s">
        <v>1221</v>
      </c>
      <c r="P602" s="12"/>
      <c r="Q602" s="28"/>
      <c r="R602" s="28"/>
      <c r="S602" s="28"/>
      <c r="T602" s="10">
        <v>1</v>
      </c>
      <c r="U602" s="15">
        <v>659.9</v>
      </c>
      <c r="V602" s="10">
        <f t="shared" si="336"/>
        <v>659.9</v>
      </c>
      <c r="W602" s="10" t="s">
        <v>1233</v>
      </c>
      <c r="X602" s="5"/>
      <c r="Y602" s="5"/>
      <c r="Z602" s="5"/>
      <c r="AA602" s="32" t="s">
        <v>28</v>
      </c>
      <c r="AB602" s="11" t="s">
        <v>1221</v>
      </c>
      <c r="AC602" s="12"/>
      <c r="AD602" s="28"/>
      <c r="AE602" s="28"/>
      <c r="AF602" s="28"/>
      <c r="AG602" s="10">
        <v>1</v>
      </c>
      <c r="AH602" s="15">
        <v>659.9</v>
      </c>
      <c r="AI602" s="10">
        <f t="shared" si="337"/>
        <v>659.9</v>
      </c>
      <c r="AJ602" s="10" t="s">
        <v>1233</v>
      </c>
      <c r="AK602" s="5"/>
      <c r="AL602" s="5"/>
      <c r="AM602" s="5"/>
      <c r="AN602" s="32" t="s">
        <v>28</v>
      </c>
      <c r="AO602" s="11" t="s">
        <v>1221</v>
      </c>
      <c r="AP602" s="12"/>
      <c r="AQ602" s="28"/>
      <c r="AR602" s="28"/>
      <c r="AS602" s="28"/>
      <c r="AT602" s="10">
        <v>1</v>
      </c>
      <c r="AU602" s="15">
        <v>659.9</v>
      </c>
      <c r="AV602" s="10">
        <f t="shared" si="338"/>
        <v>659.9</v>
      </c>
      <c r="AW602" s="10" t="s">
        <v>1233</v>
      </c>
      <c r="AX602" s="5"/>
      <c r="AY602" s="5"/>
      <c r="AZ602" s="5"/>
    </row>
    <row r="603" spans="1:52" x14ac:dyDescent="0.25">
      <c r="A603" s="32" t="s">
        <v>28</v>
      </c>
      <c r="B603" s="11"/>
      <c r="C603" s="12"/>
      <c r="D603" s="28"/>
      <c r="E603" s="28"/>
      <c r="F603" s="28"/>
      <c r="G603" s="10"/>
      <c r="H603" s="15"/>
      <c r="I603" s="10">
        <f t="shared" ref="I603:I619" si="340">SUM(G603*H603)</f>
        <v>0</v>
      </c>
      <c r="N603" s="32" t="s">
        <v>28</v>
      </c>
      <c r="O603" s="11"/>
      <c r="P603" s="12"/>
      <c r="Q603" s="28"/>
      <c r="R603" s="28"/>
      <c r="S603" s="28"/>
      <c r="T603" s="10"/>
      <c r="U603" s="15"/>
      <c r="V603" s="10">
        <f t="shared" si="336"/>
        <v>0</v>
      </c>
      <c r="W603" s="5"/>
      <c r="X603" s="5"/>
      <c r="Y603" s="5"/>
      <c r="Z603" s="5"/>
      <c r="AA603" s="32" t="s">
        <v>28</v>
      </c>
      <c r="AB603" s="11"/>
      <c r="AC603" s="12"/>
      <c r="AD603" s="28"/>
      <c r="AE603" s="28"/>
      <c r="AF603" s="28"/>
      <c r="AG603" s="10"/>
      <c r="AH603" s="15"/>
      <c r="AI603" s="10">
        <f t="shared" si="337"/>
        <v>0</v>
      </c>
      <c r="AJ603" s="5"/>
      <c r="AK603" s="5"/>
      <c r="AL603" s="5"/>
      <c r="AM603" s="5"/>
      <c r="AN603" s="32" t="s">
        <v>28</v>
      </c>
      <c r="AO603" s="11"/>
      <c r="AP603" s="12"/>
      <c r="AQ603" s="28"/>
      <c r="AR603" s="28"/>
      <c r="AS603" s="28"/>
      <c r="AT603" s="10"/>
      <c r="AU603" s="15"/>
      <c r="AV603" s="10">
        <f t="shared" si="338"/>
        <v>0</v>
      </c>
      <c r="AW603" s="5"/>
      <c r="AX603" s="5"/>
      <c r="AY603" s="5"/>
      <c r="AZ603" s="5"/>
    </row>
    <row r="604" spans="1:52" x14ac:dyDescent="0.25">
      <c r="A604" t="s">
        <v>26</v>
      </c>
      <c r="B604" s="11"/>
      <c r="C604" s="12"/>
      <c r="D604" s="28"/>
      <c r="E604" s="28"/>
      <c r="F604" s="28"/>
      <c r="G604" s="33">
        <v>0.1</v>
      </c>
      <c r="H604" s="15">
        <f>SUM(I601:I603)</f>
        <v>5799.9</v>
      </c>
      <c r="I604" s="10">
        <f t="shared" si="340"/>
        <v>579.99</v>
      </c>
      <c r="N604" t="s">
        <v>26</v>
      </c>
      <c r="O604" s="11"/>
      <c r="P604" s="12"/>
      <c r="Q604" s="28"/>
      <c r="R604" s="28"/>
      <c r="S604" s="28"/>
      <c r="T604" s="33">
        <v>0.1</v>
      </c>
      <c r="U604" s="15">
        <f>SUM(V601:V603)</f>
        <v>5028.8999999999996</v>
      </c>
      <c r="V604" s="10">
        <f t="shared" si="336"/>
        <v>502.89</v>
      </c>
      <c r="W604" s="5"/>
      <c r="X604" s="5"/>
      <c r="Y604" s="5"/>
      <c r="Z604" s="5"/>
      <c r="AA604" t="s">
        <v>26</v>
      </c>
      <c r="AB604" s="11"/>
      <c r="AC604" s="12"/>
      <c r="AD604" s="28"/>
      <c r="AE604" s="28"/>
      <c r="AF604" s="28"/>
      <c r="AG604" s="33">
        <v>0.1</v>
      </c>
      <c r="AH604" s="15">
        <f>SUM(AI601:AI603)</f>
        <v>5285.9</v>
      </c>
      <c r="AI604" s="10">
        <f t="shared" si="337"/>
        <v>528.59</v>
      </c>
      <c r="AJ604" s="5"/>
      <c r="AK604" s="5"/>
      <c r="AL604" s="5"/>
      <c r="AM604" s="5"/>
      <c r="AN604" t="s">
        <v>26</v>
      </c>
      <c r="AO604" s="11"/>
      <c r="AP604" s="12"/>
      <c r="AQ604" s="28"/>
      <c r="AR604" s="28"/>
      <c r="AS604" s="28"/>
      <c r="AT604" s="33">
        <v>0.1</v>
      </c>
      <c r="AU604" s="15">
        <f>SUM(AV601:AV603)</f>
        <v>5440.0999999999995</v>
      </c>
      <c r="AV604" s="10">
        <f t="shared" si="338"/>
        <v>544.01</v>
      </c>
      <c r="AW604" s="5"/>
      <c r="AX604" s="5"/>
      <c r="AY604" s="5"/>
      <c r="AZ604" s="5"/>
    </row>
    <row r="605" spans="1:52" x14ac:dyDescent="0.25">
      <c r="B605" s="11" t="s">
        <v>27</v>
      </c>
      <c r="C605" s="12"/>
      <c r="D605" s="28"/>
      <c r="E605" s="28"/>
      <c r="F605" s="28"/>
      <c r="G605" s="10">
        <f>SUM(I592:I597)/12</f>
        <v>8.9100000000000019</v>
      </c>
      <c r="H605" s="15">
        <v>12</v>
      </c>
      <c r="I605" s="10">
        <f t="shared" si="340"/>
        <v>106.92000000000002</v>
      </c>
      <c r="O605" s="11" t="s">
        <v>27</v>
      </c>
      <c r="P605" s="12"/>
      <c r="Q605" s="28"/>
      <c r="R605" s="28"/>
      <c r="S605" s="28"/>
      <c r="T605" s="10">
        <f>SUM(V592:V597)/12</f>
        <v>8.9100000000000019</v>
      </c>
      <c r="U605" s="15">
        <v>12</v>
      </c>
      <c r="V605" s="10">
        <f t="shared" si="336"/>
        <v>106.92000000000002</v>
      </c>
      <c r="W605" s="5"/>
      <c r="X605" s="5"/>
      <c r="Y605" s="5"/>
      <c r="Z605" s="5"/>
      <c r="AB605" s="11" t="s">
        <v>27</v>
      </c>
      <c r="AC605" s="12"/>
      <c r="AD605" s="28"/>
      <c r="AE605" s="28"/>
      <c r="AF605" s="28"/>
      <c r="AG605" s="10">
        <f>SUM(AI592:AI597)/12</f>
        <v>8.9100000000000019</v>
      </c>
      <c r="AH605" s="15">
        <v>12</v>
      </c>
      <c r="AI605" s="10">
        <f t="shared" si="337"/>
        <v>106.92000000000002</v>
      </c>
      <c r="AJ605" s="5"/>
      <c r="AK605" s="5"/>
      <c r="AL605" s="5"/>
      <c r="AM605" s="5"/>
      <c r="AO605" s="11" t="s">
        <v>27</v>
      </c>
      <c r="AP605" s="12"/>
      <c r="AQ605" s="28"/>
      <c r="AR605" s="28"/>
      <c r="AS605" s="28"/>
      <c r="AT605" s="10">
        <f>SUM(AV592:AV597)/12</f>
        <v>8.9100000000000019</v>
      </c>
      <c r="AU605" s="15">
        <v>12</v>
      </c>
      <c r="AV605" s="10">
        <f t="shared" si="338"/>
        <v>106.92000000000002</v>
      </c>
      <c r="AW605" s="5"/>
      <c r="AX605" s="5"/>
      <c r="AY605" s="5"/>
      <c r="AZ605" s="5"/>
    </row>
    <row r="606" spans="1:52" x14ac:dyDescent="0.25">
      <c r="B606" s="11" t="s">
        <v>13</v>
      </c>
      <c r="C606" s="12" t="s">
        <v>14</v>
      </c>
      <c r="D606" s="28" t="s">
        <v>29</v>
      </c>
      <c r="E606" s="28"/>
      <c r="F606" s="28">
        <f>SUM(G589:G591)</f>
        <v>43.089999999999996</v>
      </c>
      <c r="G606" s="34">
        <f>SUM(F606)/20</f>
        <v>2.1544999999999996</v>
      </c>
      <c r="H606" s="23"/>
      <c r="I606" s="10">
        <f t="shared" si="340"/>
        <v>0</v>
      </c>
      <c r="O606" s="11" t="s">
        <v>13</v>
      </c>
      <c r="P606" s="12" t="s">
        <v>14</v>
      </c>
      <c r="Q606" s="28" t="s">
        <v>29</v>
      </c>
      <c r="R606" s="28"/>
      <c r="S606" s="28">
        <f>SUM(T589:T591)</f>
        <v>43.089999999999996</v>
      </c>
      <c r="T606" s="34">
        <f>SUM(S606)/20</f>
        <v>2.1544999999999996</v>
      </c>
      <c r="U606" s="23"/>
      <c r="V606" s="10">
        <f t="shared" si="336"/>
        <v>0</v>
      </c>
      <c r="W606" s="5"/>
      <c r="X606" s="5"/>
      <c r="Y606" s="5"/>
      <c r="Z606" s="5"/>
      <c r="AB606" s="11" t="s">
        <v>13</v>
      </c>
      <c r="AC606" s="12" t="s">
        <v>14</v>
      </c>
      <c r="AD606" s="28" t="s">
        <v>29</v>
      </c>
      <c r="AE606" s="28"/>
      <c r="AF606" s="28">
        <f>SUM(AG589:AG591)</f>
        <v>43.089999999999996</v>
      </c>
      <c r="AG606" s="34">
        <f>SUM(AF606)/20</f>
        <v>2.1544999999999996</v>
      </c>
      <c r="AH606" s="23"/>
      <c r="AI606" s="10">
        <f t="shared" si="337"/>
        <v>0</v>
      </c>
      <c r="AJ606" s="5"/>
      <c r="AK606" s="5"/>
      <c r="AL606" s="5"/>
      <c r="AM606" s="5"/>
      <c r="AO606" s="11" t="s">
        <v>13</v>
      </c>
      <c r="AP606" s="12" t="s">
        <v>14</v>
      </c>
      <c r="AQ606" s="28" t="s">
        <v>29</v>
      </c>
      <c r="AR606" s="28"/>
      <c r="AS606" s="28">
        <f>SUM(AT589:AT591)</f>
        <v>43.089999999999996</v>
      </c>
      <c r="AT606" s="34">
        <f>SUM(AS606)/20</f>
        <v>2.1544999999999996</v>
      </c>
      <c r="AU606" s="23"/>
      <c r="AV606" s="10">
        <f t="shared" si="338"/>
        <v>0</v>
      </c>
      <c r="AW606" s="5"/>
      <c r="AX606" s="5"/>
      <c r="AY606" s="5"/>
      <c r="AZ606" s="5"/>
    </row>
    <row r="607" spans="1:52" x14ac:dyDescent="0.25">
      <c r="B607" s="11" t="s">
        <v>13</v>
      </c>
      <c r="C607" s="12" t="s">
        <v>14</v>
      </c>
      <c r="D607" s="28" t="s">
        <v>30</v>
      </c>
      <c r="E607" s="28"/>
      <c r="F607" s="28">
        <f>SUM(G592:G597)</f>
        <v>19</v>
      </c>
      <c r="G607" s="34">
        <f>SUM(F607)/10</f>
        <v>1.9</v>
      </c>
      <c r="H607" s="23"/>
      <c r="I607" s="10">
        <f t="shared" si="340"/>
        <v>0</v>
      </c>
      <c r="O607" s="11" t="s">
        <v>13</v>
      </c>
      <c r="P607" s="12" t="s">
        <v>14</v>
      </c>
      <c r="Q607" s="28" t="s">
        <v>30</v>
      </c>
      <c r="R607" s="28"/>
      <c r="S607" s="28">
        <f>SUM(T592:T597)</f>
        <v>19</v>
      </c>
      <c r="T607" s="34">
        <f>SUM(S607)/10</f>
        <v>1.9</v>
      </c>
      <c r="U607" s="23"/>
      <c r="V607" s="10">
        <f t="shared" si="336"/>
        <v>0</v>
      </c>
      <c r="W607" s="5"/>
      <c r="X607" s="5"/>
      <c r="Y607" s="5"/>
      <c r="Z607" s="5"/>
      <c r="AB607" s="11" t="s">
        <v>13</v>
      </c>
      <c r="AC607" s="12" t="s">
        <v>14</v>
      </c>
      <c r="AD607" s="28" t="s">
        <v>30</v>
      </c>
      <c r="AE607" s="28"/>
      <c r="AF607" s="28">
        <f>SUM(AG592:AG597)</f>
        <v>19</v>
      </c>
      <c r="AG607" s="34">
        <f>SUM(AF607)/10</f>
        <v>1.9</v>
      </c>
      <c r="AH607" s="23"/>
      <c r="AI607" s="10">
        <f t="shared" si="337"/>
        <v>0</v>
      </c>
      <c r="AJ607" s="5"/>
      <c r="AK607" s="5"/>
      <c r="AL607" s="5"/>
      <c r="AM607" s="5"/>
      <c r="AO607" s="11" t="s">
        <v>13</v>
      </c>
      <c r="AP607" s="12" t="s">
        <v>14</v>
      </c>
      <c r="AQ607" s="28" t="s">
        <v>30</v>
      </c>
      <c r="AR607" s="28"/>
      <c r="AS607" s="28">
        <f>SUM(AT592:AT597)</f>
        <v>19</v>
      </c>
      <c r="AT607" s="34">
        <f>SUM(AS607)/10</f>
        <v>1.9</v>
      </c>
      <c r="AU607" s="23"/>
      <c r="AV607" s="10">
        <f t="shared" si="338"/>
        <v>0</v>
      </c>
      <c r="AW607" s="5"/>
      <c r="AX607" s="5"/>
      <c r="AY607" s="5"/>
      <c r="AZ607" s="5"/>
    </row>
    <row r="608" spans="1:52" x14ac:dyDescent="0.25">
      <c r="B608" s="11" t="s">
        <v>13</v>
      </c>
      <c r="C608" s="12" t="s">
        <v>14</v>
      </c>
      <c r="D608" s="28" t="s">
        <v>60</v>
      </c>
      <c r="E608" s="28"/>
      <c r="F608" s="69"/>
      <c r="G608" s="34">
        <f>SUM(F608)*0.25</f>
        <v>0</v>
      </c>
      <c r="H608" s="23"/>
      <c r="I608" s="10">
        <f t="shared" si="340"/>
        <v>0</v>
      </c>
      <c r="O608" s="11" t="s">
        <v>13</v>
      </c>
      <c r="P608" s="12" t="s">
        <v>14</v>
      </c>
      <c r="Q608" s="28" t="s">
        <v>60</v>
      </c>
      <c r="R608" s="28"/>
      <c r="S608" s="69"/>
      <c r="T608" s="34">
        <f>SUM(S608)*0.25</f>
        <v>0</v>
      </c>
      <c r="U608" s="23"/>
      <c r="V608" s="10">
        <f t="shared" si="336"/>
        <v>0</v>
      </c>
      <c r="W608" s="5"/>
      <c r="X608" s="5"/>
      <c r="Y608" s="5"/>
      <c r="Z608" s="5"/>
      <c r="AB608" s="11" t="s">
        <v>13</v>
      </c>
      <c r="AC608" s="12" t="s">
        <v>14</v>
      </c>
      <c r="AD608" s="28" t="s">
        <v>60</v>
      </c>
      <c r="AE608" s="28"/>
      <c r="AF608" s="69"/>
      <c r="AG608" s="34">
        <f>SUM(AF608)*0.25</f>
        <v>0</v>
      </c>
      <c r="AH608" s="23"/>
      <c r="AI608" s="10">
        <f t="shared" si="337"/>
        <v>0</v>
      </c>
      <c r="AJ608" s="5"/>
      <c r="AK608" s="5"/>
      <c r="AL608" s="5"/>
      <c r="AM608" s="5"/>
      <c r="AO608" s="11" t="s">
        <v>13</v>
      </c>
      <c r="AP608" s="12" t="s">
        <v>14</v>
      </c>
      <c r="AQ608" s="28" t="s">
        <v>60</v>
      </c>
      <c r="AR608" s="28"/>
      <c r="AS608" s="69"/>
      <c r="AT608" s="34">
        <f>SUM(AS608)*0.25</f>
        <v>0</v>
      </c>
      <c r="AU608" s="23"/>
      <c r="AV608" s="10">
        <f t="shared" si="338"/>
        <v>0</v>
      </c>
      <c r="AW608" s="5"/>
      <c r="AX608" s="5"/>
      <c r="AY608" s="5"/>
      <c r="AZ608" s="5"/>
    </row>
    <row r="609" spans="1:52" x14ac:dyDescent="0.25">
      <c r="B609" s="11" t="s">
        <v>13</v>
      </c>
      <c r="C609" s="12" t="s">
        <v>14</v>
      </c>
      <c r="D609" s="28"/>
      <c r="E609" s="28"/>
      <c r="F609" s="28"/>
      <c r="G609" s="34"/>
      <c r="H609" s="23"/>
      <c r="I609" s="10">
        <f t="shared" si="340"/>
        <v>0</v>
      </c>
      <c r="O609" s="11" t="s">
        <v>13</v>
      </c>
      <c r="P609" s="12" t="s">
        <v>14</v>
      </c>
      <c r="Q609" s="28"/>
      <c r="R609" s="28"/>
      <c r="S609" s="28"/>
      <c r="T609" s="34"/>
      <c r="U609" s="23"/>
      <c r="V609" s="10">
        <f t="shared" si="336"/>
        <v>0</v>
      </c>
      <c r="W609" s="5"/>
      <c r="X609" s="5"/>
      <c r="Y609" s="5"/>
      <c r="Z609" s="5"/>
      <c r="AB609" s="11" t="s">
        <v>13</v>
      </c>
      <c r="AC609" s="12" t="s">
        <v>14</v>
      </c>
      <c r="AD609" s="28"/>
      <c r="AE609" s="28"/>
      <c r="AF609" s="28"/>
      <c r="AG609" s="34"/>
      <c r="AH609" s="23"/>
      <c r="AI609" s="10">
        <f t="shared" si="337"/>
        <v>0</v>
      </c>
      <c r="AJ609" s="5"/>
      <c r="AK609" s="5"/>
      <c r="AL609" s="5"/>
      <c r="AM609" s="5"/>
      <c r="AO609" s="11" t="s">
        <v>13</v>
      </c>
      <c r="AP609" s="12" t="s">
        <v>14</v>
      </c>
      <c r="AQ609" s="28"/>
      <c r="AR609" s="28"/>
      <c r="AS609" s="28"/>
      <c r="AT609" s="34"/>
      <c r="AU609" s="23"/>
      <c r="AV609" s="10">
        <f t="shared" si="338"/>
        <v>0</v>
      </c>
      <c r="AW609" s="5"/>
      <c r="AX609" s="5"/>
      <c r="AY609" s="5"/>
      <c r="AZ609" s="5"/>
    </row>
    <row r="610" spans="1:52" x14ac:dyDescent="0.25">
      <c r="B610" s="11" t="s">
        <v>13</v>
      </c>
      <c r="C610" s="12" t="s">
        <v>15</v>
      </c>
      <c r="D610" s="28" t="s">
        <v>1226</v>
      </c>
      <c r="E610" s="28"/>
      <c r="F610" s="28">
        <v>8</v>
      </c>
      <c r="G610" s="34">
        <f>SUM(F610)*3</f>
        <v>24</v>
      </c>
      <c r="H610" s="23"/>
      <c r="I610" s="10">
        <f t="shared" si="340"/>
        <v>0</v>
      </c>
      <c r="O610" s="11" t="s">
        <v>13</v>
      </c>
      <c r="P610" s="12" t="s">
        <v>15</v>
      </c>
      <c r="Q610" s="28" t="s">
        <v>1226</v>
      </c>
      <c r="R610" s="28"/>
      <c r="S610" s="28">
        <v>8</v>
      </c>
      <c r="T610" s="34">
        <f>SUM(S610)*3</f>
        <v>24</v>
      </c>
      <c r="U610" s="23"/>
      <c r="V610" s="10">
        <f t="shared" si="336"/>
        <v>0</v>
      </c>
      <c r="W610" s="5"/>
      <c r="X610" s="5"/>
      <c r="Y610" s="5"/>
      <c r="Z610" s="5"/>
      <c r="AB610" s="11" t="s">
        <v>13</v>
      </c>
      <c r="AC610" s="12" t="s">
        <v>15</v>
      </c>
      <c r="AD610" s="28" t="s">
        <v>1226</v>
      </c>
      <c r="AE610" s="28"/>
      <c r="AF610" s="28">
        <v>8</v>
      </c>
      <c r="AG610" s="34">
        <f>SUM(AF610)*3</f>
        <v>24</v>
      </c>
      <c r="AH610" s="23"/>
      <c r="AI610" s="10">
        <f t="shared" si="337"/>
        <v>0</v>
      </c>
      <c r="AJ610" s="5"/>
      <c r="AK610" s="5"/>
      <c r="AL610" s="5"/>
      <c r="AM610" s="5"/>
      <c r="AO610" s="11" t="s">
        <v>13</v>
      </c>
      <c r="AP610" s="12" t="s">
        <v>15</v>
      </c>
      <c r="AQ610" s="28" t="s">
        <v>1226</v>
      </c>
      <c r="AR610" s="28"/>
      <c r="AS610" s="28">
        <v>8</v>
      </c>
      <c r="AT610" s="34">
        <f>SUM(AS610)*3</f>
        <v>24</v>
      </c>
      <c r="AU610" s="23"/>
      <c r="AV610" s="10">
        <f t="shared" si="338"/>
        <v>0</v>
      </c>
      <c r="AW610" s="5"/>
      <c r="AX610" s="5"/>
      <c r="AY610" s="5"/>
      <c r="AZ610" s="5"/>
    </row>
    <row r="611" spans="1:52" x14ac:dyDescent="0.25">
      <c r="B611" s="11" t="s">
        <v>13</v>
      </c>
      <c r="C611" s="12" t="s">
        <v>15</v>
      </c>
      <c r="D611" s="28" t="s">
        <v>1227</v>
      </c>
      <c r="E611" s="28"/>
      <c r="F611" s="28">
        <v>6</v>
      </c>
      <c r="G611" s="34">
        <f>SUM(F611)*4</f>
        <v>24</v>
      </c>
      <c r="H611" s="23"/>
      <c r="I611" s="10">
        <f t="shared" si="340"/>
        <v>0</v>
      </c>
      <c r="O611" s="11" t="s">
        <v>13</v>
      </c>
      <c r="P611" s="12" t="s">
        <v>15</v>
      </c>
      <c r="Q611" s="28" t="s">
        <v>1227</v>
      </c>
      <c r="R611" s="28"/>
      <c r="S611" s="28">
        <v>6</v>
      </c>
      <c r="T611" s="34">
        <f>SUM(S611)*4</f>
        <v>24</v>
      </c>
      <c r="U611" s="23"/>
      <c r="V611" s="10">
        <f t="shared" si="336"/>
        <v>0</v>
      </c>
      <c r="W611" s="5"/>
      <c r="X611" s="5"/>
      <c r="Y611" s="5"/>
      <c r="Z611" s="5"/>
      <c r="AB611" s="11" t="s">
        <v>13</v>
      </c>
      <c r="AC611" s="12" t="s">
        <v>15</v>
      </c>
      <c r="AD611" s="28" t="s">
        <v>1227</v>
      </c>
      <c r="AE611" s="28"/>
      <c r="AF611" s="28">
        <v>6</v>
      </c>
      <c r="AG611" s="34">
        <f>SUM(AF611)*4</f>
        <v>24</v>
      </c>
      <c r="AH611" s="23"/>
      <c r="AI611" s="10">
        <f t="shared" si="337"/>
        <v>0</v>
      </c>
      <c r="AJ611" s="5"/>
      <c r="AK611" s="5"/>
      <c r="AL611" s="5"/>
      <c r="AM611" s="5"/>
      <c r="AO611" s="11" t="s">
        <v>13</v>
      </c>
      <c r="AP611" s="12" t="s">
        <v>15</v>
      </c>
      <c r="AQ611" s="28" t="s">
        <v>1227</v>
      </c>
      <c r="AR611" s="28"/>
      <c r="AS611" s="28">
        <v>6</v>
      </c>
      <c r="AT611" s="34">
        <f>SUM(AS611)*4</f>
        <v>24</v>
      </c>
      <c r="AU611" s="23"/>
      <c r="AV611" s="10">
        <f t="shared" si="338"/>
        <v>0</v>
      </c>
      <c r="AW611" s="5"/>
      <c r="AX611" s="5"/>
      <c r="AY611" s="5"/>
      <c r="AZ611" s="5"/>
    </row>
    <row r="612" spans="1:52" x14ac:dyDescent="0.25">
      <c r="B612" s="11" t="s">
        <v>13</v>
      </c>
      <c r="C612" s="12" t="s">
        <v>15</v>
      </c>
      <c r="D612" s="28" t="s">
        <v>1228</v>
      </c>
      <c r="E612" s="28"/>
      <c r="F612" s="28">
        <v>2</v>
      </c>
      <c r="G612" s="34">
        <f>SUM(F612)*7</f>
        <v>14</v>
      </c>
      <c r="H612" s="23"/>
      <c r="I612" s="10">
        <f t="shared" si="340"/>
        <v>0</v>
      </c>
      <c r="O612" s="11" t="s">
        <v>13</v>
      </c>
      <c r="P612" s="12" t="s">
        <v>15</v>
      </c>
      <c r="Q612" s="28" t="s">
        <v>1228</v>
      </c>
      <c r="R612" s="28"/>
      <c r="S612" s="28">
        <v>2</v>
      </c>
      <c r="T612" s="34">
        <f>SUM(S612)*7</f>
        <v>14</v>
      </c>
      <c r="U612" s="23"/>
      <c r="V612" s="10">
        <f t="shared" si="336"/>
        <v>0</v>
      </c>
      <c r="W612" s="5"/>
      <c r="X612" s="5"/>
      <c r="Y612" s="5"/>
      <c r="Z612" s="5"/>
      <c r="AB612" s="11" t="s">
        <v>13</v>
      </c>
      <c r="AC612" s="12" t="s">
        <v>15</v>
      </c>
      <c r="AD612" s="28" t="s">
        <v>1228</v>
      </c>
      <c r="AE612" s="28"/>
      <c r="AF612" s="28">
        <v>2</v>
      </c>
      <c r="AG612" s="34">
        <f>SUM(AF612)*7</f>
        <v>14</v>
      </c>
      <c r="AH612" s="23"/>
      <c r="AI612" s="10">
        <f t="shared" si="337"/>
        <v>0</v>
      </c>
      <c r="AJ612" s="5"/>
      <c r="AK612" s="5"/>
      <c r="AL612" s="5"/>
      <c r="AM612" s="5"/>
      <c r="AO612" s="11" t="s">
        <v>13</v>
      </c>
      <c r="AP612" s="12" t="s">
        <v>15</v>
      </c>
      <c r="AQ612" s="28" t="s">
        <v>1228</v>
      </c>
      <c r="AR612" s="28"/>
      <c r="AS612" s="28">
        <v>2</v>
      </c>
      <c r="AT612" s="34">
        <f>SUM(AS612)*7</f>
        <v>14</v>
      </c>
      <c r="AU612" s="23"/>
      <c r="AV612" s="10">
        <f t="shared" si="338"/>
        <v>0</v>
      </c>
      <c r="AW612" s="5"/>
      <c r="AX612" s="5"/>
      <c r="AY612" s="5"/>
      <c r="AZ612" s="5"/>
    </row>
    <row r="613" spans="1:52" x14ac:dyDescent="0.25">
      <c r="B613" s="11" t="s">
        <v>13</v>
      </c>
      <c r="C613" s="12" t="s">
        <v>16</v>
      </c>
      <c r="D613" s="28"/>
      <c r="E613" s="28"/>
      <c r="F613" s="28"/>
      <c r="G613" s="34">
        <f>SUM(G605)*1.5</f>
        <v>13.365000000000002</v>
      </c>
      <c r="H613" s="23"/>
      <c r="I613" s="10">
        <f t="shared" si="340"/>
        <v>0</v>
      </c>
      <c r="O613" s="11" t="s">
        <v>13</v>
      </c>
      <c r="P613" s="12" t="s">
        <v>16</v>
      </c>
      <c r="Q613" s="28"/>
      <c r="R613" s="28"/>
      <c r="S613" s="28"/>
      <c r="T613" s="34">
        <f>SUM(T605)*1.5</f>
        <v>13.365000000000002</v>
      </c>
      <c r="U613" s="23"/>
      <c r="V613" s="10">
        <f t="shared" si="336"/>
        <v>0</v>
      </c>
      <c r="W613" s="5"/>
      <c r="X613" s="5"/>
      <c r="Y613" s="5"/>
      <c r="Z613" s="5"/>
      <c r="AB613" s="11" t="s">
        <v>13</v>
      </c>
      <c r="AC613" s="12" t="s">
        <v>16</v>
      </c>
      <c r="AD613" s="28"/>
      <c r="AE613" s="28"/>
      <c r="AF613" s="28"/>
      <c r="AG613" s="34">
        <f>SUM(AG605)*1.5</f>
        <v>13.365000000000002</v>
      </c>
      <c r="AH613" s="23"/>
      <c r="AI613" s="10">
        <f t="shared" si="337"/>
        <v>0</v>
      </c>
      <c r="AJ613" s="5"/>
      <c r="AK613" s="5"/>
      <c r="AL613" s="5"/>
      <c r="AM613" s="5"/>
      <c r="AO613" s="11" t="s">
        <v>13</v>
      </c>
      <c r="AP613" s="12" t="s">
        <v>16</v>
      </c>
      <c r="AQ613" s="28"/>
      <c r="AR613" s="28"/>
      <c r="AS613" s="28"/>
      <c r="AT613" s="34">
        <f>SUM(AT605)*1.5</f>
        <v>13.365000000000002</v>
      </c>
      <c r="AU613" s="23"/>
      <c r="AV613" s="10">
        <f t="shared" si="338"/>
        <v>0</v>
      </c>
      <c r="AW613" s="5"/>
      <c r="AX613" s="5"/>
      <c r="AY613" s="5"/>
      <c r="AZ613" s="5"/>
    </row>
    <row r="614" spans="1:52" x14ac:dyDescent="0.25">
      <c r="B614" s="11" t="s">
        <v>13</v>
      </c>
      <c r="C614" s="12" t="s">
        <v>16</v>
      </c>
      <c r="D614" s="28"/>
      <c r="E614" s="28"/>
      <c r="F614" s="28"/>
      <c r="G614" s="34"/>
      <c r="H614" s="23"/>
      <c r="I614" s="10">
        <f t="shared" si="340"/>
        <v>0</v>
      </c>
      <c r="O614" s="11" t="s">
        <v>13</v>
      </c>
      <c r="P614" s="12" t="s">
        <v>16</v>
      </c>
      <c r="Q614" s="28"/>
      <c r="R614" s="28"/>
      <c r="S614" s="28"/>
      <c r="T614" s="34"/>
      <c r="U614" s="23"/>
      <c r="V614" s="10">
        <f t="shared" si="336"/>
        <v>0</v>
      </c>
      <c r="W614" s="5"/>
      <c r="X614" s="5"/>
      <c r="Y614" s="5"/>
      <c r="Z614" s="5"/>
      <c r="AB614" s="11" t="s">
        <v>13</v>
      </c>
      <c r="AC614" s="12" t="s">
        <v>16</v>
      </c>
      <c r="AD614" s="28"/>
      <c r="AE614" s="28"/>
      <c r="AF614" s="28"/>
      <c r="AG614" s="34"/>
      <c r="AH614" s="23"/>
      <c r="AI614" s="10">
        <f t="shared" si="337"/>
        <v>0</v>
      </c>
      <c r="AJ614" s="5"/>
      <c r="AK614" s="5"/>
      <c r="AL614" s="5"/>
      <c r="AM614" s="5"/>
      <c r="AO614" s="11" t="s">
        <v>13</v>
      </c>
      <c r="AP614" s="12" t="s">
        <v>16</v>
      </c>
      <c r="AQ614" s="28"/>
      <c r="AR614" s="28"/>
      <c r="AS614" s="28"/>
      <c r="AT614" s="34"/>
      <c r="AU614" s="23"/>
      <c r="AV614" s="10">
        <f t="shared" si="338"/>
        <v>0</v>
      </c>
      <c r="AW614" s="5"/>
      <c r="AX614" s="5"/>
      <c r="AY614" s="5"/>
      <c r="AZ614" s="5"/>
    </row>
    <row r="615" spans="1:52" x14ac:dyDescent="0.25">
      <c r="B615" s="11" t="s">
        <v>21</v>
      </c>
      <c r="C615" s="12" t="s">
        <v>14</v>
      </c>
      <c r="D615" s="28"/>
      <c r="E615" s="28"/>
      <c r="F615" s="28"/>
      <c r="G615" s="22">
        <f>SUM(G606:G609)</f>
        <v>4.0544999999999991</v>
      </c>
      <c r="H615" s="15">
        <v>37.42</v>
      </c>
      <c r="I615" s="10">
        <f t="shared" si="340"/>
        <v>151.71938999999998</v>
      </c>
      <c r="K615" s="5">
        <f>SUM(G615)*I587</f>
        <v>20.272499999999994</v>
      </c>
      <c r="O615" s="11" t="s">
        <v>21</v>
      </c>
      <c r="P615" s="12" t="s">
        <v>14</v>
      </c>
      <c r="Q615" s="28"/>
      <c r="R615" s="28"/>
      <c r="S615" s="28"/>
      <c r="T615" s="22">
        <f>SUM(T606:T609)</f>
        <v>4.0544999999999991</v>
      </c>
      <c r="U615" s="15">
        <v>37.42</v>
      </c>
      <c r="V615" s="10">
        <f t="shared" si="336"/>
        <v>151.71938999999998</v>
      </c>
      <c r="W615" s="5"/>
      <c r="X615" s="5">
        <f>SUM(T615)*V587</f>
        <v>177376.26599999997</v>
      </c>
      <c r="Y615" s="5"/>
      <c r="Z615" s="5"/>
      <c r="AB615" s="11" t="s">
        <v>21</v>
      </c>
      <c r="AC615" s="12" t="s">
        <v>14</v>
      </c>
      <c r="AD615" s="28"/>
      <c r="AE615" s="28"/>
      <c r="AF615" s="28"/>
      <c r="AG615" s="22">
        <f>SUM(AG606:AG609)</f>
        <v>4.0544999999999991</v>
      </c>
      <c r="AH615" s="15">
        <v>37.42</v>
      </c>
      <c r="AI615" s="10">
        <f t="shared" si="337"/>
        <v>151.71938999999998</v>
      </c>
      <c r="AJ615" s="5"/>
      <c r="AK615" s="5">
        <f>SUM(AG615)*AI587</f>
        <v>0</v>
      </c>
      <c r="AL615" s="5"/>
      <c r="AM615" s="5"/>
      <c r="AO615" s="11" t="s">
        <v>21</v>
      </c>
      <c r="AP615" s="12" t="s">
        <v>14</v>
      </c>
      <c r="AQ615" s="28"/>
      <c r="AR615" s="28"/>
      <c r="AS615" s="28"/>
      <c r="AT615" s="22">
        <f>SUM(AT606:AT609)</f>
        <v>4.0544999999999991</v>
      </c>
      <c r="AU615" s="15">
        <v>37.42</v>
      </c>
      <c r="AV615" s="10">
        <f t="shared" si="338"/>
        <v>151.71938999999998</v>
      </c>
      <c r="AW615" s="5"/>
      <c r="AX615" s="5">
        <f>SUM(AT615)*AV587</f>
        <v>0</v>
      </c>
      <c r="AY615" s="5"/>
      <c r="AZ615" s="5"/>
    </row>
    <row r="616" spans="1:52" x14ac:dyDescent="0.25">
      <c r="B616" s="11" t="s">
        <v>21</v>
      </c>
      <c r="C616" s="12" t="s">
        <v>15</v>
      </c>
      <c r="D616" s="28"/>
      <c r="E616" s="28"/>
      <c r="F616" s="28"/>
      <c r="G616" s="22">
        <f>SUM(G610:G612)</f>
        <v>62</v>
      </c>
      <c r="H616" s="15">
        <v>37.42</v>
      </c>
      <c r="I616" s="10">
        <f t="shared" si="340"/>
        <v>2320.04</v>
      </c>
      <c r="L616" s="5">
        <f>SUM(G616)*I587</f>
        <v>310</v>
      </c>
      <c r="O616" s="11" t="s">
        <v>21</v>
      </c>
      <c r="P616" s="12" t="s">
        <v>15</v>
      </c>
      <c r="Q616" s="28"/>
      <c r="R616" s="28"/>
      <c r="S616" s="28"/>
      <c r="T616" s="22">
        <f>SUM(T610:T612)</f>
        <v>62</v>
      </c>
      <c r="U616" s="15">
        <v>37.42</v>
      </c>
      <c r="V616" s="10">
        <f t="shared" si="336"/>
        <v>2320.04</v>
      </c>
      <c r="W616" s="5"/>
      <c r="X616" s="5"/>
      <c r="Y616" s="5">
        <f>SUM(T616)*V587</f>
        <v>2712376</v>
      </c>
      <c r="Z616" s="5"/>
      <c r="AB616" s="11" t="s">
        <v>21</v>
      </c>
      <c r="AC616" s="12" t="s">
        <v>15</v>
      </c>
      <c r="AD616" s="28"/>
      <c r="AE616" s="28"/>
      <c r="AF616" s="28"/>
      <c r="AG616" s="22">
        <f>SUM(AG610:AG612)</f>
        <v>62</v>
      </c>
      <c r="AH616" s="15">
        <v>37.42</v>
      </c>
      <c r="AI616" s="10">
        <f t="shared" si="337"/>
        <v>2320.04</v>
      </c>
      <c r="AJ616" s="5"/>
      <c r="AK616" s="5"/>
      <c r="AL616" s="5">
        <f>SUM(AG616)*AI587</f>
        <v>0</v>
      </c>
      <c r="AM616" s="5"/>
      <c r="AO616" s="11" t="s">
        <v>21</v>
      </c>
      <c r="AP616" s="12" t="s">
        <v>15</v>
      </c>
      <c r="AQ616" s="28"/>
      <c r="AR616" s="28"/>
      <c r="AS616" s="28"/>
      <c r="AT616" s="22">
        <f>SUM(AT610:AT612)</f>
        <v>62</v>
      </c>
      <c r="AU616" s="15">
        <v>37.42</v>
      </c>
      <c r="AV616" s="10">
        <f t="shared" si="338"/>
        <v>2320.04</v>
      </c>
      <c r="AW616" s="5"/>
      <c r="AX616" s="5"/>
      <c r="AY616" s="5">
        <f>SUM(AT616)*AV587</f>
        <v>0</v>
      </c>
      <c r="AZ616" s="5"/>
    </row>
    <row r="617" spans="1:52" x14ac:dyDescent="0.25">
      <c r="B617" s="11" t="s">
        <v>21</v>
      </c>
      <c r="C617" s="12" t="s">
        <v>16</v>
      </c>
      <c r="D617" s="28"/>
      <c r="E617" s="28"/>
      <c r="F617" s="28"/>
      <c r="G617" s="22">
        <f>SUM(G613:G614)</f>
        <v>13.365000000000002</v>
      </c>
      <c r="H617" s="15">
        <v>37.42</v>
      </c>
      <c r="I617" s="10">
        <f t="shared" si="340"/>
        <v>500.11830000000009</v>
      </c>
      <c r="M617" s="5">
        <f>SUM(G617)*I587</f>
        <v>66.825000000000017</v>
      </c>
      <c r="O617" s="11" t="s">
        <v>21</v>
      </c>
      <c r="P617" s="12" t="s">
        <v>16</v>
      </c>
      <c r="Q617" s="28"/>
      <c r="R617" s="28"/>
      <c r="S617" s="28"/>
      <c r="T617" s="22">
        <f>SUM(T613:T614)</f>
        <v>13.365000000000002</v>
      </c>
      <c r="U617" s="15">
        <v>37.42</v>
      </c>
      <c r="V617" s="10">
        <f t="shared" si="336"/>
        <v>500.11830000000009</v>
      </c>
      <c r="W617" s="5"/>
      <c r="X617" s="5"/>
      <c r="Y617" s="5"/>
      <c r="Z617" s="5">
        <f>SUM(T617)*V587</f>
        <v>584692.02000000014</v>
      </c>
      <c r="AB617" s="11" t="s">
        <v>21</v>
      </c>
      <c r="AC617" s="12" t="s">
        <v>16</v>
      </c>
      <c r="AD617" s="28"/>
      <c r="AE617" s="28"/>
      <c r="AF617" s="28"/>
      <c r="AG617" s="22">
        <f>SUM(AG613:AG614)</f>
        <v>13.365000000000002</v>
      </c>
      <c r="AH617" s="15">
        <v>37.42</v>
      </c>
      <c r="AI617" s="10">
        <f t="shared" si="337"/>
        <v>500.11830000000009</v>
      </c>
      <c r="AJ617" s="5"/>
      <c r="AK617" s="5"/>
      <c r="AL617" s="5"/>
      <c r="AM617" s="5">
        <f>SUM(AG617)*AI587</f>
        <v>0</v>
      </c>
      <c r="AO617" s="11" t="s">
        <v>21</v>
      </c>
      <c r="AP617" s="12" t="s">
        <v>16</v>
      </c>
      <c r="AQ617" s="28"/>
      <c r="AR617" s="28"/>
      <c r="AS617" s="28"/>
      <c r="AT617" s="22">
        <f>SUM(AT613:AT614)</f>
        <v>13.365000000000002</v>
      </c>
      <c r="AU617" s="15">
        <v>37.42</v>
      </c>
      <c r="AV617" s="10">
        <f t="shared" si="338"/>
        <v>500.11830000000009</v>
      </c>
      <c r="AW617" s="5"/>
      <c r="AX617" s="5"/>
      <c r="AY617" s="5"/>
      <c r="AZ617" s="5">
        <f>SUM(AT617)*AV587</f>
        <v>0</v>
      </c>
    </row>
    <row r="618" spans="1:52" x14ac:dyDescent="0.25">
      <c r="B618" s="11" t="s">
        <v>13</v>
      </c>
      <c r="C618" s="12" t="s">
        <v>17</v>
      </c>
      <c r="D618" s="28"/>
      <c r="E618" s="28"/>
      <c r="F618" s="28"/>
      <c r="G618" s="34">
        <v>5</v>
      </c>
      <c r="H618" s="15">
        <v>37.42</v>
      </c>
      <c r="I618" s="10">
        <f t="shared" si="340"/>
        <v>187.10000000000002</v>
      </c>
      <c r="L618" s="5">
        <f>SUM(G618)*I587</f>
        <v>25</v>
      </c>
      <c r="O618" s="11" t="s">
        <v>13</v>
      </c>
      <c r="P618" s="12" t="s">
        <v>17</v>
      </c>
      <c r="Q618" s="28"/>
      <c r="R618" s="28"/>
      <c r="S618" s="28"/>
      <c r="T618" s="34">
        <v>5</v>
      </c>
      <c r="U618" s="15">
        <v>37.42</v>
      </c>
      <c r="V618" s="10">
        <f t="shared" si="336"/>
        <v>187.10000000000002</v>
      </c>
      <c r="W618" s="5"/>
      <c r="X618" s="5"/>
      <c r="Y618" s="5">
        <f>SUM(T618)*V587</f>
        <v>218740</v>
      </c>
      <c r="Z618" s="5"/>
      <c r="AB618" s="11" t="s">
        <v>13</v>
      </c>
      <c r="AC618" s="12" t="s">
        <v>17</v>
      </c>
      <c r="AD618" s="28"/>
      <c r="AE618" s="28"/>
      <c r="AF618" s="28"/>
      <c r="AG618" s="34">
        <v>5</v>
      </c>
      <c r="AH618" s="15">
        <v>37.42</v>
      </c>
      <c r="AI618" s="10">
        <f t="shared" si="337"/>
        <v>187.10000000000002</v>
      </c>
      <c r="AJ618" s="5"/>
      <c r="AK618" s="5"/>
      <c r="AL618" s="5">
        <f>SUM(AG618)*AI587</f>
        <v>0</v>
      </c>
      <c r="AM618" s="5"/>
      <c r="AO618" s="11" t="s">
        <v>13</v>
      </c>
      <c r="AP618" s="12" t="s">
        <v>17</v>
      </c>
      <c r="AQ618" s="28"/>
      <c r="AR618" s="28"/>
      <c r="AS618" s="28"/>
      <c r="AT618" s="34">
        <v>5</v>
      </c>
      <c r="AU618" s="15">
        <v>37.42</v>
      </c>
      <c r="AV618" s="10">
        <f t="shared" si="338"/>
        <v>187.10000000000002</v>
      </c>
      <c r="AW618" s="5"/>
      <c r="AX618" s="5"/>
      <c r="AY618" s="5">
        <f>SUM(AT618)*AV587</f>
        <v>0</v>
      </c>
      <c r="AZ618" s="5"/>
    </row>
    <row r="619" spans="1:52" x14ac:dyDescent="0.25">
      <c r="B619" s="11" t="s">
        <v>12</v>
      </c>
      <c r="C619" s="12"/>
      <c r="D619" s="28"/>
      <c r="E619" s="28"/>
      <c r="F619" s="28"/>
      <c r="G619" s="10"/>
      <c r="H619" s="15">
        <v>37.42</v>
      </c>
      <c r="I619" s="10">
        <f t="shared" si="340"/>
        <v>0</v>
      </c>
      <c r="O619" s="11" t="s">
        <v>12</v>
      </c>
      <c r="P619" s="12"/>
      <c r="Q619" s="28"/>
      <c r="R619" s="28"/>
      <c r="S619" s="28"/>
      <c r="T619" s="10"/>
      <c r="U619" s="15">
        <v>37.42</v>
      </c>
      <c r="V619" s="10">
        <f t="shared" si="336"/>
        <v>0</v>
      </c>
      <c r="W619" s="5"/>
      <c r="X619" s="5"/>
      <c r="Y619" s="5"/>
      <c r="Z619" s="5"/>
      <c r="AB619" s="11" t="s">
        <v>12</v>
      </c>
      <c r="AC619" s="12"/>
      <c r="AD619" s="28"/>
      <c r="AE619" s="28"/>
      <c r="AF619" s="28"/>
      <c r="AG619" s="10"/>
      <c r="AH619" s="15">
        <v>37.42</v>
      </c>
      <c r="AI619" s="10">
        <f t="shared" si="337"/>
        <v>0</v>
      </c>
      <c r="AJ619" s="5"/>
      <c r="AK619" s="5"/>
      <c r="AL619" s="5"/>
      <c r="AM619" s="5"/>
      <c r="AO619" s="11" t="s">
        <v>12</v>
      </c>
      <c r="AP619" s="12"/>
      <c r="AQ619" s="28"/>
      <c r="AR619" s="28"/>
      <c r="AS619" s="28"/>
      <c r="AT619" s="10"/>
      <c r="AU619" s="15">
        <v>37.42</v>
      </c>
      <c r="AV619" s="10">
        <f t="shared" si="338"/>
        <v>0</v>
      </c>
      <c r="AW619" s="5"/>
      <c r="AX619" s="5"/>
      <c r="AY619" s="5"/>
      <c r="AZ619" s="5"/>
    </row>
    <row r="620" spans="1:52" x14ac:dyDescent="0.25">
      <c r="B620" s="11" t="s">
        <v>11</v>
      </c>
      <c r="C620" s="12"/>
      <c r="D620" s="28"/>
      <c r="E620" s="28"/>
      <c r="F620" s="28"/>
      <c r="G620" s="10">
        <v>1</v>
      </c>
      <c r="H620" s="15">
        <f>SUM(I589:I619)*0.01</f>
        <v>97.769759780000001</v>
      </c>
      <c r="I620" s="10">
        <f>SUM(G620*H620)</f>
        <v>97.769759780000001</v>
      </c>
      <c r="O620" s="11" t="s">
        <v>11</v>
      </c>
      <c r="P620" s="12"/>
      <c r="Q620" s="28"/>
      <c r="R620" s="28"/>
      <c r="S620" s="28"/>
      <c r="T620" s="10">
        <v>1</v>
      </c>
      <c r="U620" s="15">
        <f>SUM(V589:V619)*0.01</f>
        <v>89.288759780000007</v>
      </c>
      <c r="V620" s="10">
        <f>SUM(T620*U620)</f>
        <v>89.288759780000007</v>
      </c>
      <c r="W620" s="5"/>
      <c r="X620" s="5"/>
      <c r="Y620" s="5"/>
      <c r="Z620" s="5"/>
      <c r="AB620" s="11" t="s">
        <v>11</v>
      </c>
      <c r="AC620" s="12"/>
      <c r="AD620" s="28"/>
      <c r="AE620" s="28"/>
      <c r="AF620" s="28"/>
      <c r="AG620" s="10">
        <v>1</v>
      </c>
      <c r="AH620" s="15">
        <f>SUM(AI589:AI619)*0.01</f>
        <v>92.115759780000005</v>
      </c>
      <c r="AI620" s="10">
        <f>SUM(AG620*AH620)</f>
        <v>92.115759780000005</v>
      </c>
      <c r="AJ620" s="5"/>
      <c r="AK620" s="5"/>
      <c r="AL620" s="5"/>
      <c r="AM620" s="5"/>
      <c r="AO620" s="11" t="s">
        <v>11</v>
      </c>
      <c r="AP620" s="12"/>
      <c r="AQ620" s="28"/>
      <c r="AR620" s="28"/>
      <c r="AS620" s="28"/>
      <c r="AT620" s="10">
        <v>1</v>
      </c>
      <c r="AU620" s="15">
        <f>SUM(AV589:AV619)*0.01</f>
        <v>93.811959779999995</v>
      </c>
      <c r="AV620" s="10">
        <f>SUM(AT620*AU620)</f>
        <v>93.811959779999995</v>
      </c>
      <c r="AW620" s="5"/>
      <c r="AX620" s="5"/>
      <c r="AY620" s="5"/>
      <c r="AZ620" s="5"/>
    </row>
    <row r="621" spans="1:52" s="2" customFormat="1" x14ac:dyDescent="0.25">
      <c r="B621" s="8" t="s">
        <v>10</v>
      </c>
      <c r="D621" s="27"/>
      <c r="E621" s="27"/>
      <c r="F621" s="27"/>
      <c r="G621" s="6">
        <f>SUM(G615:G618)</f>
        <v>84.419499999999999</v>
      </c>
      <c r="H621" s="14"/>
      <c r="I621" s="6">
        <f>SUM(I589:I620)</f>
        <v>9874.7457377800001</v>
      </c>
      <c r="J621" s="6">
        <f>SUM(I621)*I587</f>
        <v>49373.728688900002</v>
      </c>
      <c r="K621" s="6">
        <f>SUM(K615:K620)</f>
        <v>20.272499999999994</v>
      </c>
      <c r="L621" s="6">
        <f t="shared" ref="L621" si="341">SUM(L615:L620)</f>
        <v>335</v>
      </c>
      <c r="M621" s="6">
        <f t="shared" ref="M621" si="342">SUM(M615:M620)</f>
        <v>66.825000000000017</v>
      </c>
      <c r="O621" s="8" t="s">
        <v>10</v>
      </c>
      <c r="Q621" s="27"/>
      <c r="R621" s="27"/>
      <c r="S621" s="27"/>
      <c r="T621" s="6">
        <f>SUM(T615:T618)</f>
        <v>84.419499999999999</v>
      </c>
      <c r="U621" s="14"/>
      <c r="V621" s="6">
        <f>SUM(V589:V620)</f>
        <v>9018.16473778</v>
      </c>
      <c r="W621" s="6">
        <f>SUM(V621)*V587</f>
        <v>394526670.94839942</v>
      </c>
      <c r="X621" s="6">
        <f>SUM(X615:X620)</f>
        <v>177376.26599999997</v>
      </c>
      <c r="Y621" s="6">
        <f t="shared" ref="Y621:Z621" si="343">SUM(Y615:Y620)</f>
        <v>2931116</v>
      </c>
      <c r="Z621" s="6">
        <f t="shared" si="343"/>
        <v>584692.02000000014</v>
      </c>
      <c r="AB621" s="8" t="s">
        <v>10</v>
      </c>
      <c r="AD621" s="27"/>
      <c r="AE621" s="27"/>
      <c r="AF621" s="27"/>
      <c r="AG621" s="6">
        <f>SUM(AG615:AG618)</f>
        <v>84.419499999999999</v>
      </c>
      <c r="AH621" s="14"/>
      <c r="AI621" s="6">
        <f>SUM(AI589:AI620)</f>
        <v>9303.69173778</v>
      </c>
      <c r="AJ621" s="6">
        <f>SUM(AI621)*AI587</f>
        <v>0</v>
      </c>
      <c r="AK621" s="6">
        <f>SUM(AK615:AK620)</f>
        <v>0</v>
      </c>
      <c r="AL621" s="6">
        <f t="shared" ref="AL621:AM621" si="344">SUM(AL615:AL620)</f>
        <v>0</v>
      </c>
      <c r="AM621" s="6">
        <f t="shared" si="344"/>
        <v>0</v>
      </c>
      <c r="AO621" s="8" t="s">
        <v>10</v>
      </c>
      <c r="AQ621" s="27"/>
      <c r="AR621" s="27"/>
      <c r="AS621" s="27"/>
      <c r="AT621" s="6">
        <f>SUM(AT615:AT618)</f>
        <v>84.419499999999999</v>
      </c>
      <c r="AU621" s="14"/>
      <c r="AV621" s="6">
        <f>SUM(AV589:AV620)</f>
        <v>9475.0079377799993</v>
      </c>
      <c r="AW621" s="6">
        <f>SUM(AV621)*AV587</f>
        <v>0</v>
      </c>
      <c r="AX621" s="6">
        <f>SUM(AX615:AX620)</f>
        <v>0</v>
      </c>
      <c r="AY621" s="6">
        <f t="shared" ref="AY621:AZ621" si="345">SUM(AY615:AY620)</f>
        <v>0</v>
      </c>
      <c r="AZ621" s="6">
        <f t="shared" si="345"/>
        <v>0</v>
      </c>
    </row>
    <row r="622" spans="1:52" ht="15.6" x14ac:dyDescent="0.3">
      <c r="A622" s="3" t="s">
        <v>9</v>
      </c>
      <c r="B622" s="67" t="str">
        <f>'JMS SHEDULE OF WORKS'!D21</f>
        <v>E/O fluted glass</v>
      </c>
      <c r="D622" s="26">
        <f>'JMS SHEDULE OF WORKS'!F21</f>
        <v>0</v>
      </c>
      <c r="F622" s="68" t="str">
        <f>'JMS SHEDULE OF WORKS'!J21</f>
        <v>WC-02</v>
      </c>
      <c r="H622" s="13" t="s">
        <v>22</v>
      </c>
      <c r="I622" s="24">
        <f>'JMS SHEDULE OF WORKS'!G21</f>
        <v>5</v>
      </c>
    </row>
    <row r="623" spans="1:52" s="2" customFormat="1" x14ac:dyDescent="0.25">
      <c r="A623" s="66" t="str">
        <f>'JMS SHEDULE OF WORKS'!A21</f>
        <v>6881/19</v>
      </c>
      <c r="B623" s="8" t="s">
        <v>3</v>
      </c>
      <c r="C623" s="2" t="s">
        <v>4</v>
      </c>
      <c r="D623" s="27" t="s">
        <v>5</v>
      </c>
      <c r="E623" s="27" t="s">
        <v>5</v>
      </c>
      <c r="F623" s="27" t="s">
        <v>23</v>
      </c>
      <c r="G623" s="6" t="s">
        <v>6</v>
      </c>
      <c r="H623" s="14" t="s">
        <v>7</v>
      </c>
      <c r="I623" s="6" t="s">
        <v>8</v>
      </c>
      <c r="J623" s="6"/>
      <c r="K623" s="6" t="s">
        <v>18</v>
      </c>
      <c r="L623" s="6" t="s">
        <v>19</v>
      </c>
      <c r="M623" s="6" t="s">
        <v>20</v>
      </c>
    </row>
    <row r="624" spans="1:52" x14ac:dyDescent="0.25">
      <c r="A624" s="30" t="s">
        <v>24</v>
      </c>
      <c r="B624" s="11"/>
      <c r="C624" s="12"/>
      <c r="D624" s="28"/>
      <c r="E624" s="28"/>
      <c r="F624" s="28">
        <f t="shared" ref="F624:F629" si="346">SUM(D624*E624)</f>
        <v>0</v>
      </c>
      <c r="G624" s="10"/>
      <c r="H624" s="15"/>
      <c r="I624" s="10">
        <f t="shared" ref="I624:I629" si="347">SUM(F624*G624)*H624</f>
        <v>0</v>
      </c>
    </row>
    <row r="625" spans="1:9" x14ac:dyDescent="0.25">
      <c r="A625" s="30" t="s">
        <v>24</v>
      </c>
      <c r="B625" s="11"/>
      <c r="C625" s="12"/>
      <c r="D625" s="28"/>
      <c r="E625" s="28"/>
      <c r="F625" s="28">
        <f t="shared" si="346"/>
        <v>0</v>
      </c>
      <c r="G625" s="10"/>
      <c r="H625" s="15"/>
      <c r="I625" s="10">
        <f t="shared" si="347"/>
        <v>0</v>
      </c>
    </row>
    <row r="626" spans="1:9" x14ac:dyDescent="0.25">
      <c r="A626" s="30" t="s">
        <v>24</v>
      </c>
      <c r="B626" s="11"/>
      <c r="C626" s="12"/>
      <c r="D626" s="28"/>
      <c r="E626" s="28"/>
      <c r="F626" s="28">
        <f t="shared" si="346"/>
        <v>0</v>
      </c>
      <c r="G626" s="10"/>
      <c r="H626" s="15"/>
      <c r="I626" s="10">
        <f t="shared" si="347"/>
        <v>0</v>
      </c>
    </row>
    <row r="627" spans="1:9" x14ac:dyDescent="0.25">
      <c r="A627" s="31" t="s">
        <v>25</v>
      </c>
      <c r="B627" s="11"/>
      <c r="C627" s="12"/>
      <c r="D627" s="28"/>
      <c r="E627" s="28"/>
      <c r="F627" s="28">
        <f t="shared" si="346"/>
        <v>0</v>
      </c>
      <c r="G627" s="10"/>
      <c r="H627" s="15"/>
      <c r="I627" s="10">
        <f t="shared" si="347"/>
        <v>0</v>
      </c>
    </row>
    <row r="628" spans="1:9" x14ac:dyDescent="0.25">
      <c r="A628" s="31" t="s">
        <v>25</v>
      </c>
      <c r="B628" s="11"/>
      <c r="C628" s="12"/>
      <c r="D628" s="28"/>
      <c r="E628" s="28"/>
      <c r="F628" s="28">
        <f t="shared" si="346"/>
        <v>0</v>
      </c>
      <c r="G628" s="10"/>
      <c r="H628" s="15"/>
      <c r="I628" s="10">
        <f t="shared" si="347"/>
        <v>0</v>
      </c>
    </row>
    <row r="629" spans="1:9" x14ac:dyDescent="0.25">
      <c r="A629" s="31" t="s">
        <v>25</v>
      </c>
      <c r="B629" s="11"/>
      <c r="C629" s="12"/>
      <c r="D629" s="28"/>
      <c r="E629" s="28"/>
      <c r="F629" s="28">
        <f t="shared" si="346"/>
        <v>0</v>
      </c>
      <c r="G629" s="10"/>
      <c r="H629" s="15"/>
      <c r="I629" s="10">
        <f t="shared" si="347"/>
        <v>0</v>
      </c>
    </row>
    <row r="630" spans="1:9" x14ac:dyDescent="0.25">
      <c r="A630" s="31" t="s">
        <v>39</v>
      </c>
      <c r="B630" s="11"/>
      <c r="C630" s="12"/>
      <c r="D630" s="28"/>
      <c r="E630" s="28"/>
      <c r="F630" s="28"/>
      <c r="G630" s="10"/>
      <c r="H630" s="15"/>
      <c r="I630" s="10">
        <f t="shared" ref="I630:I632" si="348">SUM(G630*H630)</f>
        <v>0</v>
      </c>
    </row>
    <row r="631" spans="1:9" x14ac:dyDescent="0.25">
      <c r="A631" s="31" t="s">
        <v>39</v>
      </c>
      <c r="B631" s="11"/>
      <c r="C631" s="12"/>
      <c r="D631" s="28"/>
      <c r="E631" s="28"/>
      <c r="F631" s="28"/>
      <c r="G631" s="10"/>
      <c r="H631" s="15"/>
      <c r="I631" s="10">
        <f t="shared" si="348"/>
        <v>0</v>
      </c>
    </row>
    <row r="632" spans="1:9" x14ac:dyDescent="0.25">
      <c r="A632" s="31" t="s">
        <v>39</v>
      </c>
      <c r="B632" s="11"/>
      <c r="C632" s="12"/>
      <c r="D632" s="28"/>
      <c r="E632" s="28"/>
      <c r="F632" s="28"/>
      <c r="G632" s="10"/>
      <c r="H632" s="15"/>
      <c r="I632" s="10">
        <f t="shared" si="348"/>
        <v>0</v>
      </c>
    </row>
    <row r="633" spans="1:9" x14ac:dyDescent="0.25">
      <c r="A633" s="32" t="s">
        <v>28</v>
      </c>
      <c r="B633" s="11" t="s">
        <v>1220</v>
      </c>
      <c r="C633" s="12"/>
      <c r="D633" s="28"/>
      <c r="E633" s="28"/>
      <c r="F633" s="28"/>
      <c r="G633" s="10">
        <v>4</v>
      </c>
      <c r="H633" s="15">
        <v>70</v>
      </c>
      <c r="I633" s="10">
        <f t="shared" ref="I633:I651" si="349">SUM(G633*H633)</f>
        <v>280</v>
      </c>
    </row>
    <row r="634" spans="1:9" x14ac:dyDescent="0.25">
      <c r="A634" s="32" t="s">
        <v>28</v>
      </c>
      <c r="B634" s="11"/>
      <c r="C634" s="12"/>
      <c r="D634" s="28"/>
      <c r="E634" s="28"/>
      <c r="F634" s="28"/>
      <c r="G634" s="10"/>
      <c r="H634" s="15"/>
      <c r="I634" s="10">
        <f t="shared" si="349"/>
        <v>0</v>
      </c>
    </row>
    <row r="635" spans="1:9" x14ac:dyDescent="0.25">
      <c r="A635" s="32" t="s">
        <v>28</v>
      </c>
      <c r="B635" s="11"/>
      <c r="C635" s="12"/>
      <c r="D635" s="28"/>
      <c r="E635" s="28"/>
      <c r="F635" s="28"/>
      <c r="G635" s="10"/>
      <c r="H635" s="15"/>
      <c r="I635" s="10">
        <f t="shared" si="349"/>
        <v>0</v>
      </c>
    </row>
    <row r="636" spans="1:9" x14ac:dyDescent="0.25">
      <c r="A636" t="s">
        <v>26</v>
      </c>
      <c r="B636" s="11"/>
      <c r="C636" s="12"/>
      <c r="D636" s="28"/>
      <c r="E636" s="28"/>
      <c r="F636" s="28"/>
      <c r="G636" s="33">
        <v>0.1</v>
      </c>
      <c r="H636" s="15">
        <f>SUM(I633:I635)</f>
        <v>280</v>
      </c>
      <c r="I636" s="10">
        <f t="shared" si="349"/>
        <v>28</v>
      </c>
    </row>
    <row r="637" spans="1:9" x14ac:dyDescent="0.25">
      <c r="B637" s="11" t="s">
        <v>27</v>
      </c>
      <c r="C637" s="12"/>
      <c r="D637" s="28"/>
      <c r="E637" s="28"/>
      <c r="F637" s="28"/>
      <c r="G637" s="10"/>
      <c r="H637" s="15"/>
      <c r="I637" s="10">
        <f t="shared" si="349"/>
        <v>0</v>
      </c>
    </row>
    <row r="638" spans="1:9" x14ac:dyDescent="0.25">
      <c r="B638" s="11" t="s">
        <v>13</v>
      </c>
      <c r="C638" s="12" t="s">
        <v>14</v>
      </c>
      <c r="D638" s="28" t="s">
        <v>29</v>
      </c>
      <c r="E638" s="28"/>
      <c r="F638" s="28">
        <f>SUM(G624:G626)</f>
        <v>0</v>
      </c>
      <c r="G638" s="34">
        <f>SUM(F638)/20</f>
        <v>0</v>
      </c>
      <c r="H638" s="23"/>
      <c r="I638" s="10">
        <f t="shared" si="349"/>
        <v>0</v>
      </c>
    </row>
    <row r="639" spans="1:9" x14ac:dyDescent="0.25">
      <c r="B639" s="11" t="s">
        <v>13</v>
      </c>
      <c r="C639" s="12" t="s">
        <v>14</v>
      </c>
      <c r="D639" s="28" t="s">
        <v>30</v>
      </c>
      <c r="E639" s="28"/>
      <c r="F639" s="28">
        <f>SUM(G627:G629)</f>
        <v>0</v>
      </c>
      <c r="G639" s="34">
        <f>SUM(F639)/10</f>
        <v>0</v>
      </c>
      <c r="H639" s="23"/>
      <c r="I639" s="10">
        <f t="shared" si="349"/>
        <v>0</v>
      </c>
    </row>
    <row r="640" spans="1:9" x14ac:dyDescent="0.25">
      <c r="B640" s="11" t="s">
        <v>13</v>
      </c>
      <c r="C640" s="12" t="s">
        <v>14</v>
      </c>
      <c r="D640" s="28" t="s">
        <v>60</v>
      </c>
      <c r="E640" s="28"/>
      <c r="F640" s="69"/>
      <c r="G640" s="34">
        <f>SUM(F640)*0.25</f>
        <v>0</v>
      </c>
      <c r="H640" s="23"/>
      <c r="I640" s="10">
        <f t="shared" si="349"/>
        <v>0</v>
      </c>
    </row>
    <row r="641" spans="1:65" x14ac:dyDescent="0.25">
      <c r="B641" s="11" t="s">
        <v>13</v>
      </c>
      <c r="C641" s="12" t="s">
        <v>14</v>
      </c>
      <c r="D641" s="28"/>
      <c r="E641" s="28"/>
      <c r="F641" s="28"/>
      <c r="G641" s="34"/>
      <c r="H641" s="23"/>
      <c r="I641" s="10">
        <f t="shared" si="349"/>
        <v>0</v>
      </c>
    </row>
    <row r="642" spans="1:65" x14ac:dyDescent="0.25">
      <c r="B642" s="11" t="s">
        <v>13</v>
      </c>
      <c r="C642" s="12" t="s">
        <v>15</v>
      </c>
      <c r="D642" s="28"/>
      <c r="E642" s="28"/>
      <c r="F642" s="28"/>
      <c r="G642" s="34"/>
      <c r="H642" s="23"/>
      <c r="I642" s="10">
        <f t="shared" si="349"/>
        <v>0</v>
      </c>
    </row>
    <row r="643" spans="1:65" x14ac:dyDescent="0.25">
      <c r="B643" s="11" t="s">
        <v>13</v>
      </c>
      <c r="C643" s="12" t="s">
        <v>15</v>
      </c>
      <c r="D643" s="28"/>
      <c r="E643" s="28"/>
      <c r="F643" s="28"/>
      <c r="G643" s="34"/>
      <c r="H643" s="23"/>
      <c r="I643" s="10">
        <f t="shared" si="349"/>
        <v>0</v>
      </c>
    </row>
    <row r="644" spans="1:65" x14ac:dyDescent="0.25">
      <c r="B644" s="11" t="s">
        <v>13</v>
      </c>
      <c r="C644" s="12" t="s">
        <v>15</v>
      </c>
      <c r="D644" s="28"/>
      <c r="E644" s="28"/>
      <c r="F644" s="28"/>
      <c r="G644" s="34"/>
      <c r="H644" s="23"/>
      <c r="I644" s="10">
        <f t="shared" si="349"/>
        <v>0</v>
      </c>
    </row>
    <row r="645" spans="1:65" x14ac:dyDescent="0.25">
      <c r="B645" s="11" t="s">
        <v>13</v>
      </c>
      <c r="C645" s="12" t="s">
        <v>16</v>
      </c>
      <c r="D645" s="28"/>
      <c r="E645" s="28"/>
      <c r="F645" s="28"/>
      <c r="G645" s="34"/>
      <c r="H645" s="23"/>
      <c r="I645" s="10">
        <f t="shared" si="349"/>
        <v>0</v>
      </c>
    </row>
    <row r="646" spans="1:65" x14ac:dyDescent="0.25">
      <c r="B646" s="11" t="s">
        <v>13</v>
      </c>
      <c r="C646" s="12" t="s">
        <v>16</v>
      </c>
      <c r="D646" s="28"/>
      <c r="E646" s="28"/>
      <c r="F646" s="28"/>
      <c r="G646" s="34"/>
      <c r="H646" s="23"/>
      <c r="I646" s="10">
        <f t="shared" si="349"/>
        <v>0</v>
      </c>
    </row>
    <row r="647" spans="1:65" x14ac:dyDescent="0.25">
      <c r="B647" s="11" t="s">
        <v>21</v>
      </c>
      <c r="C647" s="12" t="s">
        <v>14</v>
      </c>
      <c r="D647" s="28"/>
      <c r="E647" s="28"/>
      <c r="F647" s="28"/>
      <c r="G647" s="22">
        <f>SUM(G638:G641)</f>
        <v>0</v>
      </c>
      <c r="H647" s="15">
        <v>37.42</v>
      </c>
      <c r="I647" s="10">
        <f t="shared" si="349"/>
        <v>0</v>
      </c>
      <c r="K647" s="5">
        <f>SUM(G647)*I622</f>
        <v>0</v>
      </c>
    </row>
    <row r="648" spans="1:65" x14ac:dyDescent="0.25">
      <c r="B648" s="11" t="s">
        <v>21</v>
      </c>
      <c r="C648" s="12" t="s">
        <v>15</v>
      </c>
      <c r="D648" s="28"/>
      <c r="E648" s="28"/>
      <c r="F648" s="28"/>
      <c r="G648" s="22">
        <f>SUM(G642:G644)</f>
        <v>0</v>
      </c>
      <c r="H648" s="15">
        <v>37.42</v>
      </c>
      <c r="I648" s="10">
        <f t="shared" si="349"/>
        <v>0</v>
      </c>
      <c r="L648" s="5">
        <f>SUM(G648)*I622</f>
        <v>0</v>
      </c>
    </row>
    <row r="649" spans="1:65" x14ac:dyDescent="0.25">
      <c r="B649" s="11" t="s">
        <v>21</v>
      </c>
      <c r="C649" s="12" t="s">
        <v>16</v>
      </c>
      <c r="D649" s="28"/>
      <c r="E649" s="28"/>
      <c r="F649" s="28"/>
      <c r="G649" s="22">
        <f>SUM(G645:G646)</f>
        <v>0</v>
      </c>
      <c r="H649" s="15">
        <v>37.42</v>
      </c>
      <c r="I649" s="10">
        <f t="shared" si="349"/>
        <v>0</v>
      </c>
      <c r="M649" s="5">
        <f>SUM(G649)*I622</f>
        <v>0</v>
      </c>
    </row>
    <row r="650" spans="1:65" x14ac:dyDescent="0.25">
      <c r="B650" s="11" t="s">
        <v>13</v>
      </c>
      <c r="C650" s="12" t="s">
        <v>17</v>
      </c>
      <c r="D650" s="28"/>
      <c r="E650" s="28"/>
      <c r="F650" s="28"/>
      <c r="G650" s="34"/>
      <c r="H650" s="15">
        <v>37.42</v>
      </c>
      <c r="I650" s="10">
        <f t="shared" si="349"/>
        <v>0</v>
      </c>
      <c r="L650" s="5">
        <f>SUM(G650)*I622</f>
        <v>0</v>
      </c>
    </row>
    <row r="651" spans="1:65" x14ac:dyDescent="0.25">
      <c r="B651" s="11" t="s">
        <v>12</v>
      </c>
      <c r="C651" s="12"/>
      <c r="D651" s="28"/>
      <c r="E651" s="28"/>
      <c r="F651" s="28"/>
      <c r="G651" s="10"/>
      <c r="H651" s="15">
        <v>37.42</v>
      </c>
      <c r="I651" s="10">
        <f t="shared" si="349"/>
        <v>0</v>
      </c>
    </row>
    <row r="652" spans="1:65" x14ac:dyDescent="0.25">
      <c r="B652" s="11" t="s">
        <v>11</v>
      </c>
      <c r="C652" s="12"/>
      <c r="D652" s="28"/>
      <c r="E652" s="28"/>
      <c r="F652" s="28"/>
      <c r="G652" s="10">
        <v>1</v>
      </c>
      <c r="H652" s="15">
        <f>SUM(I624:I651)*0.01</f>
        <v>3.08</v>
      </c>
      <c r="I652" s="10">
        <f>SUM(G652*H652)</f>
        <v>3.08</v>
      </c>
    </row>
    <row r="653" spans="1:65" s="2" customFormat="1" x14ac:dyDescent="0.25">
      <c r="B653" s="8" t="s">
        <v>10</v>
      </c>
      <c r="D653" s="27"/>
      <c r="E653" s="27"/>
      <c r="F653" s="27"/>
      <c r="G653" s="6">
        <f>SUM(G647:G650)</f>
        <v>0</v>
      </c>
      <c r="H653" s="14"/>
      <c r="I653" s="6">
        <f>SUM(I624:I652)</f>
        <v>311.08</v>
      </c>
      <c r="J653" s="6">
        <f>SUM(I653)*I622</f>
        <v>1555.3999999999999</v>
      </c>
      <c r="K653" s="6">
        <f>SUM(K647:K652)</f>
        <v>0</v>
      </c>
      <c r="L653" s="6">
        <f t="shared" ref="L653" si="350">SUM(L647:L652)</f>
        <v>0</v>
      </c>
      <c r="M653" s="6">
        <f t="shared" ref="M653" si="351">SUM(M647:M652)</f>
        <v>0</v>
      </c>
    </row>
    <row r="654" spans="1:65" ht="15.6" x14ac:dyDescent="0.3">
      <c r="A654" s="3" t="s">
        <v>9</v>
      </c>
      <c r="B654" s="67" t="str">
        <f>'JMS SHEDULE OF WORKS'!D22</f>
        <v>FF-15 Female WC mirror</v>
      </c>
      <c r="D654" s="26">
        <v>5.7</v>
      </c>
      <c r="E654" s="26">
        <v>1.075</v>
      </c>
      <c r="F654" s="68" t="str">
        <f>'JMS SHEDULE OF WORKS'!J22</f>
        <v>WC-04</v>
      </c>
      <c r="H654" s="13" t="s">
        <v>22</v>
      </c>
      <c r="I654" s="24">
        <f>'JMS SHEDULE OF WORKS'!G22</f>
        <v>5</v>
      </c>
      <c r="N654" s="3" t="s">
        <v>9</v>
      </c>
      <c r="O654" s="67">
        <f>'JMS SHEDULE OF WORKS'!Q22</f>
        <v>432.5</v>
      </c>
      <c r="Q654" s="26">
        <v>5.7</v>
      </c>
      <c r="R654" s="26">
        <v>1.075</v>
      </c>
      <c r="S654" s="68">
        <f>'JMS SHEDULE OF WORKS'!W22</f>
        <v>0</v>
      </c>
      <c r="T654" s="5"/>
      <c r="U654" s="13" t="s">
        <v>22</v>
      </c>
      <c r="V654" s="24">
        <v>5</v>
      </c>
      <c r="W654" s="5"/>
      <c r="X654" s="5"/>
      <c r="Y654" s="5"/>
      <c r="Z654" s="5"/>
      <c r="AA654" s="3" t="s">
        <v>9</v>
      </c>
      <c r="AB654" s="67">
        <f>'JMS SHEDULE OF WORKS'!AD22</f>
        <v>0</v>
      </c>
      <c r="AD654" s="26">
        <v>5.7</v>
      </c>
      <c r="AE654" s="26">
        <v>1.075</v>
      </c>
      <c r="AF654" s="68">
        <f>'JMS SHEDULE OF WORKS'!AJ22</f>
        <v>0</v>
      </c>
      <c r="AG654" s="5"/>
      <c r="AH654" s="13" t="s">
        <v>22</v>
      </c>
      <c r="AI654" s="24">
        <f>'JMS SHEDULE OF WORKS'!AG22</f>
        <v>0</v>
      </c>
      <c r="AJ654" s="5"/>
      <c r="AK654" s="5"/>
      <c r="AL654" s="5"/>
      <c r="AM654" s="5"/>
      <c r="AN654" s="3" t="s">
        <v>9</v>
      </c>
      <c r="AO654" s="67">
        <f>'JMS SHEDULE OF WORKS'!AQ22</f>
        <v>0</v>
      </c>
      <c r="AQ654" s="26">
        <v>5.7</v>
      </c>
      <c r="AR654" s="26">
        <v>1.075</v>
      </c>
      <c r="AS654" s="68">
        <f>'JMS SHEDULE OF WORKS'!AW22</f>
        <v>0</v>
      </c>
      <c r="AT654" s="5"/>
      <c r="AU654" s="13" t="s">
        <v>22</v>
      </c>
      <c r="AV654" s="24">
        <f>'JMS SHEDULE OF WORKS'!AT22</f>
        <v>0</v>
      </c>
      <c r="AW654" s="5"/>
      <c r="AX654" s="5"/>
      <c r="AY654" s="5"/>
      <c r="AZ654" s="5"/>
      <c r="BA654" s="3" t="s">
        <v>9</v>
      </c>
      <c r="BB654" s="86" t="s">
        <v>1509</v>
      </c>
      <c r="BD654" s="26">
        <v>1.5</v>
      </c>
      <c r="BE654" s="26">
        <v>1.075</v>
      </c>
      <c r="BF654" s="68">
        <f>'JMS SHEDULE OF WORKS'!BJ22</f>
        <v>0</v>
      </c>
      <c r="BG654" s="5"/>
      <c r="BH654" s="13" t="s">
        <v>22</v>
      </c>
      <c r="BI654" s="24">
        <f>'JMS SHEDULE OF WORKS'!BG22</f>
        <v>0</v>
      </c>
      <c r="BJ654" s="5"/>
      <c r="BK654" s="5"/>
      <c r="BL654" s="5"/>
      <c r="BM654" s="5"/>
    </row>
    <row r="655" spans="1:65" s="2" customFormat="1" x14ac:dyDescent="0.25">
      <c r="A655" s="66" t="str">
        <f>'JMS SHEDULE OF WORKS'!A22</f>
        <v>6881/20</v>
      </c>
      <c r="B655" s="8" t="s">
        <v>3</v>
      </c>
      <c r="C655" s="2" t="s">
        <v>4</v>
      </c>
      <c r="D655" s="27" t="s">
        <v>5</v>
      </c>
      <c r="E655" s="27" t="s">
        <v>5</v>
      </c>
      <c r="F655" s="27" t="s">
        <v>23</v>
      </c>
      <c r="G655" s="6" t="s">
        <v>6</v>
      </c>
      <c r="H655" s="14" t="s">
        <v>7</v>
      </c>
      <c r="I655" s="6" t="s">
        <v>8</v>
      </c>
      <c r="J655" s="6"/>
      <c r="K655" s="6" t="s">
        <v>18</v>
      </c>
      <c r="L655" s="6" t="s">
        <v>19</v>
      </c>
      <c r="M655" s="6" t="s">
        <v>20</v>
      </c>
      <c r="N655" s="66">
        <f>'JMS SHEDULE OF WORKS'!N22</f>
        <v>62713.562158000001</v>
      </c>
      <c r="O655" s="8" t="s">
        <v>3</v>
      </c>
      <c r="P655" s="2" t="s">
        <v>4</v>
      </c>
      <c r="Q655" s="27" t="s">
        <v>5</v>
      </c>
      <c r="R655" s="27" t="s">
        <v>5</v>
      </c>
      <c r="S655" s="27" t="s">
        <v>23</v>
      </c>
      <c r="T655" s="6" t="s">
        <v>6</v>
      </c>
      <c r="U655" s="14" t="s">
        <v>7</v>
      </c>
      <c r="V655" s="6" t="s">
        <v>8</v>
      </c>
      <c r="W655" s="6"/>
      <c r="X655" s="6" t="s">
        <v>18</v>
      </c>
      <c r="Y655" s="6" t="s">
        <v>19</v>
      </c>
      <c r="Z655" s="6" t="s">
        <v>20</v>
      </c>
      <c r="AA655" s="66" t="str">
        <f>'JMS SHEDULE OF WORKS'!AA22</f>
        <v>VE Cost powder coated steel £11469.49 each, powder coated alum £11827.23 each, Design change £12041.87 each</v>
      </c>
      <c r="AB655" s="8" t="s">
        <v>3</v>
      </c>
      <c r="AC655" s="2" t="s">
        <v>4</v>
      </c>
      <c r="AD655" s="27" t="s">
        <v>5</v>
      </c>
      <c r="AE655" s="27" t="s">
        <v>5</v>
      </c>
      <c r="AF655" s="27" t="s">
        <v>23</v>
      </c>
      <c r="AG655" s="6" t="s">
        <v>6</v>
      </c>
      <c r="AH655" s="14" t="s">
        <v>7</v>
      </c>
      <c r="AI655" s="6" t="s">
        <v>8</v>
      </c>
      <c r="AJ655" s="6"/>
      <c r="AK655" s="6" t="s">
        <v>18</v>
      </c>
      <c r="AL655" s="6" t="s">
        <v>19</v>
      </c>
      <c r="AM655" s="6" t="s">
        <v>20</v>
      </c>
      <c r="AN655" s="66">
        <f>'JMS SHEDULE OF WORKS'!AN22</f>
        <v>0</v>
      </c>
      <c r="AO655" s="8" t="s">
        <v>3</v>
      </c>
      <c r="AP655" s="2" t="s">
        <v>4</v>
      </c>
      <c r="AQ655" s="27" t="s">
        <v>5</v>
      </c>
      <c r="AR655" s="27" t="s">
        <v>5</v>
      </c>
      <c r="AS655" s="27" t="s">
        <v>23</v>
      </c>
      <c r="AT655" s="6" t="s">
        <v>6</v>
      </c>
      <c r="AU655" s="14" t="s">
        <v>7</v>
      </c>
      <c r="AV655" s="6" t="s">
        <v>8</v>
      </c>
      <c r="AW655" s="6"/>
      <c r="AX655" s="6" t="s">
        <v>18</v>
      </c>
      <c r="AY655" s="6" t="s">
        <v>19</v>
      </c>
      <c r="AZ655" s="6" t="s">
        <v>20</v>
      </c>
      <c r="BA655" s="66">
        <f>'JMS SHEDULE OF WORKS'!BA22</f>
        <v>0</v>
      </c>
      <c r="BB655" s="8" t="s">
        <v>3</v>
      </c>
      <c r="BC655" s="2" t="s">
        <v>4</v>
      </c>
      <c r="BD655" s="27" t="s">
        <v>5</v>
      </c>
      <c r="BE655" s="27" t="s">
        <v>5</v>
      </c>
      <c r="BF655" s="27" t="s">
        <v>23</v>
      </c>
      <c r="BG655" s="6" t="s">
        <v>6</v>
      </c>
      <c r="BH655" s="14" t="s">
        <v>7</v>
      </c>
      <c r="BI655" s="6" t="s">
        <v>8</v>
      </c>
      <c r="BJ655" s="6"/>
      <c r="BK655" s="6" t="s">
        <v>18</v>
      </c>
      <c r="BL655" s="6" t="s">
        <v>19</v>
      </c>
      <c r="BM655" s="6" t="s">
        <v>20</v>
      </c>
    </row>
    <row r="656" spans="1:65" x14ac:dyDescent="0.25">
      <c r="A656" s="30" t="s">
        <v>24</v>
      </c>
      <c r="B656" s="11" t="s">
        <v>11</v>
      </c>
      <c r="C656" s="12" t="s">
        <v>1212</v>
      </c>
      <c r="D656" s="28">
        <v>3.2000000000000001E-2</v>
      </c>
      <c r="E656" s="28">
        <v>3.2000000000000001E-2</v>
      </c>
      <c r="F656" s="28">
        <f t="shared" ref="F656:F657" si="352">SUM(D656*E656)</f>
        <v>1.024E-3</v>
      </c>
      <c r="G656" s="10">
        <f>SUM(D654)*3</f>
        <v>17.100000000000001</v>
      </c>
      <c r="H656" s="15">
        <v>550</v>
      </c>
      <c r="I656" s="10">
        <f t="shared" ref="I656:I657" si="353">SUM(F656*G656)*H656</f>
        <v>9.6307200000000019</v>
      </c>
      <c r="N656" s="30" t="s">
        <v>24</v>
      </c>
      <c r="O656" s="11" t="s">
        <v>11</v>
      </c>
      <c r="P656" s="12" t="s">
        <v>1212</v>
      </c>
      <c r="Q656" s="28">
        <v>3.2000000000000001E-2</v>
      </c>
      <c r="R656" s="28">
        <v>3.2000000000000001E-2</v>
      </c>
      <c r="S656" s="28">
        <f t="shared" ref="S656:S657" si="354">SUM(Q656*R656)</f>
        <v>1.024E-3</v>
      </c>
      <c r="T656" s="10">
        <f>SUM(Q654)*3</f>
        <v>17.100000000000001</v>
      </c>
      <c r="U656" s="15">
        <v>550</v>
      </c>
      <c r="V656" s="10">
        <f t="shared" ref="V656:V657" si="355">SUM(S656*T656)*U656</f>
        <v>9.6307200000000019</v>
      </c>
      <c r="W656" s="5"/>
      <c r="X656" s="5"/>
      <c r="Y656" s="5"/>
      <c r="Z656" s="5"/>
      <c r="AA656" s="30" t="s">
        <v>24</v>
      </c>
      <c r="AB656" s="11" t="s">
        <v>11</v>
      </c>
      <c r="AC656" s="12" t="s">
        <v>1212</v>
      </c>
      <c r="AD656" s="28">
        <v>3.2000000000000001E-2</v>
      </c>
      <c r="AE656" s="28">
        <v>3.2000000000000001E-2</v>
      </c>
      <c r="AF656" s="28">
        <f t="shared" ref="AF656:AF657" si="356">SUM(AD656*AE656)</f>
        <v>1.024E-3</v>
      </c>
      <c r="AG656" s="10">
        <f>SUM(AD654)*3</f>
        <v>17.100000000000001</v>
      </c>
      <c r="AH656" s="15">
        <v>550</v>
      </c>
      <c r="AI656" s="10">
        <f t="shared" ref="AI656:AI657" si="357">SUM(AF656*AG656)*AH656</f>
        <v>9.6307200000000019</v>
      </c>
      <c r="AJ656" s="5"/>
      <c r="AK656" s="5"/>
      <c r="AL656" s="5"/>
      <c r="AM656" s="5"/>
      <c r="AN656" s="30" t="s">
        <v>24</v>
      </c>
      <c r="AO656" s="11" t="s">
        <v>11</v>
      </c>
      <c r="AP656" s="12" t="s">
        <v>1212</v>
      </c>
      <c r="AQ656" s="28">
        <v>3.2000000000000001E-2</v>
      </c>
      <c r="AR656" s="28">
        <v>3.2000000000000001E-2</v>
      </c>
      <c r="AS656" s="28">
        <f t="shared" ref="AS656:AS657" si="358">SUM(AQ656*AR656)</f>
        <v>1.024E-3</v>
      </c>
      <c r="AT656" s="10">
        <f>SUM(AQ654)*3</f>
        <v>17.100000000000001</v>
      </c>
      <c r="AU656" s="15">
        <v>550</v>
      </c>
      <c r="AV656" s="10">
        <f t="shared" ref="AV656:AV657" si="359">SUM(AS656*AT656)*AU656</f>
        <v>9.6307200000000019</v>
      </c>
      <c r="AW656" s="5"/>
      <c r="AX656" s="5"/>
      <c r="AY656" s="5"/>
      <c r="AZ656" s="5"/>
      <c r="BA656" s="30" t="s">
        <v>24</v>
      </c>
      <c r="BB656" s="11" t="s">
        <v>11</v>
      </c>
      <c r="BC656" s="12" t="s">
        <v>1212</v>
      </c>
      <c r="BD656" s="28">
        <v>3.2000000000000001E-2</v>
      </c>
      <c r="BE656" s="28">
        <v>3.2000000000000001E-2</v>
      </c>
      <c r="BF656" s="28">
        <f t="shared" ref="BF656:BF657" si="360">SUM(BD656*BE656)</f>
        <v>1.024E-3</v>
      </c>
      <c r="BG656" s="10">
        <f>SUM(BD654)*3</f>
        <v>4.5</v>
      </c>
      <c r="BH656" s="15">
        <v>550</v>
      </c>
      <c r="BI656" s="10">
        <f t="shared" ref="BI656:BI657" si="361">SUM(BF656*BG656)*BH656</f>
        <v>2.5344000000000002</v>
      </c>
      <c r="BJ656" s="5"/>
      <c r="BK656" s="5"/>
      <c r="BL656" s="5"/>
      <c r="BM656" s="5"/>
    </row>
    <row r="657" spans="1:65" x14ac:dyDescent="0.25">
      <c r="A657" s="30" t="s">
        <v>24</v>
      </c>
      <c r="B657" s="11" t="s">
        <v>11</v>
      </c>
      <c r="C657" s="12" t="s">
        <v>1212</v>
      </c>
      <c r="D657" s="28">
        <v>3.2000000000000001E-2</v>
      </c>
      <c r="E657" s="28">
        <v>3.2000000000000001E-2</v>
      </c>
      <c r="F657" s="28">
        <f t="shared" si="352"/>
        <v>1.024E-3</v>
      </c>
      <c r="G657" s="10">
        <f>SUM(E654)*36</f>
        <v>38.699999999999996</v>
      </c>
      <c r="H657" s="15">
        <v>550</v>
      </c>
      <c r="I657" s="10">
        <f t="shared" si="353"/>
        <v>21.795839999999995</v>
      </c>
      <c r="N657" s="30" t="s">
        <v>24</v>
      </c>
      <c r="O657" s="11" t="s">
        <v>11</v>
      </c>
      <c r="P657" s="12" t="s">
        <v>1212</v>
      </c>
      <c r="Q657" s="28">
        <v>3.2000000000000001E-2</v>
      </c>
      <c r="R657" s="28">
        <v>3.2000000000000001E-2</v>
      </c>
      <c r="S657" s="28">
        <f t="shared" si="354"/>
        <v>1.024E-3</v>
      </c>
      <c r="T657" s="10">
        <f>SUM(R654)*36</f>
        <v>38.699999999999996</v>
      </c>
      <c r="U657" s="15">
        <v>550</v>
      </c>
      <c r="V657" s="10">
        <f t="shared" si="355"/>
        <v>21.795839999999995</v>
      </c>
      <c r="W657" s="5"/>
      <c r="X657" s="5"/>
      <c r="Y657" s="5"/>
      <c r="Z657" s="5"/>
      <c r="AA657" s="30" t="s">
        <v>24</v>
      </c>
      <c r="AB657" s="11" t="s">
        <v>11</v>
      </c>
      <c r="AC657" s="12" t="s">
        <v>1212</v>
      </c>
      <c r="AD657" s="28">
        <v>3.2000000000000001E-2</v>
      </c>
      <c r="AE657" s="28">
        <v>3.2000000000000001E-2</v>
      </c>
      <c r="AF657" s="28">
        <f t="shared" si="356"/>
        <v>1.024E-3</v>
      </c>
      <c r="AG657" s="10">
        <f>SUM(AE654)*36</f>
        <v>38.699999999999996</v>
      </c>
      <c r="AH657" s="15">
        <v>550</v>
      </c>
      <c r="AI657" s="10">
        <f t="shared" si="357"/>
        <v>21.795839999999995</v>
      </c>
      <c r="AJ657" s="5"/>
      <c r="AK657" s="5"/>
      <c r="AL657" s="5"/>
      <c r="AM657" s="5"/>
      <c r="AN657" s="30" t="s">
        <v>24</v>
      </c>
      <c r="AO657" s="11" t="s">
        <v>11</v>
      </c>
      <c r="AP657" s="12" t="s">
        <v>1212</v>
      </c>
      <c r="AQ657" s="28">
        <v>3.2000000000000001E-2</v>
      </c>
      <c r="AR657" s="28">
        <v>3.2000000000000001E-2</v>
      </c>
      <c r="AS657" s="28">
        <f t="shared" si="358"/>
        <v>1.024E-3</v>
      </c>
      <c r="AT657" s="10">
        <f>SUM(AR654)*36</f>
        <v>38.699999999999996</v>
      </c>
      <c r="AU657" s="15">
        <v>550</v>
      </c>
      <c r="AV657" s="10">
        <f t="shared" si="359"/>
        <v>21.795839999999995</v>
      </c>
      <c r="AW657" s="5"/>
      <c r="AX657" s="5"/>
      <c r="AY657" s="5"/>
      <c r="AZ657" s="5"/>
      <c r="BA657" s="30" t="s">
        <v>24</v>
      </c>
      <c r="BB657" s="11" t="s">
        <v>11</v>
      </c>
      <c r="BC657" s="12" t="s">
        <v>1212</v>
      </c>
      <c r="BD657" s="28">
        <v>3.2000000000000001E-2</v>
      </c>
      <c r="BE657" s="28">
        <v>3.2000000000000001E-2</v>
      </c>
      <c r="BF657" s="28">
        <f t="shared" si="360"/>
        <v>1.024E-3</v>
      </c>
      <c r="BG657" s="10">
        <f>SUM(BE654)*9</f>
        <v>9.6749999999999989</v>
      </c>
      <c r="BH657" s="15">
        <v>550</v>
      </c>
      <c r="BI657" s="10">
        <f t="shared" si="361"/>
        <v>5.4489599999999987</v>
      </c>
      <c r="BJ657" s="5"/>
      <c r="BK657" s="5"/>
      <c r="BL657" s="5"/>
      <c r="BM657" s="5"/>
    </row>
    <row r="658" spans="1:65" x14ac:dyDescent="0.25">
      <c r="A658" s="30" t="s">
        <v>24</v>
      </c>
      <c r="B658" s="11"/>
      <c r="C658" s="12"/>
      <c r="D658" s="28"/>
      <c r="E658" s="28"/>
      <c r="F658" s="28">
        <f t="shared" ref="F658:F664" si="362">SUM(D658*E658)</f>
        <v>0</v>
      </c>
      <c r="G658" s="10"/>
      <c r="H658" s="15"/>
      <c r="I658" s="10">
        <f t="shared" ref="I658:I664" si="363">SUM(F658*G658)*H658</f>
        <v>0</v>
      </c>
      <c r="N658" s="30" t="s">
        <v>24</v>
      </c>
      <c r="O658" s="11"/>
      <c r="P658" s="12"/>
      <c r="Q658" s="28"/>
      <c r="R658" s="28"/>
      <c r="S658" s="28">
        <f t="shared" ref="S658:S664" si="364">SUM(Q658*R658)</f>
        <v>0</v>
      </c>
      <c r="T658" s="10"/>
      <c r="U658" s="15"/>
      <c r="V658" s="10">
        <f t="shared" ref="V658:V664" si="365">SUM(S658*T658)*U658</f>
        <v>0</v>
      </c>
      <c r="W658" s="5"/>
      <c r="X658" s="5"/>
      <c r="Y658" s="5"/>
      <c r="Z658" s="5"/>
      <c r="AA658" s="30" t="s">
        <v>24</v>
      </c>
      <c r="AB658" s="11"/>
      <c r="AC658" s="12"/>
      <c r="AD658" s="28"/>
      <c r="AE658" s="28"/>
      <c r="AF658" s="28">
        <f t="shared" ref="AF658:AF664" si="366">SUM(AD658*AE658)</f>
        <v>0</v>
      </c>
      <c r="AG658" s="10"/>
      <c r="AH658" s="15"/>
      <c r="AI658" s="10">
        <f t="shared" ref="AI658:AI664" si="367">SUM(AF658*AG658)*AH658</f>
        <v>0</v>
      </c>
      <c r="AJ658" s="5"/>
      <c r="AK658" s="5"/>
      <c r="AL658" s="5"/>
      <c r="AM658" s="5"/>
      <c r="AN658" s="30" t="s">
        <v>24</v>
      </c>
      <c r="AO658" s="11"/>
      <c r="AP658" s="12"/>
      <c r="AQ658" s="28"/>
      <c r="AR658" s="28"/>
      <c r="AS658" s="28">
        <f t="shared" ref="AS658:AS664" si="368">SUM(AQ658*AR658)</f>
        <v>0</v>
      </c>
      <c r="AT658" s="10"/>
      <c r="AU658" s="15"/>
      <c r="AV658" s="10">
        <f t="shared" ref="AV658:AV664" si="369">SUM(AS658*AT658)*AU658</f>
        <v>0</v>
      </c>
      <c r="AW658" s="5"/>
      <c r="AX658" s="5"/>
      <c r="AY658" s="5"/>
      <c r="AZ658" s="5"/>
      <c r="BA658" s="30" t="s">
        <v>24</v>
      </c>
      <c r="BB658" s="11"/>
      <c r="BC658" s="12"/>
      <c r="BD658" s="28"/>
      <c r="BE658" s="28"/>
      <c r="BF658" s="28">
        <f t="shared" ref="BF658:BF664" si="370">SUM(BD658*BE658)</f>
        <v>0</v>
      </c>
      <c r="BG658" s="10"/>
      <c r="BH658" s="15"/>
      <c r="BI658" s="10">
        <f t="shared" ref="BI658:BI664" si="371">SUM(BF658*BG658)*BH658</f>
        <v>0</v>
      </c>
      <c r="BJ658" s="5"/>
      <c r="BK658" s="5"/>
      <c r="BL658" s="5"/>
      <c r="BM658" s="5"/>
    </row>
    <row r="659" spans="1:65" x14ac:dyDescent="0.25">
      <c r="A659" s="31" t="s">
        <v>25</v>
      </c>
      <c r="B659" s="11" t="s">
        <v>1222</v>
      </c>
      <c r="C659" s="12" t="s">
        <v>1169</v>
      </c>
      <c r="D659" s="28">
        <v>1.1000000000000001</v>
      </c>
      <c r="E659" s="28">
        <v>0.2</v>
      </c>
      <c r="F659" s="28">
        <f t="shared" si="362"/>
        <v>0.22000000000000003</v>
      </c>
      <c r="G659" s="10">
        <v>2</v>
      </c>
      <c r="H659" s="15">
        <v>12</v>
      </c>
      <c r="I659" s="10">
        <f t="shared" si="363"/>
        <v>5.2800000000000011</v>
      </c>
      <c r="N659" s="31" t="s">
        <v>25</v>
      </c>
      <c r="O659" s="11" t="s">
        <v>1222</v>
      </c>
      <c r="P659" s="12" t="s">
        <v>1169</v>
      </c>
      <c r="Q659" s="28">
        <v>1.1000000000000001</v>
      </c>
      <c r="R659" s="28">
        <v>0.2</v>
      </c>
      <c r="S659" s="28">
        <f t="shared" si="364"/>
        <v>0.22000000000000003</v>
      </c>
      <c r="T659" s="10">
        <v>2</v>
      </c>
      <c r="U659" s="15">
        <v>12</v>
      </c>
      <c r="V659" s="10">
        <f t="shared" si="365"/>
        <v>5.2800000000000011</v>
      </c>
      <c r="W659" s="5"/>
      <c r="X659" s="5"/>
      <c r="Y659" s="5"/>
      <c r="Z659" s="5"/>
      <c r="AA659" s="31" t="s">
        <v>25</v>
      </c>
      <c r="AB659" s="11" t="s">
        <v>1222</v>
      </c>
      <c r="AC659" s="12" t="s">
        <v>1169</v>
      </c>
      <c r="AD659" s="28">
        <v>1.1000000000000001</v>
      </c>
      <c r="AE659" s="28">
        <v>0.2</v>
      </c>
      <c r="AF659" s="28">
        <f t="shared" si="366"/>
        <v>0.22000000000000003</v>
      </c>
      <c r="AG659" s="10">
        <v>2</v>
      </c>
      <c r="AH659" s="15">
        <v>12</v>
      </c>
      <c r="AI659" s="10">
        <f t="shared" si="367"/>
        <v>5.2800000000000011</v>
      </c>
      <c r="AJ659" s="5"/>
      <c r="AK659" s="5"/>
      <c r="AL659" s="5"/>
      <c r="AM659" s="5"/>
      <c r="AN659" s="31" t="s">
        <v>25</v>
      </c>
      <c r="AO659" s="11" t="s">
        <v>1222</v>
      </c>
      <c r="AP659" s="12" t="s">
        <v>1169</v>
      </c>
      <c r="AQ659" s="28">
        <v>1.1000000000000001</v>
      </c>
      <c r="AR659" s="28">
        <v>0.2</v>
      </c>
      <c r="AS659" s="28">
        <f t="shared" si="368"/>
        <v>0.22000000000000003</v>
      </c>
      <c r="AT659" s="10">
        <v>2</v>
      </c>
      <c r="AU659" s="15">
        <v>12</v>
      </c>
      <c r="AV659" s="10">
        <f t="shared" si="369"/>
        <v>5.2800000000000011</v>
      </c>
      <c r="AW659" s="5"/>
      <c r="AX659" s="5"/>
      <c r="AY659" s="5"/>
      <c r="AZ659" s="5"/>
      <c r="BA659" s="31" t="s">
        <v>25</v>
      </c>
      <c r="BB659" s="11" t="s">
        <v>1222</v>
      </c>
      <c r="BC659" s="12" t="s">
        <v>1169</v>
      </c>
      <c r="BD659" s="28">
        <v>1.1000000000000001</v>
      </c>
      <c r="BE659" s="28">
        <v>0.2</v>
      </c>
      <c r="BF659" s="28">
        <f t="shared" si="370"/>
        <v>0.22000000000000003</v>
      </c>
      <c r="BG659" s="10">
        <v>2</v>
      </c>
      <c r="BH659" s="15">
        <v>12</v>
      </c>
      <c r="BI659" s="10">
        <f t="shared" si="371"/>
        <v>5.2800000000000011</v>
      </c>
      <c r="BJ659" s="5"/>
      <c r="BK659" s="5"/>
      <c r="BL659" s="5"/>
      <c r="BM659" s="5"/>
    </row>
    <row r="660" spans="1:65" x14ac:dyDescent="0.25">
      <c r="A660" s="31" t="s">
        <v>25</v>
      </c>
      <c r="B660" s="11" t="s">
        <v>1178</v>
      </c>
      <c r="C660" s="12" t="s">
        <v>1169</v>
      </c>
      <c r="D660" s="28">
        <v>1.1000000000000001</v>
      </c>
      <c r="E660" s="28">
        <v>0.2</v>
      </c>
      <c r="F660" s="28">
        <f t="shared" si="362"/>
        <v>0.22000000000000003</v>
      </c>
      <c r="G660" s="10">
        <v>8</v>
      </c>
      <c r="H660" s="15">
        <v>12</v>
      </c>
      <c r="I660" s="10">
        <f t="shared" si="363"/>
        <v>21.120000000000005</v>
      </c>
      <c r="N660" s="31" t="s">
        <v>25</v>
      </c>
      <c r="O660" s="11" t="s">
        <v>1178</v>
      </c>
      <c r="P660" s="12" t="s">
        <v>1169</v>
      </c>
      <c r="Q660" s="28">
        <v>1.1000000000000001</v>
      </c>
      <c r="R660" s="28">
        <v>0.2</v>
      </c>
      <c r="S660" s="28">
        <f t="shared" si="364"/>
        <v>0.22000000000000003</v>
      </c>
      <c r="T660" s="10">
        <v>8</v>
      </c>
      <c r="U660" s="15">
        <v>12</v>
      </c>
      <c r="V660" s="10">
        <f t="shared" si="365"/>
        <v>21.120000000000005</v>
      </c>
      <c r="W660" s="5"/>
      <c r="X660" s="5"/>
      <c r="Y660" s="5"/>
      <c r="Z660" s="5"/>
      <c r="AA660" s="31" t="s">
        <v>25</v>
      </c>
      <c r="AB660" s="11" t="s">
        <v>1178</v>
      </c>
      <c r="AC660" s="12" t="s">
        <v>1169</v>
      </c>
      <c r="AD660" s="28">
        <v>1.1000000000000001</v>
      </c>
      <c r="AE660" s="28">
        <v>0.2</v>
      </c>
      <c r="AF660" s="28">
        <f t="shared" si="366"/>
        <v>0.22000000000000003</v>
      </c>
      <c r="AG660" s="10">
        <v>8</v>
      </c>
      <c r="AH660" s="15">
        <v>12</v>
      </c>
      <c r="AI660" s="10">
        <f t="shared" si="367"/>
        <v>21.120000000000005</v>
      </c>
      <c r="AJ660" s="5"/>
      <c r="AK660" s="5"/>
      <c r="AL660" s="5"/>
      <c r="AM660" s="5"/>
      <c r="AN660" s="31" t="s">
        <v>25</v>
      </c>
      <c r="AO660" s="11" t="s">
        <v>1178</v>
      </c>
      <c r="AP660" s="12" t="s">
        <v>1169</v>
      </c>
      <c r="AQ660" s="28">
        <v>1.1000000000000001</v>
      </c>
      <c r="AR660" s="28">
        <v>0.2</v>
      </c>
      <c r="AS660" s="28">
        <f t="shared" si="368"/>
        <v>0.22000000000000003</v>
      </c>
      <c r="AT660" s="10">
        <v>8</v>
      </c>
      <c r="AU660" s="15">
        <v>12</v>
      </c>
      <c r="AV660" s="10">
        <f t="shared" si="369"/>
        <v>21.120000000000005</v>
      </c>
      <c r="AW660" s="5"/>
      <c r="AX660" s="5"/>
      <c r="AY660" s="5"/>
      <c r="AZ660" s="5"/>
      <c r="BA660" s="31" t="s">
        <v>25</v>
      </c>
      <c r="BB660" s="11" t="s">
        <v>1178</v>
      </c>
      <c r="BC660" s="12" t="s">
        <v>1169</v>
      </c>
      <c r="BD660" s="28">
        <v>1.1000000000000001</v>
      </c>
      <c r="BE660" s="28">
        <v>0.2</v>
      </c>
      <c r="BF660" s="28">
        <f t="shared" si="370"/>
        <v>0.22000000000000003</v>
      </c>
      <c r="BG660" s="10">
        <v>2</v>
      </c>
      <c r="BH660" s="15">
        <v>12</v>
      </c>
      <c r="BI660" s="10">
        <f t="shared" si="371"/>
        <v>5.2800000000000011</v>
      </c>
      <c r="BJ660" s="5"/>
      <c r="BK660" s="5"/>
      <c r="BL660" s="5"/>
      <c r="BM660" s="5"/>
    </row>
    <row r="661" spans="1:65" x14ac:dyDescent="0.25">
      <c r="A661" s="31" t="s">
        <v>25</v>
      </c>
      <c r="B661" s="11" t="s">
        <v>1188</v>
      </c>
      <c r="C661" s="12" t="s">
        <v>1169</v>
      </c>
      <c r="D661" s="28">
        <v>3</v>
      </c>
      <c r="E661" s="28">
        <v>0.2</v>
      </c>
      <c r="F661" s="28">
        <f t="shared" si="362"/>
        <v>0.60000000000000009</v>
      </c>
      <c r="G661" s="10">
        <v>2</v>
      </c>
      <c r="H661" s="15">
        <v>12</v>
      </c>
      <c r="I661" s="10">
        <f t="shared" si="363"/>
        <v>14.400000000000002</v>
      </c>
      <c r="N661" s="31" t="s">
        <v>25</v>
      </c>
      <c r="O661" s="11" t="s">
        <v>1188</v>
      </c>
      <c r="P661" s="12" t="s">
        <v>1169</v>
      </c>
      <c r="Q661" s="28">
        <v>3</v>
      </c>
      <c r="R661" s="28">
        <v>0.2</v>
      </c>
      <c r="S661" s="28">
        <f t="shared" si="364"/>
        <v>0.60000000000000009</v>
      </c>
      <c r="T661" s="10">
        <v>2</v>
      </c>
      <c r="U661" s="15">
        <v>12</v>
      </c>
      <c r="V661" s="10">
        <f t="shared" si="365"/>
        <v>14.400000000000002</v>
      </c>
      <c r="W661" s="5"/>
      <c r="X661" s="5"/>
      <c r="Y661" s="5"/>
      <c r="Z661" s="5"/>
      <c r="AA661" s="31" t="s">
        <v>25</v>
      </c>
      <c r="AB661" s="11" t="s">
        <v>1188</v>
      </c>
      <c r="AC661" s="12" t="s">
        <v>1169</v>
      </c>
      <c r="AD661" s="28">
        <v>3</v>
      </c>
      <c r="AE661" s="28">
        <v>0.2</v>
      </c>
      <c r="AF661" s="28">
        <f t="shared" si="366"/>
        <v>0.60000000000000009</v>
      </c>
      <c r="AG661" s="10">
        <v>2</v>
      </c>
      <c r="AH661" s="15">
        <v>12</v>
      </c>
      <c r="AI661" s="10">
        <f t="shared" si="367"/>
        <v>14.400000000000002</v>
      </c>
      <c r="AJ661" s="5"/>
      <c r="AK661" s="5"/>
      <c r="AL661" s="5"/>
      <c r="AM661" s="5"/>
      <c r="AN661" s="31" t="s">
        <v>25</v>
      </c>
      <c r="AO661" s="11" t="s">
        <v>1188</v>
      </c>
      <c r="AP661" s="12" t="s">
        <v>1169</v>
      </c>
      <c r="AQ661" s="28">
        <v>3</v>
      </c>
      <c r="AR661" s="28">
        <v>0.2</v>
      </c>
      <c r="AS661" s="28">
        <f t="shared" si="368"/>
        <v>0.60000000000000009</v>
      </c>
      <c r="AT661" s="10">
        <v>2</v>
      </c>
      <c r="AU661" s="15">
        <v>12</v>
      </c>
      <c r="AV661" s="10">
        <f t="shared" si="369"/>
        <v>14.400000000000002</v>
      </c>
      <c r="AW661" s="5"/>
      <c r="AX661" s="5"/>
      <c r="AY661" s="5"/>
      <c r="AZ661" s="5"/>
      <c r="BA661" s="31" t="s">
        <v>25</v>
      </c>
      <c r="BB661" s="11" t="s">
        <v>1188</v>
      </c>
      <c r="BC661" s="12" t="s">
        <v>1169</v>
      </c>
      <c r="BD661" s="28">
        <v>1.5</v>
      </c>
      <c r="BE661" s="28">
        <v>0.2</v>
      </c>
      <c r="BF661" s="28">
        <f t="shared" si="370"/>
        <v>0.30000000000000004</v>
      </c>
      <c r="BG661" s="10">
        <v>1</v>
      </c>
      <c r="BH661" s="15">
        <v>12</v>
      </c>
      <c r="BI661" s="10">
        <f t="shared" si="371"/>
        <v>3.6000000000000005</v>
      </c>
      <c r="BJ661" s="5"/>
      <c r="BK661" s="5"/>
      <c r="BL661" s="5"/>
      <c r="BM661" s="5"/>
    </row>
    <row r="662" spans="1:65" x14ac:dyDescent="0.25">
      <c r="A662" s="31" t="s">
        <v>25</v>
      </c>
      <c r="B662" s="11" t="s">
        <v>1223</v>
      </c>
      <c r="C662" s="12" t="s">
        <v>1169</v>
      </c>
      <c r="D662" s="28">
        <v>3</v>
      </c>
      <c r="E662" s="28">
        <v>0.2</v>
      </c>
      <c r="F662" s="28">
        <f t="shared" si="362"/>
        <v>0.60000000000000009</v>
      </c>
      <c r="G662" s="10">
        <v>2</v>
      </c>
      <c r="H662" s="15">
        <v>12</v>
      </c>
      <c r="I662" s="10">
        <f t="shared" si="363"/>
        <v>14.400000000000002</v>
      </c>
      <c r="N662" s="31" t="s">
        <v>25</v>
      </c>
      <c r="O662" s="11" t="s">
        <v>1223</v>
      </c>
      <c r="P662" s="12" t="s">
        <v>1169</v>
      </c>
      <c r="Q662" s="28">
        <v>3</v>
      </c>
      <c r="R662" s="28">
        <v>0.2</v>
      </c>
      <c r="S662" s="28">
        <f t="shared" si="364"/>
        <v>0.60000000000000009</v>
      </c>
      <c r="T662" s="10">
        <v>2</v>
      </c>
      <c r="U662" s="15">
        <v>12</v>
      </c>
      <c r="V662" s="10">
        <f t="shared" si="365"/>
        <v>14.400000000000002</v>
      </c>
      <c r="W662" s="5"/>
      <c r="X662" s="5"/>
      <c r="Y662" s="5"/>
      <c r="Z662" s="5"/>
      <c r="AA662" s="31" t="s">
        <v>25</v>
      </c>
      <c r="AB662" s="11" t="s">
        <v>1223</v>
      </c>
      <c r="AC662" s="12" t="s">
        <v>1169</v>
      </c>
      <c r="AD662" s="28">
        <v>3</v>
      </c>
      <c r="AE662" s="28">
        <v>0.2</v>
      </c>
      <c r="AF662" s="28">
        <f t="shared" si="366"/>
        <v>0.60000000000000009</v>
      </c>
      <c r="AG662" s="10">
        <v>2</v>
      </c>
      <c r="AH662" s="15">
        <v>12</v>
      </c>
      <c r="AI662" s="10">
        <f t="shared" si="367"/>
        <v>14.400000000000002</v>
      </c>
      <c r="AJ662" s="5"/>
      <c r="AK662" s="5"/>
      <c r="AL662" s="5"/>
      <c r="AM662" s="5"/>
      <c r="AN662" s="31" t="s">
        <v>25</v>
      </c>
      <c r="AO662" s="11" t="s">
        <v>1223</v>
      </c>
      <c r="AP662" s="12" t="s">
        <v>1169</v>
      </c>
      <c r="AQ662" s="28">
        <v>3</v>
      </c>
      <c r="AR662" s="28">
        <v>0.2</v>
      </c>
      <c r="AS662" s="28">
        <f t="shared" si="368"/>
        <v>0.60000000000000009</v>
      </c>
      <c r="AT662" s="10">
        <v>2</v>
      </c>
      <c r="AU662" s="15">
        <v>12</v>
      </c>
      <c r="AV662" s="10">
        <f t="shared" si="369"/>
        <v>14.400000000000002</v>
      </c>
      <c r="AW662" s="5"/>
      <c r="AX662" s="5"/>
      <c r="AY662" s="5"/>
      <c r="AZ662" s="5"/>
      <c r="BA662" s="31" t="s">
        <v>25</v>
      </c>
      <c r="BB662" s="11" t="s">
        <v>1223</v>
      </c>
      <c r="BC662" s="12" t="s">
        <v>1169</v>
      </c>
      <c r="BD662" s="28">
        <v>1.5</v>
      </c>
      <c r="BE662" s="28">
        <v>0.2</v>
      </c>
      <c r="BF662" s="28">
        <f t="shared" si="370"/>
        <v>0.30000000000000004</v>
      </c>
      <c r="BG662" s="10">
        <v>1</v>
      </c>
      <c r="BH662" s="15">
        <v>12</v>
      </c>
      <c r="BI662" s="10">
        <f t="shared" si="371"/>
        <v>3.6000000000000005</v>
      </c>
      <c r="BJ662" s="5"/>
      <c r="BK662" s="5"/>
      <c r="BL662" s="5"/>
      <c r="BM662" s="5"/>
    </row>
    <row r="663" spans="1:65" x14ac:dyDescent="0.25">
      <c r="A663" s="31" t="s">
        <v>25</v>
      </c>
      <c r="B663" s="11" t="s">
        <v>1225</v>
      </c>
      <c r="C663" s="12" t="s">
        <v>1169</v>
      </c>
      <c r="D663" s="28">
        <v>1.1000000000000001</v>
      </c>
      <c r="E663" s="28">
        <v>1</v>
      </c>
      <c r="F663" s="28">
        <f t="shared" si="362"/>
        <v>1.1000000000000001</v>
      </c>
      <c r="G663" s="10">
        <v>4</v>
      </c>
      <c r="H663" s="15">
        <v>12</v>
      </c>
      <c r="I663" s="10">
        <f t="shared" si="363"/>
        <v>52.800000000000004</v>
      </c>
      <c r="N663" s="31" t="s">
        <v>25</v>
      </c>
      <c r="O663" s="11" t="s">
        <v>1225</v>
      </c>
      <c r="P663" s="12" t="s">
        <v>1169</v>
      </c>
      <c r="Q663" s="28">
        <v>1.1000000000000001</v>
      </c>
      <c r="R663" s="28">
        <v>1</v>
      </c>
      <c r="S663" s="28">
        <f t="shared" si="364"/>
        <v>1.1000000000000001</v>
      </c>
      <c r="T663" s="10">
        <v>4</v>
      </c>
      <c r="U663" s="15">
        <v>12</v>
      </c>
      <c r="V663" s="10">
        <f t="shared" si="365"/>
        <v>52.800000000000004</v>
      </c>
      <c r="W663" s="5"/>
      <c r="X663" s="5"/>
      <c r="Y663" s="5"/>
      <c r="Z663" s="5"/>
      <c r="AA663" s="31" t="s">
        <v>25</v>
      </c>
      <c r="AB663" s="11" t="s">
        <v>1225</v>
      </c>
      <c r="AC663" s="12" t="s">
        <v>1169</v>
      </c>
      <c r="AD663" s="28">
        <v>1.1000000000000001</v>
      </c>
      <c r="AE663" s="28">
        <v>1</v>
      </c>
      <c r="AF663" s="28">
        <f t="shared" si="366"/>
        <v>1.1000000000000001</v>
      </c>
      <c r="AG663" s="10">
        <v>4</v>
      </c>
      <c r="AH663" s="15">
        <v>12</v>
      </c>
      <c r="AI663" s="10">
        <f t="shared" si="367"/>
        <v>52.800000000000004</v>
      </c>
      <c r="AJ663" s="5"/>
      <c r="AK663" s="5"/>
      <c r="AL663" s="5"/>
      <c r="AM663" s="5"/>
      <c r="AN663" s="31" t="s">
        <v>25</v>
      </c>
      <c r="AO663" s="11" t="s">
        <v>1225</v>
      </c>
      <c r="AP663" s="12" t="s">
        <v>1169</v>
      </c>
      <c r="AQ663" s="28">
        <v>1.1000000000000001</v>
      </c>
      <c r="AR663" s="28">
        <v>1</v>
      </c>
      <c r="AS663" s="28">
        <f t="shared" si="368"/>
        <v>1.1000000000000001</v>
      </c>
      <c r="AT663" s="10">
        <v>4</v>
      </c>
      <c r="AU663" s="15">
        <v>12</v>
      </c>
      <c r="AV663" s="10">
        <f t="shared" si="369"/>
        <v>52.800000000000004</v>
      </c>
      <c r="AW663" s="5"/>
      <c r="AX663" s="5"/>
      <c r="AY663" s="5"/>
      <c r="AZ663" s="5"/>
      <c r="BA663" s="31" t="s">
        <v>25</v>
      </c>
      <c r="BB663" s="11" t="s">
        <v>1225</v>
      </c>
      <c r="BC663" s="12" t="s">
        <v>1169</v>
      </c>
      <c r="BD663" s="28">
        <v>1.5</v>
      </c>
      <c r="BE663" s="28">
        <v>1</v>
      </c>
      <c r="BF663" s="28">
        <f t="shared" si="370"/>
        <v>1.5</v>
      </c>
      <c r="BG663" s="10">
        <v>1</v>
      </c>
      <c r="BH663" s="15">
        <v>12</v>
      </c>
      <c r="BI663" s="10">
        <f t="shared" si="371"/>
        <v>18</v>
      </c>
      <c r="BJ663" s="5"/>
      <c r="BK663" s="5"/>
      <c r="BL663" s="5"/>
      <c r="BM663" s="5"/>
    </row>
    <row r="664" spans="1:65" x14ac:dyDescent="0.25">
      <c r="A664" s="31" t="s">
        <v>25</v>
      </c>
      <c r="B664" s="11" t="s">
        <v>1225</v>
      </c>
      <c r="C664" s="12" t="s">
        <v>1169</v>
      </c>
      <c r="D664" s="28">
        <v>1.1000000000000001</v>
      </c>
      <c r="E664" s="28">
        <v>0.4</v>
      </c>
      <c r="F664" s="28">
        <f t="shared" si="362"/>
        <v>0.44000000000000006</v>
      </c>
      <c r="G664" s="10">
        <v>4</v>
      </c>
      <c r="H664" s="15">
        <v>12</v>
      </c>
      <c r="I664" s="10">
        <f t="shared" si="363"/>
        <v>21.120000000000005</v>
      </c>
      <c r="N664" s="31" t="s">
        <v>25</v>
      </c>
      <c r="O664" s="11" t="s">
        <v>1225</v>
      </c>
      <c r="P664" s="12" t="s">
        <v>1169</v>
      </c>
      <c r="Q664" s="28">
        <v>1.1000000000000001</v>
      </c>
      <c r="R664" s="28">
        <v>0.4</v>
      </c>
      <c r="S664" s="28">
        <f t="shared" si="364"/>
        <v>0.44000000000000006</v>
      </c>
      <c r="T664" s="10">
        <v>4</v>
      </c>
      <c r="U664" s="15">
        <v>12</v>
      </c>
      <c r="V664" s="10">
        <f t="shared" si="365"/>
        <v>21.120000000000005</v>
      </c>
      <c r="W664" s="5"/>
      <c r="X664" s="5"/>
      <c r="Y664" s="5"/>
      <c r="Z664" s="5"/>
      <c r="AA664" s="31" t="s">
        <v>25</v>
      </c>
      <c r="AB664" s="11" t="s">
        <v>1225</v>
      </c>
      <c r="AC664" s="12" t="s">
        <v>1169</v>
      </c>
      <c r="AD664" s="28">
        <v>1.1000000000000001</v>
      </c>
      <c r="AE664" s="28">
        <v>0.4</v>
      </c>
      <c r="AF664" s="28">
        <f t="shared" si="366"/>
        <v>0.44000000000000006</v>
      </c>
      <c r="AG664" s="10">
        <v>4</v>
      </c>
      <c r="AH664" s="15">
        <v>12</v>
      </c>
      <c r="AI664" s="10">
        <f t="shared" si="367"/>
        <v>21.120000000000005</v>
      </c>
      <c r="AJ664" s="5"/>
      <c r="AK664" s="5"/>
      <c r="AL664" s="5"/>
      <c r="AM664" s="5"/>
      <c r="AN664" s="31" t="s">
        <v>25</v>
      </c>
      <c r="AO664" s="11" t="s">
        <v>1225</v>
      </c>
      <c r="AP664" s="12" t="s">
        <v>1169</v>
      </c>
      <c r="AQ664" s="28">
        <v>1.1000000000000001</v>
      </c>
      <c r="AR664" s="28">
        <v>0.4</v>
      </c>
      <c r="AS664" s="28">
        <f t="shared" si="368"/>
        <v>0.44000000000000006</v>
      </c>
      <c r="AT664" s="10">
        <v>4</v>
      </c>
      <c r="AU664" s="15">
        <v>12</v>
      </c>
      <c r="AV664" s="10">
        <f t="shared" si="369"/>
        <v>21.120000000000005</v>
      </c>
      <c r="AW664" s="5"/>
      <c r="AX664" s="5"/>
      <c r="AY664" s="5"/>
      <c r="AZ664" s="5"/>
      <c r="BA664" s="31" t="s">
        <v>25</v>
      </c>
      <c r="BB664" s="11" t="s">
        <v>1225</v>
      </c>
      <c r="BC664" s="12" t="s">
        <v>1169</v>
      </c>
      <c r="BD664" s="28">
        <v>1.5</v>
      </c>
      <c r="BE664" s="28">
        <v>0.4</v>
      </c>
      <c r="BF664" s="28">
        <f t="shared" si="370"/>
        <v>0.60000000000000009</v>
      </c>
      <c r="BG664" s="10">
        <v>1</v>
      </c>
      <c r="BH664" s="15">
        <v>12</v>
      </c>
      <c r="BI664" s="10">
        <f t="shared" si="371"/>
        <v>7.2000000000000011</v>
      </c>
      <c r="BJ664" s="5"/>
      <c r="BK664" s="5"/>
      <c r="BL664" s="5"/>
      <c r="BM664" s="5"/>
    </row>
    <row r="665" spans="1:65" x14ac:dyDescent="0.25">
      <c r="A665" s="31" t="s">
        <v>39</v>
      </c>
      <c r="B665" s="11"/>
      <c r="C665" s="12"/>
      <c r="D665" s="28"/>
      <c r="E665" s="28"/>
      <c r="F665" s="28"/>
      <c r="G665" s="10"/>
      <c r="H665" s="15"/>
      <c r="I665" s="10">
        <f t="shared" ref="I665:I667" si="372">SUM(G665*H665)</f>
        <v>0</v>
      </c>
      <c r="N665" s="31" t="s">
        <v>39</v>
      </c>
      <c r="O665" s="11"/>
      <c r="P665" s="12"/>
      <c r="Q665" s="28"/>
      <c r="R665" s="28"/>
      <c r="S665" s="28"/>
      <c r="T665" s="10"/>
      <c r="U665" s="15"/>
      <c r="V665" s="10">
        <f t="shared" ref="V665:V686" si="373">SUM(T665*U665)</f>
        <v>0</v>
      </c>
      <c r="W665" s="5"/>
      <c r="X665" s="5"/>
      <c r="Y665" s="5"/>
      <c r="Z665" s="5"/>
      <c r="AA665" s="31" t="s">
        <v>39</v>
      </c>
      <c r="AB665" s="11"/>
      <c r="AC665" s="12"/>
      <c r="AD665" s="28"/>
      <c r="AE665" s="28"/>
      <c r="AF665" s="28"/>
      <c r="AG665" s="10"/>
      <c r="AH665" s="15"/>
      <c r="AI665" s="10">
        <f t="shared" ref="AI665:AI686" si="374">SUM(AG665*AH665)</f>
        <v>0</v>
      </c>
      <c r="AJ665" s="5"/>
      <c r="AK665" s="5"/>
      <c r="AL665" s="5"/>
      <c r="AM665" s="5"/>
      <c r="AN665" s="31" t="s">
        <v>39</v>
      </c>
      <c r="AO665" s="11"/>
      <c r="AP665" s="12"/>
      <c r="AQ665" s="28"/>
      <c r="AR665" s="28"/>
      <c r="AS665" s="28"/>
      <c r="AT665" s="10"/>
      <c r="AU665" s="15"/>
      <c r="AV665" s="10">
        <f t="shared" ref="AV665:AV686" si="375">SUM(AT665*AU665)</f>
        <v>0</v>
      </c>
      <c r="AW665" s="5"/>
      <c r="AX665" s="5"/>
      <c r="AY665" s="5"/>
      <c r="AZ665" s="5"/>
      <c r="BA665" s="31" t="s">
        <v>39</v>
      </c>
      <c r="BB665" s="11"/>
      <c r="BC665" s="12"/>
      <c r="BD665" s="28"/>
      <c r="BE665" s="28"/>
      <c r="BF665" s="28"/>
      <c r="BG665" s="10"/>
      <c r="BH665" s="15"/>
      <c r="BI665" s="10">
        <f t="shared" ref="BI665:BI686" si="376">SUM(BG665*BH665)</f>
        <v>0</v>
      </c>
      <c r="BJ665" s="5"/>
      <c r="BK665" s="5"/>
      <c r="BL665" s="5"/>
      <c r="BM665" s="5"/>
    </row>
    <row r="666" spans="1:65" x14ac:dyDescent="0.25">
      <c r="A666" s="31" t="s">
        <v>39</v>
      </c>
      <c r="B666" s="11"/>
      <c r="C666" s="12"/>
      <c r="D666" s="28"/>
      <c r="E666" s="28"/>
      <c r="F666" s="28"/>
      <c r="G666" s="10"/>
      <c r="H666" s="15"/>
      <c r="I666" s="10">
        <f t="shared" si="372"/>
        <v>0</v>
      </c>
      <c r="N666" s="31" t="s">
        <v>39</v>
      </c>
      <c r="O666" s="11"/>
      <c r="P666" s="12"/>
      <c r="Q666" s="28"/>
      <c r="R666" s="28"/>
      <c r="S666" s="28"/>
      <c r="T666" s="10"/>
      <c r="U666" s="15"/>
      <c r="V666" s="10">
        <f t="shared" si="373"/>
        <v>0</v>
      </c>
      <c r="W666" s="5"/>
      <c r="X666" s="5"/>
      <c r="Y666" s="5"/>
      <c r="Z666" s="5"/>
      <c r="AA666" s="31" t="s">
        <v>39</v>
      </c>
      <c r="AB666" s="11"/>
      <c r="AC666" s="12"/>
      <c r="AD666" s="28"/>
      <c r="AE666" s="28"/>
      <c r="AF666" s="28"/>
      <c r="AG666" s="10"/>
      <c r="AH666" s="15"/>
      <c r="AI666" s="10">
        <f t="shared" si="374"/>
        <v>0</v>
      </c>
      <c r="AJ666" s="5"/>
      <c r="AK666" s="5"/>
      <c r="AL666" s="5"/>
      <c r="AM666" s="5"/>
      <c r="AN666" s="31" t="s">
        <v>39</v>
      </c>
      <c r="AO666" s="11"/>
      <c r="AP666" s="12"/>
      <c r="AQ666" s="28"/>
      <c r="AR666" s="28"/>
      <c r="AS666" s="28"/>
      <c r="AT666" s="10"/>
      <c r="AU666" s="15"/>
      <c r="AV666" s="10">
        <f t="shared" si="375"/>
        <v>0</v>
      </c>
      <c r="AW666" s="5"/>
      <c r="AX666" s="5"/>
      <c r="AY666" s="5"/>
      <c r="AZ666" s="5"/>
      <c r="BA666" s="31" t="s">
        <v>39</v>
      </c>
      <c r="BB666" s="11"/>
      <c r="BC666" s="12"/>
      <c r="BD666" s="28"/>
      <c r="BE666" s="28"/>
      <c r="BF666" s="28"/>
      <c r="BG666" s="10"/>
      <c r="BH666" s="15"/>
      <c r="BI666" s="10">
        <f t="shared" si="376"/>
        <v>0</v>
      </c>
      <c r="BJ666" s="5"/>
      <c r="BK666" s="5"/>
      <c r="BL666" s="5"/>
      <c r="BM666" s="5"/>
    </row>
    <row r="667" spans="1:65" x14ac:dyDescent="0.25">
      <c r="A667" s="31" t="s">
        <v>39</v>
      </c>
      <c r="B667" s="11"/>
      <c r="C667" s="12"/>
      <c r="D667" s="28"/>
      <c r="E667" s="28"/>
      <c r="F667" s="28"/>
      <c r="G667" s="10"/>
      <c r="H667" s="15"/>
      <c r="I667" s="10">
        <f t="shared" si="372"/>
        <v>0</v>
      </c>
      <c r="N667" s="31" t="s">
        <v>39</v>
      </c>
      <c r="O667" s="11"/>
      <c r="P667" s="12"/>
      <c r="Q667" s="28"/>
      <c r="R667" s="28"/>
      <c r="S667" s="28"/>
      <c r="T667" s="10"/>
      <c r="U667" s="15"/>
      <c r="V667" s="10">
        <f t="shared" si="373"/>
        <v>0</v>
      </c>
      <c r="W667" s="5"/>
      <c r="X667" s="5"/>
      <c r="Y667" s="5"/>
      <c r="Z667" s="5"/>
      <c r="AA667" s="31" t="s">
        <v>39</v>
      </c>
      <c r="AB667" s="11"/>
      <c r="AC667" s="12"/>
      <c r="AD667" s="28"/>
      <c r="AE667" s="28"/>
      <c r="AF667" s="28"/>
      <c r="AG667" s="10"/>
      <c r="AH667" s="15"/>
      <c r="AI667" s="10">
        <f t="shared" si="374"/>
        <v>0</v>
      </c>
      <c r="AJ667" s="5"/>
      <c r="AK667" s="5"/>
      <c r="AL667" s="5"/>
      <c r="AM667" s="5"/>
      <c r="AN667" s="31" t="s">
        <v>39</v>
      </c>
      <c r="AO667" s="11"/>
      <c r="AP667" s="12"/>
      <c r="AQ667" s="28"/>
      <c r="AR667" s="28"/>
      <c r="AS667" s="28"/>
      <c r="AT667" s="10"/>
      <c r="AU667" s="15"/>
      <c r="AV667" s="10">
        <f t="shared" si="375"/>
        <v>0</v>
      </c>
      <c r="AW667" s="5"/>
      <c r="AX667" s="5"/>
      <c r="AY667" s="5"/>
      <c r="AZ667" s="5"/>
      <c r="BA667" s="31" t="s">
        <v>39</v>
      </c>
      <c r="BB667" s="11"/>
      <c r="BC667" s="12"/>
      <c r="BD667" s="28"/>
      <c r="BE667" s="28"/>
      <c r="BF667" s="28"/>
      <c r="BG667" s="10"/>
      <c r="BH667" s="15"/>
      <c r="BI667" s="10">
        <f t="shared" si="376"/>
        <v>0</v>
      </c>
      <c r="BJ667" s="5"/>
      <c r="BK667" s="5"/>
      <c r="BL667" s="5"/>
      <c r="BM667" s="5"/>
    </row>
    <row r="668" spans="1:65" x14ac:dyDescent="0.25">
      <c r="A668" s="32" t="s">
        <v>28</v>
      </c>
      <c r="B668" s="11" t="s">
        <v>1224</v>
      </c>
      <c r="C668" s="12"/>
      <c r="D668" s="28"/>
      <c r="E668" s="28"/>
      <c r="F668" s="28"/>
      <c r="G668" s="10">
        <v>1</v>
      </c>
      <c r="H668" s="15">
        <v>6440</v>
      </c>
      <c r="I668" s="10">
        <f t="shared" ref="I668:I669" si="377">SUM(G668*H668)</f>
        <v>6440</v>
      </c>
      <c r="J668" s="5" t="s">
        <v>1310</v>
      </c>
      <c r="N668" s="32" t="s">
        <v>28</v>
      </c>
      <c r="O668" s="11" t="s">
        <v>1224</v>
      </c>
      <c r="P668" s="234" t="s">
        <v>1359</v>
      </c>
      <c r="Q668" s="235"/>
      <c r="R668" s="235"/>
      <c r="S668" s="235"/>
      <c r="T668" s="231">
        <v>0.85</v>
      </c>
      <c r="U668" s="15">
        <v>6440</v>
      </c>
      <c r="V668" s="10">
        <f t="shared" si="373"/>
        <v>5474</v>
      </c>
      <c r="W668" s="5" t="s">
        <v>1310</v>
      </c>
      <c r="X668" s="5"/>
      <c r="Y668" s="5"/>
      <c r="Z668" s="5"/>
      <c r="AA668" s="32" t="s">
        <v>28</v>
      </c>
      <c r="AB668" s="11" t="s">
        <v>1224</v>
      </c>
      <c r="AC668" s="234" t="s">
        <v>1358</v>
      </c>
      <c r="AD668" s="28"/>
      <c r="AE668" s="28"/>
      <c r="AF668" s="28"/>
      <c r="AG668" s="231">
        <v>0.9</v>
      </c>
      <c r="AH668" s="15">
        <v>6440</v>
      </c>
      <c r="AI668" s="10">
        <f t="shared" si="374"/>
        <v>5796</v>
      </c>
      <c r="AJ668" s="5" t="s">
        <v>1310</v>
      </c>
      <c r="AK668" s="5"/>
      <c r="AL668" s="5"/>
      <c r="AM668" s="5"/>
      <c r="AN668" s="32" t="s">
        <v>28</v>
      </c>
      <c r="AO668" s="11" t="s">
        <v>1224</v>
      </c>
      <c r="AP668" s="234" t="s">
        <v>1360</v>
      </c>
      <c r="AQ668" s="235"/>
      <c r="AR668" s="235"/>
      <c r="AS668" s="235"/>
      <c r="AT668" s="231">
        <v>0.93</v>
      </c>
      <c r="AU668" s="15">
        <v>6440</v>
      </c>
      <c r="AV668" s="10">
        <f t="shared" si="375"/>
        <v>5989.2000000000007</v>
      </c>
      <c r="AW668" s="5" t="s">
        <v>1310</v>
      </c>
      <c r="AX668" s="5"/>
      <c r="AY668" s="5"/>
      <c r="AZ668" s="5"/>
      <c r="BA668" s="32" t="s">
        <v>28</v>
      </c>
      <c r="BB668" s="11" t="s">
        <v>1224</v>
      </c>
      <c r="BC668" s="12"/>
      <c r="BD668" s="28"/>
      <c r="BE668" s="28"/>
      <c r="BF668" s="28"/>
      <c r="BG668" s="10">
        <v>1</v>
      </c>
      <c r="BH668" s="15">
        <v>2400</v>
      </c>
      <c r="BI668" s="10">
        <f t="shared" si="376"/>
        <v>2400</v>
      </c>
      <c r="BJ668" s="5" t="s">
        <v>1310</v>
      </c>
      <c r="BK668" s="5"/>
      <c r="BL668" s="5"/>
      <c r="BM668" s="5"/>
    </row>
    <row r="669" spans="1:65" x14ac:dyDescent="0.25">
      <c r="A669" s="32" t="s">
        <v>28</v>
      </c>
      <c r="B669" s="11" t="s">
        <v>1221</v>
      </c>
      <c r="C669" s="12"/>
      <c r="D669" s="28"/>
      <c r="E669" s="28"/>
      <c r="F669" s="28"/>
      <c r="G669" s="10">
        <v>1</v>
      </c>
      <c r="H669" s="15">
        <v>924.86</v>
      </c>
      <c r="I669" s="10">
        <f t="shared" si="377"/>
        <v>924.86</v>
      </c>
      <c r="J669" s="10" t="s">
        <v>1233</v>
      </c>
      <c r="N669" s="32" t="s">
        <v>28</v>
      </c>
      <c r="O669" s="11" t="s">
        <v>1221</v>
      </c>
      <c r="P669" s="12"/>
      <c r="Q669" s="28"/>
      <c r="R669" s="28"/>
      <c r="S669" s="28"/>
      <c r="T669" s="10">
        <v>1</v>
      </c>
      <c r="U669" s="15">
        <v>924.86</v>
      </c>
      <c r="V669" s="10">
        <f t="shared" si="373"/>
        <v>924.86</v>
      </c>
      <c r="W669" s="10" t="s">
        <v>1233</v>
      </c>
      <c r="X669" s="5"/>
      <c r="Y669" s="5"/>
      <c r="Z669" s="5"/>
      <c r="AA669" s="32" t="s">
        <v>28</v>
      </c>
      <c r="AB669" s="11" t="s">
        <v>1221</v>
      </c>
      <c r="AC669" s="12"/>
      <c r="AD669" s="28"/>
      <c r="AE669" s="28"/>
      <c r="AF669" s="28"/>
      <c r="AG669" s="10">
        <v>1</v>
      </c>
      <c r="AH669" s="15">
        <v>924.86</v>
      </c>
      <c r="AI669" s="10">
        <f t="shared" si="374"/>
        <v>924.86</v>
      </c>
      <c r="AJ669" s="10" t="s">
        <v>1233</v>
      </c>
      <c r="AK669" s="5"/>
      <c r="AL669" s="5"/>
      <c r="AM669" s="5"/>
      <c r="AN669" s="32" t="s">
        <v>28</v>
      </c>
      <c r="AO669" s="11" t="s">
        <v>1221</v>
      </c>
      <c r="AP669" s="12"/>
      <c r="AQ669" s="28"/>
      <c r="AR669" s="28"/>
      <c r="AS669" s="28"/>
      <c r="AT669" s="10">
        <v>1</v>
      </c>
      <c r="AU669" s="15">
        <v>924.86</v>
      </c>
      <c r="AV669" s="10">
        <f t="shared" si="375"/>
        <v>924.86</v>
      </c>
      <c r="AW669" s="10" t="s">
        <v>1233</v>
      </c>
      <c r="AX669" s="5"/>
      <c r="AY669" s="5"/>
      <c r="AZ669" s="5"/>
      <c r="BA669" s="32" t="s">
        <v>28</v>
      </c>
      <c r="BB669" s="11" t="s">
        <v>1221</v>
      </c>
      <c r="BC669" s="12"/>
      <c r="BD669" s="28"/>
      <c r="BE669" s="28"/>
      <c r="BF669" s="28"/>
      <c r="BG669" s="10">
        <v>1</v>
      </c>
      <c r="BH669" s="15">
        <f>924.86/3</f>
        <v>308.28666666666669</v>
      </c>
      <c r="BI669" s="10">
        <f t="shared" si="376"/>
        <v>308.28666666666669</v>
      </c>
      <c r="BJ669" s="10" t="s">
        <v>1233</v>
      </c>
      <c r="BK669" s="5"/>
      <c r="BL669" s="5"/>
      <c r="BM669" s="5"/>
    </row>
    <row r="670" spans="1:65" x14ac:dyDescent="0.25">
      <c r="A670" s="32" t="s">
        <v>28</v>
      </c>
      <c r="B670" s="11"/>
      <c r="C670" s="12"/>
      <c r="D670" s="28"/>
      <c r="E670" s="28"/>
      <c r="F670" s="28"/>
      <c r="G670" s="10"/>
      <c r="H670" s="15"/>
      <c r="I670" s="10">
        <f t="shared" ref="I670:I686" si="378">SUM(G670*H670)</f>
        <v>0</v>
      </c>
      <c r="N670" s="32" t="s">
        <v>28</v>
      </c>
      <c r="O670" s="11"/>
      <c r="P670" s="12"/>
      <c r="Q670" s="28"/>
      <c r="R670" s="28"/>
      <c r="S670" s="28"/>
      <c r="T670" s="10"/>
      <c r="U670" s="15"/>
      <c r="V670" s="10">
        <f t="shared" si="373"/>
        <v>0</v>
      </c>
      <c r="W670" s="5"/>
      <c r="X670" s="5"/>
      <c r="Y670" s="5"/>
      <c r="Z670" s="5"/>
      <c r="AA670" s="32" t="s">
        <v>28</v>
      </c>
      <c r="AB670" s="11"/>
      <c r="AC670" s="12"/>
      <c r="AD670" s="28"/>
      <c r="AE670" s="28"/>
      <c r="AF670" s="28"/>
      <c r="AG670" s="10"/>
      <c r="AH670" s="15"/>
      <c r="AI670" s="10">
        <f t="shared" si="374"/>
        <v>0</v>
      </c>
      <c r="AJ670" s="5"/>
      <c r="AK670" s="5"/>
      <c r="AL670" s="5"/>
      <c r="AM670" s="5"/>
      <c r="AN670" s="32" t="s">
        <v>28</v>
      </c>
      <c r="AO670" s="11"/>
      <c r="AP670" s="12"/>
      <c r="AQ670" s="28"/>
      <c r="AR670" s="28"/>
      <c r="AS670" s="28"/>
      <c r="AT670" s="10"/>
      <c r="AU670" s="15"/>
      <c r="AV670" s="10">
        <f t="shared" si="375"/>
        <v>0</v>
      </c>
      <c r="AW670" s="5"/>
      <c r="AX670" s="5"/>
      <c r="AY670" s="5"/>
      <c r="AZ670" s="5"/>
      <c r="BA670" s="32" t="s">
        <v>28</v>
      </c>
      <c r="BB670" s="11"/>
      <c r="BC670" s="12"/>
      <c r="BD670" s="28"/>
      <c r="BE670" s="28"/>
      <c r="BF670" s="28"/>
      <c r="BG670" s="10"/>
      <c r="BH670" s="15"/>
      <c r="BI670" s="10">
        <f t="shared" si="376"/>
        <v>0</v>
      </c>
      <c r="BJ670" s="5"/>
      <c r="BK670" s="5"/>
      <c r="BL670" s="5"/>
      <c r="BM670" s="5"/>
    </row>
    <row r="671" spans="1:65" x14ac:dyDescent="0.25">
      <c r="A671" t="s">
        <v>26</v>
      </c>
      <c r="B671" s="11"/>
      <c r="C671" s="12"/>
      <c r="D671" s="28"/>
      <c r="E671" s="28"/>
      <c r="F671" s="28"/>
      <c r="G671" s="33">
        <v>0.1</v>
      </c>
      <c r="H671" s="15">
        <f>SUM(I668:I670)</f>
        <v>7364.86</v>
      </c>
      <c r="I671" s="10">
        <f t="shared" si="378"/>
        <v>736.48599999999999</v>
      </c>
      <c r="N671" t="s">
        <v>26</v>
      </c>
      <c r="O671" s="11"/>
      <c r="P671" s="12"/>
      <c r="Q671" s="28"/>
      <c r="R671" s="28"/>
      <c r="S671" s="28"/>
      <c r="T671" s="33">
        <v>0.1</v>
      </c>
      <c r="U671" s="15">
        <f>SUM(V668:V670)</f>
        <v>6398.86</v>
      </c>
      <c r="V671" s="10">
        <f t="shared" si="373"/>
        <v>639.88599999999997</v>
      </c>
      <c r="W671" s="5"/>
      <c r="X671" s="5"/>
      <c r="Y671" s="5"/>
      <c r="Z671" s="5"/>
      <c r="AA671" t="s">
        <v>26</v>
      </c>
      <c r="AB671" s="11"/>
      <c r="AC671" s="12"/>
      <c r="AD671" s="28"/>
      <c r="AE671" s="28"/>
      <c r="AF671" s="28"/>
      <c r="AG671" s="33">
        <v>0.1</v>
      </c>
      <c r="AH671" s="15">
        <f>SUM(AI668:AI670)</f>
        <v>6720.86</v>
      </c>
      <c r="AI671" s="10">
        <f t="shared" si="374"/>
        <v>672.08600000000001</v>
      </c>
      <c r="AJ671" s="5"/>
      <c r="AK671" s="5"/>
      <c r="AL671" s="5"/>
      <c r="AM671" s="5"/>
      <c r="AN671" t="s">
        <v>26</v>
      </c>
      <c r="AO671" s="11"/>
      <c r="AP671" s="12"/>
      <c r="AQ671" s="28"/>
      <c r="AR671" s="28"/>
      <c r="AS671" s="28"/>
      <c r="AT671" s="33">
        <v>0.1</v>
      </c>
      <c r="AU671" s="15">
        <f>SUM(AV668:AV670)</f>
        <v>6914.06</v>
      </c>
      <c r="AV671" s="10">
        <f t="shared" si="375"/>
        <v>691.40600000000006</v>
      </c>
      <c r="AW671" s="5"/>
      <c r="AX671" s="5"/>
      <c r="AY671" s="5"/>
      <c r="AZ671" s="5"/>
      <c r="BA671" t="s">
        <v>26</v>
      </c>
      <c r="BB671" s="11"/>
      <c r="BC671" s="12"/>
      <c r="BD671" s="28"/>
      <c r="BE671" s="28"/>
      <c r="BF671" s="28"/>
      <c r="BG671" s="33">
        <v>0.1</v>
      </c>
      <c r="BH671" s="15">
        <f>SUM(BI668:BI670)</f>
        <v>2708.2866666666669</v>
      </c>
      <c r="BI671" s="10">
        <f t="shared" si="376"/>
        <v>270.82866666666672</v>
      </c>
      <c r="BJ671" s="5"/>
      <c r="BK671" s="5"/>
      <c r="BL671" s="5"/>
      <c r="BM671" s="5"/>
    </row>
    <row r="672" spans="1:65" x14ac:dyDescent="0.25">
      <c r="B672" s="11" t="s">
        <v>27</v>
      </c>
      <c r="C672" s="12"/>
      <c r="D672" s="28"/>
      <c r="E672" s="28"/>
      <c r="F672" s="28"/>
      <c r="G672" s="10">
        <f>SUM(I659:I664)/12</f>
        <v>10.760000000000003</v>
      </c>
      <c r="H672" s="15">
        <v>12</v>
      </c>
      <c r="I672" s="10">
        <f t="shared" si="378"/>
        <v>129.12000000000003</v>
      </c>
      <c r="O672" s="11" t="s">
        <v>27</v>
      </c>
      <c r="P672" s="12"/>
      <c r="Q672" s="28"/>
      <c r="R672" s="28"/>
      <c r="S672" s="28"/>
      <c r="T672" s="10">
        <f>SUM(V659:V664)/12</f>
        <v>10.760000000000003</v>
      </c>
      <c r="U672" s="15">
        <v>12</v>
      </c>
      <c r="V672" s="10">
        <f t="shared" si="373"/>
        <v>129.12000000000003</v>
      </c>
      <c r="W672" s="5"/>
      <c r="X672" s="5"/>
      <c r="Y672" s="5"/>
      <c r="Z672" s="5"/>
      <c r="AB672" s="11" t="s">
        <v>27</v>
      </c>
      <c r="AC672" s="12"/>
      <c r="AD672" s="28"/>
      <c r="AE672" s="28"/>
      <c r="AF672" s="28"/>
      <c r="AG672" s="10">
        <f>SUM(AI659:AI664)/12</f>
        <v>10.760000000000003</v>
      </c>
      <c r="AH672" s="15">
        <v>12</v>
      </c>
      <c r="AI672" s="10">
        <f t="shared" si="374"/>
        <v>129.12000000000003</v>
      </c>
      <c r="AJ672" s="5"/>
      <c r="AK672" s="5"/>
      <c r="AL672" s="5"/>
      <c r="AM672" s="5"/>
      <c r="AO672" s="11" t="s">
        <v>27</v>
      </c>
      <c r="AP672" s="12"/>
      <c r="AQ672" s="28"/>
      <c r="AR672" s="28"/>
      <c r="AS672" s="28"/>
      <c r="AT672" s="10">
        <f>SUM(AV659:AV664)/12</f>
        <v>10.760000000000003</v>
      </c>
      <c r="AU672" s="15">
        <v>12</v>
      </c>
      <c r="AV672" s="10">
        <f t="shared" si="375"/>
        <v>129.12000000000003</v>
      </c>
      <c r="AW672" s="5"/>
      <c r="AX672" s="5"/>
      <c r="AY672" s="5"/>
      <c r="AZ672" s="5"/>
      <c r="BB672" s="11" t="s">
        <v>27</v>
      </c>
      <c r="BC672" s="12"/>
      <c r="BD672" s="28"/>
      <c r="BE672" s="28"/>
      <c r="BF672" s="28"/>
      <c r="BG672" s="10">
        <f>SUM(BI659:BI664)/12</f>
        <v>3.5800000000000005</v>
      </c>
      <c r="BH672" s="15">
        <v>12</v>
      </c>
      <c r="BI672" s="10">
        <f t="shared" si="376"/>
        <v>42.960000000000008</v>
      </c>
      <c r="BJ672" s="5"/>
      <c r="BK672" s="5"/>
      <c r="BL672" s="5"/>
      <c r="BM672" s="5"/>
    </row>
    <row r="673" spans="2:65" x14ac:dyDescent="0.25">
      <c r="B673" s="11" t="s">
        <v>13</v>
      </c>
      <c r="C673" s="12" t="s">
        <v>14</v>
      </c>
      <c r="D673" s="28" t="s">
        <v>29</v>
      </c>
      <c r="E673" s="28"/>
      <c r="F673" s="28">
        <f>SUM(G656:G658)</f>
        <v>55.8</v>
      </c>
      <c r="G673" s="34">
        <f>SUM(F673)/20</f>
        <v>2.79</v>
      </c>
      <c r="H673" s="23"/>
      <c r="I673" s="10">
        <f t="shared" si="378"/>
        <v>0</v>
      </c>
      <c r="O673" s="11" t="s">
        <v>13</v>
      </c>
      <c r="P673" s="12" t="s">
        <v>14</v>
      </c>
      <c r="Q673" s="28" t="s">
        <v>29</v>
      </c>
      <c r="R673" s="28"/>
      <c r="S673" s="28">
        <f>SUM(T656:T658)</f>
        <v>55.8</v>
      </c>
      <c r="T673" s="34">
        <f>SUM(S673)/20</f>
        <v>2.79</v>
      </c>
      <c r="U673" s="23"/>
      <c r="V673" s="10">
        <f t="shared" si="373"/>
        <v>0</v>
      </c>
      <c r="W673" s="5"/>
      <c r="X673" s="5"/>
      <c r="Y673" s="5"/>
      <c r="Z673" s="5"/>
      <c r="AB673" s="11" t="s">
        <v>13</v>
      </c>
      <c r="AC673" s="12" t="s">
        <v>14</v>
      </c>
      <c r="AD673" s="28" t="s">
        <v>29</v>
      </c>
      <c r="AE673" s="28"/>
      <c r="AF673" s="28">
        <f>SUM(AG656:AG658)</f>
        <v>55.8</v>
      </c>
      <c r="AG673" s="34">
        <f>SUM(AF673)/20</f>
        <v>2.79</v>
      </c>
      <c r="AH673" s="23"/>
      <c r="AI673" s="10">
        <f t="shared" si="374"/>
        <v>0</v>
      </c>
      <c r="AJ673" s="5"/>
      <c r="AK673" s="5"/>
      <c r="AL673" s="5"/>
      <c r="AM673" s="5"/>
      <c r="AO673" s="11" t="s">
        <v>13</v>
      </c>
      <c r="AP673" s="12" t="s">
        <v>14</v>
      </c>
      <c r="AQ673" s="28" t="s">
        <v>29</v>
      </c>
      <c r="AR673" s="28"/>
      <c r="AS673" s="28">
        <f>SUM(AT656:AT658)</f>
        <v>55.8</v>
      </c>
      <c r="AT673" s="34">
        <f>SUM(AS673)/20</f>
        <v>2.79</v>
      </c>
      <c r="AU673" s="23"/>
      <c r="AV673" s="10">
        <f t="shared" si="375"/>
        <v>0</v>
      </c>
      <c r="AW673" s="5"/>
      <c r="AX673" s="5"/>
      <c r="AY673" s="5"/>
      <c r="AZ673" s="5"/>
      <c r="BB673" s="11" t="s">
        <v>13</v>
      </c>
      <c r="BC673" s="12" t="s">
        <v>14</v>
      </c>
      <c r="BD673" s="28" t="s">
        <v>29</v>
      </c>
      <c r="BE673" s="28"/>
      <c r="BF673" s="28">
        <f>SUM(BG656:BG658)</f>
        <v>14.174999999999999</v>
      </c>
      <c r="BG673" s="34">
        <f>SUM(BF673)/20</f>
        <v>0.70874999999999999</v>
      </c>
      <c r="BH673" s="23"/>
      <c r="BI673" s="10">
        <f t="shared" si="376"/>
        <v>0</v>
      </c>
      <c r="BJ673" s="5"/>
      <c r="BK673" s="5"/>
      <c r="BL673" s="5"/>
      <c r="BM673" s="5"/>
    </row>
    <row r="674" spans="2:65" x14ac:dyDescent="0.25">
      <c r="B674" s="11" t="s">
        <v>13</v>
      </c>
      <c r="C674" s="12" t="s">
        <v>14</v>
      </c>
      <c r="D674" s="28" t="s">
        <v>30</v>
      </c>
      <c r="E674" s="28"/>
      <c r="F674" s="28">
        <f>SUM(G659:G664)</f>
        <v>22</v>
      </c>
      <c r="G674" s="34">
        <f>SUM(F674)/10</f>
        <v>2.2000000000000002</v>
      </c>
      <c r="H674" s="23"/>
      <c r="I674" s="10">
        <f t="shared" si="378"/>
        <v>0</v>
      </c>
      <c r="O674" s="11" t="s">
        <v>13</v>
      </c>
      <c r="P674" s="12" t="s">
        <v>14</v>
      </c>
      <c r="Q674" s="28" t="s">
        <v>30</v>
      </c>
      <c r="R674" s="28"/>
      <c r="S674" s="28">
        <f>SUM(T659:T664)</f>
        <v>22</v>
      </c>
      <c r="T674" s="34">
        <f>SUM(S674)/10</f>
        <v>2.2000000000000002</v>
      </c>
      <c r="U674" s="23"/>
      <c r="V674" s="10">
        <f t="shared" si="373"/>
        <v>0</v>
      </c>
      <c r="W674" s="5"/>
      <c r="X674" s="5"/>
      <c r="Y674" s="5"/>
      <c r="Z674" s="5"/>
      <c r="AB674" s="11" t="s">
        <v>13</v>
      </c>
      <c r="AC674" s="12" t="s">
        <v>14</v>
      </c>
      <c r="AD674" s="28" t="s">
        <v>30</v>
      </c>
      <c r="AE674" s="28"/>
      <c r="AF674" s="28">
        <f>SUM(AG659:AG664)</f>
        <v>22</v>
      </c>
      <c r="AG674" s="34">
        <f>SUM(AF674)/10</f>
        <v>2.2000000000000002</v>
      </c>
      <c r="AH674" s="23"/>
      <c r="AI674" s="10">
        <f t="shared" si="374"/>
        <v>0</v>
      </c>
      <c r="AJ674" s="5"/>
      <c r="AK674" s="5"/>
      <c r="AL674" s="5"/>
      <c r="AM674" s="5"/>
      <c r="AO674" s="11" t="s">
        <v>13</v>
      </c>
      <c r="AP674" s="12" t="s">
        <v>14</v>
      </c>
      <c r="AQ674" s="28" t="s">
        <v>30</v>
      </c>
      <c r="AR674" s="28"/>
      <c r="AS674" s="28">
        <f>SUM(AT659:AT664)</f>
        <v>22</v>
      </c>
      <c r="AT674" s="34">
        <f>SUM(AS674)/10</f>
        <v>2.2000000000000002</v>
      </c>
      <c r="AU674" s="23"/>
      <c r="AV674" s="10">
        <f t="shared" si="375"/>
        <v>0</v>
      </c>
      <c r="AW674" s="5"/>
      <c r="AX674" s="5"/>
      <c r="AY674" s="5"/>
      <c r="AZ674" s="5"/>
      <c r="BB674" s="11" t="s">
        <v>13</v>
      </c>
      <c r="BC674" s="12" t="s">
        <v>14</v>
      </c>
      <c r="BD674" s="28" t="s">
        <v>30</v>
      </c>
      <c r="BE674" s="28"/>
      <c r="BF674" s="28">
        <f>SUM(BG659:BG664)</f>
        <v>8</v>
      </c>
      <c r="BG674" s="34">
        <f>SUM(BF674)/10</f>
        <v>0.8</v>
      </c>
      <c r="BH674" s="23"/>
      <c r="BI674" s="10">
        <f t="shared" si="376"/>
        <v>0</v>
      </c>
      <c r="BJ674" s="5"/>
      <c r="BK674" s="5"/>
      <c r="BL674" s="5"/>
      <c r="BM674" s="5"/>
    </row>
    <row r="675" spans="2:65" x14ac:dyDescent="0.25">
      <c r="B675" s="11" t="s">
        <v>13</v>
      </c>
      <c r="C675" s="12" t="s">
        <v>14</v>
      </c>
      <c r="D675" s="28" t="s">
        <v>60</v>
      </c>
      <c r="E675" s="28"/>
      <c r="F675" s="69"/>
      <c r="G675" s="34">
        <f>SUM(F675)*0.25</f>
        <v>0</v>
      </c>
      <c r="H675" s="23"/>
      <c r="I675" s="10">
        <f t="shared" si="378"/>
        <v>0</v>
      </c>
      <c r="O675" s="11" t="s">
        <v>13</v>
      </c>
      <c r="P675" s="12" t="s">
        <v>14</v>
      </c>
      <c r="Q675" s="28" t="s">
        <v>60</v>
      </c>
      <c r="R675" s="28"/>
      <c r="S675" s="69"/>
      <c r="T675" s="34">
        <f>SUM(S675)*0.25</f>
        <v>0</v>
      </c>
      <c r="U675" s="23"/>
      <c r="V675" s="10">
        <f t="shared" si="373"/>
        <v>0</v>
      </c>
      <c r="W675" s="5"/>
      <c r="X675" s="5"/>
      <c r="Y675" s="5"/>
      <c r="Z675" s="5"/>
      <c r="AB675" s="11" t="s">
        <v>13</v>
      </c>
      <c r="AC675" s="12" t="s">
        <v>14</v>
      </c>
      <c r="AD675" s="28" t="s">
        <v>60</v>
      </c>
      <c r="AE675" s="28"/>
      <c r="AF675" s="69"/>
      <c r="AG675" s="34">
        <f>SUM(AF675)*0.25</f>
        <v>0</v>
      </c>
      <c r="AH675" s="23"/>
      <c r="AI675" s="10">
        <f t="shared" si="374"/>
        <v>0</v>
      </c>
      <c r="AJ675" s="5"/>
      <c r="AK675" s="5"/>
      <c r="AL675" s="5"/>
      <c r="AM675" s="5"/>
      <c r="AO675" s="11" t="s">
        <v>13</v>
      </c>
      <c r="AP675" s="12" t="s">
        <v>14</v>
      </c>
      <c r="AQ675" s="28" t="s">
        <v>60</v>
      </c>
      <c r="AR675" s="28"/>
      <c r="AS675" s="69"/>
      <c r="AT675" s="34">
        <f>SUM(AS675)*0.25</f>
        <v>0</v>
      </c>
      <c r="AU675" s="23"/>
      <c r="AV675" s="10">
        <f t="shared" si="375"/>
        <v>0</v>
      </c>
      <c r="AW675" s="5"/>
      <c r="AX675" s="5"/>
      <c r="AY675" s="5"/>
      <c r="AZ675" s="5"/>
      <c r="BB675" s="11" t="s">
        <v>13</v>
      </c>
      <c r="BC675" s="12" t="s">
        <v>14</v>
      </c>
      <c r="BD675" s="28" t="s">
        <v>60</v>
      </c>
      <c r="BE675" s="28"/>
      <c r="BF675" s="69"/>
      <c r="BG675" s="34">
        <f>SUM(BF675)*0.25</f>
        <v>0</v>
      </c>
      <c r="BH675" s="23"/>
      <c r="BI675" s="10">
        <f t="shared" si="376"/>
        <v>0</v>
      </c>
      <c r="BJ675" s="5"/>
      <c r="BK675" s="5"/>
      <c r="BL675" s="5"/>
      <c r="BM675" s="5"/>
    </row>
    <row r="676" spans="2:65" x14ac:dyDescent="0.25">
      <c r="B676" s="11" t="s">
        <v>13</v>
      </c>
      <c r="C676" s="12" t="s">
        <v>14</v>
      </c>
      <c r="D676" s="28"/>
      <c r="E676" s="28"/>
      <c r="F676" s="28"/>
      <c r="G676" s="34"/>
      <c r="H676" s="23"/>
      <c r="I676" s="10">
        <f t="shared" si="378"/>
        <v>0</v>
      </c>
      <c r="O676" s="11" t="s">
        <v>13</v>
      </c>
      <c r="P676" s="12" t="s">
        <v>14</v>
      </c>
      <c r="Q676" s="28"/>
      <c r="R676" s="28"/>
      <c r="S676" s="28"/>
      <c r="T676" s="34"/>
      <c r="U676" s="23"/>
      <c r="V676" s="10">
        <f t="shared" si="373"/>
        <v>0</v>
      </c>
      <c r="W676" s="5"/>
      <c r="X676" s="5"/>
      <c r="Y676" s="5"/>
      <c r="Z676" s="5"/>
      <c r="AB676" s="11" t="s">
        <v>13</v>
      </c>
      <c r="AC676" s="12" t="s">
        <v>14</v>
      </c>
      <c r="AD676" s="28"/>
      <c r="AE676" s="28"/>
      <c r="AF676" s="28"/>
      <c r="AG676" s="34"/>
      <c r="AH676" s="23"/>
      <c r="AI676" s="10">
        <f t="shared" si="374"/>
        <v>0</v>
      </c>
      <c r="AJ676" s="5"/>
      <c r="AK676" s="5"/>
      <c r="AL676" s="5"/>
      <c r="AM676" s="5"/>
      <c r="AO676" s="11" t="s">
        <v>13</v>
      </c>
      <c r="AP676" s="12" t="s">
        <v>14</v>
      </c>
      <c r="AQ676" s="28"/>
      <c r="AR676" s="28"/>
      <c r="AS676" s="28"/>
      <c r="AT676" s="34"/>
      <c r="AU676" s="23"/>
      <c r="AV676" s="10">
        <f t="shared" si="375"/>
        <v>0</v>
      </c>
      <c r="AW676" s="5"/>
      <c r="AX676" s="5"/>
      <c r="AY676" s="5"/>
      <c r="AZ676" s="5"/>
      <c r="BB676" s="11" t="s">
        <v>13</v>
      </c>
      <c r="BC676" s="12" t="s">
        <v>14</v>
      </c>
      <c r="BD676" s="28"/>
      <c r="BE676" s="28"/>
      <c r="BF676" s="28"/>
      <c r="BG676" s="34"/>
      <c r="BH676" s="23"/>
      <c r="BI676" s="10">
        <f t="shared" si="376"/>
        <v>0</v>
      </c>
      <c r="BJ676" s="5"/>
      <c r="BK676" s="5"/>
      <c r="BL676" s="5"/>
      <c r="BM676" s="5"/>
    </row>
    <row r="677" spans="2:65" x14ac:dyDescent="0.25">
      <c r="B677" s="11" t="s">
        <v>13</v>
      </c>
      <c r="C677" s="12" t="s">
        <v>15</v>
      </c>
      <c r="D677" s="28" t="s">
        <v>1226</v>
      </c>
      <c r="E677" s="28"/>
      <c r="F677" s="28">
        <v>8</v>
      </c>
      <c r="G677" s="34">
        <f>SUM(F677)*4</f>
        <v>32</v>
      </c>
      <c r="H677" s="23"/>
      <c r="I677" s="10">
        <f t="shared" si="378"/>
        <v>0</v>
      </c>
      <c r="O677" s="11" t="s">
        <v>13</v>
      </c>
      <c r="P677" s="12" t="s">
        <v>15</v>
      </c>
      <c r="Q677" s="28" t="s">
        <v>1226</v>
      </c>
      <c r="R677" s="28"/>
      <c r="S677" s="28">
        <v>8</v>
      </c>
      <c r="T677" s="34">
        <f>SUM(S677)*4</f>
        <v>32</v>
      </c>
      <c r="U677" s="23"/>
      <c r="V677" s="10">
        <f t="shared" si="373"/>
        <v>0</v>
      </c>
      <c r="W677" s="5"/>
      <c r="X677" s="5"/>
      <c r="Y677" s="5"/>
      <c r="Z677" s="5"/>
      <c r="AB677" s="11" t="s">
        <v>13</v>
      </c>
      <c r="AC677" s="12" t="s">
        <v>15</v>
      </c>
      <c r="AD677" s="28" t="s">
        <v>1226</v>
      </c>
      <c r="AE677" s="28"/>
      <c r="AF677" s="28">
        <v>8</v>
      </c>
      <c r="AG677" s="34">
        <f>SUM(AF677)*4</f>
        <v>32</v>
      </c>
      <c r="AH677" s="23"/>
      <c r="AI677" s="10">
        <f t="shared" si="374"/>
        <v>0</v>
      </c>
      <c r="AJ677" s="5"/>
      <c r="AK677" s="5"/>
      <c r="AL677" s="5"/>
      <c r="AM677" s="5"/>
      <c r="AO677" s="11" t="s">
        <v>13</v>
      </c>
      <c r="AP677" s="12" t="s">
        <v>15</v>
      </c>
      <c r="AQ677" s="28" t="s">
        <v>1226</v>
      </c>
      <c r="AR677" s="28"/>
      <c r="AS677" s="28">
        <v>8</v>
      </c>
      <c r="AT677" s="34">
        <f>SUM(AS677)*4</f>
        <v>32</v>
      </c>
      <c r="AU677" s="23"/>
      <c r="AV677" s="10">
        <f t="shared" si="375"/>
        <v>0</v>
      </c>
      <c r="AW677" s="5"/>
      <c r="AX677" s="5"/>
      <c r="AY677" s="5"/>
      <c r="AZ677" s="5"/>
      <c r="BB677" s="11" t="s">
        <v>13</v>
      </c>
      <c r="BC677" s="12" t="s">
        <v>15</v>
      </c>
      <c r="BD677" s="28" t="s">
        <v>1226</v>
      </c>
      <c r="BE677" s="28"/>
      <c r="BF677" s="28">
        <v>8</v>
      </c>
      <c r="BG677" s="34">
        <v>10</v>
      </c>
      <c r="BH677" s="23"/>
      <c r="BI677" s="10">
        <f t="shared" si="376"/>
        <v>0</v>
      </c>
      <c r="BJ677" s="5"/>
      <c r="BK677" s="5"/>
      <c r="BL677" s="5"/>
      <c r="BM677" s="5"/>
    </row>
    <row r="678" spans="2:65" x14ac:dyDescent="0.25">
      <c r="B678" s="11" t="s">
        <v>13</v>
      </c>
      <c r="C678" s="12" t="s">
        <v>15</v>
      </c>
      <c r="D678" s="28" t="s">
        <v>1227</v>
      </c>
      <c r="E678" s="28"/>
      <c r="F678" s="28">
        <v>6</v>
      </c>
      <c r="G678" s="34">
        <f>SUM(F678)*5</f>
        <v>30</v>
      </c>
      <c r="H678" s="23"/>
      <c r="I678" s="10">
        <f t="shared" si="378"/>
        <v>0</v>
      </c>
      <c r="O678" s="11" t="s">
        <v>13</v>
      </c>
      <c r="P678" s="12" t="s">
        <v>15</v>
      </c>
      <c r="Q678" s="28" t="s">
        <v>1227</v>
      </c>
      <c r="R678" s="28"/>
      <c r="S678" s="28">
        <v>6</v>
      </c>
      <c r="T678" s="34">
        <f>SUM(S678)*5</f>
        <v>30</v>
      </c>
      <c r="U678" s="23"/>
      <c r="V678" s="10">
        <f t="shared" si="373"/>
        <v>0</v>
      </c>
      <c r="W678" s="5"/>
      <c r="X678" s="5"/>
      <c r="Y678" s="5"/>
      <c r="Z678" s="5"/>
      <c r="AB678" s="11" t="s">
        <v>13</v>
      </c>
      <c r="AC678" s="12" t="s">
        <v>15</v>
      </c>
      <c r="AD678" s="28" t="s">
        <v>1227</v>
      </c>
      <c r="AE678" s="28"/>
      <c r="AF678" s="28">
        <v>6</v>
      </c>
      <c r="AG678" s="34">
        <f>SUM(AF678)*5</f>
        <v>30</v>
      </c>
      <c r="AH678" s="23"/>
      <c r="AI678" s="10">
        <f t="shared" si="374"/>
        <v>0</v>
      </c>
      <c r="AJ678" s="5"/>
      <c r="AK678" s="5"/>
      <c r="AL678" s="5"/>
      <c r="AM678" s="5"/>
      <c r="AO678" s="11" t="s">
        <v>13</v>
      </c>
      <c r="AP678" s="12" t="s">
        <v>15</v>
      </c>
      <c r="AQ678" s="28" t="s">
        <v>1227</v>
      </c>
      <c r="AR678" s="28"/>
      <c r="AS678" s="28">
        <v>6</v>
      </c>
      <c r="AT678" s="34">
        <f>SUM(AS678)*5</f>
        <v>30</v>
      </c>
      <c r="AU678" s="23"/>
      <c r="AV678" s="10">
        <f t="shared" si="375"/>
        <v>0</v>
      </c>
      <c r="AW678" s="5"/>
      <c r="AX678" s="5"/>
      <c r="AY678" s="5"/>
      <c r="AZ678" s="5"/>
      <c r="BB678" s="11" t="s">
        <v>13</v>
      </c>
      <c r="BC678" s="12" t="s">
        <v>15</v>
      </c>
      <c r="BD678" s="28" t="s">
        <v>1227</v>
      </c>
      <c r="BE678" s="28"/>
      <c r="BF678" s="28">
        <v>6</v>
      </c>
      <c r="BG678" s="34">
        <v>10</v>
      </c>
      <c r="BH678" s="23"/>
      <c r="BI678" s="10">
        <f t="shared" si="376"/>
        <v>0</v>
      </c>
      <c r="BJ678" s="5"/>
      <c r="BK678" s="5"/>
      <c r="BL678" s="5"/>
      <c r="BM678" s="5"/>
    </row>
    <row r="679" spans="2:65" x14ac:dyDescent="0.25">
      <c r="B679" s="11" t="s">
        <v>13</v>
      </c>
      <c r="C679" s="12" t="s">
        <v>15</v>
      </c>
      <c r="D679" s="28" t="s">
        <v>1228</v>
      </c>
      <c r="E679" s="28"/>
      <c r="F679" s="28">
        <v>2</v>
      </c>
      <c r="G679" s="34">
        <f>SUM(F679)*9</f>
        <v>18</v>
      </c>
      <c r="H679" s="23"/>
      <c r="I679" s="10">
        <f t="shared" si="378"/>
        <v>0</v>
      </c>
      <c r="O679" s="11" t="s">
        <v>13</v>
      </c>
      <c r="P679" s="12" t="s">
        <v>15</v>
      </c>
      <c r="Q679" s="28" t="s">
        <v>1228</v>
      </c>
      <c r="R679" s="28"/>
      <c r="S679" s="28">
        <v>2</v>
      </c>
      <c r="T679" s="34">
        <f>SUM(S679)*9</f>
        <v>18</v>
      </c>
      <c r="U679" s="23"/>
      <c r="V679" s="10">
        <f t="shared" si="373"/>
        <v>0</v>
      </c>
      <c r="W679" s="5"/>
      <c r="X679" s="5"/>
      <c r="Y679" s="5"/>
      <c r="Z679" s="5"/>
      <c r="AB679" s="11" t="s">
        <v>13</v>
      </c>
      <c r="AC679" s="12" t="s">
        <v>15</v>
      </c>
      <c r="AD679" s="28" t="s">
        <v>1228</v>
      </c>
      <c r="AE679" s="28"/>
      <c r="AF679" s="28">
        <v>2</v>
      </c>
      <c r="AG679" s="34">
        <f>SUM(AF679)*9</f>
        <v>18</v>
      </c>
      <c r="AH679" s="23"/>
      <c r="AI679" s="10">
        <f t="shared" si="374"/>
        <v>0</v>
      </c>
      <c r="AJ679" s="5"/>
      <c r="AK679" s="5"/>
      <c r="AL679" s="5"/>
      <c r="AM679" s="5"/>
      <c r="AO679" s="11" t="s">
        <v>13</v>
      </c>
      <c r="AP679" s="12" t="s">
        <v>15</v>
      </c>
      <c r="AQ679" s="28" t="s">
        <v>1228</v>
      </c>
      <c r="AR679" s="28"/>
      <c r="AS679" s="28">
        <v>2</v>
      </c>
      <c r="AT679" s="34">
        <f>SUM(AS679)*9</f>
        <v>18</v>
      </c>
      <c r="AU679" s="23"/>
      <c r="AV679" s="10">
        <f t="shared" si="375"/>
        <v>0</v>
      </c>
      <c r="AW679" s="5"/>
      <c r="AX679" s="5"/>
      <c r="AY679" s="5"/>
      <c r="AZ679" s="5"/>
      <c r="BB679" s="11" t="s">
        <v>13</v>
      </c>
      <c r="BC679" s="12" t="s">
        <v>15</v>
      </c>
      <c r="BD679" s="28" t="s">
        <v>1228</v>
      </c>
      <c r="BE679" s="28"/>
      <c r="BF679" s="28">
        <v>2</v>
      </c>
      <c r="BG679" s="34">
        <v>6</v>
      </c>
      <c r="BH679" s="23"/>
      <c r="BI679" s="10">
        <f t="shared" si="376"/>
        <v>0</v>
      </c>
      <c r="BJ679" s="5"/>
      <c r="BK679" s="5"/>
      <c r="BL679" s="5"/>
      <c r="BM679" s="5"/>
    </row>
    <row r="680" spans="2:65" x14ac:dyDescent="0.25">
      <c r="B680" s="11" t="s">
        <v>13</v>
      </c>
      <c r="C680" s="12" t="s">
        <v>16</v>
      </c>
      <c r="D680" s="28"/>
      <c r="E680" s="28"/>
      <c r="F680" s="28"/>
      <c r="G680" s="34">
        <f>SUM(G672)*1.5</f>
        <v>16.140000000000004</v>
      </c>
      <c r="H680" s="23"/>
      <c r="I680" s="10">
        <f t="shared" si="378"/>
        <v>0</v>
      </c>
      <c r="O680" s="11" t="s">
        <v>13</v>
      </c>
      <c r="P680" s="12" t="s">
        <v>16</v>
      </c>
      <c r="Q680" s="28"/>
      <c r="R680" s="28"/>
      <c r="S680" s="28"/>
      <c r="T680" s="34">
        <f>SUM(T672)*1.5</f>
        <v>16.140000000000004</v>
      </c>
      <c r="U680" s="23"/>
      <c r="V680" s="10">
        <f t="shared" si="373"/>
        <v>0</v>
      </c>
      <c r="W680" s="5"/>
      <c r="X680" s="5"/>
      <c r="Y680" s="5"/>
      <c r="Z680" s="5"/>
      <c r="AB680" s="11" t="s">
        <v>13</v>
      </c>
      <c r="AC680" s="12" t="s">
        <v>16</v>
      </c>
      <c r="AD680" s="28"/>
      <c r="AE680" s="28"/>
      <c r="AF680" s="28"/>
      <c r="AG680" s="34">
        <f>SUM(AG672)*1.5</f>
        <v>16.140000000000004</v>
      </c>
      <c r="AH680" s="23"/>
      <c r="AI680" s="10">
        <f t="shared" si="374"/>
        <v>0</v>
      </c>
      <c r="AJ680" s="5"/>
      <c r="AK680" s="5"/>
      <c r="AL680" s="5"/>
      <c r="AM680" s="5"/>
      <c r="AO680" s="11" t="s">
        <v>13</v>
      </c>
      <c r="AP680" s="12" t="s">
        <v>16</v>
      </c>
      <c r="AQ680" s="28"/>
      <c r="AR680" s="28"/>
      <c r="AS680" s="28"/>
      <c r="AT680" s="34">
        <f>SUM(AT672)*1.5</f>
        <v>16.140000000000004</v>
      </c>
      <c r="AU680" s="23"/>
      <c r="AV680" s="10">
        <f t="shared" si="375"/>
        <v>0</v>
      </c>
      <c r="AW680" s="5"/>
      <c r="AX680" s="5"/>
      <c r="AY680" s="5"/>
      <c r="AZ680" s="5"/>
      <c r="BB680" s="11" t="s">
        <v>13</v>
      </c>
      <c r="BC680" s="12" t="s">
        <v>16</v>
      </c>
      <c r="BD680" s="28"/>
      <c r="BE680" s="28"/>
      <c r="BF680" s="28"/>
      <c r="BG680" s="34">
        <f>SUM(BG672)*1.5</f>
        <v>5.370000000000001</v>
      </c>
      <c r="BH680" s="23"/>
      <c r="BI680" s="10">
        <f t="shared" si="376"/>
        <v>0</v>
      </c>
      <c r="BJ680" s="5"/>
      <c r="BK680" s="5"/>
      <c r="BL680" s="5"/>
      <c r="BM680" s="5"/>
    </row>
    <row r="681" spans="2:65" x14ac:dyDescent="0.25">
      <c r="B681" s="11" t="s">
        <v>13</v>
      </c>
      <c r="C681" s="12" t="s">
        <v>16</v>
      </c>
      <c r="D681" s="28"/>
      <c r="E681" s="28"/>
      <c r="F681" s="28"/>
      <c r="G681" s="34"/>
      <c r="H681" s="23"/>
      <c r="I681" s="10">
        <f t="shared" si="378"/>
        <v>0</v>
      </c>
      <c r="O681" s="11" t="s">
        <v>13</v>
      </c>
      <c r="P681" s="12" t="s">
        <v>16</v>
      </c>
      <c r="Q681" s="28"/>
      <c r="R681" s="28"/>
      <c r="S681" s="28"/>
      <c r="T681" s="34"/>
      <c r="U681" s="23"/>
      <c r="V681" s="10">
        <f t="shared" si="373"/>
        <v>0</v>
      </c>
      <c r="W681" s="5"/>
      <c r="X681" s="5"/>
      <c r="Y681" s="5"/>
      <c r="Z681" s="5"/>
      <c r="AB681" s="11" t="s">
        <v>13</v>
      </c>
      <c r="AC681" s="12" t="s">
        <v>16</v>
      </c>
      <c r="AD681" s="28"/>
      <c r="AE681" s="28"/>
      <c r="AF681" s="28"/>
      <c r="AG681" s="34"/>
      <c r="AH681" s="23"/>
      <c r="AI681" s="10">
        <f t="shared" si="374"/>
        <v>0</v>
      </c>
      <c r="AJ681" s="5"/>
      <c r="AK681" s="5"/>
      <c r="AL681" s="5"/>
      <c r="AM681" s="5"/>
      <c r="AO681" s="11" t="s">
        <v>13</v>
      </c>
      <c r="AP681" s="12" t="s">
        <v>16</v>
      </c>
      <c r="AQ681" s="28"/>
      <c r="AR681" s="28"/>
      <c r="AS681" s="28"/>
      <c r="AT681" s="34"/>
      <c r="AU681" s="23"/>
      <c r="AV681" s="10">
        <f t="shared" si="375"/>
        <v>0</v>
      </c>
      <c r="AW681" s="5"/>
      <c r="AX681" s="5"/>
      <c r="AY681" s="5"/>
      <c r="AZ681" s="5"/>
      <c r="BB681" s="11" t="s">
        <v>13</v>
      </c>
      <c r="BC681" s="12" t="s">
        <v>16</v>
      </c>
      <c r="BD681" s="28"/>
      <c r="BE681" s="28"/>
      <c r="BF681" s="28"/>
      <c r="BG681" s="34"/>
      <c r="BH681" s="23"/>
      <c r="BI681" s="10">
        <f t="shared" si="376"/>
        <v>0</v>
      </c>
      <c r="BJ681" s="5"/>
      <c r="BK681" s="5"/>
      <c r="BL681" s="5"/>
      <c r="BM681" s="5"/>
    </row>
    <row r="682" spans="2:65" x14ac:dyDescent="0.25">
      <c r="B682" s="11" t="s">
        <v>21</v>
      </c>
      <c r="C682" s="12" t="s">
        <v>14</v>
      </c>
      <c r="D682" s="28"/>
      <c r="E682" s="28"/>
      <c r="F682" s="28"/>
      <c r="G682" s="22">
        <f>SUM(G673:G676)</f>
        <v>4.99</v>
      </c>
      <c r="H682" s="15">
        <v>37.42</v>
      </c>
      <c r="I682" s="10">
        <f t="shared" si="378"/>
        <v>186.72580000000002</v>
      </c>
      <c r="K682" s="5">
        <f>SUM(G682)*I654</f>
        <v>24.950000000000003</v>
      </c>
      <c r="O682" s="11" t="s">
        <v>21</v>
      </c>
      <c r="P682" s="12" t="s">
        <v>14</v>
      </c>
      <c r="Q682" s="28"/>
      <c r="R682" s="28"/>
      <c r="S682" s="28"/>
      <c r="T682" s="22">
        <f>SUM(T673:T676)</f>
        <v>4.99</v>
      </c>
      <c r="U682" s="15">
        <v>37.42</v>
      </c>
      <c r="V682" s="10">
        <f t="shared" si="373"/>
        <v>186.72580000000002</v>
      </c>
      <c r="W682" s="5"/>
      <c r="X682" s="5">
        <f>SUM(T682)*V654</f>
        <v>24.950000000000003</v>
      </c>
      <c r="Y682" s="5"/>
      <c r="Z682" s="5"/>
      <c r="AB682" s="11" t="s">
        <v>21</v>
      </c>
      <c r="AC682" s="12" t="s">
        <v>14</v>
      </c>
      <c r="AD682" s="28"/>
      <c r="AE682" s="28"/>
      <c r="AF682" s="28"/>
      <c r="AG682" s="22">
        <f>SUM(AG673:AG676)</f>
        <v>4.99</v>
      </c>
      <c r="AH682" s="15">
        <v>37.42</v>
      </c>
      <c r="AI682" s="10">
        <f t="shared" si="374"/>
        <v>186.72580000000002</v>
      </c>
      <c r="AJ682" s="5"/>
      <c r="AK682" s="5">
        <f>SUM(AG682)*AI654</f>
        <v>0</v>
      </c>
      <c r="AL682" s="5"/>
      <c r="AM682" s="5"/>
      <c r="AO682" s="11" t="s">
        <v>21</v>
      </c>
      <c r="AP682" s="12" t="s">
        <v>14</v>
      </c>
      <c r="AQ682" s="28"/>
      <c r="AR682" s="28"/>
      <c r="AS682" s="28"/>
      <c r="AT682" s="22">
        <f>SUM(AT673:AT676)</f>
        <v>4.99</v>
      </c>
      <c r="AU682" s="15">
        <v>37.42</v>
      </c>
      <c r="AV682" s="10">
        <f t="shared" si="375"/>
        <v>186.72580000000002</v>
      </c>
      <c r="AW682" s="5"/>
      <c r="AX682" s="5">
        <f>SUM(AT682)*AV654</f>
        <v>0</v>
      </c>
      <c r="AY682" s="5"/>
      <c r="AZ682" s="5"/>
      <c r="BB682" s="11" t="s">
        <v>21</v>
      </c>
      <c r="BC682" s="12" t="s">
        <v>14</v>
      </c>
      <c r="BD682" s="28"/>
      <c r="BE682" s="28"/>
      <c r="BF682" s="28"/>
      <c r="BG682" s="22">
        <f>SUM(BG673:BG676)</f>
        <v>1.50875</v>
      </c>
      <c r="BH682" s="15">
        <v>37.42</v>
      </c>
      <c r="BI682" s="10">
        <f t="shared" si="376"/>
        <v>56.457425000000001</v>
      </c>
      <c r="BJ682" s="5"/>
      <c r="BK682" s="5">
        <f>SUM(BG682)*BI654</f>
        <v>0</v>
      </c>
      <c r="BL682" s="5"/>
      <c r="BM682" s="5"/>
    </row>
    <row r="683" spans="2:65" x14ac:dyDescent="0.25">
      <c r="B683" s="11" t="s">
        <v>21</v>
      </c>
      <c r="C683" s="12" t="s">
        <v>15</v>
      </c>
      <c r="D683" s="28"/>
      <c r="E683" s="28"/>
      <c r="F683" s="28"/>
      <c r="G683" s="22">
        <f>SUM(G677:G679)</f>
        <v>80</v>
      </c>
      <c r="H683" s="15">
        <v>37.42</v>
      </c>
      <c r="I683" s="10">
        <f t="shared" si="378"/>
        <v>2993.6000000000004</v>
      </c>
      <c r="L683" s="5">
        <f>SUM(G683)*I654</f>
        <v>400</v>
      </c>
      <c r="O683" s="11" t="s">
        <v>21</v>
      </c>
      <c r="P683" s="12" t="s">
        <v>15</v>
      </c>
      <c r="Q683" s="28"/>
      <c r="R683" s="28"/>
      <c r="S683" s="28"/>
      <c r="T683" s="22">
        <f>SUM(T677:T679)</f>
        <v>80</v>
      </c>
      <c r="U683" s="15">
        <v>37.42</v>
      </c>
      <c r="V683" s="10">
        <f t="shared" si="373"/>
        <v>2993.6000000000004</v>
      </c>
      <c r="W683" s="5"/>
      <c r="X683" s="5"/>
      <c r="Y683" s="5">
        <f>SUM(T683)*V654</f>
        <v>400</v>
      </c>
      <c r="Z683" s="5"/>
      <c r="AB683" s="11" t="s">
        <v>21</v>
      </c>
      <c r="AC683" s="12" t="s">
        <v>15</v>
      </c>
      <c r="AD683" s="28"/>
      <c r="AE683" s="28"/>
      <c r="AF683" s="28"/>
      <c r="AG683" s="22">
        <f>SUM(AG677:AG679)</f>
        <v>80</v>
      </c>
      <c r="AH683" s="15">
        <v>37.42</v>
      </c>
      <c r="AI683" s="10">
        <f t="shared" si="374"/>
        <v>2993.6000000000004</v>
      </c>
      <c r="AJ683" s="5"/>
      <c r="AK683" s="5"/>
      <c r="AL683" s="5">
        <f>SUM(AG683)*AI654</f>
        <v>0</v>
      </c>
      <c r="AM683" s="5"/>
      <c r="AO683" s="11" t="s">
        <v>21</v>
      </c>
      <c r="AP683" s="12" t="s">
        <v>15</v>
      </c>
      <c r="AQ683" s="28"/>
      <c r="AR683" s="28"/>
      <c r="AS683" s="28"/>
      <c r="AT683" s="22">
        <f>SUM(AT677:AT679)</f>
        <v>80</v>
      </c>
      <c r="AU683" s="15">
        <v>37.42</v>
      </c>
      <c r="AV683" s="10">
        <f t="shared" si="375"/>
        <v>2993.6000000000004</v>
      </c>
      <c r="AW683" s="5"/>
      <c r="AX683" s="5"/>
      <c r="AY683" s="5">
        <f>SUM(AT683)*AV654</f>
        <v>0</v>
      </c>
      <c r="AZ683" s="5"/>
      <c r="BB683" s="11" t="s">
        <v>21</v>
      </c>
      <c r="BC683" s="12" t="s">
        <v>15</v>
      </c>
      <c r="BD683" s="28"/>
      <c r="BE683" s="28"/>
      <c r="BF683" s="28"/>
      <c r="BG683" s="22">
        <f>SUM(BG677:BG679)</f>
        <v>26</v>
      </c>
      <c r="BH683" s="15">
        <v>37.42</v>
      </c>
      <c r="BI683" s="10">
        <f t="shared" si="376"/>
        <v>972.92000000000007</v>
      </c>
      <c r="BJ683" s="5"/>
      <c r="BK683" s="5"/>
      <c r="BL683" s="5">
        <f>SUM(BG683)*BI654</f>
        <v>0</v>
      </c>
      <c r="BM683" s="5"/>
    </row>
    <row r="684" spans="2:65" x14ac:dyDescent="0.25">
      <c r="B684" s="11" t="s">
        <v>21</v>
      </c>
      <c r="C684" s="12" t="s">
        <v>16</v>
      </c>
      <c r="D684" s="28"/>
      <c r="E684" s="28"/>
      <c r="F684" s="28"/>
      <c r="G684" s="22">
        <f>SUM(G680:G681)</f>
        <v>16.140000000000004</v>
      </c>
      <c r="H684" s="15">
        <v>37.42</v>
      </c>
      <c r="I684" s="10">
        <f t="shared" si="378"/>
        <v>603.95880000000022</v>
      </c>
      <c r="M684" s="5">
        <f>SUM(G684)*I654</f>
        <v>80.700000000000017</v>
      </c>
      <c r="O684" s="11" t="s">
        <v>21</v>
      </c>
      <c r="P684" s="12" t="s">
        <v>16</v>
      </c>
      <c r="Q684" s="28"/>
      <c r="R684" s="28"/>
      <c r="S684" s="28"/>
      <c r="T684" s="22">
        <f>SUM(T680:T681)</f>
        <v>16.140000000000004</v>
      </c>
      <c r="U684" s="15">
        <v>37.42</v>
      </c>
      <c r="V684" s="10">
        <f t="shared" si="373"/>
        <v>603.95880000000022</v>
      </c>
      <c r="W684" s="5"/>
      <c r="X684" s="5"/>
      <c r="Y684" s="5"/>
      <c r="Z684" s="5">
        <f>SUM(T684)*V654</f>
        <v>80.700000000000017</v>
      </c>
      <c r="AB684" s="11" t="s">
        <v>21</v>
      </c>
      <c r="AC684" s="12" t="s">
        <v>16</v>
      </c>
      <c r="AD684" s="28"/>
      <c r="AE684" s="28"/>
      <c r="AF684" s="28"/>
      <c r="AG684" s="22">
        <f>SUM(AG680:AG681)</f>
        <v>16.140000000000004</v>
      </c>
      <c r="AH684" s="15">
        <v>37.42</v>
      </c>
      <c r="AI684" s="10">
        <f t="shared" si="374"/>
        <v>603.95880000000022</v>
      </c>
      <c r="AJ684" s="5"/>
      <c r="AK684" s="5"/>
      <c r="AL684" s="5"/>
      <c r="AM684" s="5">
        <f>SUM(AG684)*AI654</f>
        <v>0</v>
      </c>
      <c r="AO684" s="11" t="s">
        <v>21</v>
      </c>
      <c r="AP684" s="12" t="s">
        <v>16</v>
      </c>
      <c r="AQ684" s="28"/>
      <c r="AR684" s="28"/>
      <c r="AS684" s="28"/>
      <c r="AT684" s="22">
        <f>SUM(AT680:AT681)</f>
        <v>16.140000000000004</v>
      </c>
      <c r="AU684" s="15">
        <v>37.42</v>
      </c>
      <c r="AV684" s="10">
        <f t="shared" si="375"/>
        <v>603.95880000000022</v>
      </c>
      <c r="AW684" s="5"/>
      <c r="AX684" s="5"/>
      <c r="AY684" s="5"/>
      <c r="AZ684" s="5">
        <f>SUM(AT684)*AV654</f>
        <v>0</v>
      </c>
      <c r="BB684" s="11" t="s">
        <v>21</v>
      </c>
      <c r="BC684" s="12" t="s">
        <v>16</v>
      </c>
      <c r="BD684" s="28"/>
      <c r="BE684" s="28"/>
      <c r="BF684" s="28"/>
      <c r="BG684" s="22">
        <f>SUM(BG680:BG681)</f>
        <v>5.370000000000001</v>
      </c>
      <c r="BH684" s="15">
        <v>37.42</v>
      </c>
      <c r="BI684" s="10">
        <f t="shared" si="376"/>
        <v>200.94540000000003</v>
      </c>
      <c r="BJ684" s="5"/>
      <c r="BK684" s="5"/>
      <c r="BL684" s="5"/>
      <c r="BM684" s="5">
        <f>SUM(BG684)*BI654</f>
        <v>0</v>
      </c>
    </row>
    <row r="685" spans="2:65" x14ac:dyDescent="0.25">
      <c r="B685" s="11" t="s">
        <v>13</v>
      </c>
      <c r="C685" s="12" t="s">
        <v>17</v>
      </c>
      <c r="D685" s="28"/>
      <c r="E685" s="28"/>
      <c r="F685" s="28"/>
      <c r="G685" s="34">
        <v>6.5</v>
      </c>
      <c r="H685" s="15">
        <v>37.42</v>
      </c>
      <c r="I685" s="10">
        <f t="shared" si="378"/>
        <v>243.23000000000002</v>
      </c>
      <c r="L685" s="5">
        <f>SUM(G685)*I654</f>
        <v>32.5</v>
      </c>
      <c r="O685" s="11" t="s">
        <v>13</v>
      </c>
      <c r="P685" s="12" t="s">
        <v>17</v>
      </c>
      <c r="Q685" s="28"/>
      <c r="R685" s="28"/>
      <c r="S685" s="28"/>
      <c r="T685" s="34">
        <v>6.5</v>
      </c>
      <c r="U685" s="15">
        <v>37.42</v>
      </c>
      <c r="V685" s="10">
        <f t="shared" si="373"/>
        <v>243.23000000000002</v>
      </c>
      <c r="W685" s="5"/>
      <c r="X685" s="5"/>
      <c r="Y685" s="5">
        <f>SUM(T685)*V654</f>
        <v>32.5</v>
      </c>
      <c r="Z685" s="5"/>
      <c r="AB685" s="11" t="s">
        <v>13</v>
      </c>
      <c r="AC685" s="12" t="s">
        <v>17</v>
      </c>
      <c r="AD685" s="28"/>
      <c r="AE685" s="28"/>
      <c r="AF685" s="28"/>
      <c r="AG685" s="34">
        <v>6.5</v>
      </c>
      <c r="AH685" s="15">
        <v>37.42</v>
      </c>
      <c r="AI685" s="10">
        <f t="shared" si="374"/>
        <v>243.23000000000002</v>
      </c>
      <c r="AJ685" s="5"/>
      <c r="AK685" s="5"/>
      <c r="AL685" s="5">
        <f>SUM(AG685)*AI654</f>
        <v>0</v>
      </c>
      <c r="AM685" s="5"/>
      <c r="AO685" s="11" t="s">
        <v>13</v>
      </c>
      <c r="AP685" s="12" t="s">
        <v>17</v>
      </c>
      <c r="AQ685" s="28"/>
      <c r="AR685" s="28"/>
      <c r="AS685" s="28"/>
      <c r="AT685" s="34">
        <v>6.5</v>
      </c>
      <c r="AU685" s="15">
        <v>37.42</v>
      </c>
      <c r="AV685" s="10">
        <f t="shared" si="375"/>
        <v>243.23000000000002</v>
      </c>
      <c r="AW685" s="5"/>
      <c r="AX685" s="5"/>
      <c r="AY685" s="5">
        <f>SUM(AT685)*AV654</f>
        <v>0</v>
      </c>
      <c r="AZ685" s="5"/>
      <c r="BB685" s="11" t="s">
        <v>13</v>
      </c>
      <c r="BC685" s="12" t="s">
        <v>17</v>
      </c>
      <c r="BD685" s="28"/>
      <c r="BE685" s="28"/>
      <c r="BF685" s="28"/>
      <c r="BG685" s="34">
        <v>2</v>
      </c>
      <c r="BH685" s="15">
        <v>37.42</v>
      </c>
      <c r="BI685" s="10">
        <f t="shared" si="376"/>
        <v>74.84</v>
      </c>
      <c r="BJ685" s="5"/>
      <c r="BK685" s="5"/>
      <c r="BL685" s="5">
        <f>SUM(BG685)*BI654</f>
        <v>0</v>
      </c>
      <c r="BM685" s="5"/>
    </row>
    <row r="686" spans="2:65" x14ac:dyDescent="0.25">
      <c r="B686" s="11" t="s">
        <v>12</v>
      </c>
      <c r="C686" s="12"/>
      <c r="D686" s="28"/>
      <c r="E686" s="28"/>
      <c r="F686" s="28"/>
      <c r="G686" s="10"/>
      <c r="H686" s="15">
        <v>37.42</v>
      </c>
      <c r="I686" s="10">
        <f t="shared" si="378"/>
        <v>0</v>
      </c>
      <c r="O686" s="11" t="s">
        <v>12</v>
      </c>
      <c r="P686" s="12"/>
      <c r="Q686" s="28"/>
      <c r="R686" s="28"/>
      <c r="S686" s="28"/>
      <c r="T686" s="10"/>
      <c r="U686" s="15">
        <v>37.42</v>
      </c>
      <c r="V686" s="10">
        <f t="shared" si="373"/>
        <v>0</v>
      </c>
      <c r="W686" s="5"/>
      <c r="X686" s="5"/>
      <c r="Y686" s="5"/>
      <c r="Z686" s="5"/>
      <c r="AB686" s="11" t="s">
        <v>12</v>
      </c>
      <c r="AC686" s="12"/>
      <c r="AD686" s="28"/>
      <c r="AE686" s="28"/>
      <c r="AF686" s="28"/>
      <c r="AG686" s="10"/>
      <c r="AH686" s="15">
        <v>37.42</v>
      </c>
      <c r="AI686" s="10">
        <f t="shared" si="374"/>
        <v>0</v>
      </c>
      <c r="AJ686" s="5"/>
      <c r="AK686" s="5"/>
      <c r="AL686" s="5"/>
      <c r="AM686" s="5"/>
      <c r="AO686" s="11" t="s">
        <v>12</v>
      </c>
      <c r="AP686" s="12"/>
      <c r="AQ686" s="28"/>
      <c r="AR686" s="28"/>
      <c r="AS686" s="28"/>
      <c r="AT686" s="10"/>
      <c r="AU686" s="15">
        <v>37.42</v>
      </c>
      <c r="AV686" s="10">
        <f t="shared" si="375"/>
        <v>0</v>
      </c>
      <c r="AW686" s="5"/>
      <c r="AX686" s="5"/>
      <c r="AY686" s="5"/>
      <c r="AZ686" s="5"/>
      <c r="BB686" s="11" t="s">
        <v>12</v>
      </c>
      <c r="BC686" s="12"/>
      <c r="BD686" s="28"/>
      <c r="BE686" s="28"/>
      <c r="BF686" s="28"/>
      <c r="BG686" s="10"/>
      <c r="BH686" s="15">
        <v>37.42</v>
      </c>
      <c r="BI686" s="10">
        <f t="shared" si="376"/>
        <v>0</v>
      </c>
      <c r="BJ686" s="5"/>
      <c r="BK686" s="5"/>
      <c r="BL686" s="5"/>
      <c r="BM686" s="5"/>
    </row>
    <row r="687" spans="2:65" x14ac:dyDescent="0.25">
      <c r="B687" s="11" t="s">
        <v>11</v>
      </c>
      <c r="C687" s="12"/>
      <c r="D687" s="28"/>
      <c r="E687" s="28"/>
      <c r="F687" s="28"/>
      <c r="G687" s="10">
        <v>1</v>
      </c>
      <c r="H687" s="15">
        <f>SUM(I656:I686)*0.01</f>
        <v>124.18527160000002</v>
      </c>
      <c r="I687" s="10">
        <f>SUM(G687*H687)</f>
        <v>124.18527160000002</v>
      </c>
      <c r="O687" s="11" t="s">
        <v>11</v>
      </c>
      <c r="P687" s="12"/>
      <c r="Q687" s="28"/>
      <c r="R687" s="28"/>
      <c r="S687" s="28"/>
      <c r="T687" s="10">
        <v>1</v>
      </c>
      <c r="U687" s="15">
        <f>SUM(V656:V686)*0.01</f>
        <v>113.55927159999999</v>
      </c>
      <c r="V687" s="10">
        <f>SUM(T687*U687)</f>
        <v>113.55927159999999</v>
      </c>
      <c r="W687" s="5"/>
      <c r="X687" s="5"/>
      <c r="Y687" s="5"/>
      <c r="Z687" s="5"/>
      <c r="AB687" s="11" t="s">
        <v>11</v>
      </c>
      <c r="AC687" s="12"/>
      <c r="AD687" s="28"/>
      <c r="AE687" s="28"/>
      <c r="AF687" s="28"/>
      <c r="AG687" s="10">
        <v>1</v>
      </c>
      <c r="AH687" s="15">
        <f>SUM(AI656:AI686)*0.01</f>
        <v>117.1012716</v>
      </c>
      <c r="AI687" s="10">
        <f>SUM(AG687*AH687)</f>
        <v>117.1012716</v>
      </c>
      <c r="AJ687" s="5"/>
      <c r="AK687" s="5"/>
      <c r="AL687" s="5"/>
      <c r="AM687" s="5"/>
      <c r="AO687" s="11" t="s">
        <v>11</v>
      </c>
      <c r="AP687" s="12"/>
      <c r="AQ687" s="28"/>
      <c r="AR687" s="28"/>
      <c r="AS687" s="28"/>
      <c r="AT687" s="10">
        <v>1</v>
      </c>
      <c r="AU687" s="15">
        <f>SUM(AV656:AV686)*0.01</f>
        <v>119.22647160000001</v>
      </c>
      <c r="AV687" s="10">
        <f>SUM(AT687*AU687)</f>
        <v>119.22647160000001</v>
      </c>
      <c r="AW687" s="5"/>
      <c r="AX687" s="5"/>
      <c r="AY687" s="5"/>
      <c r="AZ687" s="5"/>
      <c r="BB687" s="11" t="s">
        <v>11</v>
      </c>
      <c r="BC687" s="12"/>
      <c r="BD687" s="28"/>
      <c r="BE687" s="28"/>
      <c r="BF687" s="28"/>
      <c r="BG687" s="10">
        <v>1</v>
      </c>
      <c r="BH687" s="15">
        <f>SUM(BI656:BI686)*0.01</f>
        <v>43.781815183333336</v>
      </c>
      <c r="BI687" s="10">
        <f>SUM(BG687*BH687)</f>
        <v>43.781815183333336</v>
      </c>
      <c r="BJ687" s="5"/>
      <c r="BK687" s="5"/>
      <c r="BL687" s="5"/>
      <c r="BM687" s="5"/>
    </row>
    <row r="688" spans="2:65" s="2" customFormat="1" x14ac:dyDescent="0.25">
      <c r="B688" s="8" t="s">
        <v>10</v>
      </c>
      <c r="D688" s="27"/>
      <c r="E688" s="27"/>
      <c r="F688" s="27"/>
      <c r="G688" s="6">
        <f>SUM(G682:G685)</f>
        <v>107.63</v>
      </c>
      <c r="H688" s="14"/>
      <c r="I688" s="6">
        <f>SUM(I656:I687)</f>
        <v>12542.712431600001</v>
      </c>
      <c r="J688" s="6">
        <f>SUM(I688)*I654</f>
        <v>62713.562158000001</v>
      </c>
      <c r="K688" s="6">
        <f>SUM(K682:K687)</f>
        <v>24.950000000000003</v>
      </c>
      <c r="L688" s="6">
        <f t="shared" ref="L688" si="379">SUM(L682:L687)</f>
        <v>432.5</v>
      </c>
      <c r="M688" s="6">
        <f t="shared" ref="M688" si="380">SUM(M682:M687)</f>
        <v>80.700000000000017</v>
      </c>
      <c r="O688" s="8" t="s">
        <v>10</v>
      </c>
      <c r="Q688" s="27"/>
      <c r="R688" s="27"/>
      <c r="S688" s="27"/>
      <c r="T688" s="6">
        <f>SUM(T682:T685)</f>
        <v>107.63</v>
      </c>
      <c r="U688" s="14"/>
      <c r="V688" s="6">
        <f>SUM(V656:V687)</f>
        <v>11469.486431599998</v>
      </c>
      <c r="W688" s="6">
        <f>SUM(V688)*V654</f>
        <v>57347.432157999996</v>
      </c>
      <c r="X688" s="6">
        <f>SUM(X682:X687)</f>
        <v>24.950000000000003</v>
      </c>
      <c r="Y688" s="6">
        <f t="shared" ref="Y688:Z688" si="381">SUM(Y682:Y687)</f>
        <v>432.5</v>
      </c>
      <c r="Z688" s="6">
        <f t="shared" si="381"/>
        <v>80.700000000000017</v>
      </c>
      <c r="AB688" s="8" t="s">
        <v>10</v>
      </c>
      <c r="AD688" s="27"/>
      <c r="AE688" s="27"/>
      <c r="AF688" s="27"/>
      <c r="AG688" s="6">
        <f>SUM(AG682:AG685)</f>
        <v>107.63</v>
      </c>
      <c r="AH688" s="14"/>
      <c r="AI688" s="6">
        <f>SUM(AI656:AI687)</f>
        <v>11827.2284316</v>
      </c>
      <c r="AJ688" s="6">
        <f>SUM(AI688)*AI654</f>
        <v>0</v>
      </c>
      <c r="AK688" s="6">
        <f>SUM(AK682:AK687)</f>
        <v>0</v>
      </c>
      <c r="AL688" s="6">
        <f t="shared" ref="AL688:AM688" si="382">SUM(AL682:AL687)</f>
        <v>0</v>
      </c>
      <c r="AM688" s="6">
        <f t="shared" si="382"/>
        <v>0</v>
      </c>
      <c r="AO688" s="8" t="s">
        <v>10</v>
      </c>
      <c r="AQ688" s="27"/>
      <c r="AR688" s="27"/>
      <c r="AS688" s="27"/>
      <c r="AT688" s="6">
        <f>SUM(AT682:AT685)</f>
        <v>107.63</v>
      </c>
      <c r="AU688" s="14"/>
      <c r="AV688" s="6">
        <f>SUM(AV656:AV687)</f>
        <v>12041.873631600001</v>
      </c>
      <c r="AW688" s="6">
        <f>SUM(AV688)*AV654</f>
        <v>0</v>
      </c>
      <c r="AX688" s="6">
        <f>SUM(AX682:AX687)</f>
        <v>0</v>
      </c>
      <c r="AY688" s="6">
        <f t="shared" ref="AY688:AZ688" si="383">SUM(AY682:AY687)</f>
        <v>0</v>
      </c>
      <c r="AZ688" s="6">
        <f t="shared" si="383"/>
        <v>0</v>
      </c>
      <c r="BB688" s="8" t="s">
        <v>10</v>
      </c>
      <c r="BD688" s="27"/>
      <c r="BE688" s="27"/>
      <c r="BF688" s="27"/>
      <c r="BG688" s="6">
        <f>SUM(BG682:BG685)</f>
        <v>34.878749999999997</v>
      </c>
      <c r="BH688" s="14"/>
      <c r="BI688" s="6">
        <f>SUM(BI656:BI687)</f>
        <v>4421.9633335166673</v>
      </c>
      <c r="BJ688" s="6">
        <f>SUM(BI688)*BI654</f>
        <v>0</v>
      </c>
      <c r="BK688" s="6">
        <f>SUM(BK682:BK687)</f>
        <v>0</v>
      </c>
      <c r="BL688" s="6">
        <f t="shared" ref="BL688:BM688" si="384">SUM(BL682:BL687)</f>
        <v>0</v>
      </c>
      <c r="BM688" s="6">
        <f t="shared" si="384"/>
        <v>0</v>
      </c>
    </row>
    <row r="689" spans="1:13" ht="15.6" x14ac:dyDescent="0.3">
      <c r="A689" s="3" t="s">
        <v>9</v>
      </c>
      <c r="B689" s="67" t="str">
        <f>'JMS SHEDULE OF WORKS'!D23</f>
        <v>E/O fluted glass</v>
      </c>
      <c r="D689" s="26">
        <f>'JMS SHEDULE OF WORKS'!F23</f>
        <v>0</v>
      </c>
      <c r="F689" s="68" t="str">
        <f>'JMS SHEDULE OF WORKS'!J23</f>
        <v>WC-04</v>
      </c>
      <c r="H689" s="13" t="s">
        <v>22</v>
      </c>
      <c r="I689" s="24">
        <f>'JMS SHEDULE OF WORKS'!G23</f>
        <v>5</v>
      </c>
    </row>
    <row r="690" spans="1:13" s="2" customFormat="1" x14ac:dyDescent="0.25">
      <c r="A690" s="66" t="str">
        <f>'JMS SHEDULE OF WORKS'!A23</f>
        <v>6881/21</v>
      </c>
      <c r="B690" s="8" t="s">
        <v>3</v>
      </c>
      <c r="C690" s="2" t="s">
        <v>4</v>
      </c>
      <c r="D690" s="27" t="s">
        <v>5</v>
      </c>
      <c r="E690" s="27" t="s">
        <v>5</v>
      </c>
      <c r="F690" s="27" t="s">
        <v>23</v>
      </c>
      <c r="G690" s="6" t="s">
        <v>6</v>
      </c>
      <c r="H690" s="14" t="s">
        <v>7</v>
      </c>
      <c r="I690" s="6" t="s">
        <v>8</v>
      </c>
      <c r="J690" s="6"/>
      <c r="K690" s="6" t="s">
        <v>18</v>
      </c>
      <c r="L690" s="6" t="s">
        <v>19</v>
      </c>
      <c r="M690" s="6" t="s">
        <v>20</v>
      </c>
    </row>
    <row r="691" spans="1:13" x14ac:dyDescent="0.25">
      <c r="A691" s="30" t="s">
        <v>24</v>
      </c>
      <c r="B691" s="11"/>
      <c r="C691" s="12"/>
      <c r="D691" s="28"/>
      <c r="E691" s="28"/>
      <c r="F691" s="28">
        <f t="shared" ref="F691:F696" si="385">SUM(D691*E691)</f>
        <v>0</v>
      </c>
      <c r="G691" s="10"/>
      <c r="H691" s="15"/>
      <c r="I691" s="10">
        <f t="shared" ref="I691:I696" si="386">SUM(F691*G691)*H691</f>
        <v>0</v>
      </c>
    </row>
    <row r="692" spans="1:13" x14ac:dyDescent="0.25">
      <c r="A692" s="30" t="s">
        <v>24</v>
      </c>
      <c r="B692" s="11"/>
      <c r="C692" s="12"/>
      <c r="D692" s="28"/>
      <c r="E692" s="28"/>
      <c r="F692" s="28">
        <f t="shared" si="385"/>
        <v>0</v>
      </c>
      <c r="G692" s="10"/>
      <c r="H692" s="15"/>
      <c r="I692" s="10">
        <f t="shared" si="386"/>
        <v>0</v>
      </c>
    </row>
    <row r="693" spans="1:13" x14ac:dyDescent="0.25">
      <c r="A693" s="30" t="s">
        <v>24</v>
      </c>
      <c r="B693" s="11"/>
      <c r="C693" s="12"/>
      <c r="D693" s="28"/>
      <c r="E693" s="28"/>
      <c r="F693" s="28">
        <f t="shared" si="385"/>
        <v>0</v>
      </c>
      <c r="G693" s="10"/>
      <c r="H693" s="15"/>
      <c r="I693" s="10">
        <f t="shared" si="386"/>
        <v>0</v>
      </c>
    </row>
    <row r="694" spans="1:13" x14ac:dyDescent="0.25">
      <c r="A694" s="31" t="s">
        <v>25</v>
      </c>
      <c r="B694" s="11"/>
      <c r="C694" s="12"/>
      <c r="D694" s="28"/>
      <c r="E694" s="28"/>
      <c r="F694" s="28">
        <f t="shared" si="385"/>
        <v>0</v>
      </c>
      <c r="G694" s="10"/>
      <c r="H694" s="15"/>
      <c r="I694" s="10">
        <f t="shared" si="386"/>
        <v>0</v>
      </c>
    </row>
    <row r="695" spans="1:13" x14ac:dyDescent="0.25">
      <c r="A695" s="31" t="s">
        <v>25</v>
      </c>
      <c r="B695" s="11"/>
      <c r="C695" s="12"/>
      <c r="D695" s="28"/>
      <c r="E695" s="28"/>
      <c r="F695" s="28">
        <f t="shared" si="385"/>
        <v>0</v>
      </c>
      <c r="G695" s="10"/>
      <c r="H695" s="15"/>
      <c r="I695" s="10">
        <f t="shared" si="386"/>
        <v>0</v>
      </c>
    </row>
    <row r="696" spans="1:13" x14ac:dyDescent="0.25">
      <c r="A696" s="31" t="s">
        <v>25</v>
      </c>
      <c r="B696" s="11"/>
      <c r="C696" s="12"/>
      <c r="D696" s="28"/>
      <c r="E696" s="28"/>
      <c r="F696" s="28">
        <f t="shared" si="385"/>
        <v>0</v>
      </c>
      <c r="G696" s="10"/>
      <c r="H696" s="15"/>
      <c r="I696" s="10">
        <f t="shared" si="386"/>
        <v>0</v>
      </c>
    </row>
    <row r="697" spans="1:13" x14ac:dyDescent="0.25">
      <c r="A697" s="31" t="s">
        <v>39</v>
      </c>
      <c r="B697" s="11"/>
      <c r="C697" s="12"/>
      <c r="D697" s="28"/>
      <c r="E697" s="28"/>
      <c r="F697" s="28"/>
      <c r="G697" s="10"/>
      <c r="H697" s="15"/>
      <c r="I697" s="10">
        <f t="shared" ref="I697:I699" si="387">SUM(G697*H697)</f>
        <v>0</v>
      </c>
    </row>
    <row r="698" spans="1:13" x14ac:dyDescent="0.25">
      <c r="A698" s="31" t="s">
        <v>39</v>
      </c>
      <c r="B698" s="11"/>
      <c r="C698" s="12"/>
      <c r="D698" s="28"/>
      <c r="E698" s="28"/>
      <c r="F698" s="28"/>
      <c r="G698" s="10"/>
      <c r="H698" s="15"/>
      <c r="I698" s="10">
        <f t="shared" si="387"/>
        <v>0</v>
      </c>
    </row>
    <row r="699" spans="1:13" x14ac:dyDescent="0.25">
      <c r="A699" s="31" t="s">
        <v>39</v>
      </c>
      <c r="B699" s="11"/>
      <c r="C699" s="12"/>
      <c r="D699" s="28"/>
      <c r="E699" s="28"/>
      <c r="F699" s="28"/>
      <c r="G699" s="10"/>
      <c r="H699" s="15"/>
      <c r="I699" s="10">
        <f t="shared" si="387"/>
        <v>0</v>
      </c>
    </row>
    <row r="700" spans="1:13" x14ac:dyDescent="0.25">
      <c r="A700" s="32" t="s">
        <v>28</v>
      </c>
      <c r="B700" s="11" t="s">
        <v>1220</v>
      </c>
      <c r="C700" s="12"/>
      <c r="D700" s="28"/>
      <c r="E700" s="28"/>
      <c r="F700" s="28"/>
      <c r="G700" s="10">
        <v>5</v>
      </c>
      <c r="H700" s="15">
        <v>70</v>
      </c>
      <c r="I700" s="10">
        <f t="shared" ref="I700:I718" si="388">SUM(G700*H700)</f>
        <v>350</v>
      </c>
    </row>
    <row r="701" spans="1:13" x14ac:dyDescent="0.25">
      <c r="A701" s="32" t="s">
        <v>28</v>
      </c>
      <c r="B701" s="11"/>
      <c r="C701" s="12"/>
      <c r="D701" s="28"/>
      <c r="E701" s="28"/>
      <c r="F701" s="28"/>
      <c r="G701" s="10"/>
      <c r="H701" s="15"/>
      <c r="I701" s="10">
        <f t="shared" si="388"/>
        <v>0</v>
      </c>
    </row>
    <row r="702" spans="1:13" x14ac:dyDescent="0.25">
      <c r="A702" s="32" t="s">
        <v>28</v>
      </c>
      <c r="B702" s="11"/>
      <c r="C702" s="12"/>
      <c r="D702" s="28"/>
      <c r="E702" s="28"/>
      <c r="F702" s="28"/>
      <c r="G702" s="10"/>
      <c r="H702" s="15"/>
      <c r="I702" s="10">
        <f t="shared" si="388"/>
        <v>0</v>
      </c>
    </row>
    <row r="703" spans="1:13" x14ac:dyDescent="0.25">
      <c r="A703" t="s">
        <v>26</v>
      </c>
      <c r="B703" s="11"/>
      <c r="C703" s="12"/>
      <c r="D703" s="28"/>
      <c r="E703" s="28"/>
      <c r="F703" s="28"/>
      <c r="G703" s="33">
        <v>0.1</v>
      </c>
      <c r="H703" s="15">
        <f>SUM(I700:I702)</f>
        <v>350</v>
      </c>
      <c r="I703" s="10">
        <f t="shared" si="388"/>
        <v>35</v>
      </c>
    </row>
    <row r="704" spans="1:13" x14ac:dyDescent="0.25">
      <c r="B704" s="11" t="s">
        <v>27</v>
      </c>
      <c r="C704" s="12"/>
      <c r="D704" s="28"/>
      <c r="E704" s="28"/>
      <c r="F704" s="28"/>
      <c r="G704" s="10"/>
      <c r="H704" s="15"/>
      <c r="I704" s="10">
        <f t="shared" si="388"/>
        <v>0</v>
      </c>
    </row>
    <row r="705" spans="2:13" x14ac:dyDescent="0.25">
      <c r="B705" s="11" t="s">
        <v>13</v>
      </c>
      <c r="C705" s="12" t="s">
        <v>14</v>
      </c>
      <c r="D705" s="28" t="s">
        <v>29</v>
      </c>
      <c r="E705" s="28"/>
      <c r="F705" s="28">
        <f>SUM(G691:G693)</f>
        <v>0</v>
      </c>
      <c r="G705" s="34">
        <f>SUM(F705)/20</f>
        <v>0</v>
      </c>
      <c r="H705" s="23"/>
      <c r="I705" s="10">
        <f t="shared" si="388"/>
        <v>0</v>
      </c>
    </row>
    <row r="706" spans="2:13" x14ac:dyDescent="0.25">
      <c r="B706" s="11" t="s">
        <v>13</v>
      </c>
      <c r="C706" s="12" t="s">
        <v>14</v>
      </c>
      <c r="D706" s="28" t="s">
        <v>30</v>
      </c>
      <c r="E706" s="28"/>
      <c r="F706" s="28">
        <f>SUM(G694:G696)</f>
        <v>0</v>
      </c>
      <c r="G706" s="34">
        <f>SUM(F706)/10</f>
        <v>0</v>
      </c>
      <c r="H706" s="23"/>
      <c r="I706" s="10">
        <f t="shared" si="388"/>
        <v>0</v>
      </c>
    </row>
    <row r="707" spans="2:13" x14ac:dyDescent="0.25">
      <c r="B707" s="11" t="s">
        <v>13</v>
      </c>
      <c r="C707" s="12" t="s">
        <v>14</v>
      </c>
      <c r="D707" s="28" t="s">
        <v>60</v>
      </c>
      <c r="E707" s="28"/>
      <c r="F707" s="69"/>
      <c r="G707" s="34">
        <f>SUM(F707)*0.25</f>
        <v>0</v>
      </c>
      <c r="H707" s="23"/>
      <c r="I707" s="10">
        <f t="shared" si="388"/>
        <v>0</v>
      </c>
    </row>
    <row r="708" spans="2:13" x14ac:dyDescent="0.25">
      <c r="B708" s="11" t="s">
        <v>13</v>
      </c>
      <c r="C708" s="12" t="s">
        <v>14</v>
      </c>
      <c r="D708" s="28"/>
      <c r="E708" s="28"/>
      <c r="F708" s="28"/>
      <c r="G708" s="34"/>
      <c r="H708" s="23"/>
      <c r="I708" s="10">
        <f t="shared" si="388"/>
        <v>0</v>
      </c>
    </row>
    <row r="709" spans="2:13" x14ac:dyDescent="0.25">
      <c r="B709" s="11" t="s">
        <v>13</v>
      </c>
      <c r="C709" s="12" t="s">
        <v>15</v>
      </c>
      <c r="D709" s="28"/>
      <c r="E709" s="28"/>
      <c r="F709" s="28"/>
      <c r="G709" s="34"/>
      <c r="H709" s="23"/>
      <c r="I709" s="10">
        <f t="shared" si="388"/>
        <v>0</v>
      </c>
    </row>
    <row r="710" spans="2:13" x14ac:dyDescent="0.25">
      <c r="B710" s="11" t="s">
        <v>13</v>
      </c>
      <c r="C710" s="12" t="s">
        <v>15</v>
      </c>
      <c r="D710" s="28"/>
      <c r="E710" s="28"/>
      <c r="F710" s="28"/>
      <c r="G710" s="34"/>
      <c r="H710" s="23"/>
      <c r="I710" s="10">
        <f t="shared" si="388"/>
        <v>0</v>
      </c>
    </row>
    <row r="711" spans="2:13" x14ac:dyDescent="0.25">
      <c r="B711" s="11" t="s">
        <v>13</v>
      </c>
      <c r="C711" s="12" t="s">
        <v>15</v>
      </c>
      <c r="D711" s="28"/>
      <c r="E711" s="28"/>
      <c r="F711" s="28"/>
      <c r="G711" s="34"/>
      <c r="H711" s="23"/>
      <c r="I711" s="10">
        <f t="shared" si="388"/>
        <v>0</v>
      </c>
    </row>
    <row r="712" spans="2:13" x14ac:dyDescent="0.25">
      <c r="B712" s="11" t="s">
        <v>13</v>
      </c>
      <c r="C712" s="12" t="s">
        <v>16</v>
      </c>
      <c r="D712" s="28"/>
      <c r="E712" s="28"/>
      <c r="F712" s="28"/>
      <c r="G712" s="34"/>
      <c r="H712" s="23"/>
      <c r="I712" s="10">
        <f t="shared" si="388"/>
        <v>0</v>
      </c>
    </row>
    <row r="713" spans="2:13" x14ac:dyDescent="0.25">
      <c r="B713" s="11" t="s">
        <v>13</v>
      </c>
      <c r="C713" s="12" t="s">
        <v>16</v>
      </c>
      <c r="D713" s="28"/>
      <c r="E713" s="28"/>
      <c r="F713" s="28"/>
      <c r="G713" s="34"/>
      <c r="H713" s="23"/>
      <c r="I713" s="10">
        <f t="shared" si="388"/>
        <v>0</v>
      </c>
    </row>
    <row r="714" spans="2:13" x14ac:dyDescent="0.25">
      <c r="B714" s="11" t="s">
        <v>21</v>
      </c>
      <c r="C714" s="12" t="s">
        <v>14</v>
      </c>
      <c r="D714" s="28"/>
      <c r="E714" s="28"/>
      <c r="F714" s="28"/>
      <c r="G714" s="22">
        <f>SUM(G705:G708)</f>
        <v>0</v>
      </c>
      <c r="H714" s="15">
        <v>37.42</v>
      </c>
      <c r="I714" s="10">
        <f t="shared" si="388"/>
        <v>0</v>
      </c>
      <c r="K714" s="5">
        <f>SUM(G714)*I689</f>
        <v>0</v>
      </c>
    </row>
    <row r="715" spans="2:13" x14ac:dyDescent="0.25">
      <c r="B715" s="11" t="s">
        <v>21</v>
      </c>
      <c r="C715" s="12" t="s">
        <v>15</v>
      </c>
      <c r="D715" s="28"/>
      <c r="E715" s="28"/>
      <c r="F715" s="28"/>
      <c r="G715" s="22">
        <f>SUM(G709:G711)</f>
        <v>0</v>
      </c>
      <c r="H715" s="15">
        <v>37.42</v>
      </c>
      <c r="I715" s="10">
        <f t="shared" si="388"/>
        <v>0</v>
      </c>
      <c r="L715" s="5">
        <f>SUM(G715)*I689</f>
        <v>0</v>
      </c>
    </row>
    <row r="716" spans="2:13" x14ac:dyDescent="0.25">
      <c r="B716" s="11" t="s">
        <v>21</v>
      </c>
      <c r="C716" s="12" t="s">
        <v>16</v>
      </c>
      <c r="D716" s="28"/>
      <c r="E716" s="28"/>
      <c r="F716" s="28"/>
      <c r="G716" s="22">
        <f>SUM(G712:G713)</f>
        <v>0</v>
      </c>
      <c r="H716" s="15">
        <v>37.42</v>
      </c>
      <c r="I716" s="10">
        <f t="shared" si="388"/>
        <v>0</v>
      </c>
      <c r="M716" s="5">
        <f>SUM(G716)*I689</f>
        <v>0</v>
      </c>
    </row>
    <row r="717" spans="2:13" x14ac:dyDescent="0.25">
      <c r="B717" s="11" t="s">
        <v>13</v>
      </c>
      <c r="C717" s="12" t="s">
        <v>17</v>
      </c>
      <c r="D717" s="28"/>
      <c r="E717" s="28"/>
      <c r="F717" s="28"/>
      <c r="G717" s="34"/>
      <c r="H717" s="15">
        <v>37.42</v>
      </c>
      <c r="I717" s="10">
        <f t="shared" si="388"/>
        <v>0</v>
      </c>
      <c r="L717" s="5">
        <f>SUM(G717)*I689</f>
        <v>0</v>
      </c>
    </row>
    <row r="718" spans="2:13" x14ac:dyDescent="0.25">
      <c r="B718" s="11" t="s">
        <v>12</v>
      </c>
      <c r="C718" s="12"/>
      <c r="D718" s="28"/>
      <c r="E718" s="28"/>
      <c r="F718" s="28"/>
      <c r="G718" s="10"/>
      <c r="H718" s="15">
        <v>37.42</v>
      </c>
      <c r="I718" s="10">
        <f t="shared" si="388"/>
        <v>0</v>
      </c>
    </row>
    <row r="719" spans="2:13" x14ac:dyDescent="0.25">
      <c r="B719" s="11" t="s">
        <v>11</v>
      </c>
      <c r="C719" s="12"/>
      <c r="D719" s="28"/>
      <c r="E719" s="28"/>
      <c r="F719" s="28"/>
      <c r="G719" s="10">
        <v>1</v>
      </c>
      <c r="H719" s="15">
        <f>SUM(I691:I718)*0.01</f>
        <v>3.85</v>
      </c>
      <c r="I719" s="10">
        <f>SUM(G719*H719)</f>
        <v>3.85</v>
      </c>
    </row>
    <row r="720" spans="2:13" s="2" customFormat="1" x14ac:dyDescent="0.25">
      <c r="B720" s="8" t="s">
        <v>10</v>
      </c>
      <c r="D720" s="27"/>
      <c r="E720" s="27"/>
      <c r="F720" s="27"/>
      <c r="G720" s="6">
        <f>SUM(G714:G717)</f>
        <v>0</v>
      </c>
      <c r="H720" s="14"/>
      <c r="I720" s="6">
        <f>SUM(I691:I719)</f>
        <v>388.85</v>
      </c>
      <c r="J720" s="6">
        <f>SUM(I720)*I689</f>
        <v>1944.25</v>
      </c>
      <c r="K720" s="6">
        <f>SUM(K714:K719)</f>
        <v>0</v>
      </c>
      <c r="L720" s="6">
        <f t="shared" ref="L720" si="389">SUM(L714:L719)</f>
        <v>0</v>
      </c>
      <c r="M720" s="6">
        <f t="shared" ref="M720" si="390">SUM(M714:M719)</f>
        <v>0</v>
      </c>
    </row>
    <row r="721" spans="1:13" ht="15.6" x14ac:dyDescent="0.3">
      <c r="A721" s="3" t="s">
        <v>9</v>
      </c>
      <c r="B721" s="67" t="str">
        <f>'JMS SHEDULE OF WORKS'!D24</f>
        <v>FF-15 Female WC mirror</v>
      </c>
      <c r="D721" s="26" t="str">
        <f>'JMS SHEDULE OF WORKS'!F24</f>
        <v>796mm X 1075mm</v>
      </c>
      <c r="F721" s="68" t="str">
        <f>'JMS SHEDULE OF WORKS'!J24</f>
        <v>WC-04</v>
      </c>
      <c r="H721" s="13" t="s">
        <v>22</v>
      </c>
      <c r="I721" s="24">
        <f>'JMS SHEDULE OF WORKS'!G24</f>
        <v>5</v>
      </c>
    </row>
    <row r="722" spans="1:13" s="2" customFormat="1" x14ac:dyDescent="0.25">
      <c r="A722" s="66" t="str">
        <f>'JMS SHEDULE OF WORKS'!A24</f>
        <v>6881/22</v>
      </c>
      <c r="B722" s="8" t="s">
        <v>3</v>
      </c>
      <c r="C722" s="2" t="s">
        <v>4</v>
      </c>
      <c r="D722" s="27" t="s">
        <v>5</v>
      </c>
      <c r="E722" s="27" t="s">
        <v>5</v>
      </c>
      <c r="F722" s="27" t="s">
        <v>23</v>
      </c>
      <c r="G722" s="6" t="s">
        <v>6</v>
      </c>
      <c r="H722" s="14" t="s">
        <v>7</v>
      </c>
      <c r="I722" s="6" t="s">
        <v>8</v>
      </c>
      <c r="J722" s="6"/>
      <c r="K722" s="6" t="s">
        <v>18</v>
      </c>
      <c r="L722" s="6" t="s">
        <v>19</v>
      </c>
      <c r="M722" s="6" t="s">
        <v>20</v>
      </c>
    </row>
    <row r="723" spans="1:13" x14ac:dyDescent="0.25">
      <c r="A723" s="30" t="s">
        <v>24</v>
      </c>
      <c r="B723" s="11"/>
      <c r="C723" s="12"/>
      <c r="D723" s="28"/>
      <c r="E723" s="28"/>
      <c r="F723" s="28">
        <f t="shared" ref="F723:F728" si="391">SUM(D723*E723)</f>
        <v>0</v>
      </c>
      <c r="G723" s="10"/>
      <c r="H723" s="15"/>
      <c r="I723" s="10">
        <f t="shared" ref="I723:I728" si="392">SUM(F723*G723)*H723</f>
        <v>0</v>
      </c>
    </row>
    <row r="724" spans="1:13" x14ac:dyDescent="0.25">
      <c r="A724" s="30" t="s">
        <v>24</v>
      </c>
      <c r="B724" s="11"/>
      <c r="C724" s="12"/>
      <c r="D724" s="28"/>
      <c r="E724" s="28"/>
      <c r="F724" s="28">
        <f t="shared" si="391"/>
        <v>0</v>
      </c>
      <c r="G724" s="10"/>
      <c r="H724" s="15"/>
      <c r="I724" s="10">
        <f t="shared" si="392"/>
        <v>0</v>
      </c>
    </row>
    <row r="725" spans="1:13" x14ac:dyDescent="0.25">
      <c r="A725" s="30" t="s">
        <v>24</v>
      </c>
      <c r="B725" s="11"/>
      <c r="C725" s="12"/>
      <c r="D725" s="28"/>
      <c r="E725" s="28"/>
      <c r="F725" s="28">
        <f t="shared" si="391"/>
        <v>0</v>
      </c>
      <c r="G725" s="10"/>
      <c r="H725" s="15"/>
      <c r="I725" s="10">
        <f t="shared" si="392"/>
        <v>0</v>
      </c>
    </row>
    <row r="726" spans="1:13" x14ac:dyDescent="0.25">
      <c r="A726" s="31" t="s">
        <v>25</v>
      </c>
      <c r="B726" s="11"/>
      <c r="C726" s="12"/>
      <c r="D726" s="28"/>
      <c r="E726" s="28"/>
      <c r="F726" s="28">
        <f t="shared" si="391"/>
        <v>0</v>
      </c>
      <c r="G726" s="10"/>
      <c r="H726" s="15"/>
      <c r="I726" s="10">
        <f t="shared" si="392"/>
        <v>0</v>
      </c>
    </row>
    <row r="727" spans="1:13" x14ac:dyDescent="0.25">
      <c r="A727" s="31" t="s">
        <v>25</v>
      </c>
      <c r="B727" s="11"/>
      <c r="C727" s="12"/>
      <c r="D727" s="28"/>
      <c r="E727" s="28"/>
      <c r="F727" s="28">
        <f t="shared" si="391"/>
        <v>0</v>
      </c>
      <c r="G727" s="10"/>
      <c r="H727" s="15"/>
      <c r="I727" s="10">
        <f t="shared" si="392"/>
        <v>0</v>
      </c>
    </row>
    <row r="728" spans="1:13" x14ac:dyDescent="0.25">
      <c r="A728" s="31" t="s">
        <v>25</v>
      </c>
      <c r="B728" s="11"/>
      <c r="C728" s="12"/>
      <c r="D728" s="28"/>
      <c r="E728" s="28"/>
      <c r="F728" s="28">
        <f t="shared" si="391"/>
        <v>0</v>
      </c>
      <c r="G728" s="10"/>
      <c r="H728" s="15"/>
      <c r="I728" s="10">
        <f t="shared" si="392"/>
        <v>0</v>
      </c>
    </row>
    <row r="729" spans="1:13" x14ac:dyDescent="0.25">
      <c r="A729" s="31" t="s">
        <v>39</v>
      </c>
      <c r="B729" s="11"/>
      <c r="C729" s="12"/>
      <c r="D729" s="28"/>
      <c r="E729" s="28"/>
      <c r="F729" s="28"/>
      <c r="G729" s="10"/>
      <c r="H729" s="15"/>
      <c r="I729" s="10">
        <f t="shared" ref="I729:I731" si="393">SUM(G729*H729)</f>
        <v>0</v>
      </c>
    </row>
    <row r="730" spans="1:13" x14ac:dyDescent="0.25">
      <c r="A730" s="31" t="s">
        <v>39</v>
      </c>
      <c r="B730" s="11"/>
      <c r="C730" s="12"/>
      <c r="D730" s="28"/>
      <c r="E730" s="28"/>
      <c r="F730" s="28"/>
      <c r="G730" s="10"/>
      <c r="H730" s="15"/>
      <c r="I730" s="10">
        <f t="shared" si="393"/>
        <v>0</v>
      </c>
    </row>
    <row r="731" spans="1:13" x14ac:dyDescent="0.25">
      <c r="A731" s="31" t="s">
        <v>39</v>
      </c>
      <c r="B731" s="11"/>
      <c r="C731" s="12"/>
      <c r="D731" s="28"/>
      <c r="E731" s="28"/>
      <c r="F731" s="28"/>
      <c r="G731" s="10"/>
      <c r="H731" s="15"/>
      <c r="I731" s="10">
        <f t="shared" si="393"/>
        <v>0</v>
      </c>
    </row>
    <row r="732" spans="1:13" x14ac:dyDescent="0.25">
      <c r="A732" s="32" t="s">
        <v>28</v>
      </c>
      <c r="B732" s="11" t="s">
        <v>1221</v>
      </c>
      <c r="C732" s="12"/>
      <c r="D732" s="28"/>
      <c r="E732" s="28"/>
      <c r="F732" s="28"/>
      <c r="G732" s="10">
        <v>1</v>
      </c>
      <c r="H732" s="15">
        <v>148.58000000000001</v>
      </c>
      <c r="I732" s="10">
        <f t="shared" ref="I732:I750" si="394">SUM(G732*H732)</f>
        <v>148.58000000000001</v>
      </c>
      <c r="J732" s="10" t="s">
        <v>1233</v>
      </c>
    </row>
    <row r="733" spans="1:13" x14ac:dyDescent="0.25">
      <c r="A733" s="32" t="s">
        <v>28</v>
      </c>
      <c r="B733" s="11" t="s">
        <v>1213</v>
      </c>
      <c r="C733" s="12"/>
      <c r="D733" s="28"/>
      <c r="E733" s="28"/>
      <c r="F733" s="28"/>
      <c r="G733" s="10">
        <v>1</v>
      </c>
      <c r="H733" s="15">
        <v>635</v>
      </c>
      <c r="I733" s="10">
        <f t="shared" si="394"/>
        <v>635</v>
      </c>
    </row>
    <row r="734" spans="1:13" x14ac:dyDescent="0.25">
      <c r="A734" s="32" t="s">
        <v>28</v>
      </c>
      <c r="B734" s="11"/>
      <c r="C734" s="12"/>
      <c r="D734" s="28"/>
      <c r="E734" s="28"/>
      <c r="F734" s="28"/>
      <c r="G734" s="10"/>
      <c r="H734" s="15"/>
      <c r="I734" s="10">
        <f t="shared" si="394"/>
        <v>0</v>
      </c>
    </row>
    <row r="735" spans="1:13" x14ac:dyDescent="0.25">
      <c r="A735" t="s">
        <v>26</v>
      </c>
      <c r="B735" s="11"/>
      <c r="C735" s="12"/>
      <c r="D735" s="28"/>
      <c r="E735" s="28"/>
      <c r="F735" s="28"/>
      <c r="G735" s="33">
        <v>0.1</v>
      </c>
      <c r="H735" s="15">
        <f>SUM(I732:I734)</f>
        <v>783.58</v>
      </c>
      <c r="I735" s="10">
        <f t="shared" si="394"/>
        <v>78.358000000000004</v>
      </c>
    </row>
    <row r="736" spans="1:13" x14ac:dyDescent="0.25">
      <c r="B736" s="11" t="s">
        <v>27</v>
      </c>
      <c r="C736" s="12"/>
      <c r="D736" s="28"/>
      <c r="E736" s="28"/>
      <c r="F736" s="28"/>
      <c r="G736" s="10"/>
      <c r="H736" s="15"/>
      <c r="I736" s="10">
        <f t="shared" si="394"/>
        <v>0</v>
      </c>
    </row>
    <row r="737" spans="2:13" x14ac:dyDescent="0.25">
      <c r="B737" s="11" t="s">
        <v>13</v>
      </c>
      <c r="C737" s="12" t="s">
        <v>14</v>
      </c>
      <c r="D737" s="28" t="s">
        <v>29</v>
      </c>
      <c r="E737" s="28"/>
      <c r="F737" s="28">
        <f>SUM(G723:G725)</f>
        <v>0</v>
      </c>
      <c r="G737" s="34">
        <f>SUM(F737)/20</f>
        <v>0</v>
      </c>
      <c r="H737" s="23"/>
      <c r="I737" s="10">
        <f t="shared" si="394"/>
        <v>0</v>
      </c>
    </row>
    <row r="738" spans="2:13" x14ac:dyDescent="0.25">
      <c r="B738" s="11" t="s">
        <v>13</v>
      </c>
      <c r="C738" s="12" t="s">
        <v>14</v>
      </c>
      <c r="D738" s="28" t="s">
        <v>30</v>
      </c>
      <c r="E738" s="28"/>
      <c r="F738" s="28">
        <f>SUM(G726:G728)</f>
        <v>0</v>
      </c>
      <c r="G738" s="34">
        <f>SUM(F738)/10</f>
        <v>0</v>
      </c>
      <c r="H738" s="23"/>
      <c r="I738" s="10">
        <f t="shared" si="394"/>
        <v>0</v>
      </c>
    </row>
    <row r="739" spans="2:13" x14ac:dyDescent="0.25">
      <c r="B739" s="11" t="s">
        <v>13</v>
      </c>
      <c r="C739" s="12" t="s">
        <v>14</v>
      </c>
      <c r="D739" s="28" t="s">
        <v>60</v>
      </c>
      <c r="E739" s="28"/>
      <c r="F739" s="69"/>
      <c r="G739" s="34">
        <f>SUM(F739)*0.25</f>
        <v>0</v>
      </c>
      <c r="H739" s="23"/>
      <c r="I739" s="10">
        <f t="shared" si="394"/>
        <v>0</v>
      </c>
    </row>
    <row r="740" spans="2:13" x14ac:dyDescent="0.25">
      <c r="B740" s="11" t="s">
        <v>13</v>
      </c>
      <c r="C740" s="12" t="s">
        <v>14</v>
      </c>
      <c r="D740" s="28"/>
      <c r="E740" s="28"/>
      <c r="F740" s="28"/>
      <c r="G740" s="34"/>
      <c r="H740" s="23"/>
      <c r="I740" s="10">
        <f t="shared" si="394"/>
        <v>0</v>
      </c>
    </row>
    <row r="741" spans="2:13" x14ac:dyDescent="0.25">
      <c r="B741" s="11" t="s">
        <v>13</v>
      </c>
      <c r="C741" s="12" t="s">
        <v>15</v>
      </c>
      <c r="D741" s="28"/>
      <c r="E741" s="28"/>
      <c r="F741" s="28"/>
      <c r="G741" s="34"/>
      <c r="H741" s="23"/>
      <c r="I741" s="10">
        <f t="shared" si="394"/>
        <v>0</v>
      </c>
    </row>
    <row r="742" spans="2:13" x14ac:dyDescent="0.25">
      <c r="B742" s="11" t="s">
        <v>13</v>
      </c>
      <c r="C742" s="12" t="s">
        <v>15</v>
      </c>
      <c r="D742" s="28"/>
      <c r="E742" s="28"/>
      <c r="F742" s="28"/>
      <c r="G742" s="34"/>
      <c r="H742" s="23"/>
      <c r="I742" s="10">
        <f t="shared" si="394"/>
        <v>0</v>
      </c>
    </row>
    <row r="743" spans="2:13" x14ac:dyDescent="0.25">
      <c r="B743" s="11" t="s">
        <v>13</v>
      </c>
      <c r="C743" s="12" t="s">
        <v>15</v>
      </c>
      <c r="D743" s="28"/>
      <c r="E743" s="28"/>
      <c r="F743" s="28"/>
      <c r="G743" s="34"/>
      <c r="H743" s="23"/>
      <c r="I743" s="10">
        <f t="shared" si="394"/>
        <v>0</v>
      </c>
    </row>
    <row r="744" spans="2:13" x14ac:dyDescent="0.25">
      <c r="B744" s="11" t="s">
        <v>13</v>
      </c>
      <c r="C744" s="12" t="s">
        <v>16</v>
      </c>
      <c r="D744" s="28"/>
      <c r="E744" s="28"/>
      <c r="F744" s="28"/>
      <c r="G744" s="34"/>
      <c r="H744" s="23"/>
      <c r="I744" s="10">
        <f t="shared" si="394"/>
        <v>0</v>
      </c>
    </row>
    <row r="745" spans="2:13" x14ac:dyDescent="0.25">
      <c r="B745" s="11" t="s">
        <v>13</v>
      </c>
      <c r="C745" s="12" t="s">
        <v>16</v>
      </c>
      <c r="D745" s="28"/>
      <c r="E745" s="28"/>
      <c r="F745" s="28"/>
      <c r="G745" s="34"/>
      <c r="H745" s="23"/>
      <c r="I745" s="10">
        <f t="shared" si="394"/>
        <v>0</v>
      </c>
    </row>
    <row r="746" spans="2:13" x14ac:dyDescent="0.25">
      <c r="B746" s="11" t="s">
        <v>21</v>
      </c>
      <c r="C746" s="12" t="s">
        <v>14</v>
      </c>
      <c r="D746" s="28"/>
      <c r="E746" s="28"/>
      <c r="F746" s="28"/>
      <c r="G746" s="22">
        <f>SUM(G737:G740)</f>
        <v>0</v>
      </c>
      <c r="H746" s="15">
        <v>37.42</v>
      </c>
      <c r="I746" s="10">
        <f t="shared" si="394"/>
        <v>0</v>
      </c>
      <c r="K746" s="5">
        <f>SUM(G746)*I721</f>
        <v>0</v>
      </c>
    </row>
    <row r="747" spans="2:13" x14ac:dyDescent="0.25">
      <c r="B747" s="11" t="s">
        <v>21</v>
      </c>
      <c r="C747" s="12" t="s">
        <v>15</v>
      </c>
      <c r="D747" s="28"/>
      <c r="E747" s="28"/>
      <c r="F747" s="28"/>
      <c r="G747" s="22">
        <f>SUM(G741:G743)</f>
        <v>0</v>
      </c>
      <c r="H747" s="15">
        <v>37.42</v>
      </c>
      <c r="I747" s="10">
        <f t="shared" si="394"/>
        <v>0</v>
      </c>
      <c r="L747" s="5">
        <f>SUM(G747)*I721</f>
        <v>0</v>
      </c>
    </row>
    <row r="748" spans="2:13" x14ac:dyDescent="0.25">
      <c r="B748" s="11" t="s">
        <v>21</v>
      </c>
      <c r="C748" s="12" t="s">
        <v>16</v>
      </c>
      <c r="D748" s="28"/>
      <c r="E748" s="28"/>
      <c r="F748" s="28"/>
      <c r="G748" s="22">
        <f>SUM(G744:G745)</f>
        <v>0</v>
      </c>
      <c r="H748" s="15">
        <v>37.42</v>
      </c>
      <c r="I748" s="10">
        <f t="shared" si="394"/>
        <v>0</v>
      </c>
      <c r="M748" s="5">
        <f>SUM(G748)*I721</f>
        <v>0</v>
      </c>
    </row>
    <row r="749" spans="2:13" x14ac:dyDescent="0.25">
      <c r="B749" s="11" t="s">
        <v>13</v>
      </c>
      <c r="C749" s="12" t="s">
        <v>17</v>
      </c>
      <c r="D749" s="28"/>
      <c r="E749" s="28"/>
      <c r="F749" s="28"/>
      <c r="G749" s="34"/>
      <c r="H749" s="15">
        <v>37.42</v>
      </c>
      <c r="I749" s="10">
        <f t="shared" si="394"/>
        <v>0</v>
      </c>
      <c r="L749" s="5">
        <f>SUM(G749)*I721</f>
        <v>0</v>
      </c>
    </row>
    <row r="750" spans="2:13" x14ac:dyDescent="0.25">
      <c r="B750" s="11" t="s">
        <v>12</v>
      </c>
      <c r="C750" s="12"/>
      <c r="D750" s="28"/>
      <c r="E750" s="28"/>
      <c r="F750" s="28"/>
      <c r="G750" s="10"/>
      <c r="H750" s="15">
        <v>37.42</v>
      </c>
      <c r="I750" s="10">
        <f t="shared" si="394"/>
        <v>0</v>
      </c>
    </row>
    <row r="751" spans="2:13" x14ac:dyDescent="0.25">
      <c r="B751" s="11" t="s">
        <v>11</v>
      </c>
      <c r="C751" s="12"/>
      <c r="D751" s="28"/>
      <c r="E751" s="28"/>
      <c r="F751" s="28"/>
      <c r="G751" s="10">
        <v>1</v>
      </c>
      <c r="H751" s="15">
        <f>SUM(I723:I750)*0.01</f>
        <v>8.6193800000000014</v>
      </c>
      <c r="I751" s="10">
        <f>SUM(G751*H751)</f>
        <v>8.6193800000000014</v>
      </c>
    </row>
    <row r="752" spans="2:13" s="2" customFormat="1" x14ac:dyDescent="0.25">
      <c r="B752" s="8" t="s">
        <v>10</v>
      </c>
      <c r="D752" s="27"/>
      <c r="E752" s="27"/>
      <c r="F752" s="27"/>
      <c r="G752" s="6">
        <f>SUM(G746:G749)</f>
        <v>0</v>
      </c>
      <c r="H752" s="14"/>
      <c r="I752" s="6">
        <f>SUM(I723:I751)</f>
        <v>870.55738000000008</v>
      </c>
      <c r="J752" s="6">
        <f>SUM(I752)*I721</f>
        <v>4352.7869000000001</v>
      </c>
      <c r="K752" s="6">
        <f>SUM(K746:K751)</f>
        <v>0</v>
      </c>
      <c r="L752" s="6">
        <f t="shared" ref="L752" si="395">SUM(L746:L751)</f>
        <v>0</v>
      </c>
      <c r="M752" s="6">
        <f t="shared" ref="M752" si="396">SUM(M746:M751)</f>
        <v>0</v>
      </c>
    </row>
    <row r="753" spans="1:13" ht="15.6" x14ac:dyDescent="0.3">
      <c r="A753" s="3" t="s">
        <v>9</v>
      </c>
      <c r="B753" s="67" t="str">
        <f>'JMS SHEDULE OF WORKS'!D25</f>
        <v>E/O fluted glass</v>
      </c>
      <c r="D753" s="26">
        <f>'JMS SHEDULE OF WORKS'!F25</f>
        <v>0</v>
      </c>
      <c r="F753" s="68" t="str">
        <f>'JMS SHEDULE OF WORKS'!J25</f>
        <v>WC-04</v>
      </c>
      <c r="H753" s="13" t="s">
        <v>22</v>
      </c>
      <c r="I753" s="24">
        <f>'JMS SHEDULE OF WORKS'!G25</f>
        <v>5</v>
      </c>
    </row>
    <row r="754" spans="1:13" s="2" customFormat="1" x14ac:dyDescent="0.25">
      <c r="A754" s="66" t="str">
        <f>'JMS SHEDULE OF WORKS'!A25</f>
        <v>6881/23</v>
      </c>
      <c r="B754" s="8" t="s">
        <v>3</v>
      </c>
      <c r="C754" s="2" t="s">
        <v>4</v>
      </c>
      <c r="D754" s="27" t="s">
        <v>5</v>
      </c>
      <c r="E754" s="27" t="s">
        <v>5</v>
      </c>
      <c r="F754" s="27" t="s">
        <v>23</v>
      </c>
      <c r="G754" s="6" t="s">
        <v>6</v>
      </c>
      <c r="H754" s="14" t="s">
        <v>7</v>
      </c>
      <c r="I754" s="6" t="s">
        <v>8</v>
      </c>
      <c r="J754" s="6"/>
      <c r="K754" s="6" t="s">
        <v>18</v>
      </c>
      <c r="L754" s="6" t="s">
        <v>19</v>
      </c>
      <c r="M754" s="6" t="s">
        <v>20</v>
      </c>
    </row>
    <row r="755" spans="1:13" x14ac:dyDescent="0.25">
      <c r="A755" s="30" t="s">
        <v>24</v>
      </c>
      <c r="B755" s="11"/>
      <c r="C755" s="12"/>
      <c r="D755" s="28"/>
      <c r="E755" s="28"/>
      <c r="F755" s="28">
        <f t="shared" ref="F755:F760" si="397">SUM(D755*E755)</f>
        <v>0</v>
      </c>
      <c r="G755" s="10"/>
      <c r="H755" s="15"/>
      <c r="I755" s="10">
        <f t="shared" ref="I755:I760" si="398">SUM(F755*G755)*H755</f>
        <v>0</v>
      </c>
    </row>
    <row r="756" spans="1:13" x14ac:dyDescent="0.25">
      <c r="A756" s="30" t="s">
        <v>24</v>
      </c>
      <c r="B756" s="11"/>
      <c r="C756" s="12"/>
      <c r="D756" s="28"/>
      <c r="E756" s="28"/>
      <c r="F756" s="28">
        <f t="shared" si="397"/>
        <v>0</v>
      </c>
      <c r="G756" s="10"/>
      <c r="H756" s="15"/>
      <c r="I756" s="10">
        <f t="shared" si="398"/>
        <v>0</v>
      </c>
    </row>
    <row r="757" spans="1:13" x14ac:dyDescent="0.25">
      <c r="A757" s="30" t="s">
        <v>24</v>
      </c>
      <c r="B757" s="11"/>
      <c r="C757" s="12"/>
      <c r="D757" s="28"/>
      <c r="E757" s="28"/>
      <c r="F757" s="28">
        <f t="shared" si="397"/>
        <v>0</v>
      </c>
      <c r="G757" s="10"/>
      <c r="H757" s="15"/>
      <c r="I757" s="10">
        <f t="shared" si="398"/>
        <v>0</v>
      </c>
    </row>
    <row r="758" spans="1:13" x14ac:dyDescent="0.25">
      <c r="A758" s="31" t="s">
        <v>25</v>
      </c>
      <c r="B758" s="11"/>
      <c r="C758" s="12"/>
      <c r="D758" s="28"/>
      <c r="E758" s="28"/>
      <c r="F758" s="28">
        <f t="shared" si="397"/>
        <v>0</v>
      </c>
      <c r="G758" s="10"/>
      <c r="H758" s="15"/>
      <c r="I758" s="10">
        <f t="shared" si="398"/>
        <v>0</v>
      </c>
    </row>
    <row r="759" spans="1:13" x14ac:dyDescent="0.25">
      <c r="A759" s="31" t="s">
        <v>25</v>
      </c>
      <c r="B759" s="11"/>
      <c r="C759" s="12"/>
      <c r="D759" s="28"/>
      <c r="E759" s="28"/>
      <c r="F759" s="28">
        <f t="shared" si="397"/>
        <v>0</v>
      </c>
      <c r="G759" s="10"/>
      <c r="H759" s="15"/>
      <c r="I759" s="10">
        <f t="shared" si="398"/>
        <v>0</v>
      </c>
    </row>
    <row r="760" spans="1:13" x14ac:dyDescent="0.25">
      <c r="A760" s="31" t="s">
        <v>25</v>
      </c>
      <c r="B760" s="11"/>
      <c r="C760" s="12"/>
      <c r="D760" s="28"/>
      <c r="E760" s="28"/>
      <c r="F760" s="28">
        <f t="shared" si="397"/>
        <v>0</v>
      </c>
      <c r="G760" s="10"/>
      <c r="H760" s="15"/>
      <c r="I760" s="10">
        <f t="shared" si="398"/>
        <v>0</v>
      </c>
    </row>
    <row r="761" spans="1:13" x14ac:dyDescent="0.25">
      <c r="A761" s="31" t="s">
        <v>39</v>
      </c>
      <c r="B761" s="11"/>
      <c r="C761" s="12"/>
      <c r="D761" s="28"/>
      <c r="E761" s="28"/>
      <c r="F761" s="28"/>
      <c r="G761" s="10"/>
      <c r="H761" s="15"/>
      <c r="I761" s="10">
        <f t="shared" ref="I761:I763" si="399">SUM(G761*H761)</f>
        <v>0</v>
      </c>
    </row>
    <row r="762" spans="1:13" x14ac:dyDescent="0.25">
      <c r="A762" s="31" t="s">
        <v>39</v>
      </c>
      <c r="B762" s="11"/>
      <c r="C762" s="12"/>
      <c r="D762" s="28"/>
      <c r="E762" s="28"/>
      <c r="F762" s="28"/>
      <c r="G762" s="10"/>
      <c r="H762" s="15"/>
      <c r="I762" s="10">
        <f t="shared" si="399"/>
        <v>0</v>
      </c>
    </row>
    <row r="763" spans="1:13" x14ac:dyDescent="0.25">
      <c r="A763" s="31" t="s">
        <v>39</v>
      </c>
      <c r="B763" s="11"/>
      <c r="C763" s="12"/>
      <c r="D763" s="28"/>
      <c r="E763" s="28"/>
      <c r="F763" s="28"/>
      <c r="G763" s="10"/>
      <c r="H763" s="15"/>
      <c r="I763" s="10">
        <f t="shared" si="399"/>
        <v>0</v>
      </c>
    </row>
    <row r="764" spans="1:13" x14ac:dyDescent="0.25">
      <c r="A764" s="32" t="s">
        <v>28</v>
      </c>
      <c r="B764" s="11"/>
      <c r="C764" s="12"/>
      <c r="D764" s="28"/>
      <c r="E764" s="28"/>
      <c r="F764" s="28"/>
      <c r="G764" s="10"/>
      <c r="H764" s="15"/>
      <c r="I764" s="10">
        <f t="shared" ref="I764:I782" si="400">SUM(G764*H764)</f>
        <v>0</v>
      </c>
    </row>
    <row r="765" spans="1:13" x14ac:dyDescent="0.25">
      <c r="A765" s="32" t="s">
        <v>28</v>
      </c>
      <c r="B765" s="11"/>
      <c r="C765" s="12"/>
      <c r="D765" s="28"/>
      <c r="E765" s="28"/>
      <c r="F765" s="28"/>
      <c r="G765" s="10"/>
      <c r="H765" s="15"/>
      <c r="I765" s="10">
        <f t="shared" si="400"/>
        <v>0</v>
      </c>
    </row>
    <row r="766" spans="1:13" x14ac:dyDescent="0.25">
      <c r="A766" s="32" t="s">
        <v>28</v>
      </c>
      <c r="B766" s="11"/>
      <c r="C766" s="12"/>
      <c r="D766" s="28"/>
      <c r="E766" s="28"/>
      <c r="F766" s="28"/>
      <c r="G766" s="10"/>
      <c r="H766" s="15"/>
      <c r="I766" s="10">
        <f t="shared" si="400"/>
        <v>0</v>
      </c>
    </row>
    <row r="767" spans="1:13" x14ac:dyDescent="0.25">
      <c r="A767" t="s">
        <v>26</v>
      </c>
      <c r="B767" s="11"/>
      <c r="C767" s="12"/>
      <c r="D767" s="28"/>
      <c r="E767" s="28"/>
      <c r="F767" s="28"/>
      <c r="G767" s="33">
        <v>0.1</v>
      </c>
      <c r="H767" s="15">
        <f>SUM(I764:I766)</f>
        <v>0</v>
      </c>
      <c r="I767" s="10">
        <f t="shared" si="400"/>
        <v>0</v>
      </c>
    </row>
    <row r="768" spans="1:13" x14ac:dyDescent="0.25">
      <c r="B768" s="11" t="s">
        <v>27</v>
      </c>
      <c r="C768" s="12"/>
      <c r="D768" s="28"/>
      <c r="E768" s="28"/>
      <c r="F768" s="28"/>
      <c r="G768" s="10"/>
      <c r="H768" s="15"/>
      <c r="I768" s="10">
        <f t="shared" si="400"/>
        <v>0</v>
      </c>
    </row>
    <row r="769" spans="2:13" x14ac:dyDescent="0.25">
      <c r="B769" s="11" t="s">
        <v>13</v>
      </c>
      <c r="C769" s="12" t="s">
        <v>14</v>
      </c>
      <c r="D769" s="28" t="s">
        <v>29</v>
      </c>
      <c r="E769" s="28"/>
      <c r="F769" s="28">
        <f>SUM(G755:G757)</f>
        <v>0</v>
      </c>
      <c r="G769" s="34">
        <f>SUM(F769)/20</f>
        <v>0</v>
      </c>
      <c r="H769" s="23"/>
      <c r="I769" s="10">
        <f t="shared" si="400"/>
        <v>0</v>
      </c>
    </row>
    <row r="770" spans="2:13" x14ac:dyDescent="0.25">
      <c r="B770" s="11" t="s">
        <v>13</v>
      </c>
      <c r="C770" s="12" t="s">
        <v>14</v>
      </c>
      <c r="D770" s="28" t="s">
        <v>30</v>
      </c>
      <c r="E770" s="28"/>
      <c r="F770" s="28">
        <f>SUM(G758:G760)</f>
        <v>0</v>
      </c>
      <c r="G770" s="34">
        <f>SUM(F770)/10</f>
        <v>0</v>
      </c>
      <c r="H770" s="23"/>
      <c r="I770" s="10">
        <f t="shared" si="400"/>
        <v>0</v>
      </c>
    </row>
    <row r="771" spans="2:13" x14ac:dyDescent="0.25">
      <c r="B771" s="11" t="s">
        <v>13</v>
      </c>
      <c r="C771" s="12" t="s">
        <v>14</v>
      </c>
      <c r="D771" s="28" t="s">
        <v>60</v>
      </c>
      <c r="E771" s="28"/>
      <c r="F771" s="69"/>
      <c r="G771" s="34">
        <f>SUM(F771)*0.25</f>
        <v>0</v>
      </c>
      <c r="H771" s="23"/>
      <c r="I771" s="10">
        <f t="shared" si="400"/>
        <v>0</v>
      </c>
    </row>
    <row r="772" spans="2:13" x14ac:dyDescent="0.25">
      <c r="B772" s="11" t="s">
        <v>13</v>
      </c>
      <c r="C772" s="12" t="s">
        <v>14</v>
      </c>
      <c r="D772" s="28"/>
      <c r="E772" s="28"/>
      <c r="F772" s="28"/>
      <c r="G772" s="34"/>
      <c r="H772" s="23"/>
      <c r="I772" s="10">
        <f t="shared" si="400"/>
        <v>0</v>
      </c>
    </row>
    <row r="773" spans="2:13" x14ac:dyDescent="0.25">
      <c r="B773" s="11" t="s">
        <v>13</v>
      </c>
      <c r="C773" s="12" t="s">
        <v>15</v>
      </c>
      <c r="D773" s="28"/>
      <c r="E773" s="28"/>
      <c r="F773" s="28"/>
      <c r="G773" s="34"/>
      <c r="H773" s="23"/>
      <c r="I773" s="10">
        <f t="shared" si="400"/>
        <v>0</v>
      </c>
    </row>
    <row r="774" spans="2:13" x14ac:dyDescent="0.25">
      <c r="B774" s="11" t="s">
        <v>13</v>
      </c>
      <c r="C774" s="12" t="s">
        <v>15</v>
      </c>
      <c r="D774" s="28"/>
      <c r="E774" s="28"/>
      <c r="F774" s="28"/>
      <c r="G774" s="34"/>
      <c r="H774" s="23"/>
      <c r="I774" s="10">
        <f t="shared" si="400"/>
        <v>0</v>
      </c>
    </row>
    <row r="775" spans="2:13" x14ac:dyDescent="0.25">
      <c r="B775" s="11" t="s">
        <v>13</v>
      </c>
      <c r="C775" s="12" t="s">
        <v>15</v>
      </c>
      <c r="D775" s="28"/>
      <c r="E775" s="28"/>
      <c r="F775" s="28"/>
      <c r="G775" s="34"/>
      <c r="H775" s="23"/>
      <c r="I775" s="10">
        <f t="shared" si="400"/>
        <v>0</v>
      </c>
    </row>
    <row r="776" spans="2:13" x14ac:dyDescent="0.25">
      <c r="B776" s="11" t="s">
        <v>13</v>
      </c>
      <c r="C776" s="12" t="s">
        <v>16</v>
      </c>
      <c r="D776" s="28"/>
      <c r="E776" s="28"/>
      <c r="F776" s="28"/>
      <c r="G776" s="34"/>
      <c r="H776" s="23"/>
      <c r="I776" s="10">
        <f t="shared" si="400"/>
        <v>0</v>
      </c>
    </row>
    <row r="777" spans="2:13" x14ac:dyDescent="0.25">
      <c r="B777" s="11" t="s">
        <v>13</v>
      </c>
      <c r="C777" s="12" t="s">
        <v>16</v>
      </c>
      <c r="D777" s="28"/>
      <c r="E777" s="28"/>
      <c r="F777" s="28"/>
      <c r="G777" s="34"/>
      <c r="H777" s="23"/>
      <c r="I777" s="10">
        <f t="shared" si="400"/>
        <v>0</v>
      </c>
    </row>
    <row r="778" spans="2:13" x14ac:dyDescent="0.25">
      <c r="B778" s="11" t="s">
        <v>21</v>
      </c>
      <c r="C778" s="12" t="s">
        <v>14</v>
      </c>
      <c r="D778" s="28"/>
      <c r="E778" s="28"/>
      <c r="F778" s="28"/>
      <c r="G778" s="22">
        <f>SUM(G769:G772)</f>
        <v>0</v>
      </c>
      <c r="H778" s="15">
        <v>37.42</v>
      </c>
      <c r="I778" s="10">
        <f t="shared" si="400"/>
        <v>0</v>
      </c>
      <c r="K778" s="5">
        <f>SUM(G778)*I753</f>
        <v>0</v>
      </c>
    </row>
    <row r="779" spans="2:13" x14ac:dyDescent="0.25">
      <c r="B779" s="11" t="s">
        <v>21</v>
      </c>
      <c r="C779" s="12" t="s">
        <v>15</v>
      </c>
      <c r="D779" s="28"/>
      <c r="E779" s="28"/>
      <c r="F779" s="28"/>
      <c r="G779" s="22">
        <f>SUM(G773:G775)</f>
        <v>0</v>
      </c>
      <c r="H779" s="15">
        <v>37.42</v>
      </c>
      <c r="I779" s="10">
        <f t="shared" si="400"/>
        <v>0</v>
      </c>
      <c r="L779" s="5">
        <f>SUM(G779)*I753</f>
        <v>0</v>
      </c>
    </row>
    <row r="780" spans="2:13" x14ac:dyDescent="0.25">
      <c r="B780" s="11" t="s">
        <v>21</v>
      </c>
      <c r="C780" s="12" t="s">
        <v>16</v>
      </c>
      <c r="D780" s="28"/>
      <c r="E780" s="28"/>
      <c r="F780" s="28"/>
      <c r="G780" s="22">
        <f>SUM(G776:G777)</f>
        <v>0</v>
      </c>
      <c r="H780" s="15">
        <v>37.42</v>
      </c>
      <c r="I780" s="10">
        <f t="shared" si="400"/>
        <v>0</v>
      </c>
      <c r="M780" s="5">
        <f>SUM(G780)*I753</f>
        <v>0</v>
      </c>
    </row>
    <row r="781" spans="2:13" x14ac:dyDescent="0.25">
      <c r="B781" s="11" t="s">
        <v>13</v>
      </c>
      <c r="C781" s="12" t="s">
        <v>17</v>
      </c>
      <c r="D781" s="28"/>
      <c r="E781" s="28"/>
      <c r="F781" s="28"/>
      <c r="G781" s="34"/>
      <c r="H781" s="15">
        <v>37.42</v>
      </c>
      <c r="I781" s="10">
        <f t="shared" si="400"/>
        <v>0</v>
      </c>
      <c r="L781" s="5">
        <f>SUM(G781)*I753</f>
        <v>0</v>
      </c>
    </row>
    <row r="782" spans="2:13" x14ac:dyDescent="0.25">
      <c r="B782" s="11" t="s">
        <v>12</v>
      </c>
      <c r="C782" s="12"/>
      <c r="D782" s="28"/>
      <c r="E782" s="28"/>
      <c r="F782" s="28"/>
      <c r="G782" s="10"/>
      <c r="H782" s="15">
        <v>37.42</v>
      </c>
      <c r="I782" s="10">
        <f t="shared" si="400"/>
        <v>0</v>
      </c>
    </row>
    <row r="783" spans="2:13" x14ac:dyDescent="0.25">
      <c r="B783" s="11" t="s">
        <v>11</v>
      </c>
      <c r="C783" s="12"/>
      <c r="D783" s="28"/>
      <c r="E783" s="28"/>
      <c r="F783" s="28"/>
      <c r="G783" s="10">
        <v>1</v>
      </c>
      <c r="H783" s="15">
        <f>SUM(I755:I782)*0.01</f>
        <v>0</v>
      </c>
      <c r="I783" s="10">
        <f>SUM(G783*H783)</f>
        <v>0</v>
      </c>
    </row>
    <row r="784" spans="2:13" s="2" customFormat="1" x14ac:dyDescent="0.25">
      <c r="B784" s="8" t="s">
        <v>10</v>
      </c>
      <c r="D784" s="27"/>
      <c r="E784" s="27"/>
      <c r="F784" s="27"/>
      <c r="G784" s="6">
        <f>SUM(G778:G781)</f>
        <v>0</v>
      </c>
      <c r="H784" s="14"/>
      <c r="I784" s="6">
        <f>SUM(I755:I783)</f>
        <v>0</v>
      </c>
      <c r="J784" s="6">
        <f>SUM(I784)*I753</f>
        <v>0</v>
      </c>
      <c r="K784" s="6">
        <f>SUM(K778:K783)</f>
        <v>0</v>
      </c>
      <c r="L784" s="6">
        <f t="shared" ref="L784" si="401">SUM(L778:L783)</f>
        <v>0</v>
      </c>
      <c r="M784" s="6">
        <f t="shared" ref="M784" si="402">SUM(M778:M783)</f>
        <v>0</v>
      </c>
    </row>
    <row r="785" spans="1:26" ht="15.6" x14ac:dyDescent="0.3">
      <c r="A785" s="3" t="s">
        <v>9</v>
      </c>
      <c r="B785" s="67" t="str">
        <f>'JMS SHEDULE OF WORKS'!D26</f>
        <v>SA-11 Male vanity unit</v>
      </c>
      <c r="D785" s="26" t="str">
        <f>'JMS SHEDULE OF WORKS'!F26</f>
        <v>1590mm X 500mm X 400mm</v>
      </c>
      <c r="F785" s="68" t="str">
        <f>'JMS SHEDULE OF WORKS'!J26</f>
        <v>WC-11</v>
      </c>
      <c r="H785" s="13" t="s">
        <v>22</v>
      </c>
      <c r="I785" s="24">
        <f>'JMS SHEDULE OF WORKS'!G26</f>
        <v>1</v>
      </c>
      <c r="N785" s="3" t="s">
        <v>9</v>
      </c>
      <c r="O785" s="67" t="s">
        <v>1610</v>
      </c>
      <c r="Q785" s="26">
        <f>'JMS SHEDULE OF WORKS'!S26</f>
        <v>43748</v>
      </c>
      <c r="R785" s="26"/>
      <c r="S785" s="68">
        <f>'JMS SHEDULE OF WORKS'!W26</f>
        <v>0</v>
      </c>
      <c r="T785" s="5"/>
      <c r="U785" s="13" t="s">
        <v>22</v>
      </c>
      <c r="V785" s="24">
        <f>'JMS SHEDULE OF WORKS'!T26</f>
        <v>0</v>
      </c>
      <c r="W785" s="5"/>
      <c r="X785" s="5"/>
      <c r="Y785" s="5"/>
      <c r="Z785" s="5"/>
    </row>
    <row r="786" spans="1:26" s="2" customFormat="1" x14ac:dyDescent="0.25">
      <c r="A786" s="66" t="str">
        <f>'JMS SHEDULE OF WORKS'!A26</f>
        <v>6881/24</v>
      </c>
      <c r="B786" s="8" t="s">
        <v>3</v>
      </c>
      <c r="C786" s="2" t="s">
        <v>4</v>
      </c>
      <c r="D786" s="27" t="s">
        <v>5</v>
      </c>
      <c r="E786" s="27" t="s">
        <v>5</v>
      </c>
      <c r="F786" s="27" t="s">
        <v>23</v>
      </c>
      <c r="G786" s="6" t="s">
        <v>6</v>
      </c>
      <c r="H786" s="14" t="s">
        <v>7</v>
      </c>
      <c r="I786" s="6" t="s">
        <v>8</v>
      </c>
      <c r="J786" s="6"/>
      <c r="K786" s="6" t="s">
        <v>18</v>
      </c>
      <c r="L786" s="6" t="s">
        <v>19</v>
      </c>
      <c r="M786" s="6" t="s">
        <v>20</v>
      </c>
      <c r="N786" s="66">
        <f>'JMS SHEDULE OF WORKS'!N26</f>
        <v>5677.2706000000007</v>
      </c>
      <c r="O786" s="8" t="s">
        <v>3</v>
      </c>
      <c r="P786" s="2" t="s">
        <v>4</v>
      </c>
      <c r="Q786" s="27" t="s">
        <v>5</v>
      </c>
      <c r="R786" s="27" t="s">
        <v>5</v>
      </c>
      <c r="S786" s="27" t="s">
        <v>23</v>
      </c>
      <c r="T786" s="6" t="s">
        <v>6</v>
      </c>
      <c r="U786" s="14" t="s">
        <v>7</v>
      </c>
      <c r="V786" s="6" t="s">
        <v>8</v>
      </c>
      <c r="W786" s="6"/>
      <c r="X786" s="6" t="s">
        <v>18</v>
      </c>
      <c r="Y786" s="6" t="s">
        <v>19</v>
      </c>
      <c r="Z786" s="6" t="s">
        <v>20</v>
      </c>
    </row>
    <row r="787" spans="1:26" x14ac:dyDescent="0.25">
      <c r="A787" s="30" t="s">
        <v>24</v>
      </c>
      <c r="B787" s="11"/>
      <c r="C787" s="12"/>
      <c r="D787" s="28"/>
      <c r="E787" s="28"/>
      <c r="F787" s="28">
        <f t="shared" ref="F787:F792" si="403">SUM(D787*E787)</f>
        <v>0</v>
      </c>
      <c r="G787" s="10"/>
      <c r="H787" s="15"/>
      <c r="I787" s="10">
        <f t="shared" ref="I787:I792" si="404">SUM(F787*G787)*H787</f>
        <v>0</v>
      </c>
      <c r="N787" s="30" t="s">
        <v>24</v>
      </c>
      <c r="O787" s="11"/>
      <c r="P787" s="12"/>
      <c r="Q787" s="28"/>
      <c r="R787" s="28"/>
      <c r="S787" s="28">
        <f t="shared" ref="S787:S792" si="405">SUM(Q787*R787)</f>
        <v>0</v>
      </c>
      <c r="T787" s="10"/>
      <c r="U787" s="15"/>
      <c r="V787" s="10">
        <f t="shared" ref="V787:V792" si="406">SUM(S787*T787)*U787</f>
        <v>0</v>
      </c>
      <c r="W787" s="5"/>
      <c r="X787" s="5"/>
      <c r="Y787" s="5"/>
      <c r="Z787" s="5"/>
    </row>
    <row r="788" spans="1:26" x14ac:dyDescent="0.25">
      <c r="A788" s="30" t="s">
        <v>24</v>
      </c>
      <c r="B788" s="11"/>
      <c r="C788" s="12"/>
      <c r="D788" s="28"/>
      <c r="E788" s="28"/>
      <c r="F788" s="28">
        <f t="shared" si="403"/>
        <v>0</v>
      </c>
      <c r="G788" s="10"/>
      <c r="H788" s="15"/>
      <c r="I788" s="10">
        <f t="shared" si="404"/>
        <v>0</v>
      </c>
      <c r="N788" s="30" t="s">
        <v>24</v>
      </c>
      <c r="O788" s="11"/>
      <c r="P788" s="12"/>
      <c r="Q788" s="28"/>
      <c r="R788" s="28"/>
      <c r="S788" s="28">
        <f t="shared" si="405"/>
        <v>0</v>
      </c>
      <c r="T788" s="10"/>
      <c r="U788" s="15"/>
      <c r="V788" s="10">
        <f t="shared" si="406"/>
        <v>0</v>
      </c>
      <c r="W788" s="5"/>
      <c r="X788" s="5"/>
      <c r="Y788" s="5"/>
      <c r="Z788" s="5"/>
    </row>
    <row r="789" spans="1:26" x14ac:dyDescent="0.25">
      <c r="A789" s="30" t="s">
        <v>24</v>
      </c>
      <c r="B789" s="11"/>
      <c r="C789" s="12"/>
      <c r="D789" s="28"/>
      <c r="E789" s="28"/>
      <c r="F789" s="28">
        <f t="shared" si="403"/>
        <v>0</v>
      </c>
      <c r="G789" s="10"/>
      <c r="H789" s="15"/>
      <c r="I789" s="10">
        <f t="shared" si="404"/>
        <v>0</v>
      </c>
      <c r="N789" s="30" t="s">
        <v>24</v>
      </c>
      <c r="O789" s="11"/>
      <c r="P789" s="12"/>
      <c r="Q789" s="28"/>
      <c r="R789" s="28"/>
      <c r="S789" s="28">
        <f t="shared" si="405"/>
        <v>0</v>
      </c>
      <c r="T789" s="10"/>
      <c r="U789" s="15"/>
      <c r="V789" s="10">
        <f t="shared" si="406"/>
        <v>0</v>
      </c>
      <c r="W789" s="5"/>
      <c r="X789" s="5"/>
      <c r="Y789" s="5"/>
      <c r="Z789" s="5"/>
    </row>
    <row r="790" spans="1:26" x14ac:dyDescent="0.25">
      <c r="A790" s="31" t="s">
        <v>25</v>
      </c>
      <c r="B790" s="11"/>
      <c r="C790" s="12"/>
      <c r="D790" s="28"/>
      <c r="E790" s="28"/>
      <c r="F790" s="28">
        <f t="shared" si="403"/>
        <v>0</v>
      </c>
      <c r="G790" s="10"/>
      <c r="H790" s="15"/>
      <c r="I790" s="10">
        <f t="shared" si="404"/>
        <v>0</v>
      </c>
      <c r="N790" s="31" t="s">
        <v>25</v>
      </c>
      <c r="O790" s="11"/>
      <c r="P790" s="12"/>
      <c r="Q790" s="28"/>
      <c r="R790" s="28"/>
      <c r="S790" s="28">
        <f t="shared" si="405"/>
        <v>0</v>
      </c>
      <c r="T790" s="10"/>
      <c r="U790" s="15"/>
      <c r="V790" s="10">
        <f t="shared" si="406"/>
        <v>0</v>
      </c>
      <c r="W790" s="5"/>
      <c r="X790" s="5"/>
      <c r="Y790" s="5"/>
      <c r="Z790" s="5"/>
    </row>
    <row r="791" spans="1:26" x14ac:dyDescent="0.25">
      <c r="A791" s="31" t="s">
        <v>25</v>
      </c>
      <c r="B791" s="11"/>
      <c r="C791" s="12"/>
      <c r="D791" s="28"/>
      <c r="E791" s="28"/>
      <c r="F791" s="28">
        <f t="shared" si="403"/>
        <v>0</v>
      </c>
      <c r="G791" s="10"/>
      <c r="H791" s="15"/>
      <c r="I791" s="10">
        <f t="shared" si="404"/>
        <v>0</v>
      </c>
      <c r="N791" s="31" t="s">
        <v>25</v>
      </c>
      <c r="O791" s="11"/>
      <c r="P791" s="12"/>
      <c r="Q791" s="28"/>
      <c r="R791" s="28"/>
      <c r="S791" s="28">
        <f t="shared" si="405"/>
        <v>0</v>
      </c>
      <c r="T791" s="10"/>
      <c r="U791" s="15"/>
      <c r="V791" s="10">
        <f t="shared" si="406"/>
        <v>0</v>
      </c>
      <c r="W791" s="5"/>
      <c r="X791" s="5"/>
      <c r="Y791" s="5"/>
      <c r="Z791" s="5"/>
    </row>
    <row r="792" spans="1:26" x14ac:dyDescent="0.25">
      <c r="A792" s="31" t="s">
        <v>25</v>
      </c>
      <c r="B792" s="11"/>
      <c r="C792" s="12"/>
      <c r="D792" s="28"/>
      <c r="E792" s="28"/>
      <c r="F792" s="28">
        <f t="shared" si="403"/>
        <v>0</v>
      </c>
      <c r="G792" s="10"/>
      <c r="H792" s="15"/>
      <c r="I792" s="10">
        <f t="shared" si="404"/>
        <v>0</v>
      </c>
      <c r="N792" s="31" t="s">
        <v>25</v>
      </c>
      <c r="O792" s="11"/>
      <c r="P792" s="12"/>
      <c r="Q792" s="28"/>
      <c r="R792" s="28"/>
      <c r="S792" s="28">
        <f t="shared" si="405"/>
        <v>0</v>
      </c>
      <c r="T792" s="10"/>
      <c r="U792" s="15"/>
      <c r="V792" s="10">
        <f t="shared" si="406"/>
        <v>0</v>
      </c>
      <c r="W792" s="5"/>
      <c r="X792" s="5"/>
      <c r="Y792" s="5"/>
      <c r="Z792" s="5"/>
    </row>
    <row r="793" spans="1:26" x14ac:dyDescent="0.25">
      <c r="A793" s="31" t="s">
        <v>39</v>
      </c>
      <c r="B793" s="11"/>
      <c r="C793" s="12"/>
      <c r="D793" s="28"/>
      <c r="E793" s="28"/>
      <c r="F793" s="28"/>
      <c r="G793" s="10"/>
      <c r="H793" s="15"/>
      <c r="I793" s="10">
        <f t="shared" ref="I793:I795" si="407">SUM(G793*H793)</f>
        <v>0</v>
      </c>
      <c r="N793" s="31" t="s">
        <v>39</v>
      </c>
      <c r="O793" s="11"/>
      <c r="P793" s="12"/>
      <c r="Q793" s="28"/>
      <c r="R793" s="28"/>
      <c r="S793" s="28"/>
      <c r="T793" s="10"/>
      <c r="U793" s="15"/>
      <c r="V793" s="10">
        <f t="shared" ref="V793:V795" si="408">SUM(T793*U793)</f>
        <v>0</v>
      </c>
      <c r="W793" s="5"/>
      <c r="X793" s="5"/>
      <c r="Y793" s="5"/>
      <c r="Z793" s="5"/>
    </row>
    <row r="794" spans="1:26" x14ac:dyDescent="0.25">
      <c r="A794" s="31" t="s">
        <v>39</v>
      </c>
      <c r="B794" s="11"/>
      <c r="C794" s="12"/>
      <c r="D794" s="28"/>
      <c r="E794" s="28"/>
      <c r="F794" s="28"/>
      <c r="G794" s="10"/>
      <c r="H794" s="15"/>
      <c r="I794" s="10">
        <f t="shared" si="407"/>
        <v>0</v>
      </c>
      <c r="N794" s="31" t="s">
        <v>39</v>
      </c>
      <c r="O794" s="11"/>
      <c r="P794" s="12"/>
      <c r="Q794" s="28"/>
      <c r="R794" s="28"/>
      <c r="S794" s="28"/>
      <c r="T794" s="10"/>
      <c r="U794" s="15"/>
      <c r="V794" s="10">
        <f t="shared" si="408"/>
        <v>0</v>
      </c>
      <c r="W794" s="5"/>
      <c r="X794" s="5"/>
      <c r="Y794" s="5"/>
      <c r="Z794" s="5"/>
    </row>
    <row r="795" spans="1:26" x14ac:dyDescent="0.25">
      <c r="A795" s="31" t="s">
        <v>39</v>
      </c>
      <c r="B795" s="11"/>
      <c r="C795" s="12"/>
      <c r="D795" s="28"/>
      <c r="E795" s="28"/>
      <c r="F795" s="28"/>
      <c r="G795" s="10"/>
      <c r="H795" s="15"/>
      <c r="I795" s="10">
        <f t="shared" si="407"/>
        <v>0</v>
      </c>
      <c r="N795" s="31" t="s">
        <v>39</v>
      </c>
      <c r="O795" s="11"/>
      <c r="P795" s="12"/>
      <c r="Q795" s="28"/>
      <c r="R795" s="28"/>
      <c r="S795" s="28"/>
      <c r="T795" s="10"/>
      <c r="U795" s="15"/>
      <c r="V795" s="10">
        <f t="shared" si="408"/>
        <v>0</v>
      </c>
      <c r="W795" s="5"/>
      <c r="X795" s="5"/>
      <c r="Y795" s="5"/>
      <c r="Z795" s="5"/>
    </row>
    <row r="796" spans="1:26" x14ac:dyDescent="0.25">
      <c r="A796" s="32" t="s">
        <v>28</v>
      </c>
      <c r="B796" s="11" t="s">
        <v>1236</v>
      </c>
      <c r="C796" s="12"/>
      <c r="D796" s="28"/>
      <c r="E796" s="28"/>
      <c r="F796" s="28"/>
      <c r="G796" s="10">
        <v>1</v>
      </c>
      <c r="H796" s="15">
        <v>2950</v>
      </c>
      <c r="I796" s="10">
        <f t="shared" ref="I796:I815" si="409">SUM(G796*H796)</f>
        <v>2950</v>
      </c>
      <c r="J796" s="5" t="s">
        <v>1252</v>
      </c>
      <c r="N796" s="32" t="s">
        <v>28</v>
      </c>
      <c r="O796" s="11" t="s">
        <v>1236</v>
      </c>
      <c r="P796" s="12"/>
      <c r="Q796" s="28"/>
      <c r="R796" s="28"/>
      <c r="S796" s="28"/>
      <c r="T796" s="10">
        <v>1</v>
      </c>
      <c r="U796" s="15">
        <v>3245</v>
      </c>
      <c r="V796" s="10">
        <f t="shared" ref="V796:V815" si="410">SUM(T796*U796)</f>
        <v>3245</v>
      </c>
      <c r="W796" s="5" t="s">
        <v>1613</v>
      </c>
      <c r="X796" s="5"/>
      <c r="Y796" s="5"/>
      <c r="Z796" s="5"/>
    </row>
    <row r="797" spans="1:26" x14ac:dyDescent="0.25">
      <c r="A797" s="32" t="s">
        <v>28</v>
      </c>
      <c r="B797" s="11" t="s">
        <v>1237</v>
      </c>
      <c r="C797" s="12"/>
      <c r="D797" s="28"/>
      <c r="E797" s="28"/>
      <c r="F797" s="28"/>
      <c r="G797" s="10">
        <v>1</v>
      </c>
      <c r="H797" s="15">
        <v>1236</v>
      </c>
      <c r="I797" s="10">
        <f t="shared" si="409"/>
        <v>1236</v>
      </c>
      <c r="J797" s="10" t="s">
        <v>1240</v>
      </c>
      <c r="N797" s="32" t="s">
        <v>28</v>
      </c>
      <c r="O797" s="11" t="s">
        <v>1237</v>
      </c>
      <c r="P797" s="12"/>
      <c r="Q797" s="28"/>
      <c r="R797" s="28"/>
      <c r="S797" s="28"/>
      <c r="T797" s="10">
        <v>1</v>
      </c>
      <c r="U797" s="15">
        <v>1866</v>
      </c>
      <c r="V797" s="10">
        <f t="shared" si="410"/>
        <v>1866</v>
      </c>
      <c r="W797" s="10" t="s">
        <v>1240</v>
      </c>
      <c r="X797" s="5"/>
      <c r="Y797" s="5"/>
      <c r="Z797" s="5"/>
    </row>
    <row r="798" spans="1:26" x14ac:dyDescent="0.25">
      <c r="A798" s="32" t="s">
        <v>28</v>
      </c>
      <c r="B798" s="11" t="s">
        <v>1239</v>
      </c>
      <c r="C798" s="12"/>
      <c r="D798" s="28"/>
      <c r="E798" s="28"/>
      <c r="F798" s="28"/>
      <c r="G798" s="10">
        <v>1</v>
      </c>
      <c r="H798" s="15">
        <v>234</v>
      </c>
      <c r="I798" s="10">
        <f t="shared" ref="I798:I799" si="411">SUM(G798*H798)</f>
        <v>234</v>
      </c>
      <c r="J798" s="10" t="s">
        <v>1240</v>
      </c>
      <c r="N798" s="32" t="s">
        <v>28</v>
      </c>
      <c r="O798" s="11" t="s">
        <v>1239</v>
      </c>
      <c r="P798" s="12"/>
      <c r="Q798" s="28"/>
      <c r="R798" s="28"/>
      <c r="S798" s="28"/>
      <c r="T798" s="10">
        <v>1</v>
      </c>
      <c r="U798" s="15">
        <v>419</v>
      </c>
      <c r="V798" s="10">
        <f t="shared" si="410"/>
        <v>419</v>
      </c>
      <c r="W798" s="10" t="s">
        <v>1240</v>
      </c>
      <c r="X798" s="5"/>
      <c r="Y798" s="5"/>
      <c r="Z798" s="5"/>
    </row>
    <row r="799" spans="1:26" x14ac:dyDescent="0.25">
      <c r="A799" s="32" t="s">
        <v>28</v>
      </c>
      <c r="B799" s="11" t="s">
        <v>1242</v>
      </c>
      <c r="C799" s="12"/>
      <c r="D799" s="28"/>
      <c r="E799" s="28"/>
      <c r="F799" s="28"/>
      <c r="G799" s="10">
        <v>0.4</v>
      </c>
      <c r="H799" s="15">
        <f>SUM(I797:I798)</f>
        <v>1470</v>
      </c>
      <c r="I799" s="10">
        <f t="shared" si="411"/>
        <v>588</v>
      </c>
      <c r="J799" s="10" t="s">
        <v>1240</v>
      </c>
      <c r="N799" s="32" t="s">
        <v>28</v>
      </c>
      <c r="O799" s="11" t="s">
        <v>1242</v>
      </c>
      <c r="P799" s="12"/>
      <c r="Q799" s="28"/>
      <c r="R799" s="28"/>
      <c r="S799" s="28"/>
      <c r="T799" s="10">
        <v>0.45</v>
      </c>
      <c r="U799" s="15">
        <f>SUM(V797:V798)</f>
        <v>2285</v>
      </c>
      <c r="V799" s="10">
        <f t="shared" si="410"/>
        <v>1028.25</v>
      </c>
      <c r="W799" s="10" t="s">
        <v>1240</v>
      </c>
      <c r="X799" s="5"/>
      <c r="Y799" s="5"/>
      <c r="Z799" s="5"/>
    </row>
    <row r="800" spans="1:26" x14ac:dyDescent="0.25">
      <c r="A800" t="s">
        <v>26</v>
      </c>
      <c r="B800" s="11"/>
      <c r="C800" s="12"/>
      <c r="D800" s="28"/>
      <c r="E800" s="28"/>
      <c r="F800" s="28"/>
      <c r="G800" s="33">
        <v>0.1</v>
      </c>
      <c r="H800" s="15">
        <f>SUM(I796:I799)</f>
        <v>5008</v>
      </c>
      <c r="I800" s="10">
        <f t="shared" si="409"/>
        <v>500.8</v>
      </c>
      <c r="N800" t="s">
        <v>26</v>
      </c>
      <c r="O800" s="11"/>
      <c r="P800" s="12"/>
      <c r="Q800" s="28"/>
      <c r="R800" s="28"/>
      <c r="S800" s="28"/>
      <c r="T800" s="33">
        <v>0.1</v>
      </c>
      <c r="U800" s="15">
        <f>SUM(V796:V799)</f>
        <v>6558.25</v>
      </c>
      <c r="V800" s="10">
        <f t="shared" si="410"/>
        <v>655.82500000000005</v>
      </c>
      <c r="W800" s="5"/>
      <c r="X800" s="5"/>
      <c r="Y800" s="5"/>
      <c r="Z800" s="5"/>
    </row>
    <row r="801" spans="2:26" x14ac:dyDescent="0.25">
      <c r="B801" s="11" t="s">
        <v>27</v>
      </c>
      <c r="C801" s="12"/>
      <c r="D801" s="28"/>
      <c r="E801" s="28"/>
      <c r="F801" s="28"/>
      <c r="G801" s="10"/>
      <c r="H801" s="15"/>
      <c r="I801" s="10">
        <f t="shared" si="409"/>
        <v>0</v>
      </c>
      <c r="O801" s="11" t="s">
        <v>27</v>
      </c>
      <c r="P801" s="12"/>
      <c r="Q801" s="28"/>
      <c r="R801" s="28"/>
      <c r="S801" s="28"/>
      <c r="T801" s="10"/>
      <c r="U801" s="15"/>
      <c r="V801" s="10">
        <f t="shared" si="410"/>
        <v>0</v>
      </c>
      <c r="W801" s="5"/>
      <c r="X801" s="5"/>
      <c r="Y801" s="5"/>
      <c r="Z801" s="5"/>
    </row>
    <row r="802" spans="2:26" x14ac:dyDescent="0.25">
      <c r="B802" s="11" t="s">
        <v>13</v>
      </c>
      <c r="C802" s="12" t="s">
        <v>14</v>
      </c>
      <c r="D802" s="28" t="s">
        <v>29</v>
      </c>
      <c r="E802" s="28"/>
      <c r="F802" s="28">
        <f>SUM(G787:G789)</f>
        <v>0</v>
      </c>
      <c r="G802" s="34">
        <f>SUM(F802)/20</f>
        <v>0</v>
      </c>
      <c r="H802" s="23"/>
      <c r="I802" s="10">
        <f t="shared" si="409"/>
        <v>0</v>
      </c>
      <c r="O802" s="11" t="s">
        <v>13</v>
      </c>
      <c r="P802" s="12" t="s">
        <v>14</v>
      </c>
      <c r="Q802" s="28" t="s">
        <v>29</v>
      </c>
      <c r="R802" s="28"/>
      <c r="S802" s="28">
        <f>SUM(T787:T789)</f>
        <v>0</v>
      </c>
      <c r="T802" s="34">
        <f>SUM(S802)/20</f>
        <v>0</v>
      </c>
      <c r="U802" s="23"/>
      <c r="V802" s="10">
        <f t="shared" si="410"/>
        <v>0</v>
      </c>
      <c r="W802" s="5"/>
      <c r="X802" s="5"/>
      <c r="Y802" s="5"/>
      <c r="Z802" s="5"/>
    </row>
    <row r="803" spans="2:26" x14ac:dyDescent="0.25">
      <c r="B803" s="11" t="s">
        <v>13</v>
      </c>
      <c r="C803" s="12" t="s">
        <v>14</v>
      </c>
      <c r="D803" s="28" t="s">
        <v>30</v>
      </c>
      <c r="E803" s="28"/>
      <c r="F803" s="28">
        <f>SUM(G790:G792)</f>
        <v>0</v>
      </c>
      <c r="G803" s="34">
        <f>SUM(F803)/10</f>
        <v>0</v>
      </c>
      <c r="H803" s="23"/>
      <c r="I803" s="10">
        <f t="shared" si="409"/>
        <v>0</v>
      </c>
      <c r="O803" s="11" t="s">
        <v>13</v>
      </c>
      <c r="P803" s="12" t="s">
        <v>14</v>
      </c>
      <c r="Q803" s="28" t="s">
        <v>30</v>
      </c>
      <c r="R803" s="28"/>
      <c r="S803" s="28">
        <f>SUM(T790:T792)</f>
        <v>0</v>
      </c>
      <c r="T803" s="34">
        <f>SUM(S803)/10</f>
        <v>0</v>
      </c>
      <c r="U803" s="23"/>
      <c r="V803" s="10">
        <f t="shared" si="410"/>
        <v>0</v>
      </c>
      <c r="W803" s="5"/>
      <c r="X803" s="5"/>
      <c r="Y803" s="5"/>
      <c r="Z803" s="5"/>
    </row>
    <row r="804" spans="2:26" x14ac:dyDescent="0.25">
      <c r="B804" s="11" t="s">
        <v>13</v>
      </c>
      <c r="C804" s="12" t="s">
        <v>14</v>
      </c>
      <c r="D804" s="28" t="s">
        <v>60</v>
      </c>
      <c r="E804" s="28"/>
      <c r="F804" s="69"/>
      <c r="G804" s="34">
        <f>SUM(F804)*0.25</f>
        <v>0</v>
      </c>
      <c r="H804" s="23"/>
      <c r="I804" s="10">
        <f t="shared" si="409"/>
        <v>0</v>
      </c>
      <c r="O804" s="11" t="s">
        <v>13</v>
      </c>
      <c r="P804" s="12" t="s">
        <v>14</v>
      </c>
      <c r="Q804" s="28" t="s">
        <v>60</v>
      </c>
      <c r="R804" s="28"/>
      <c r="S804" s="69"/>
      <c r="T804" s="34">
        <f>SUM(S804)*0.25</f>
        <v>0</v>
      </c>
      <c r="U804" s="23"/>
      <c r="V804" s="10">
        <f t="shared" si="410"/>
        <v>0</v>
      </c>
      <c r="W804" s="5"/>
      <c r="X804" s="5"/>
      <c r="Y804" s="5"/>
      <c r="Z804" s="5"/>
    </row>
    <row r="805" spans="2:26" x14ac:dyDescent="0.25">
      <c r="B805" s="11" t="s">
        <v>13</v>
      </c>
      <c r="C805" s="12" t="s">
        <v>14</v>
      </c>
      <c r="D805" s="28"/>
      <c r="E805" s="28"/>
      <c r="F805" s="28"/>
      <c r="G805" s="34"/>
      <c r="H805" s="23"/>
      <c r="I805" s="10">
        <f t="shared" si="409"/>
        <v>0</v>
      </c>
      <c r="O805" s="11" t="s">
        <v>13</v>
      </c>
      <c r="P805" s="12" t="s">
        <v>14</v>
      </c>
      <c r="Q805" s="28"/>
      <c r="R805" s="28"/>
      <c r="S805" s="28"/>
      <c r="T805" s="34"/>
      <c r="U805" s="23"/>
      <c r="V805" s="10">
        <f t="shared" si="410"/>
        <v>0</v>
      </c>
      <c r="W805" s="5"/>
      <c r="X805" s="5"/>
      <c r="Y805" s="5"/>
      <c r="Z805" s="5"/>
    </row>
    <row r="806" spans="2:26" x14ac:dyDescent="0.25">
      <c r="B806" s="11" t="s">
        <v>13</v>
      </c>
      <c r="C806" s="12" t="s">
        <v>15</v>
      </c>
      <c r="D806" s="28"/>
      <c r="E806" s="28"/>
      <c r="F806" s="28"/>
      <c r="G806" s="34"/>
      <c r="H806" s="23"/>
      <c r="I806" s="10">
        <f t="shared" si="409"/>
        <v>0</v>
      </c>
      <c r="O806" s="11" t="s">
        <v>13</v>
      </c>
      <c r="P806" s="12" t="s">
        <v>15</v>
      </c>
      <c r="Q806" s="28"/>
      <c r="R806" s="28"/>
      <c r="S806" s="28"/>
      <c r="T806" s="34"/>
      <c r="U806" s="23"/>
      <c r="V806" s="10">
        <f t="shared" si="410"/>
        <v>0</v>
      </c>
      <c r="W806" s="5"/>
      <c r="X806" s="5"/>
      <c r="Y806" s="5"/>
      <c r="Z806" s="5"/>
    </row>
    <row r="807" spans="2:26" x14ac:dyDescent="0.25">
      <c r="B807" s="11" t="s">
        <v>13</v>
      </c>
      <c r="C807" s="12" t="s">
        <v>15</v>
      </c>
      <c r="D807" s="28"/>
      <c r="E807" s="28"/>
      <c r="F807" s="28"/>
      <c r="G807" s="34"/>
      <c r="H807" s="23"/>
      <c r="I807" s="10">
        <f t="shared" si="409"/>
        <v>0</v>
      </c>
      <c r="O807" s="11" t="s">
        <v>13</v>
      </c>
      <c r="P807" s="12" t="s">
        <v>15</v>
      </c>
      <c r="Q807" s="28"/>
      <c r="R807" s="28"/>
      <c r="S807" s="28"/>
      <c r="T807" s="34"/>
      <c r="U807" s="23"/>
      <c r="V807" s="10">
        <f t="shared" si="410"/>
        <v>0</v>
      </c>
      <c r="W807" s="5"/>
      <c r="X807" s="5"/>
      <c r="Y807" s="5"/>
      <c r="Z807" s="5"/>
    </row>
    <row r="808" spans="2:26" x14ac:dyDescent="0.25">
      <c r="B808" s="11" t="s">
        <v>13</v>
      </c>
      <c r="C808" s="12" t="s">
        <v>15</v>
      </c>
      <c r="D808" s="28"/>
      <c r="E808" s="28"/>
      <c r="F808" s="28"/>
      <c r="G808" s="34"/>
      <c r="H808" s="23"/>
      <c r="I808" s="10">
        <f t="shared" si="409"/>
        <v>0</v>
      </c>
      <c r="O808" s="11" t="s">
        <v>13</v>
      </c>
      <c r="P808" s="12" t="s">
        <v>15</v>
      </c>
      <c r="Q808" s="28"/>
      <c r="R808" s="28"/>
      <c r="S808" s="28"/>
      <c r="T808" s="34"/>
      <c r="U808" s="23"/>
      <c r="V808" s="10">
        <f t="shared" si="410"/>
        <v>0</v>
      </c>
      <c r="W808" s="5"/>
      <c r="X808" s="5"/>
      <c r="Y808" s="5"/>
      <c r="Z808" s="5"/>
    </row>
    <row r="809" spans="2:26" x14ac:dyDescent="0.25">
      <c r="B809" s="11" t="s">
        <v>13</v>
      </c>
      <c r="C809" s="12" t="s">
        <v>16</v>
      </c>
      <c r="D809" s="28"/>
      <c r="E809" s="28"/>
      <c r="F809" s="28"/>
      <c r="G809" s="34"/>
      <c r="H809" s="23"/>
      <c r="I809" s="10">
        <f t="shared" si="409"/>
        <v>0</v>
      </c>
      <c r="O809" s="11" t="s">
        <v>13</v>
      </c>
      <c r="P809" s="12" t="s">
        <v>16</v>
      </c>
      <c r="Q809" s="28"/>
      <c r="R809" s="28"/>
      <c r="S809" s="28"/>
      <c r="T809" s="34"/>
      <c r="U809" s="23"/>
      <c r="V809" s="10">
        <f t="shared" si="410"/>
        <v>0</v>
      </c>
      <c r="W809" s="5"/>
      <c r="X809" s="5"/>
      <c r="Y809" s="5"/>
      <c r="Z809" s="5"/>
    </row>
    <row r="810" spans="2:26" x14ac:dyDescent="0.25">
      <c r="B810" s="11" t="s">
        <v>13</v>
      </c>
      <c r="C810" s="12" t="s">
        <v>16</v>
      </c>
      <c r="D810" s="28"/>
      <c r="E810" s="28"/>
      <c r="F810" s="28"/>
      <c r="G810" s="34"/>
      <c r="H810" s="23"/>
      <c r="I810" s="10">
        <f t="shared" si="409"/>
        <v>0</v>
      </c>
      <c r="O810" s="11" t="s">
        <v>13</v>
      </c>
      <c r="P810" s="12" t="s">
        <v>16</v>
      </c>
      <c r="Q810" s="28"/>
      <c r="R810" s="28"/>
      <c r="S810" s="28"/>
      <c r="T810" s="34"/>
      <c r="U810" s="23"/>
      <c r="V810" s="10">
        <f t="shared" si="410"/>
        <v>0</v>
      </c>
      <c r="W810" s="5"/>
      <c r="X810" s="5"/>
      <c r="Y810" s="5"/>
      <c r="Z810" s="5"/>
    </row>
    <row r="811" spans="2:26" x14ac:dyDescent="0.25">
      <c r="B811" s="11" t="s">
        <v>21</v>
      </c>
      <c r="C811" s="12" t="s">
        <v>14</v>
      </c>
      <c r="D811" s="28"/>
      <c r="E811" s="28"/>
      <c r="F811" s="28"/>
      <c r="G811" s="22">
        <f>SUM(G802:G805)</f>
        <v>0</v>
      </c>
      <c r="H811" s="15">
        <v>37.42</v>
      </c>
      <c r="I811" s="10">
        <f t="shared" si="409"/>
        <v>0</v>
      </c>
      <c r="K811" s="5">
        <f>SUM(G811)*I785</f>
        <v>0</v>
      </c>
      <c r="O811" s="11" t="s">
        <v>21</v>
      </c>
      <c r="P811" s="12" t="s">
        <v>14</v>
      </c>
      <c r="Q811" s="28"/>
      <c r="R811" s="28"/>
      <c r="S811" s="28"/>
      <c r="T811" s="22">
        <f>SUM(T802:T805)</f>
        <v>0</v>
      </c>
      <c r="U811" s="15">
        <v>37.42</v>
      </c>
      <c r="V811" s="10">
        <f t="shared" si="410"/>
        <v>0</v>
      </c>
      <c r="W811" s="5"/>
      <c r="X811" s="5">
        <f>SUM(T811)*V785</f>
        <v>0</v>
      </c>
      <c r="Y811" s="5"/>
      <c r="Z811" s="5"/>
    </row>
    <row r="812" spans="2:26" x14ac:dyDescent="0.25">
      <c r="B812" s="11" t="s">
        <v>21</v>
      </c>
      <c r="C812" s="12" t="s">
        <v>15</v>
      </c>
      <c r="D812" s="28"/>
      <c r="E812" s="28"/>
      <c r="F812" s="28"/>
      <c r="G812" s="22">
        <f>SUM(G806:G808)</f>
        <v>0</v>
      </c>
      <c r="H812" s="15">
        <v>37.42</v>
      </c>
      <c r="I812" s="10">
        <f t="shared" si="409"/>
        <v>0</v>
      </c>
      <c r="L812" s="5">
        <f>SUM(G812)*I785</f>
        <v>0</v>
      </c>
      <c r="O812" s="11" t="s">
        <v>21</v>
      </c>
      <c r="P812" s="12" t="s">
        <v>15</v>
      </c>
      <c r="Q812" s="28"/>
      <c r="R812" s="28"/>
      <c r="S812" s="28"/>
      <c r="T812" s="22">
        <f>SUM(T806:T808)</f>
        <v>0</v>
      </c>
      <c r="U812" s="15">
        <v>37.42</v>
      </c>
      <c r="V812" s="10">
        <f t="shared" si="410"/>
        <v>0</v>
      </c>
      <c r="W812" s="5"/>
      <c r="X812" s="5"/>
      <c r="Y812" s="5">
        <f>SUM(T812)*V785</f>
        <v>0</v>
      </c>
      <c r="Z812" s="5"/>
    </row>
    <row r="813" spans="2:26" x14ac:dyDescent="0.25">
      <c r="B813" s="11" t="s">
        <v>21</v>
      </c>
      <c r="C813" s="12" t="s">
        <v>16</v>
      </c>
      <c r="D813" s="28"/>
      <c r="E813" s="28"/>
      <c r="F813" s="28"/>
      <c r="G813" s="22">
        <f>SUM(G809:G810)</f>
        <v>0</v>
      </c>
      <c r="H813" s="15">
        <v>37.42</v>
      </c>
      <c r="I813" s="10">
        <f t="shared" si="409"/>
        <v>0</v>
      </c>
      <c r="M813" s="5">
        <f>SUM(G813)*I785</f>
        <v>0</v>
      </c>
      <c r="O813" s="11" t="s">
        <v>21</v>
      </c>
      <c r="P813" s="12" t="s">
        <v>16</v>
      </c>
      <c r="Q813" s="28"/>
      <c r="R813" s="28"/>
      <c r="S813" s="28"/>
      <c r="T813" s="22">
        <f>SUM(T809:T810)</f>
        <v>0</v>
      </c>
      <c r="U813" s="15">
        <v>37.42</v>
      </c>
      <c r="V813" s="10">
        <f t="shared" si="410"/>
        <v>0</v>
      </c>
      <c r="W813" s="5"/>
      <c r="X813" s="5"/>
      <c r="Y813" s="5"/>
      <c r="Z813" s="5">
        <f>SUM(T813)*V785</f>
        <v>0</v>
      </c>
    </row>
    <row r="814" spans="2:26" x14ac:dyDescent="0.25">
      <c r="B814" s="11" t="s">
        <v>13</v>
      </c>
      <c r="C814" s="12" t="s">
        <v>17</v>
      </c>
      <c r="D814" s="28"/>
      <c r="E814" s="28"/>
      <c r="F814" s="28"/>
      <c r="G814" s="34">
        <v>1</v>
      </c>
      <c r="H814" s="15">
        <v>37.42</v>
      </c>
      <c r="I814" s="10">
        <f t="shared" si="409"/>
        <v>37.42</v>
      </c>
      <c r="L814" s="5">
        <f>SUM(G814)*I785</f>
        <v>1</v>
      </c>
      <c r="O814" s="11" t="s">
        <v>13</v>
      </c>
      <c r="P814" s="12" t="s">
        <v>17</v>
      </c>
      <c r="Q814" s="28"/>
      <c r="R814" s="28"/>
      <c r="S814" s="28"/>
      <c r="T814" s="34">
        <v>1</v>
      </c>
      <c r="U814" s="15">
        <v>37.42</v>
      </c>
      <c r="V814" s="10">
        <f t="shared" si="410"/>
        <v>37.42</v>
      </c>
      <c r="W814" s="5"/>
      <c r="X814" s="5"/>
      <c r="Y814" s="5">
        <f>SUM(T814)*V785</f>
        <v>0</v>
      </c>
      <c r="Z814" s="5"/>
    </row>
    <row r="815" spans="2:26" x14ac:dyDescent="0.25">
      <c r="B815" s="11" t="s">
        <v>12</v>
      </c>
      <c r="C815" s="12"/>
      <c r="D815" s="28"/>
      <c r="E815" s="28"/>
      <c r="F815" s="28"/>
      <c r="G815" s="10">
        <v>2</v>
      </c>
      <c r="H815" s="15">
        <v>37.42</v>
      </c>
      <c r="I815" s="10">
        <f t="shared" si="409"/>
        <v>74.84</v>
      </c>
      <c r="O815" s="11" t="s">
        <v>12</v>
      </c>
      <c r="P815" s="12"/>
      <c r="Q815" s="28"/>
      <c r="R815" s="28"/>
      <c r="S815" s="28"/>
      <c r="T815" s="10">
        <v>2</v>
      </c>
      <c r="U815" s="15">
        <v>37.42</v>
      </c>
      <c r="V815" s="10">
        <f t="shared" si="410"/>
        <v>74.84</v>
      </c>
      <c r="W815" s="5"/>
      <c r="X815" s="5"/>
      <c r="Y815" s="5"/>
      <c r="Z815" s="5"/>
    </row>
    <row r="816" spans="2:26" x14ac:dyDescent="0.25">
      <c r="B816" s="11" t="s">
        <v>11</v>
      </c>
      <c r="C816" s="12"/>
      <c r="D816" s="28"/>
      <c r="E816" s="28"/>
      <c r="F816" s="28"/>
      <c r="G816" s="10">
        <v>1</v>
      </c>
      <c r="H816" s="15">
        <f>SUM(I787:I815)*0.01</f>
        <v>56.210600000000007</v>
      </c>
      <c r="I816" s="10">
        <f>SUM(G816*H816)</f>
        <v>56.210600000000007</v>
      </c>
      <c r="O816" s="11" t="s">
        <v>11</v>
      </c>
      <c r="P816" s="12"/>
      <c r="Q816" s="28"/>
      <c r="R816" s="28"/>
      <c r="S816" s="28"/>
      <c r="T816" s="10">
        <v>1</v>
      </c>
      <c r="U816" s="15">
        <f>SUM(V787:V815)*0.01</f>
        <v>73.263350000000003</v>
      </c>
      <c r="V816" s="10">
        <f>SUM(T816*U816)</f>
        <v>73.263350000000003</v>
      </c>
      <c r="W816" s="5"/>
      <c r="X816" s="5"/>
      <c r="Y816" s="5"/>
      <c r="Z816" s="5"/>
    </row>
    <row r="817" spans="1:26" s="2" customFormat="1" x14ac:dyDescent="0.25">
      <c r="B817" s="8" t="s">
        <v>10</v>
      </c>
      <c r="D817" s="27"/>
      <c r="E817" s="27"/>
      <c r="F817" s="27"/>
      <c r="G817" s="6">
        <f>SUM(G811:G814)</f>
        <v>1</v>
      </c>
      <c r="H817" s="14"/>
      <c r="I817" s="6">
        <f>SUM(I787:I816)</f>
        <v>5677.2706000000007</v>
      </c>
      <c r="J817" s="6">
        <f>SUM(I817)*I785</f>
        <v>5677.2706000000007</v>
      </c>
      <c r="K817" s="6">
        <f>SUM(K811:K816)</f>
        <v>0</v>
      </c>
      <c r="L817" s="6">
        <f t="shared" ref="L817" si="412">SUM(L811:L816)</f>
        <v>1</v>
      </c>
      <c r="M817" s="6">
        <f t="shared" ref="M817" si="413">SUM(M811:M816)</f>
        <v>0</v>
      </c>
      <c r="O817" s="8" t="s">
        <v>10</v>
      </c>
      <c r="Q817" s="27"/>
      <c r="R817" s="27"/>
      <c r="S817" s="27"/>
      <c r="T817" s="6">
        <f>SUM(T811:T814)</f>
        <v>1</v>
      </c>
      <c r="U817" s="14"/>
      <c r="V817" s="6">
        <f>SUM(V787:V816)</f>
        <v>7399.5983500000002</v>
      </c>
      <c r="W817" s="6">
        <f>SUM(V817)*V785</f>
        <v>0</v>
      </c>
      <c r="X817" s="6">
        <f>SUM(X811:X816)</f>
        <v>0</v>
      </c>
      <c r="Y817" s="6">
        <f t="shared" ref="Y817:Z817" si="414">SUM(Y811:Y816)</f>
        <v>0</v>
      </c>
      <c r="Z817" s="6">
        <f t="shared" si="414"/>
        <v>0</v>
      </c>
    </row>
    <row r="818" spans="1:26" ht="15.6" x14ac:dyDescent="0.3">
      <c r="A818" s="3" t="s">
        <v>9</v>
      </c>
      <c r="B818" s="67" t="str">
        <f>'JMS SHEDULE OF WORKS'!D27</f>
        <v>SA-11 Male vanity unit</v>
      </c>
      <c r="D818" s="26" t="str">
        <f>'JMS SHEDULE OF WORKS'!F27</f>
        <v>796mm X 500mm X 400mm</v>
      </c>
      <c r="F818" s="68" t="str">
        <f>'JMS SHEDULE OF WORKS'!J27</f>
        <v>WC-11</v>
      </c>
      <c r="H818" s="13" t="s">
        <v>22</v>
      </c>
      <c r="I818" s="24">
        <f>'JMS SHEDULE OF WORKS'!G27</f>
        <v>1</v>
      </c>
    </row>
    <row r="819" spans="1:26" s="2" customFormat="1" x14ac:dyDescent="0.25">
      <c r="A819" s="66" t="str">
        <f>'JMS SHEDULE OF WORKS'!A27</f>
        <v>6881/25</v>
      </c>
      <c r="B819" s="8" t="s">
        <v>3</v>
      </c>
      <c r="C819" s="2" t="s">
        <v>4</v>
      </c>
      <c r="D819" s="27" t="s">
        <v>5</v>
      </c>
      <c r="E819" s="27" t="s">
        <v>5</v>
      </c>
      <c r="F819" s="27" t="s">
        <v>23</v>
      </c>
      <c r="G819" s="6" t="s">
        <v>6</v>
      </c>
      <c r="H819" s="14" t="s">
        <v>7</v>
      </c>
      <c r="I819" s="6" t="s">
        <v>8</v>
      </c>
      <c r="J819" s="6"/>
      <c r="K819" s="6" t="s">
        <v>18</v>
      </c>
      <c r="L819" s="6" t="s">
        <v>19</v>
      </c>
      <c r="M819" s="6" t="s">
        <v>20</v>
      </c>
    </row>
    <row r="820" spans="1:26" x14ac:dyDescent="0.25">
      <c r="A820" s="30" t="s">
        <v>24</v>
      </c>
      <c r="B820" s="11"/>
      <c r="C820" s="12"/>
      <c r="D820" s="28"/>
      <c r="E820" s="28"/>
      <c r="F820" s="28">
        <f t="shared" ref="F820:F825" si="415">SUM(D820*E820)</f>
        <v>0</v>
      </c>
      <c r="G820" s="10"/>
      <c r="H820" s="15"/>
      <c r="I820" s="10">
        <f t="shared" ref="I820:I825" si="416">SUM(F820*G820)*H820</f>
        <v>0</v>
      </c>
    </row>
    <row r="821" spans="1:26" x14ac:dyDescent="0.25">
      <c r="A821" s="30" t="s">
        <v>24</v>
      </c>
      <c r="B821" s="11"/>
      <c r="C821" s="12"/>
      <c r="D821" s="28"/>
      <c r="E821" s="28"/>
      <c r="F821" s="28">
        <f t="shared" si="415"/>
        <v>0</v>
      </c>
      <c r="G821" s="10"/>
      <c r="H821" s="15"/>
      <c r="I821" s="10">
        <f t="shared" si="416"/>
        <v>0</v>
      </c>
    </row>
    <row r="822" spans="1:26" x14ac:dyDescent="0.25">
      <c r="A822" s="30" t="s">
        <v>24</v>
      </c>
      <c r="B822" s="11"/>
      <c r="C822" s="12"/>
      <c r="D822" s="28"/>
      <c r="E822" s="28"/>
      <c r="F822" s="28">
        <f t="shared" si="415"/>
        <v>0</v>
      </c>
      <c r="G822" s="10"/>
      <c r="H822" s="15"/>
      <c r="I822" s="10">
        <f t="shared" si="416"/>
        <v>0</v>
      </c>
    </row>
    <row r="823" spans="1:26" x14ac:dyDescent="0.25">
      <c r="A823" s="31" t="s">
        <v>25</v>
      </c>
      <c r="B823" s="11"/>
      <c r="C823" s="12"/>
      <c r="D823" s="28"/>
      <c r="E823" s="28"/>
      <c r="F823" s="28">
        <f t="shared" si="415"/>
        <v>0</v>
      </c>
      <c r="G823" s="10"/>
      <c r="H823" s="15"/>
      <c r="I823" s="10">
        <f t="shared" si="416"/>
        <v>0</v>
      </c>
    </row>
    <row r="824" spans="1:26" x14ac:dyDescent="0.25">
      <c r="A824" s="31" t="s">
        <v>25</v>
      </c>
      <c r="B824" s="11"/>
      <c r="C824" s="12"/>
      <c r="D824" s="28"/>
      <c r="E824" s="28"/>
      <c r="F824" s="28">
        <f t="shared" si="415"/>
        <v>0</v>
      </c>
      <c r="G824" s="10"/>
      <c r="H824" s="15"/>
      <c r="I824" s="10">
        <f t="shared" si="416"/>
        <v>0</v>
      </c>
    </row>
    <row r="825" spans="1:26" x14ac:dyDescent="0.25">
      <c r="A825" s="31" t="s">
        <v>25</v>
      </c>
      <c r="B825" s="11"/>
      <c r="C825" s="12"/>
      <c r="D825" s="28"/>
      <c r="E825" s="28"/>
      <c r="F825" s="28">
        <f t="shared" si="415"/>
        <v>0</v>
      </c>
      <c r="G825" s="10"/>
      <c r="H825" s="15"/>
      <c r="I825" s="10">
        <f t="shared" si="416"/>
        <v>0</v>
      </c>
    </row>
    <row r="826" spans="1:26" x14ac:dyDescent="0.25">
      <c r="A826" s="31" t="s">
        <v>39</v>
      </c>
      <c r="B826" s="11"/>
      <c r="C826" s="12"/>
      <c r="D826" s="28"/>
      <c r="E826" s="28"/>
      <c r="F826" s="28"/>
      <c r="G826" s="10"/>
      <c r="H826" s="15"/>
      <c r="I826" s="10">
        <f t="shared" ref="I826:I828" si="417">SUM(G826*H826)</f>
        <v>0</v>
      </c>
    </row>
    <row r="827" spans="1:26" x14ac:dyDescent="0.25">
      <c r="A827" s="31" t="s">
        <v>39</v>
      </c>
      <c r="B827" s="11"/>
      <c r="C827" s="12"/>
      <c r="D827" s="28"/>
      <c r="E827" s="28"/>
      <c r="F827" s="28"/>
      <c r="G827" s="10"/>
      <c r="H827" s="15"/>
      <c r="I827" s="10">
        <f t="shared" si="417"/>
        <v>0</v>
      </c>
    </row>
    <row r="828" spans="1:26" x14ac:dyDescent="0.25">
      <c r="A828" s="31" t="s">
        <v>39</v>
      </c>
      <c r="B828" s="11"/>
      <c r="C828" s="12"/>
      <c r="D828" s="28"/>
      <c r="E828" s="28"/>
      <c r="F828" s="28"/>
      <c r="G828" s="10"/>
      <c r="H828" s="15"/>
      <c r="I828" s="10">
        <f t="shared" si="417"/>
        <v>0</v>
      </c>
    </row>
    <row r="829" spans="1:26" x14ac:dyDescent="0.25">
      <c r="A829" s="32" t="s">
        <v>28</v>
      </c>
      <c r="B829" s="11" t="s">
        <v>1236</v>
      </c>
      <c r="C829" s="12"/>
      <c r="D829" s="28"/>
      <c r="E829" s="28"/>
      <c r="F829" s="28"/>
      <c r="G829" s="10">
        <v>1</v>
      </c>
      <c r="H829" s="15">
        <v>2475</v>
      </c>
      <c r="I829" s="10">
        <f t="shared" ref="I829" si="418">SUM(G829*H829)</f>
        <v>2475</v>
      </c>
      <c r="J829" s="5" t="s">
        <v>1252</v>
      </c>
    </row>
    <row r="830" spans="1:26" x14ac:dyDescent="0.25">
      <c r="A830" s="32" t="s">
        <v>28</v>
      </c>
      <c r="B830" s="11" t="s">
        <v>1237</v>
      </c>
      <c r="C830" s="12"/>
      <c r="D830" s="28"/>
      <c r="E830" s="28"/>
      <c r="F830" s="28"/>
      <c r="G830" s="10">
        <v>1</v>
      </c>
      <c r="H830" s="15">
        <v>499</v>
      </c>
      <c r="I830" s="10">
        <f t="shared" ref="I830:I848" si="419">SUM(G830*H830)</f>
        <v>499</v>
      </c>
      <c r="J830" s="10" t="s">
        <v>1240</v>
      </c>
    </row>
    <row r="831" spans="1:26" x14ac:dyDescent="0.25">
      <c r="A831" s="32" t="s">
        <v>28</v>
      </c>
      <c r="B831" s="11" t="s">
        <v>1239</v>
      </c>
      <c r="C831" s="12"/>
      <c r="D831" s="28"/>
      <c r="E831" s="28"/>
      <c r="F831" s="28"/>
      <c r="G831" s="10">
        <v>1</v>
      </c>
      <c r="H831" s="15">
        <v>117</v>
      </c>
      <c r="I831" s="10">
        <f t="shared" si="419"/>
        <v>117</v>
      </c>
      <c r="J831" s="10" t="s">
        <v>1240</v>
      </c>
    </row>
    <row r="832" spans="1:26" x14ac:dyDescent="0.25">
      <c r="A832" s="32" t="s">
        <v>28</v>
      </c>
      <c r="B832" s="11" t="s">
        <v>1242</v>
      </c>
      <c r="C832" s="12"/>
      <c r="D832" s="28"/>
      <c r="E832" s="28"/>
      <c r="F832" s="28"/>
      <c r="G832" s="10">
        <v>0.4</v>
      </c>
      <c r="H832" s="15">
        <f>SUM(I830:I831)</f>
        <v>616</v>
      </c>
      <c r="I832" s="10">
        <f t="shared" si="419"/>
        <v>246.4</v>
      </c>
      <c r="J832" s="10" t="s">
        <v>1240</v>
      </c>
    </row>
    <row r="833" spans="1:13" x14ac:dyDescent="0.25">
      <c r="A833" t="s">
        <v>26</v>
      </c>
      <c r="B833" s="11"/>
      <c r="C833" s="12"/>
      <c r="D833" s="28"/>
      <c r="E833" s="28"/>
      <c r="F833" s="28"/>
      <c r="G833" s="33">
        <v>0.1</v>
      </c>
      <c r="H833" s="15">
        <f>SUM(I829:I832)</f>
        <v>3337.4</v>
      </c>
      <c r="I833" s="10">
        <f t="shared" si="419"/>
        <v>333.74</v>
      </c>
    </row>
    <row r="834" spans="1:13" x14ac:dyDescent="0.25">
      <c r="B834" s="11" t="s">
        <v>27</v>
      </c>
      <c r="C834" s="12"/>
      <c r="D834" s="28"/>
      <c r="E834" s="28"/>
      <c r="F834" s="28"/>
      <c r="G834" s="10"/>
      <c r="H834" s="15"/>
      <c r="I834" s="10">
        <f t="shared" si="419"/>
        <v>0</v>
      </c>
    </row>
    <row r="835" spans="1:13" x14ac:dyDescent="0.25">
      <c r="B835" s="11" t="s">
        <v>13</v>
      </c>
      <c r="C835" s="12" t="s">
        <v>14</v>
      </c>
      <c r="D835" s="28" t="s">
        <v>29</v>
      </c>
      <c r="E835" s="28"/>
      <c r="F835" s="28">
        <f>SUM(G820:G822)</f>
        <v>0</v>
      </c>
      <c r="G835" s="34">
        <f>SUM(F835)/20</f>
        <v>0</v>
      </c>
      <c r="H835" s="23"/>
      <c r="I835" s="10">
        <f t="shared" si="419"/>
        <v>0</v>
      </c>
    </row>
    <row r="836" spans="1:13" x14ac:dyDescent="0.25">
      <c r="B836" s="11" t="s">
        <v>13</v>
      </c>
      <c r="C836" s="12" t="s">
        <v>14</v>
      </c>
      <c r="D836" s="28" t="s">
        <v>30</v>
      </c>
      <c r="E836" s="28"/>
      <c r="F836" s="28">
        <f>SUM(G823:G825)</f>
        <v>0</v>
      </c>
      <c r="G836" s="34">
        <f>SUM(F836)/10</f>
        <v>0</v>
      </c>
      <c r="H836" s="23"/>
      <c r="I836" s="10">
        <f t="shared" si="419"/>
        <v>0</v>
      </c>
    </row>
    <row r="837" spans="1:13" x14ac:dyDescent="0.25">
      <c r="B837" s="11" t="s">
        <v>13</v>
      </c>
      <c r="C837" s="12" t="s">
        <v>14</v>
      </c>
      <c r="D837" s="28" t="s">
        <v>60</v>
      </c>
      <c r="E837" s="28"/>
      <c r="F837" s="69"/>
      <c r="G837" s="34">
        <f>SUM(F837)*0.25</f>
        <v>0</v>
      </c>
      <c r="H837" s="23"/>
      <c r="I837" s="10">
        <f t="shared" si="419"/>
        <v>0</v>
      </c>
    </row>
    <row r="838" spans="1:13" x14ac:dyDescent="0.25">
      <c r="B838" s="11" t="s">
        <v>13</v>
      </c>
      <c r="C838" s="12" t="s">
        <v>14</v>
      </c>
      <c r="D838" s="28"/>
      <c r="E838" s="28"/>
      <c r="F838" s="28"/>
      <c r="G838" s="34"/>
      <c r="H838" s="23"/>
      <c r="I838" s="10">
        <f t="shared" si="419"/>
        <v>0</v>
      </c>
    </row>
    <row r="839" spans="1:13" x14ac:dyDescent="0.25">
      <c r="B839" s="11" t="s">
        <v>13</v>
      </c>
      <c r="C839" s="12" t="s">
        <v>15</v>
      </c>
      <c r="D839" s="28"/>
      <c r="E839" s="28"/>
      <c r="F839" s="28"/>
      <c r="G839" s="34"/>
      <c r="H839" s="23"/>
      <c r="I839" s="10">
        <f t="shared" si="419"/>
        <v>0</v>
      </c>
    </row>
    <row r="840" spans="1:13" x14ac:dyDescent="0.25">
      <c r="B840" s="11" t="s">
        <v>13</v>
      </c>
      <c r="C840" s="12" t="s">
        <v>15</v>
      </c>
      <c r="D840" s="28"/>
      <c r="E840" s="28"/>
      <c r="F840" s="28"/>
      <c r="G840" s="34"/>
      <c r="H840" s="23"/>
      <c r="I840" s="10">
        <f t="shared" si="419"/>
        <v>0</v>
      </c>
    </row>
    <row r="841" spans="1:13" x14ac:dyDescent="0.25">
      <c r="B841" s="11" t="s">
        <v>13</v>
      </c>
      <c r="C841" s="12" t="s">
        <v>15</v>
      </c>
      <c r="D841" s="28"/>
      <c r="E841" s="28"/>
      <c r="F841" s="28"/>
      <c r="G841" s="34"/>
      <c r="H841" s="23"/>
      <c r="I841" s="10">
        <f t="shared" si="419"/>
        <v>0</v>
      </c>
    </row>
    <row r="842" spans="1:13" x14ac:dyDescent="0.25">
      <c r="B842" s="11" t="s">
        <v>13</v>
      </c>
      <c r="C842" s="12" t="s">
        <v>16</v>
      </c>
      <c r="D842" s="28"/>
      <c r="E842" s="28"/>
      <c r="F842" s="28"/>
      <c r="G842" s="34"/>
      <c r="H842" s="23"/>
      <c r="I842" s="10">
        <f t="shared" si="419"/>
        <v>0</v>
      </c>
    </row>
    <row r="843" spans="1:13" x14ac:dyDescent="0.25">
      <c r="B843" s="11" t="s">
        <v>13</v>
      </c>
      <c r="C843" s="12" t="s">
        <v>16</v>
      </c>
      <c r="D843" s="28"/>
      <c r="E843" s="28"/>
      <c r="F843" s="28"/>
      <c r="G843" s="34"/>
      <c r="H843" s="23"/>
      <c r="I843" s="10">
        <f t="shared" si="419"/>
        <v>0</v>
      </c>
    </row>
    <row r="844" spans="1:13" x14ac:dyDescent="0.25">
      <c r="B844" s="11" t="s">
        <v>21</v>
      </c>
      <c r="C844" s="12" t="s">
        <v>14</v>
      </c>
      <c r="D844" s="28"/>
      <c r="E844" s="28"/>
      <c r="F844" s="28"/>
      <c r="G844" s="22">
        <f>SUM(G835:G838)</f>
        <v>0</v>
      </c>
      <c r="H844" s="15">
        <v>37.42</v>
      </c>
      <c r="I844" s="10">
        <f t="shared" si="419"/>
        <v>0</v>
      </c>
      <c r="K844" s="5">
        <f>SUM(G844)*I818</f>
        <v>0</v>
      </c>
    </row>
    <row r="845" spans="1:13" x14ac:dyDescent="0.25">
      <c r="B845" s="11" t="s">
        <v>21</v>
      </c>
      <c r="C845" s="12" t="s">
        <v>15</v>
      </c>
      <c r="D845" s="28"/>
      <c r="E845" s="28"/>
      <c r="F845" s="28"/>
      <c r="G845" s="22">
        <f>SUM(G839:G841)</f>
        <v>0</v>
      </c>
      <c r="H845" s="15">
        <v>37.42</v>
      </c>
      <c r="I845" s="10">
        <f t="shared" si="419"/>
        <v>0</v>
      </c>
      <c r="L845" s="5">
        <f>SUM(G845)*I818</f>
        <v>0</v>
      </c>
    </row>
    <row r="846" spans="1:13" x14ac:dyDescent="0.25">
      <c r="B846" s="11" t="s">
        <v>21</v>
      </c>
      <c r="C846" s="12" t="s">
        <v>16</v>
      </c>
      <c r="D846" s="28"/>
      <c r="E846" s="28"/>
      <c r="F846" s="28"/>
      <c r="G846" s="22">
        <f>SUM(G842:G843)</f>
        <v>0</v>
      </c>
      <c r="H846" s="15">
        <v>37.42</v>
      </c>
      <c r="I846" s="10">
        <f t="shared" si="419"/>
        <v>0</v>
      </c>
      <c r="M846" s="5">
        <f>SUM(G846)*I818</f>
        <v>0</v>
      </c>
    </row>
    <row r="847" spans="1:13" x14ac:dyDescent="0.25">
      <c r="B847" s="11" t="s">
        <v>13</v>
      </c>
      <c r="C847" s="12" t="s">
        <v>17</v>
      </c>
      <c r="D847" s="28"/>
      <c r="E847" s="28"/>
      <c r="F847" s="28"/>
      <c r="G847" s="34">
        <v>1</v>
      </c>
      <c r="H847" s="15">
        <v>37.42</v>
      </c>
      <c r="I847" s="10">
        <f t="shared" si="419"/>
        <v>37.42</v>
      </c>
      <c r="L847" s="5">
        <f>SUM(G847)*I818</f>
        <v>1</v>
      </c>
    </row>
    <row r="848" spans="1:13" x14ac:dyDescent="0.25">
      <c r="B848" s="11" t="s">
        <v>12</v>
      </c>
      <c r="C848" s="12"/>
      <c r="D848" s="28"/>
      <c r="E848" s="28"/>
      <c r="F848" s="28"/>
      <c r="G848" s="10">
        <v>2</v>
      </c>
      <c r="H848" s="15">
        <v>37.42</v>
      </c>
      <c r="I848" s="10">
        <f t="shared" si="419"/>
        <v>74.84</v>
      </c>
    </row>
    <row r="849" spans="1:13" x14ac:dyDescent="0.25">
      <c r="B849" s="11" t="s">
        <v>11</v>
      </c>
      <c r="C849" s="12"/>
      <c r="D849" s="28"/>
      <c r="E849" s="28"/>
      <c r="F849" s="28"/>
      <c r="G849" s="10">
        <v>1</v>
      </c>
      <c r="H849" s="15">
        <f>SUM(I820:I848)*0.01</f>
        <v>37.834000000000003</v>
      </c>
      <c r="I849" s="10">
        <f>SUM(G849*H849)</f>
        <v>37.834000000000003</v>
      </c>
    </row>
    <row r="850" spans="1:13" s="2" customFormat="1" x14ac:dyDescent="0.25">
      <c r="B850" s="8" t="s">
        <v>10</v>
      </c>
      <c r="D850" s="27"/>
      <c r="E850" s="27"/>
      <c r="F850" s="27"/>
      <c r="G850" s="6">
        <f>SUM(G844:G847)</f>
        <v>1</v>
      </c>
      <c r="H850" s="14"/>
      <c r="I850" s="6">
        <f>SUM(I820:I849)</f>
        <v>3821.2340000000004</v>
      </c>
      <c r="J850" s="6">
        <f>SUM(I850)*I818</f>
        <v>3821.2340000000004</v>
      </c>
      <c r="K850" s="6">
        <f>SUM(K844:K849)</f>
        <v>0</v>
      </c>
      <c r="L850" s="6">
        <f t="shared" ref="L850" si="420">SUM(L844:L849)</f>
        <v>1</v>
      </c>
      <c r="M850" s="6">
        <f t="shared" ref="M850" si="421">SUM(M844:M849)</f>
        <v>0</v>
      </c>
    </row>
    <row r="851" spans="1:13" ht="15.6" x14ac:dyDescent="0.3">
      <c r="A851" s="3" t="s">
        <v>9</v>
      </c>
      <c r="B851" s="67" t="str">
        <f>'JMS SHEDULE OF WORKS'!D28</f>
        <v>SA-33 towel dispenser</v>
      </c>
      <c r="D851" s="26">
        <f>'JMS SHEDULE OF WORKS'!F28</f>
        <v>0</v>
      </c>
      <c r="F851" s="68">
        <f>'JMS SHEDULE OF WORKS'!J28</f>
        <v>0</v>
      </c>
      <c r="H851" s="13" t="s">
        <v>22</v>
      </c>
      <c r="I851" s="24">
        <f>'JMS SHEDULE OF WORKS'!G28</f>
        <v>3</v>
      </c>
    </row>
    <row r="852" spans="1:13" s="2" customFormat="1" x14ac:dyDescent="0.25">
      <c r="A852" s="66" t="str">
        <f>'JMS SHEDULE OF WORKS'!A28</f>
        <v>6881/26</v>
      </c>
      <c r="B852" s="8" t="s">
        <v>3</v>
      </c>
      <c r="C852" s="2" t="s">
        <v>4</v>
      </c>
      <c r="D852" s="27" t="s">
        <v>5</v>
      </c>
      <c r="E852" s="27" t="s">
        <v>5</v>
      </c>
      <c r="F852" s="27" t="s">
        <v>23</v>
      </c>
      <c r="G852" s="6" t="s">
        <v>6</v>
      </c>
      <c r="H852" s="14" t="s">
        <v>7</v>
      </c>
      <c r="I852" s="6" t="s">
        <v>8</v>
      </c>
      <c r="J852" s="6"/>
      <c r="K852" s="6" t="s">
        <v>18</v>
      </c>
      <c r="L852" s="6" t="s">
        <v>19</v>
      </c>
      <c r="M852" s="6" t="s">
        <v>20</v>
      </c>
    </row>
    <row r="853" spans="1:13" x14ac:dyDescent="0.25">
      <c r="A853" s="30" t="s">
        <v>24</v>
      </c>
      <c r="B853" s="11"/>
      <c r="C853" s="12"/>
      <c r="D853" s="28"/>
      <c r="E853" s="28"/>
      <c r="F853" s="28">
        <f t="shared" ref="F853:F858" si="422">SUM(D853*E853)</f>
        <v>0</v>
      </c>
      <c r="G853" s="10"/>
      <c r="H853" s="15"/>
      <c r="I853" s="10">
        <f t="shared" ref="I853:I858" si="423">SUM(F853*G853)*H853</f>
        <v>0</v>
      </c>
    </row>
    <row r="854" spans="1:13" x14ac:dyDescent="0.25">
      <c r="A854" s="30" t="s">
        <v>24</v>
      </c>
      <c r="B854" s="11"/>
      <c r="C854" s="12"/>
      <c r="D854" s="28"/>
      <c r="E854" s="28"/>
      <c r="F854" s="28">
        <f t="shared" si="422"/>
        <v>0</v>
      </c>
      <c r="G854" s="10"/>
      <c r="H854" s="15"/>
      <c r="I854" s="10">
        <f t="shared" si="423"/>
        <v>0</v>
      </c>
    </row>
    <row r="855" spans="1:13" x14ac:dyDescent="0.25">
      <c r="A855" s="30" t="s">
        <v>24</v>
      </c>
      <c r="B855" s="11"/>
      <c r="C855" s="12"/>
      <c r="D855" s="28"/>
      <c r="E855" s="28"/>
      <c r="F855" s="28">
        <f t="shared" si="422"/>
        <v>0</v>
      </c>
      <c r="G855" s="10"/>
      <c r="H855" s="15"/>
      <c r="I855" s="10">
        <f t="shared" si="423"/>
        <v>0</v>
      </c>
    </row>
    <row r="856" spans="1:13" x14ac:dyDescent="0.25">
      <c r="A856" s="31" t="s">
        <v>25</v>
      </c>
      <c r="B856" s="11"/>
      <c r="C856" s="12"/>
      <c r="D856" s="28"/>
      <c r="E856" s="28"/>
      <c r="F856" s="28">
        <f t="shared" si="422"/>
        <v>0</v>
      </c>
      <c r="G856" s="10"/>
      <c r="H856" s="15"/>
      <c r="I856" s="10">
        <f t="shared" si="423"/>
        <v>0</v>
      </c>
    </row>
    <row r="857" spans="1:13" x14ac:dyDescent="0.25">
      <c r="A857" s="31" t="s">
        <v>25</v>
      </c>
      <c r="B857" s="11"/>
      <c r="C857" s="12"/>
      <c r="D857" s="28"/>
      <c r="E857" s="28"/>
      <c r="F857" s="28">
        <f t="shared" si="422"/>
        <v>0</v>
      </c>
      <c r="G857" s="10"/>
      <c r="H857" s="15"/>
      <c r="I857" s="10">
        <f t="shared" si="423"/>
        <v>0</v>
      </c>
    </row>
    <row r="858" spans="1:13" x14ac:dyDescent="0.25">
      <c r="A858" s="31" t="s">
        <v>25</v>
      </c>
      <c r="B858" s="11"/>
      <c r="C858" s="12"/>
      <c r="D858" s="28"/>
      <c r="E858" s="28"/>
      <c r="F858" s="28">
        <f t="shared" si="422"/>
        <v>0</v>
      </c>
      <c r="G858" s="10"/>
      <c r="H858" s="15"/>
      <c r="I858" s="10">
        <f t="shared" si="423"/>
        <v>0</v>
      </c>
    </row>
    <row r="859" spans="1:13" x14ac:dyDescent="0.25">
      <c r="A859" s="31" t="s">
        <v>39</v>
      </c>
      <c r="B859" s="11"/>
      <c r="C859" s="12"/>
      <c r="D859" s="28"/>
      <c r="E859" s="28"/>
      <c r="F859" s="28"/>
      <c r="G859" s="10"/>
      <c r="H859" s="15"/>
      <c r="I859" s="10">
        <f t="shared" ref="I859:I861" si="424">SUM(G859*H859)</f>
        <v>0</v>
      </c>
    </row>
    <row r="860" spans="1:13" x14ac:dyDescent="0.25">
      <c r="A860" s="31" t="s">
        <v>39</v>
      </c>
      <c r="B860" s="11"/>
      <c r="C860" s="12"/>
      <c r="D860" s="28"/>
      <c r="E860" s="28"/>
      <c r="F860" s="28"/>
      <c r="G860" s="10"/>
      <c r="H860" s="15"/>
      <c r="I860" s="10">
        <f t="shared" si="424"/>
        <v>0</v>
      </c>
    </row>
    <row r="861" spans="1:13" x14ac:dyDescent="0.25">
      <c r="A861" s="31" t="s">
        <v>39</v>
      </c>
      <c r="B861" s="11"/>
      <c r="C861" s="12"/>
      <c r="D861" s="28"/>
      <c r="E861" s="28"/>
      <c r="F861" s="28"/>
      <c r="G861" s="10"/>
      <c r="H861" s="15"/>
      <c r="I861" s="10">
        <f t="shared" si="424"/>
        <v>0</v>
      </c>
    </row>
    <row r="862" spans="1:13" x14ac:dyDescent="0.25">
      <c r="A862" s="32" t="s">
        <v>28</v>
      </c>
      <c r="B862" s="11"/>
      <c r="C862" s="12"/>
      <c r="D862" s="28"/>
      <c r="E862" s="28"/>
      <c r="F862" s="28"/>
      <c r="G862" s="10"/>
      <c r="H862" s="15"/>
      <c r="I862" s="10">
        <f t="shared" ref="I862:I880" si="425">SUM(G862*H862)</f>
        <v>0</v>
      </c>
    </row>
    <row r="863" spans="1:13" x14ac:dyDescent="0.25">
      <c r="A863" s="32" t="s">
        <v>28</v>
      </c>
      <c r="B863" s="11"/>
      <c r="C863" s="12"/>
      <c r="D863" s="28"/>
      <c r="E863" s="28"/>
      <c r="F863" s="28"/>
      <c r="G863" s="10"/>
      <c r="H863" s="15"/>
      <c r="I863" s="10">
        <f t="shared" si="425"/>
        <v>0</v>
      </c>
    </row>
    <row r="864" spans="1:13" x14ac:dyDescent="0.25">
      <c r="A864" s="32" t="s">
        <v>28</v>
      </c>
      <c r="B864" s="11"/>
      <c r="C864" s="12"/>
      <c r="D864" s="28"/>
      <c r="E864" s="28"/>
      <c r="F864" s="28"/>
      <c r="G864" s="10"/>
      <c r="H864" s="15"/>
      <c r="I864" s="10">
        <f t="shared" si="425"/>
        <v>0</v>
      </c>
    </row>
    <row r="865" spans="1:13" x14ac:dyDescent="0.25">
      <c r="A865" t="s">
        <v>26</v>
      </c>
      <c r="B865" s="11"/>
      <c r="C865" s="12"/>
      <c r="D865" s="28"/>
      <c r="E865" s="28"/>
      <c r="F865" s="28"/>
      <c r="G865" s="33">
        <v>0.1</v>
      </c>
      <c r="H865" s="15">
        <f>SUM(I862:I864)</f>
        <v>0</v>
      </c>
      <c r="I865" s="10">
        <f t="shared" si="425"/>
        <v>0</v>
      </c>
    </row>
    <row r="866" spans="1:13" x14ac:dyDescent="0.25">
      <c r="B866" s="11" t="s">
        <v>27</v>
      </c>
      <c r="C866" s="12"/>
      <c r="D866" s="28"/>
      <c r="E866" s="28"/>
      <c r="F866" s="28"/>
      <c r="G866" s="10"/>
      <c r="H866" s="15"/>
      <c r="I866" s="10">
        <f t="shared" si="425"/>
        <v>0</v>
      </c>
    </row>
    <row r="867" spans="1:13" x14ac:dyDescent="0.25">
      <c r="B867" s="11" t="s">
        <v>13</v>
      </c>
      <c r="C867" s="12" t="s">
        <v>14</v>
      </c>
      <c r="D867" s="28" t="s">
        <v>29</v>
      </c>
      <c r="E867" s="28"/>
      <c r="F867" s="28">
        <f>SUM(G853:G855)</f>
        <v>0</v>
      </c>
      <c r="G867" s="34">
        <f>SUM(F867)/20</f>
        <v>0</v>
      </c>
      <c r="H867" s="23"/>
      <c r="I867" s="10">
        <f t="shared" si="425"/>
        <v>0</v>
      </c>
    </row>
    <row r="868" spans="1:13" x14ac:dyDescent="0.25">
      <c r="B868" s="11" t="s">
        <v>13</v>
      </c>
      <c r="C868" s="12" t="s">
        <v>14</v>
      </c>
      <c r="D868" s="28" t="s">
        <v>30</v>
      </c>
      <c r="E868" s="28"/>
      <c r="F868" s="28">
        <f>SUM(G856:G858)</f>
        <v>0</v>
      </c>
      <c r="G868" s="34">
        <f>SUM(F868)/10</f>
        <v>0</v>
      </c>
      <c r="H868" s="23"/>
      <c r="I868" s="10">
        <f t="shared" si="425"/>
        <v>0</v>
      </c>
    </row>
    <row r="869" spans="1:13" x14ac:dyDescent="0.25">
      <c r="B869" s="11" t="s">
        <v>13</v>
      </c>
      <c r="C869" s="12" t="s">
        <v>14</v>
      </c>
      <c r="D869" s="28" t="s">
        <v>60</v>
      </c>
      <c r="E869" s="28"/>
      <c r="F869" s="69"/>
      <c r="G869" s="34">
        <f>SUM(F869)*0.25</f>
        <v>0</v>
      </c>
      <c r="H869" s="23"/>
      <c r="I869" s="10">
        <f t="shared" si="425"/>
        <v>0</v>
      </c>
    </row>
    <row r="870" spans="1:13" x14ac:dyDescent="0.25">
      <c r="B870" s="11" t="s">
        <v>13</v>
      </c>
      <c r="C870" s="12" t="s">
        <v>14</v>
      </c>
      <c r="D870" s="28"/>
      <c r="E870" s="28"/>
      <c r="F870" s="28"/>
      <c r="G870" s="34"/>
      <c r="H870" s="23"/>
      <c r="I870" s="10">
        <f t="shared" si="425"/>
        <v>0</v>
      </c>
    </row>
    <row r="871" spans="1:13" x14ac:dyDescent="0.25">
      <c r="B871" s="11" t="s">
        <v>13</v>
      </c>
      <c r="C871" s="12" t="s">
        <v>15</v>
      </c>
      <c r="D871" s="28"/>
      <c r="E871" s="28"/>
      <c r="F871" s="28"/>
      <c r="G871" s="34"/>
      <c r="H871" s="23"/>
      <c r="I871" s="10">
        <f t="shared" si="425"/>
        <v>0</v>
      </c>
    </row>
    <row r="872" spans="1:13" x14ac:dyDescent="0.25">
      <c r="B872" s="11" t="s">
        <v>13</v>
      </c>
      <c r="C872" s="12" t="s">
        <v>15</v>
      </c>
      <c r="D872" s="28"/>
      <c r="E872" s="28"/>
      <c r="F872" s="28"/>
      <c r="G872" s="34"/>
      <c r="H872" s="23"/>
      <c r="I872" s="10">
        <f t="shared" si="425"/>
        <v>0</v>
      </c>
    </row>
    <row r="873" spans="1:13" x14ac:dyDescent="0.25">
      <c r="B873" s="11" t="s">
        <v>13</v>
      </c>
      <c r="C873" s="12" t="s">
        <v>15</v>
      </c>
      <c r="D873" s="28"/>
      <c r="E873" s="28"/>
      <c r="F873" s="28"/>
      <c r="G873" s="34"/>
      <c r="H873" s="23"/>
      <c r="I873" s="10">
        <f t="shared" si="425"/>
        <v>0</v>
      </c>
    </row>
    <row r="874" spans="1:13" x14ac:dyDescent="0.25">
      <c r="B874" s="11" t="s">
        <v>13</v>
      </c>
      <c r="C874" s="12" t="s">
        <v>16</v>
      </c>
      <c r="D874" s="28"/>
      <c r="E874" s="28"/>
      <c r="F874" s="28"/>
      <c r="G874" s="34"/>
      <c r="H874" s="23"/>
      <c r="I874" s="10">
        <f t="shared" si="425"/>
        <v>0</v>
      </c>
    </row>
    <row r="875" spans="1:13" x14ac:dyDescent="0.25">
      <c r="B875" s="11" t="s">
        <v>13</v>
      </c>
      <c r="C875" s="12" t="s">
        <v>16</v>
      </c>
      <c r="D875" s="28"/>
      <c r="E875" s="28"/>
      <c r="F875" s="28"/>
      <c r="G875" s="34"/>
      <c r="H875" s="23"/>
      <c r="I875" s="10">
        <f t="shared" si="425"/>
        <v>0</v>
      </c>
    </row>
    <row r="876" spans="1:13" x14ac:dyDescent="0.25">
      <c r="B876" s="11" t="s">
        <v>21</v>
      </c>
      <c r="C876" s="12" t="s">
        <v>14</v>
      </c>
      <c r="D876" s="28"/>
      <c r="E876" s="28"/>
      <c r="F876" s="28"/>
      <c r="G876" s="22">
        <f>SUM(G867:G870)</f>
        <v>0</v>
      </c>
      <c r="H876" s="15">
        <v>37.42</v>
      </c>
      <c r="I876" s="10">
        <f t="shared" si="425"/>
        <v>0</v>
      </c>
      <c r="K876" s="5">
        <f>SUM(G876)*I851</f>
        <v>0</v>
      </c>
    </row>
    <row r="877" spans="1:13" x14ac:dyDescent="0.25">
      <c r="B877" s="11" t="s">
        <v>21</v>
      </c>
      <c r="C877" s="12" t="s">
        <v>15</v>
      </c>
      <c r="D877" s="28"/>
      <c r="E877" s="28"/>
      <c r="F877" s="28"/>
      <c r="G877" s="22">
        <f>SUM(G871:G873)</f>
        <v>0</v>
      </c>
      <c r="H877" s="15">
        <v>37.42</v>
      </c>
      <c r="I877" s="10">
        <f t="shared" si="425"/>
        <v>0</v>
      </c>
      <c r="L877" s="5">
        <f>SUM(G877)*I851</f>
        <v>0</v>
      </c>
    </row>
    <row r="878" spans="1:13" x14ac:dyDescent="0.25">
      <c r="B878" s="11" t="s">
        <v>21</v>
      </c>
      <c r="C878" s="12" t="s">
        <v>16</v>
      </c>
      <c r="D878" s="28"/>
      <c r="E878" s="28"/>
      <c r="F878" s="28"/>
      <c r="G878" s="22">
        <f>SUM(G874:G875)</f>
        <v>0</v>
      </c>
      <c r="H878" s="15">
        <v>37.42</v>
      </c>
      <c r="I878" s="10">
        <f t="shared" si="425"/>
        <v>0</v>
      </c>
      <c r="M878" s="5">
        <f>SUM(G878)*I851</f>
        <v>0</v>
      </c>
    </row>
    <row r="879" spans="1:13" x14ac:dyDescent="0.25">
      <c r="B879" s="11" t="s">
        <v>13</v>
      </c>
      <c r="C879" s="12" t="s">
        <v>17</v>
      </c>
      <c r="D879" s="28"/>
      <c r="E879" s="28"/>
      <c r="F879" s="28"/>
      <c r="G879" s="34"/>
      <c r="H879" s="15">
        <v>37.42</v>
      </c>
      <c r="I879" s="10">
        <f t="shared" si="425"/>
        <v>0</v>
      </c>
      <c r="L879" s="5">
        <f>SUM(G879)*I851</f>
        <v>0</v>
      </c>
    </row>
    <row r="880" spans="1:13" x14ac:dyDescent="0.25">
      <c r="B880" s="11" t="s">
        <v>12</v>
      </c>
      <c r="C880" s="12"/>
      <c r="D880" s="28"/>
      <c r="E880" s="28"/>
      <c r="F880" s="28"/>
      <c r="G880" s="10"/>
      <c r="H880" s="15">
        <v>37.42</v>
      </c>
      <c r="I880" s="10">
        <f t="shared" si="425"/>
        <v>0</v>
      </c>
    </row>
    <row r="881" spans="1:13" x14ac:dyDescent="0.25">
      <c r="B881" s="11" t="s">
        <v>11</v>
      </c>
      <c r="C881" s="12"/>
      <c r="D881" s="28"/>
      <c r="E881" s="28"/>
      <c r="F881" s="28"/>
      <c r="G881" s="10">
        <v>1</v>
      </c>
      <c r="H881" s="15">
        <f>SUM(I853:I880)*0.01</f>
        <v>0</v>
      </c>
      <c r="I881" s="10">
        <f>SUM(G881*H881)</f>
        <v>0</v>
      </c>
    </row>
    <row r="882" spans="1:13" s="2" customFormat="1" x14ac:dyDescent="0.25">
      <c r="B882" s="8" t="s">
        <v>10</v>
      </c>
      <c r="D882" s="27"/>
      <c r="E882" s="27"/>
      <c r="F882" s="27"/>
      <c r="G882" s="6">
        <f>SUM(G876:G879)</f>
        <v>0</v>
      </c>
      <c r="H882" s="14"/>
      <c r="I882" s="6">
        <f>SUM(I853:I881)</f>
        <v>0</v>
      </c>
      <c r="J882" s="6">
        <f>SUM(I882)*I851</f>
        <v>0</v>
      </c>
      <c r="K882" s="6">
        <f>SUM(K876:K881)</f>
        <v>0</v>
      </c>
      <c r="L882" s="6">
        <f t="shared" ref="L882" si="426">SUM(L876:L881)</f>
        <v>0</v>
      </c>
      <c r="M882" s="6">
        <f t="shared" ref="M882" si="427">SUM(M876:M881)</f>
        <v>0</v>
      </c>
    </row>
    <row r="883" spans="1:13" ht="15.6" x14ac:dyDescent="0.3">
      <c r="A883" s="3" t="s">
        <v>9</v>
      </c>
      <c r="B883" s="67" t="str">
        <f>'JMS SHEDULE OF WORKS'!D29</f>
        <v>SA-32 soap dispenser</v>
      </c>
      <c r="D883" s="26">
        <f>'JMS SHEDULE OF WORKS'!F29</f>
        <v>0</v>
      </c>
      <c r="F883" s="68">
        <f>'JMS SHEDULE OF WORKS'!J29</f>
        <v>0</v>
      </c>
      <c r="H883" s="13" t="s">
        <v>22</v>
      </c>
      <c r="I883" s="24">
        <f>'JMS SHEDULE OF WORKS'!G29</f>
        <v>3</v>
      </c>
    </row>
    <row r="884" spans="1:13" s="2" customFormat="1" x14ac:dyDescent="0.25">
      <c r="A884" s="66" t="str">
        <f>'JMS SHEDULE OF WORKS'!A29</f>
        <v>6881/27</v>
      </c>
      <c r="B884" s="8" t="s">
        <v>3</v>
      </c>
      <c r="C884" s="2" t="s">
        <v>4</v>
      </c>
      <c r="D884" s="27" t="s">
        <v>5</v>
      </c>
      <c r="E884" s="27" t="s">
        <v>5</v>
      </c>
      <c r="F884" s="27" t="s">
        <v>23</v>
      </c>
      <c r="G884" s="6" t="s">
        <v>6</v>
      </c>
      <c r="H884" s="14" t="s">
        <v>7</v>
      </c>
      <c r="I884" s="6" t="s">
        <v>8</v>
      </c>
      <c r="J884" s="6"/>
      <c r="K884" s="6" t="s">
        <v>18</v>
      </c>
      <c r="L884" s="6" t="s">
        <v>19</v>
      </c>
      <c r="M884" s="6" t="s">
        <v>20</v>
      </c>
    </row>
    <row r="885" spans="1:13" x14ac:dyDescent="0.25">
      <c r="A885" s="30" t="s">
        <v>24</v>
      </c>
      <c r="B885" s="11"/>
      <c r="C885" s="12"/>
      <c r="D885" s="28"/>
      <c r="E885" s="28"/>
      <c r="F885" s="28">
        <f t="shared" ref="F885:F890" si="428">SUM(D885*E885)</f>
        <v>0</v>
      </c>
      <c r="G885" s="10"/>
      <c r="H885" s="15"/>
      <c r="I885" s="10">
        <f t="shared" ref="I885:I890" si="429">SUM(F885*G885)*H885</f>
        <v>0</v>
      </c>
    </row>
    <row r="886" spans="1:13" x14ac:dyDescent="0.25">
      <c r="A886" s="30" t="s">
        <v>24</v>
      </c>
      <c r="B886" s="11"/>
      <c r="C886" s="12"/>
      <c r="D886" s="28"/>
      <c r="E886" s="28"/>
      <c r="F886" s="28">
        <f t="shared" si="428"/>
        <v>0</v>
      </c>
      <c r="G886" s="10"/>
      <c r="H886" s="15"/>
      <c r="I886" s="10">
        <f t="shared" si="429"/>
        <v>0</v>
      </c>
    </row>
    <row r="887" spans="1:13" x14ac:dyDescent="0.25">
      <c r="A887" s="30" t="s">
        <v>24</v>
      </c>
      <c r="B887" s="11"/>
      <c r="C887" s="12"/>
      <c r="D887" s="28"/>
      <c r="E887" s="28"/>
      <c r="F887" s="28">
        <f t="shared" si="428"/>
        <v>0</v>
      </c>
      <c r="G887" s="10"/>
      <c r="H887" s="15"/>
      <c r="I887" s="10">
        <f t="shared" si="429"/>
        <v>0</v>
      </c>
    </row>
    <row r="888" spans="1:13" x14ac:dyDescent="0.25">
      <c r="A888" s="31" t="s">
        <v>25</v>
      </c>
      <c r="B888" s="11"/>
      <c r="C888" s="12"/>
      <c r="D888" s="28"/>
      <c r="E888" s="28"/>
      <c r="F888" s="28">
        <f t="shared" si="428"/>
        <v>0</v>
      </c>
      <c r="G888" s="10"/>
      <c r="H888" s="15"/>
      <c r="I888" s="10">
        <f t="shared" si="429"/>
        <v>0</v>
      </c>
    </row>
    <row r="889" spans="1:13" x14ac:dyDescent="0.25">
      <c r="A889" s="31" t="s">
        <v>25</v>
      </c>
      <c r="B889" s="11"/>
      <c r="C889" s="12"/>
      <c r="D889" s="28"/>
      <c r="E889" s="28"/>
      <c r="F889" s="28">
        <f t="shared" si="428"/>
        <v>0</v>
      </c>
      <c r="G889" s="10"/>
      <c r="H889" s="15"/>
      <c r="I889" s="10">
        <f t="shared" si="429"/>
        <v>0</v>
      </c>
    </row>
    <row r="890" spans="1:13" x14ac:dyDescent="0.25">
      <c r="A890" s="31" t="s">
        <v>25</v>
      </c>
      <c r="B890" s="11"/>
      <c r="C890" s="12"/>
      <c r="D890" s="28"/>
      <c r="E890" s="28"/>
      <c r="F890" s="28">
        <f t="shared" si="428"/>
        <v>0</v>
      </c>
      <c r="G890" s="10"/>
      <c r="H890" s="15"/>
      <c r="I890" s="10">
        <f t="shared" si="429"/>
        <v>0</v>
      </c>
    </row>
    <row r="891" spans="1:13" x14ac:dyDescent="0.25">
      <c r="A891" s="31" t="s">
        <v>39</v>
      </c>
      <c r="B891" s="11"/>
      <c r="C891" s="12"/>
      <c r="D891" s="28"/>
      <c r="E891" s="28"/>
      <c r="F891" s="28"/>
      <c r="G891" s="10"/>
      <c r="H891" s="15"/>
      <c r="I891" s="10">
        <f t="shared" ref="I891:I893" si="430">SUM(G891*H891)</f>
        <v>0</v>
      </c>
    </row>
    <row r="892" spans="1:13" x14ac:dyDescent="0.25">
      <c r="A892" s="31" t="s">
        <v>39</v>
      </c>
      <c r="B892" s="11"/>
      <c r="C892" s="12"/>
      <c r="D892" s="28"/>
      <c r="E892" s="28"/>
      <c r="F892" s="28"/>
      <c r="G892" s="10"/>
      <c r="H892" s="15"/>
      <c r="I892" s="10">
        <f t="shared" si="430"/>
        <v>0</v>
      </c>
    </row>
    <row r="893" spans="1:13" x14ac:dyDescent="0.25">
      <c r="A893" s="31" t="s">
        <v>39</v>
      </c>
      <c r="B893" s="11"/>
      <c r="C893" s="12"/>
      <c r="D893" s="28"/>
      <c r="E893" s="28"/>
      <c r="F893" s="28"/>
      <c r="G893" s="10"/>
      <c r="H893" s="15"/>
      <c r="I893" s="10">
        <f t="shared" si="430"/>
        <v>0</v>
      </c>
    </row>
    <row r="894" spans="1:13" x14ac:dyDescent="0.25">
      <c r="A894" s="32" t="s">
        <v>28</v>
      </c>
      <c r="B894" s="11"/>
      <c r="C894" s="12"/>
      <c r="D894" s="28"/>
      <c r="E894" s="28"/>
      <c r="F894" s="28"/>
      <c r="G894" s="10"/>
      <c r="H894" s="15"/>
      <c r="I894" s="10">
        <f t="shared" ref="I894:I912" si="431">SUM(G894*H894)</f>
        <v>0</v>
      </c>
    </row>
    <row r="895" spans="1:13" x14ac:dyDescent="0.25">
      <c r="A895" s="32" t="s">
        <v>28</v>
      </c>
      <c r="B895" s="11"/>
      <c r="C895" s="12"/>
      <c r="D895" s="28"/>
      <c r="E895" s="28"/>
      <c r="F895" s="28"/>
      <c r="G895" s="10"/>
      <c r="H895" s="15"/>
      <c r="I895" s="10">
        <f t="shared" si="431"/>
        <v>0</v>
      </c>
    </row>
    <row r="896" spans="1:13" x14ac:dyDescent="0.25">
      <c r="A896" s="32" t="s">
        <v>28</v>
      </c>
      <c r="B896" s="11"/>
      <c r="C896" s="12"/>
      <c r="D896" s="28"/>
      <c r="E896" s="28"/>
      <c r="F896" s="28"/>
      <c r="G896" s="10"/>
      <c r="H896" s="15"/>
      <c r="I896" s="10">
        <f t="shared" si="431"/>
        <v>0</v>
      </c>
    </row>
    <row r="897" spans="1:13" x14ac:dyDescent="0.25">
      <c r="A897" t="s">
        <v>26</v>
      </c>
      <c r="B897" s="11"/>
      <c r="C897" s="12"/>
      <c r="D897" s="28"/>
      <c r="E897" s="28"/>
      <c r="F897" s="28"/>
      <c r="G897" s="33">
        <v>0.1</v>
      </c>
      <c r="H897" s="15">
        <f>SUM(I894:I896)</f>
        <v>0</v>
      </c>
      <c r="I897" s="10">
        <f t="shared" si="431"/>
        <v>0</v>
      </c>
    </row>
    <row r="898" spans="1:13" x14ac:dyDescent="0.25">
      <c r="B898" s="11" t="s">
        <v>27</v>
      </c>
      <c r="C898" s="12"/>
      <c r="D898" s="28"/>
      <c r="E898" s="28"/>
      <c r="F898" s="28"/>
      <c r="G898" s="10"/>
      <c r="H898" s="15"/>
      <c r="I898" s="10">
        <f t="shared" si="431"/>
        <v>0</v>
      </c>
    </row>
    <row r="899" spans="1:13" x14ac:dyDescent="0.25">
      <c r="B899" s="11" t="s">
        <v>13</v>
      </c>
      <c r="C899" s="12" t="s">
        <v>14</v>
      </c>
      <c r="D899" s="28" t="s">
        <v>29</v>
      </c>
      <c r="E899" s="28"/>
      <c r="F899" s="28">
        <f>SUM(G885:G887)</f>
        <v>0</v>
      </c>
      <c r="G899" s="34">
        <f>SUM(F899)/20</f>
        <v>0</v>
      </c>
      <c r="H899" s="23"/>
      <c r="I899" s="10">
        <f t="shared" si="431"/>
        <v>0</v>
      </c>
    </row>
    <row r="900" spans="1:13" x14ac:dyDescent="0.25">
      <c r="B900" s="11" t="s">
        <v>13</v>
      </c>
      <c r="C900" s="12" t="s">
        <v>14</v>
      </c>
      <c r="D900" s="28" t="s">
        <v>30</v>
      </c>
      <c r="E900" s="28"/>
      <c r="F900" s="28">
        <f>SUM(G888:G890)</f>
        <v>0</v>
      </c>
      <c r="G900" s="34">
        <f>SUM(F900)/10</f>
        <v>0</v>
      </c>
      <c r="H900" s="23"/>
      <c r="I900" s="10">
        <f t="shared" si="431"/>
        <v>0</v>
      </c>
    </row>
    <row r="901" spans="1:13" x14ac:dyDescent="0.25">
      <c r="B901" s="11" t="s">
        <v>13</v>
      </c>
      <c r="C901" s="12" t="s">
        <v>14</v>
      </c>
      <c r="D901" s="28" t="s">
        <v>60</v>
      </c>
      <c r="E901" s="28"/>
      <c r="F901" s="69"/>
      <c r="G901" s="34">
        <f>SUM(F901)*0.25</f>
        <v>0</v>
      </c>
      <c r="H901" s="23"/>
      <c r="I901" s="10">
        <f t="shared" si="431"/>
        <v>0</v>
      </c>
    </row>
    <row r="902" spans="1:13" x14ac:dyDescent="0.25">
      <c r="B902" s="11" t="s">
        <v>13</v>
      </c>
      <c r="C902" s="12" t="s">
        <v>14</v>
      </c>
      <c r="D902" s="28"/>
      <c r="E902" s="28"/>
      <c r="F902" s="28"/>
      <c r="G902" s="34"/>
      <c r="H902" s="23"/>
      <c r="I902" s="10">
        <f t="shared" si="431"/>
        <v>0</v>
      </c>
    </row>
    <row r="903" spans="1:13" x14ac:dyDescent="0.25">
      <c r="B903" s="11" t="s">
        <v>13</v>
      </c>
      <c r="C903" s="12" t="s">
        <v>15</v>
      </c>
      <c r="D903" s="28"/>
      <c r="E903" s="28"/>
      <c r="F903" s="28"/>
      <c r="G903" s="34"/>
      <c r="H903" s="23"/>
      <c r="I903" s="10">
        <f t="shared" si="431"/>
        <v>0</v>
      </c>
    </row>
    <row r="904" spans="1:13" x14ac:dyDescent="0.25">
      <c r="B904" s="11" t="s">
        <v>13</v>
      </c>
      <c r="C904" s="12" t="s">
        <v>15</v>
      </c>
      <c r="D904" s="28"/>
      <c r="E904" s="28"/>
      <c r="F904" s="28"/>
      <c r="G904" s="34"/>
      <c r="H904" s="23"/>
      <c r="I904" s="10">
        <f t="shared" si="431"/>
        <v>0</v>
      </c>
    </row>
    <row r="905" spans="1:13" x14ac:dyDescent="0.25">
      <c r="B905" s="11" t="s">
        <v>13</v>
      </c>
      <c r="C905" s="12" t="s">
        <v>15</v>
      </c>
      <c r="D905" s="28"/>
      <c r="E905" s="28"/>
      <c r="F905" s="28"/>
      <c r="G905" s="34"/>
      <c r="H905" s="23"/>
      <c r="I905" s="10">
        <f t="shared" si="431"/>
        <v>0</v>
      </c>
    </row>
    <row r="906" spans="1:13" x14ac:dyDescent="0.25">
      <c r="B906" s="11" t="s">
        <v>13</v>
      </c>
      <c r="C906" s="12" t="s">
        <v>16</v>
      </c>
      <c r="D906" s="28"/>
      <c r="E906" s="28"/>
      <c r="F906" s="28"/>
      <c r="G906" s="34"/>
      <c r="H906" s="23"/>
      <c r="I906" s="10">
        <f t="shared" si="431"/>
        <v>0</v>
      </c>
    </row>
    <row r="907" spans="1:13" x14ac:dyDescent="0.25">
      <c r="B907" s="11" t="s">
        <v>13</v>
      </c>
      <c r="C907" s="12" t="s">
        <v>16</v>
      </c>
      <c r="D907" s="28"/>
      <c r="E907" s="28"/>
      <c r="F907" s="28"/>
      <c r="G907" s="34"/>
      <c r="H907" s="23"/>
      <c r="I907" s="10">
        <f t="shared" si="431"/>
        <v>0</v>
      </c>
    </row>
    <row r="908" spans="1:13" x14ac:dyDescent="0.25">
      <c r="B908" s="11" t="s">
        <v>21</v>
      </c>
      <c r="C908" s="12" t="s">
        <v>14</v>
      </c>
      <c r="D908" s="28"/>
      <c r="E908" s="28"/>
      <c r="F908" s="28"/>
      <c r="G908" s="22">
        <f>SUM(G899:G902)</f>
        <v>0</v>
      </c>
      <c r="H908" s="15">
        <v>37.42</v>
      </c>
      <c r="I908" s="10">
        <f t="shared" si="431"/>
        <v>0</v>
      </c>
      <c r="K908" s="5">
        <f>SUM(G908)*I883</f>
        <v>0</v>
      </c>
    </row>
    <row r="909" spans="1:13" x14ac:dyDescent="0.25">
      <c r="B909" s="11" t="s">
        <v>21</v>
      </c>
      <c r="C909" s="12" t="s">
        <v>15</v>
      </c>
      <c r="D909" s="28"/>
      <c r="E909" s="28"/>
      <c r="F909" s="28"/>
      <c r="G909" s="22">
        <f>SUM(G903:G905)</f>
        <v>0</v>
      </c>
      <c r="H909" s="15">
        <v>37.42</v>
      </c>
      <c r="I909" s="10">
        <f t="shared" si="431"/>
        <v>0</v>
      </c>
      <c r="L909" s="5">
        <f>SUM(G909)*I883</f>
        <v>0</v>
      </c>
    </row>
    <row r="910" spans="1:13" x14ac:dyDescent="0.25">
      <c r="B910" s="11" t="s">
        <v>21</v>
      </c>
      <c r="C910" s="12" t="s">
        <v>16</v>
      </c>
      <c r="D910" s="28"/>
      <c r="E910" s="28"/>
      <c r="F910" s="28"/>
      <c r="G910" s="22">
        <f>SUM(G906:G907)</f>
        <v>0</v>
      </c>
      <c r="H910" s="15">
        <v>37.42</v>
      </c>
      <c r="I910" s="10">
        <f t="shared" si="431"/>
        <v>0</v>
      </c>
      <c r="M910" s="5">
        <f>SUM(G910)*I883</f>
        <v>0</v>
      </c>
    </row>
    <row r="911" spans="1:13" x14ac:dyDescent="0.25">
      <c r="B911" s="11" t="s">
        <v>13</v>
      </c>
      <c r="C911" s="12" t="s">
        <v>17</v>
      </c>
      <c r="D911" s="28"/>
      <c r="E911" s="28"/>
      <c r="F911" s="28"/>
      <c r="G911" s="34"/>
      <c r="H911" s="15">
        <v>37.42</v>
      </c>
      <c r="I911" s="10">
        <f t="shared" si="431"/>
        <v>0</v>
      </c>
      <c r="L911" s="5">
        <f>SUM(G911)*I883</f>
        <v>0</v>
      </c>
    </row>
    <row r="912" spans="1:13" x14ac:dyDescent="0.25">
      <c r="B912" s="11" t="s">
        <v>12</v>
      </c>
      <c r="C912" s="12"/>
      <c r="D912" s="28"/>
      <c r="E912" s="28"/>
      <c r="F912" s="28"/>
      <c r="G912" s="10"/>
      <c r="H912" s="15">
        <v>37.42</v>
      </c>
      <c r="I912" s="10">
        <f t="shared" si="431"/>
        <v>0</v>
      </c>
    </row>
    <row r="913" spans="1:13" x14ac:dyDescent="0.25">
      <c r="B913" s="11" t="s">
        <v>11</v>
      </c>
      <c r="C913" s="12"/>
      <c r="D913" s="28"/>
      <c r="E913" s="28"/>
      <c r="F913" s="28"/>
      <c r="G913" s="10">
        <v>1</v>
      </c>
      <c r="H913" s="15">
        <f>SUM(I885:I912)*0.01</f>
        <v>0</v>
      </c>
      <c r="I913" s="10">
        <f>SUM(G913*H913)</f>
        <v>0</v>
      </c>
    </row>
    <row r="914" spans="1:13" s="2" customFormat="1" x14ac:dyDescent="0.25">
      <c r="B914" s="8" t="s">
        <v>10</v>
      </c>
      <c r="D914" s="27"/>
      <c r="E914" s="27"/>
      <c r="F914" s="27"/>
      <c r="G914" s="6">
        <f>SUM(G908:G911)</f>
        <v>0</v>
      </c>
      <c r="H914" s="14"/>
      <c r="I914" s="6">
        <f>SUM(I885:I913)</f>
        <v>0</v>
      </c>
      <c r="J914" s="6">
        <f>SUM(I914)*I883</f>
        <v>0</v>
      </c>
      <c r="K914" s="6">
        <f>SUM(K908:K913)</f>
        <v>0</v>
      </c>
      <c r="L914" s="6">
        <f t="shared" ref="L914" si="432">SUM(L908:L913)</f>
        <v>0</v>
      </c>
      <c r="M914" s="6">
        <f t="shared" ref="M914" si="433">SUM(M908:M913)</f>
        <v>0</v>
      </c>
    </row>
    <row r="915" spans="1:13" ht="15.6" x14ac:dyDescent="0.3">
      <c r="A915" s="3" t="s">
        <v>9</v>
      </c>
      <c r="B915" s="67" t="str">
        <f>'JMS SHEDULE OF WORKS'!D30</f>
        <v>intergrated bin</v>
      </c>
      <c r="D915" s="26">
        <f>'JMS SHEDULE OF WORKS'!F30</f>
        <v>0</v>
      </c>
      <c r="F915" s="68">
        <f>'JMS SHEDULE OF WORKS'!J30</f>
        <v>0</v>
      </c>
      <c r="H915" s="13" t="s">
        <v>22</v>
      </c>
      <c r="I915" s="24">
        <f>'JMS SHEDULE OF WORKS'!G30</f>
        <v>3</v>
      </c>
    </row>
    <row r="916" spans="1:13" s="2" customFormat="1" x14ac:dyDescent="0.25">
      <c r="A916" s="66" t="str">
        <f>'JMS SHEDULE OF WORKS'!A30</f>
        <v>6881/28</v>
      </c>
      <c r="B916" s="8" t="s">
        <v>3</v>
      </c>
      <c r="C916" s="2" t="s">
        <v>4</v>
      </c>
      <c r="D916" s="27" t="s">
        <v>5</v>
      </c>
      <c r="E916" s="27" t="s">
        <v>5</v>
      </c>
      <c r="F916" s="27" t="s">
        <v>23</v>
      </c>
      <c r="G916" s="6" t="s">
        <v>6</v>
      </c>
      <c r="H916" s="14" t="s">
        <v>7</v>
      </c>
      <c r="I916" s="6" t="s">
        <v>8</v>
      </c>
      <c r="J916" s="6"/>
      <c r="K916" s="6" t="s">
        <v>18</v>
      </c>
      <c r="L916" s="6" t="s">
        <v>19</v>
      </c>
      <c r="M916" s="6" t="s">
        <v>20</v>
      </c>
    </row>
    <row r="917" spans="1:13" x14ac:dyDescent="0.25">
      <c r="A917" s="30" t="s">
        <v>24</v>
      </c>
      <c r="B917" s="11"/>
      <c r="C917" s="12"/>
      <c r="D917" s="28"/>
      <c r="E917" s="28"/>
      <c r="F917" s="28">
        <f t="shared" ref="F917:F922" si="434">SUM(D917*E917)</f>
        <v>0</v>
      </c>
      <c r="G917" s="10"/>
      <c r="H917" s="15"/>
      <c r="I917" s="10">
        <f t="shared" ref="I917:I922" si="435">SUM(F917*G917)*H917</f>
        <v>0</v>
      </c>
    </row>
    <row r="918" spans="1:13" x14ac:dyDescent="0.25">
      <c r="A918" s="30" t="s">
        <v>24</v>
      </c>
      <c r="B918" s="11"/>
      <c r="C918" s="12"/>
      <c r="D918" s="28"/>
      <c r="E918" s="28"/>
      <c r="F918" s="28">
        <f t="shared" si="434"/>
        <v>0</v>
      </c>
      <c r="G918" s="10"/>
      <c r="H918" s="15"/>
      <c r="I918" s="10">
        <f t="shared" si="435"/>
        <v>0</v>
      </c>
    </row>
    <row r="919" spans="1:13" x14ac:dyDescent="0.25">
      <c r="A919" s="30" t="s">
        <v>24</v>
      </c>
      <c r="B919" s="11"/>
      <c r="C919" s="12"/>
      <c r="D919" s="28"/>
      <c r="E919" s="28"/>
      <c r="F919" s="28">
        <f t="shared" si="434"/>
        <v>0</v>
      </c>
      <c r="G919" s="10"/>
      <c r="H919" s="15"/>
      <c r="I919" s="10">
        <f t="shared" si="435"/>
        <v>0</v>
      </c>
    </row>
    <row r="920" spans="1:13" x14ac:dyDescent="0.25">
      <c r="A920" s="31" t="s">
        <v>25</v>
      </c>
      <c r="B920" s="11"/>
      <c r="C920" s="12"/>
      <c r="D920" s="28"/>
      <c r="E920" s="28"/>
      <c r="F920" s="28">
        <f t="shared" si="434"/>
        <v>0</v>
      </c>
      <c r="G920" s="10"/>
      <c r="H920" s="15"/>
      <c r="I920" s="10">
        <f t="shared" si="435"/>
        <v>0</v>
      </c>
    </row>
    <row r="921" spans="1:13" x14ac:dyDescent="0.25">
      <c r="A921" s="31" t="s">
        <v>25</v>
      </c>
      <c r="B921" s="11"/>
      <c r="C921" s="12"/>
      <c r="D921" s="28"/>
      <c r="E921" s="28"/>
      <c r="F921" s="28">
        <f t="shared" si="434"/>
        <v>0</v>
      </c>
      <c r="G921" s="10"/>
      <c r="H921" s="15"/>
      <c r="I921" s="10">
        <f t="shared" si="435"/>
        <v>0</v>
      </c>
    </row>
    <row r="922" spans="1:13" x14ac:dyDescent="0.25">
      <c r="A922" s="31" t="s">
        <v>25</v>
      </c>
      <c r="B922" s="11"/>
      <c r="C922" s="12"/>
      <c r="D922" s="28"/>
      <c r="E922" s="28"/>
      <c r="F922" s="28">
        <f t="shared" si="434"/>
        <v>0</v>
      </c>
      <c r="G922" s="10"/>
      <c r="H922" s="15"/>
      <c r="I922" s="10">
        <f t="shared" si="435"/>
        <v>0</v>
      </c>
    </row>
    <row r="923" spans="1:13" x14ac:dyDescent="0.25">
      <c r="A923" s="31" t="s">
        <v>39</v>
      </c>
      <c r="B923" s="11"/>
      <c r="C923" s="12"/>
      <c r="D923" s="28"/>
      <c r="E923" s="28"/>
      <c r="F923" s="28"/>
      <c r="G923" s="10"/>
      <c r="H923" s="15"/>
      <c r="I923" s="10">
        <f t="shared" ref="I923:I925" si="436">SUM(G923*H923)</f>
        <v>0</v>
      </c>
    </row>
    <row r="924" spans="1:13" x14ac:dyDescent="0.25">
      <c r="A924" s="31" t="s">
        <v>39</v>
      </c>
      <c r="B924" s="11"/>
      <c r="C924" s="12"/>
      <c r="D924" s="28"/>
      <c r="E924" s="28"/>
      <c r="F924" s="28"/>
      <c r="G924" s="10"/>
      <c r="H924" s="15"/>
      <c r="I924" s="10">
        <f t="shared" si="436"/>
        <v>0</v>
      </c>
    </row>
    <row r="925" spans="1:13" x14ac:dyDescent="0.25">
      <c r="A925" s="31" t="s">
        <v>39</v>
      </c>
      <c r="B925" s="11"/>
      <c r="C925" s="12"/>
      <c r="D925" s="28"/>
      <c r="E925" s="28"/>
      <c r="F925" s="28"/>
      <c r="G925" s="10"/>
      <c r="H925" s="15"/>
      <c r="I925" s="10">
        <f t="shared" si="436"/>
        <v>0</v>
      </c>
    </row>
    <row r="926" spans="1:13" x14ac:dyDescent="0.25">
      <c r="A926" s="32" t="s">
        <v>28</v>
      </c>
      <c r="B926" s="11" t="s">
        <v>1238</v>
      </c>
      <c r="C926" s="12" t="s">
        <v>1241</v>
      </c>
      <c r="D926" s="28"/>
      <c r="E926" s="28"/>
      <c r="F926" s="28"/>
      <c r="G926" s="10">
        <v>1</v>
      </c>
      <c r="H926" s="15">
        <v>150</v>
      </c>
      <c r="I926" s="10">
        <f t="shared" ref="I926" si="437">SUM(G926*H926)</f>
        <v>150</v>
      </c>
    </row>
    <row r="927" spans="1:13" x14ac:dyDescent="0.25">
      <c r="A927" s="32" t="s">
        <v>28</v>
      </c>
      <c r="B927" s="11"/>
      <c r="C927" s="12"/>
      <c r="D927" s="28"/>
      <c r="E927" s="28"/>
      <c r="F927" s="28"/>
      <c r="G927" s="10"/>
      <c r="H927" s="15"/>
      <c r="I927" s="10">
        <f t="shared" ref="I927:I944" si="438">SUM(G927*H927)</f>
        <v>0</v>
      </c>
    </row>
    <row r="928" spans="1:13" x14ac:dyDescent="0.25">
      <c r="A928" s="32" t="s">
        <v>28</v>
      </c>
      <c r="B928" s="11"/>
      <c r="C928" s="12"/>
      <c r="D928" s="28"/>
      <c r="E928" s="28"/>
      <c r="F928" s="28"/>
      <c r="G928" s="10"/>
      <c r="H928" s="15"/>
      <c r="I928" s="10">
        <f t="shared" si="438"/>
        <v>0</v>
      </c>
    </row>
    <row r="929" spans="1:13" x14ac:dyDescent="0.25">
      <c r="A929" t="s">
        <v>26</v>
      </c>
      <c r="B929" s="11"/>
      <c r="C929" s="12"/>
      <c r="D929" s="28"/>
      <c r="E929" s="28"/>
      <c r="F929" s="28"/>
      <c r="G929" s="33">
        <v>0.1</v>
      </c>
      <c r="H929" s="15">
        <f>SUM(I926:I928)</f>
        <v>150</v>
      </c>
      <c r="I929" s="10">
        <f t="shared" si="438"/>
        <v>15</v>
      </c>
    </row>
    <row r="930" spans="1:13" x14ac:dyDescent="0.25">
      <c r="B930" s="11" t="s">
        <v>27</v>
      </c>
      <c r="C930" s="12"/>
      <c r="D930" s="28"/>
      <c r="E930" s="28"/>
      <c r="F930" s="28"/>
      <c r="G930" s="10"/>
      <c r="H930" s="15"/>
      <c r="I930" s="10">
        <f t="shared" si="438"/>
        <v>0</v>
      </c>
    </row>
    <row r="931" spans="1:13" x14ac:dyDescent="0.25">
      <c r="B931" s="11" t="s">
        <v>13</v>
      </c>
      <c r="C931" s="12" t="s">
        <v>14</v>
      </c>
      <c r="D931" s="28" t="s">
        <v>29</v>
      </c>
      <c r="E931" s="28"/>
      <c r="F931" s="28">
        <f>SUM(G917:G919)</f>
        <v>0</v>
      </c>
      <c r="G931" s="34">
        <f>SUM(F931)/20</f>
        <v>0</v>
      </c>
      <c r="H931" s="23"/>
      <c r="I931" s="10">
        <f t="shared" si="438"/>
        <v>0</v>
      </c>
    </row>
    <row r="932" spans="1:13" x14ac:dyDescent="0.25">
      <c r="B932" s="11" t="s">
        <v>13</v>
      </c>
      <c r="C932" s="12" t="s">
        <v>14</v>
      </c>
      <c r="D932" s="28" t="s">
        <v>30</v>
      </c>
      <c r="E932" s="28"/>
      <c r="F932" s="28">
        <f>SUM(G920:G922)</f>
        <v>0</v>
      </c>
      <c r="G932" s="34">
        <f>SUM(F932)/10</f>
        <v>0</v>
      </c>
      <c r="H932" s="23"/>
      <c r="I932" s="10">
        <f t="shared" si="438"/>
        <v>0</v>
      </c>
    </row>
    <row r="933" spans="1:13" x14ac:dyDescent="0.25">
      <c r="B933" s="11" t="s">
        <v>13</v>
      </c>
      <c r="C933" s="12" t="s">
        <v>14</v>
      </c>
      <c r="D933" s="28" t="s">
        <v>60</v>
      </c>
      <c r="E933" s="28"/>
      <c r="F933" s="69"/>
      <c r="G933" s="34">
        <f>SUM(F933)*0.25</f>
        <v>0</v>
      </c>
      <c r="H933" s="23"/>
      <c r="I933" s="10">
        <f t="shared" si="438"/>
        <v>0</v>
      </c>
    </row>
    <row r="934" spans="1:13" x14ac:dyDescent="0.25">
      <c r="B934" s="11" t="s">
        <v>13</v>
      </c>
      <c r="C934" s="12" t="s">
        <v>14</v>
      </c>
      <c r="D934" s="28"/>
      <c r="E934" s="28"/>
      <c r="F934" s="28"/>
      <c r="G934" s="34"/>
      <c r="H934" s="23"/>
      <c r="I934" s="10">
        <f t="shared" si="438"/>
        <v>0</v>
      </c>
    </row>
    <row r="935" spans="1:13" x14ac:dyDescent="0.25">
      <c r="B935" s="11" t="s">
        <v>13</v>
      </c>
      <c r="C935" s="12" t="s">
        <v>15</v>
      </c>
      <c r="D935" s="28"/>
      <c r="E935" s="28"/>
      <c r="F935" s="28"/>
      <c r="G935" s="34"/>
      <c r="H935" s="23"/>
      <c r="I935" s="10">
        <f t="shared" si="438"/>
        <v>0</v>
      </c>
    </row>
    <row r="936" spans="1:13" x14ac:dyDescent="0.25">
      <c r="B936" s="11" t="s">
        <v>13</v>
      </c>
      <c r="C936" s="12" t="s">
        <v>15</v>
      </c>
      <c r="D936" s="28"/>
      <c r="E936" s="28"/>
      <c r="F936" s="28"/>
      <c r="G936" s="34"/>
      <c r="H936" s="23"/>
      <c r="I936" s="10">
        <f t="shared" si="438"/>
        <v>0</v>
      </c>
    </row>
    <row r="937" spans="1:13" x14ac:dyDescent="0.25">
      <c r="B937" s="11" t="s">
        <v>13</v>
      </c>
      <c r="C937" s="12" t="s">
        <v>15</v>
      </c>
      <c r="D937" s="28"/>
      <c r="E937" s="28"/>
      <c r="F937" s="28"/>
      <c r="G937" s="34"/>
      <c r="H937" s="23"/>
      <c r="I937" s="10">
        <f t="shared" si="438"/>
        <v>0</v>
      </c>
    </row>
    <row r="938" spans="1:13" x14ac:dyDescent="0.25">
      <c r="B938" s="11" t="s">
        <v>13</v>
      </c>
      <c r="C938" s="12" t="s">
        <v>16</v>
      </c>
      <c r="D938" s="28"/>
      <c r="E938" s="28"/>
      <c r="F938" s="28"/>
      <c r="G938" s="34"/>
      <c r="H938" s="23"/>
      <c r="I938" s="10">
        <f t="shared" si="438"/>
        <v>0</v>
      </c>
    </row>
    <row r="939" spans="1:13" x14ac:dyDescent="0.25">
      <c r="B939" s="11" t="s">
        <v>13</v>
      </c>
      <c r="C939" s="12" t="s">
        <v>16</v>
      </c>
      <c r="D939" s="28"/>
      <c r="E939" s="28"/>
      <c r="F939" s="28"/>
      <c r="G939" s="34"/>
      <c r="H939" s="23"/>
      <c r="I939" s="10">
        <f t="shared" si="438"/>
        <v>0</v>
      </c>
    </row>
    <row r="940" spans="1:13" x14ac:dyDescent="0.25">
      <c r="B940" s="11" t="s">
        <v>21</v>
      </c>
      <c r="C940" s="12" t="s">
        <v>14</v>
      </c>
      <c r="D940" s="28"/>
      <c r="E940" s="28"/>
      <c r="F940" s="28"/>
      <c r="G940" s="22">
        <f>SUM(G931:G934)</f>
        <v>0</v>
      </c>
      <c r="H940" s="15">
        <v>37.42</v>
      </c>
      <c r="I940" s="10">
        <f t="shared" si="438"/>
        <v>0</v>
      </c>
      <c r="K940" s="5">
        <f>SUM(G940)*I915</f>
        <v>0</v>
      </c>
    </row>
    <row r="941" spans="1:13" x14ac:dyDescent="0.25">
      <c r="B941" s="11" t="s">
        <v>21</v>
      </c>
      <c r="C941" s="12" t="s">
        <v>15</v>
      </c>
      <c r="D941" s="28"/>
      <c r="E941" s="28"/>
      <c r="F941" s="28"/>
      <c r="G941" s="22">
        <f>SUM(G935:G937)</f>
        <v>0</v>
      </c>
      <c r="H941" s="15">
        <v>37.42</v>
      </c>
      <c r="I941" s="10">
        <f t="shared" si="438"/>
        <v>0</v>
      </c>
      <c r="L941" s="5">
        <f>SUM(G941)*I915</f>
        <v>0</v>
      </c>
    </row>
    <row r="942" spans="1:13" x14ac:dyDescent="0.25">
      <c r="B942" s="11" t="s">
        <v>21</v>
      </c>
      <c r="C942" s="12" t="s">
        <v>16</v>
      </c>
      <c r="D942" s="28"/>
      <c r="E942" s="28"/>
      <c r="F942" s="28"/>
      <c r="G942" s="22">
        <f>SUM(G938:G939)</f>
        <v>0</v>
      </c>
      <c r="H942" s="15">
        <v>37.42</v>
      </c>
      <c r="I942" s="10">
        <f t="shared" si="438"/>
        <v>0</v>
      </c>
      <c r="M942" s="5">
        <f>SUM(G942)*I915</f>
        <v>0</v>
      </c>
    </row>
    <row r="943" spans="1:13" x14ac:dyDescent="0.25">
      <c r="B943" s="11" t="s">
        <v>13</v>
      </c>
      <c r="C943" s="12" t="s">
        <v>17</v>
      </c>
      <c r="D943" s="28"/>
      <c r="E943" s="28"/>
      <c r="F943" s="28"/>
      <c r="G943" s="34"/>
      <c r="H943" s="15">
        <v>37.42</v>
      </c>
      <c r="I943" s="10">
        <f t="shared" si="438"/>
        <v>0</v>
      </c>
      <c r="L943" s="5">
        <f>SUM(G943)*I915</f>
        <v>0</v>
      </c>
    </row>
    <row r="944" spans="1:13" x14ac:dyDescent="0.25">
      <c r="B944" s="11" t="s">
        <v>12</v>
      </c>
      <c r="C944" s="12"/>
      <c r="D944" s="28"/>
      <c r="E944" s="28"/>
      <c r="F944" s="28"/>
      <c r="G944" s="10"/>
      <c r="H944" s="15">
        <v>37.42</v>
      </c>
      <c r="I944" s="10">
        <f t="shared" si="438"/>
        <v>0</v>
      </c>
    </row>
    <row r="945" spans="1:13" x14ac:dyDescent="0.25">
      <c r="B945" s="11" t="s">
        <v>11</v>
      </c>
      <c r="C945" s="12"/>
      <c r="D945" s="28"/>
      <c r="E945" s="28"/>
      <c r="F945" s="28"/>
      <c r="G945" s="10">
        <v>1</v>
      </c>
      <c r="H945" s="15">
        <f>SUM(I917:I944)*0.01</f>
        <v>1.6500000000000001</v>
      </c>
      <c r="I945" s="10">
        <f>SUM(G945*H945)</f>
        <v>1.6500000000000001</v>
      </c>
    </row>
    <row r="946" spans="1:13" s="2" customFormat="1" x14ac:dyDescent="0.25">
      <c r="B946" s="8" t="s">
        <v>10</v>
      </c>
      <c r="D946" s="27"/>
      <c r="E946" s="27"/>
      <c r="F946" s="27"/>
      <c r="G946" s="6">
        <f>SUM(G940:G943)</f>
        <v>0</v>
      </c>
      <c r="H946" s="14"/>
      <c r="I946" s="6">
        <f>SUM(I917:I945)</f>
        <v>166.65</v>
      </c>
      <c r="J946" s="6">
        <f>SUM(I946)*I915</f>
        <v>499.95000000000005</v>
      </c>
      <c r="K946" s="6">
        <f>SUM(K940:K945)</f>
        <v>0</v>
      </c>
      <c r="L946" s="6">
        <f t="shared" ref="L946" si="439">SUM(L940:L945)</f>
        <v>0</v>
      </c>
      <c r="M946" s="6">
        <f t="shared" ref="M946" si="440">SUM(M940:M945)</f>
        <v>0</v>
      </c>
    </row>
    <row r="947" spans="1:13" ht="15.6" x14ac:dyDescent="0.3">
      <c r="A947" s="3" t="s">
        <v>9</v>
      </c>
      <c r="B947" s="67" t="str">
        <f>'JMS SHEDULE OF WORKS'!D31</f>
        <v>SA-11 Female vanity unit</v>
      </c>
      <c r="D947" s="26" t="str">
        <f>'JMS SHEDULE OF WORKS'!F31</f>
        <v>2960mm X 500mm x 400mm</v>
      </c>
      <c r="F947" s="68" t="str">
        <f>'JMS SHEDULE OF WORKS'!J31</f>
        <v>WC-12</v>
      </c>
      <c r="H947" s="13" t="s">
        <v>22</v>
      </c>
      <c r="I947" s="24">
        <f>'JMS SHEDULE OF WORKS'!G31</f>
        <v>1</v>
      </c>
    </row>
    <row r="948" spans="1:13" s="2" customFormat="1" x14ac:dyDescent="0.25">
      <c r="A948" s="66" t="str">
        <f>'JMS SHEDULE OF WORKS'!A31</f>
        <v>6881/29</v>
      </c>
      <c r="B948" s="8" t="s">
        <v>3</v>
      </c>
      <c r="C948" s="2" t="s">
        <v>4</v>
      </c>
      <c r="D948" s="27" t="s">
        <v>5</v>
      </c>
      <c r="E948" s="27" t="s">
        <v>5</v>
      </c>
      <c r="F948" s="27" t="s">
        <v>23</v>
      </c>
      <c r="G948" s="6" t="s">
        <v>6</v>
      </c>
      <c r="H948" s="14" t="s">
        <v>7</v>
      </c>
      <c r="I948" s="6" t="s">
        <v>8</v>
      </c>
      <c r="J948" s="6"/>
      <c r="K948" s="6" t="s">
        <v>18</v>
      </c>
      <c r="L948" s="6" t="s">
        <v>19</v>
      </c>
      <c r="M948" s="6" t="s">
        <v>20</v>
      </c>
    </row>
    <row r="949" spans="1:13" x14ac:dyDescent="0.25">
      <c r="A949" s="30" t="s">
        <v>24</v>
      </c>
      <c r="B949" s="11"/>
      <c r="C949" s="12"/>
      <c r="D949" s="28"/>
      <c r="E949" s="28"/>
      <c r="F949" s="28">
        <f t="shared" ref="F949:F954" si="441">SUM(D949*E949)</f>
        <v>0</v>
      </c>
      <c r="G949" s="10"/>
      <c r="H949" s="15"/>
      <c r="I949" s="10">
        <f t="shared" ref="I949:I954" si="442">SUM(F949*G949)*H949</f>
        <v>0</v>
      </c>
    </row>
    <row r="950" spans="1:13" x14ac:dyDescent="0.25">
      <c r="A950" s="30" t="s">
        <v>24</v>
      </c>
      <c r="B950" s="11"/>
      <c r="C950" s="12"/>
      <c r="D950" s="28"/>
      <c r="E950" s="28"/>
      <c r="F950" s="28">
        <f t="shared" si="441"/>
        <v>0</v>
      </c>
      <c r="G950" s="10"/>
      <c r="H950" s="15"/>
      <c r="I950" s="10">
        <f t="shared" si="442"/>
        <v>0</v>
      </c>
    </row>
    <row r="951" spans="1:13" x14ac:dyDescent="0.25">
      <c r="A951" s="30" t="s">
        <v>24</v>
      </c>
      <c r="B951" s="11"/>
      <c r="C951" s="12"/>
      <c r="D951" s="28"/>
      <c r="E951" s="28"/>
      <c r="F951" s="28">
        <f t="shared" si="441"/>
        <v>0</v>
      </c>
      <c r="G951" s="10"/>
      <c r="H951" s="15"/>
      <c r="I951" s="10">
        <f t="shared" si="442"/>
        <v>0</v>
      </c>
    </row>
    <row r="952" spans="1:13" x14ac:dyDescent="0.25">
      <c r="A952" s="31" t="s">
        <v>25</v>
      </c>
      <c r="B952" s="11"/>
      <c r="C952" s="12"/>
      <c r="D952" s="28"/>
      <c r="E952" s="28"/>
      <c r="F952" s="28">
        <f t="shared" si="441"/>
        <v>0</v>
      </c>
      <c r="G952" s="10"/>
      <c r="H952" s="15"/>
      <c r="I952" s="10">
        <f t="shared" si="442"/>
        <v>0</v>
      </c>
    </row>
    <row r="953" spans="1:13" x14ac:dyDescent="0.25">
      <c r="A953" s="31" t="s">
        <v>25</v>
      </c>
      <c r="B953" s="11"/>
      <c r="C953" s="12"/>
      <c r="D953" s="28"/>
      <c r="E953" s="28"/>
      <c r="F953" s="28">
        <f t="shared" si="441"/>
        <v>0</v>
      </c>
      <c r="G953" s="10"/>
      <c r="H953" s="15"/>
      <c r="I953" s="10">
        <f t="shared" si="442"/>
        <v>0</v>
      </c>
    </row>
    <row r="954" spans="1:13" x14ac:dyDescent="0.25">
      <c r="A954" s="31" t="s">
        <v>25</v>
      </c>
      <c r="B954" s="11"/>
      <c r="C954" s="12"/>
      <c r="D954" s="28"/>
      <c r="E954" s="28"/>
      <c r="F954" s="28">
        <f t="shared" si="441"/>
        <v>0</v>
      </c>
      <c r="G954" s="10"/>
      <c r="H954" s="15"/>
      <c r="I954" s="10">
        <f t="shared" si="442"/>
        <v>0</v>
      </c>
    </row>
    <row r="955" spans="1:13" x14ac:dyDescent="0.25">
      <c r="A955" s="31" t="s">
        <v>39</v>
      </c>
      <c r="B955" s="11"/>
      <c r="C955" s="12"/>
      <c r="D955" s="28"/>
      <c r="E955" s="28"/>
      <c r="F955" s="28"/>
      <c r="G955" s="10"/>
      <c r="H955" s="15"/>
      <c r="I955" s="10">
        <f t="shared" ref="I955:I957" si="443">SUM(G955*H955)</f>
        <v>0</v>
      </c>
    </row>
    <row r="956" spans="1:13" x14ac:dyDescent="0.25">
      <c r="A956" s="31" t="s">
        <v>39</v>
      </c>
      <c r="B956" s="11"/>
      <c r="C956" s="12"/>
      <c r="D956" s="28"/>
      <c r="E956" s="28"/>
      <c r="F956" s="28"/>
      <c r="G956" s="10"/>
      <c r="H956" s="15"/>
      <c r="I956" s="10">
        <f t="shared" si="443"/>
        <v>0</v>
      </c>
    </row>
    <row r="957" spans="1:13" x14ac:dyDescent="0.25">
      <c r="A957" s="31" t="s">
        <v>39</v>
      </c>
      <c r="B957" s="11"/>
      <c r="C957" s="12"/>
      <c r="D957" s="28"/>
      <c r="E957" s="28"/>
      <c r="F957" s="28"/>
      <c r="G957" s="10"/>
      <c r="H957" s="15"/>
      <c r="I957" s="10">
        <f t="shared" si="443"/>
        <v>0</v>
      </c>
    </row>
    <row r="958" spans="1:13" x14ac:dyDescent="0.25">
      <c r="A958" s="32" t="s">
        <v>28</v>
      </c>
      <c r="B958" s="11" t="s">
        <v>1236</v>
      </c>
      <c r="C958" s="12"/>
      <c r="D958" s="28"/>
      <c r="E958" s="28"/>
      <c r="F958" s="28"/>
      <c r="G958" s="10">
        <v>1</v>
      </c>
      <c r="H958" s="15">
        <v>3315</v>
      </c>
      <c r="I958" s="10">
        <f t="shared" ref="I958" si="444">SUM(G958*H958)</f>
        <v>3315</v>
      </c>
      <c r="J958" s="5" t="s">
        <v>1252</v>
      </c>
    </row>
    <row r="959" spans="1:13" x14ac:dyDescent="0.25">
      <c r="A959" s="32" t="s">
        <v>28</v>
      </c>
      <c r="B959" s="11" t="s">
        <v>1237</v>
      </c>
      <c r="C959" s="12"/>
      <c r="D959" s="28"/>
      <c r="E959" s="28"/>
      <c r="F959" s="28"/>
      <c r="G959" s="10">
        <v>1</v>
      </c>
      <c r="H959" s="15">
        <v>2250</v>
      </c>
      <c r="I959" s="10">
        <f t="shared" ref="I959:I977" si="445">SUM(G959*H959)</f>
        <v>2250</v>
      </c>
      <c r="J959" s="10" t="s">
        <v>1240</v>
      </c>
    </row>
    <row r="960" spans="1:13" x14ac:dyDescent="0.25">
      <c r="A960" s="32" t="s">
        <v>28</v>
      </c>
      <c r="B960" s="11" t="s">
        <v>1239</v>
      </c>
      <c r="C960" s="12"/>
      <c r="D960" s="28"/>
      <c r="E960" s="28"/>
      <c r="F960" s="28"/>
      <c r="G960" s="10">
        <v>1</v>
      </c>
      <c r="H960" s="15">
        <v>452</v>
      </c>
      <c r="I960" s="10">
        <f t="shared" si="445"/>
        <v>452</v>
      </c>
      <c r="J960" s="10" t="s">
        <v>1240</v>
      </c>
    </row>
    <row r="961" spans="1:13" x14ac:dyDescent="0.25">
      <c r="A961" s="32" t="s">
        <v>28</v>
      </c>
      <c r="B961" s="11" t="s">
        <v>1242</v>
      </c>
      <c r="C961" s="12"/>
      <c r="D961" s="28"/>
      <c r="E961" s="28"/>
      <c r="F961" s="28"/>
      <c r="G961" s="10">
        <v>0.4</v>
      </c>
      <c r="H961" s="15">
        <f>SUM(I959:I960)</f>
        <v>2702</v>
      </c>
      <c r="I961" s="10">
        <f t="shared" si="445"/>
        <v>1080.8</v>
      </c>
      <c r="J961" s="10" t="s">
        <v>1240</v>
      </c>
    </row>
    <row r="962" spans="1:13" x14ac:dyDescent="0.25">
      <c r="A962" t="s">
        <v>26</v>
      </c>
      <c r="B962" s="11"/>
      <c r="C962" s="12"/>
      <c r="D962" s="28"/>
      <c r="E962" s="28"/>
      <c r="F962" s="28"/>
      <c r="G962" s="33">
        <v>0.1</v>
      </c>
      <c r="H962" s="15">
        <f>SUM(I958:I961)</f>
        <v>7097.8</v>
      </c>
      <c r="I962" s="10">
        <f t="shared" si="445"/>
        <v>709.78000000000009</v>
      </c>
    </row>
    <row r="963" spans="1:13" x14ac:dyDescent="0.25">
      <c r="B963" s="11" t="s">
        <v>27</v>
      </c>
      <c r="C963" s="12"/>
      <c r="D963" s="28"/>
      <c r="E963" s="28"/>
      <c r="F963" s="28"/>
      <c r="G963" s="10"/>
      <c r="H963" s="15"/>
      <c r="I963" s="10">
        <f t="shared" si="445"/>
        <v>0</v>
      </c>
    </row>
    <row r="964" spans="1:13" x14ac:dyDescent="0.25">
      <c r="B964" s="11" t="s">
        <v>13</v>
      </c>
      <c r="C964" s="12" t="s">
        <v>14</v>
      </c>
      <c r="D964" s="28" t="s">
        <v>29</v>
      </c>
      <c r="E964" s="28"/>
      <c r="F964" s="28">
        <f>SUM(G949:G951)</f>
        <v>0</v>
      </c>
      <c r="G964" s="34">
        <f>SUM(F964)/20</f>
        <v>0</v>
      </c>
      <c r="H964" s="23"/>
      <c r="I964" s="10">
        <f t="shared" si="445"/>
        <v>0</v>
      </c>
    </row>
    <row r="965" spans="1:13" x14ac:dyDescent="0.25">
      <c r="B965" s="11" t="s">
        <v>13</v>
      </c>
      <c r="C965" s="12" t="s">
        <v>14</v>
      </c>
      <c r="D965" s="28" t="s">
        <v>30</v>
      </c>
      <c r="E965" s="28"/>
      <c r="F965" s="28">
        <f>SUM(G952:G954)</f>
        <v>0</v>
      </c>
      <c r="G965" s="34">
        <f>SUM(F965)/10</f>
        <v>0</v>
      </c>
      <c r="H965" s="23"/>
      <c r="I965" s="10">
        <f t="shared" si="445"/>
        <v>0</v>
      </c>
    </row>
    <row r="966" spans="1:13" x14ac:dyDescent="0.25">
      <c r="B966" s="11" t="s">
        <v>13</v>
      </c>
      <c r="C966" s="12" t="s">
        <v>14</v>
      </c>
      <c r="D966" s="28" t="s">
        <v>60</v>
      </c>
      <c r="E966" s="28"/>
      <c r="F966" s="69"/>
      <c r="G966" s="34">
        <f>SUM(F966)*0.25</f>
        <v>0</v>
      </c>
      <c r="H966" s="23"/>
      <c r="I966" s="10">
        <f t="shared" si="445"/>
        <v>0</v>
      </c>
    </row>
    <row r="967" spans="1:13" x14ac:dyDescent="0.25">
      <c r="B967" s="11" t="s">
        <v>13</v>
      </c>
      <c r="C967" s="12" t="s">
        <v>14</v>
      </c>
      <c r="D967" s="28"/>
      <c r="E967" s="28"/>
      <c r="F967" s="28"/>
      <c r="G967" s="34"/>
      <c r="H967" s="23"/>
      <c r="I967" s="10">
        <f t="shared" si="445"/>
        <v>0</v>
      </c>
    </row>
    <row r="968" spans="1:13" x14ac:dyDescent="0.25">
      <c r="B968" s="11" t="s">
        <v>13</v>
      </c>
      <c r="C968" s="12" t="s">
        <v>15</v>
      </c>
      <c r="D968" s="28"/>
      <c r="E968" s="28"/>
      <c r="F968" s="28"/>
      <c r="G968" s="34"/>
      <c r="H968" s="23"/>
      <c r="I968" s="10">
        <f t="shared" si="445"/>
        <v>0</v>
      </c>
    </row>
    <row r="969" spans="1:13" x14ac:dyDescent="0.25">
      <c r="B969" s="11" t="s">
        <v>13</v>
      </c>
      <c r="C969" s="12" t="s">
        <v>15</v>
      </c>
      <c r="D969" s="28"/>
      <c r="E969" s="28"/>
      <c r="F969" s="28"/>
      <c r="G969" s="34"/>
      <c r="H969" s="23"/>
      <c r="I969" s="10">
        <f t="shared" si="445"/>
        <v>0</v>
      </c>
    </row>
    <row r="970" spans="1:13" x14ac:dyDescent="0.25">
      <c r="B970" s="11" t="s">
        <v>13</v>
      </c>
      <c r="C970" s="12" t="s">
        <v>15</v>
      </c>
      <c r="D970" s="28"/>
      <c r="E970" s="28"/>
      <c r="F970" s="28"/>
      <c r="G970" s="34"/>
      <c r="H970" s="23"/>
      <c r="I970" s="10">
        <f t="shared" si="445"/>
        <v>0</v>
      </c>
    </row>
    <row r="971" spans="1:13" x14ac:dyDescent="0.25">
      <c r="B971" s="11" t="s">
        <v>13</v>
      </c>
      <c r="C971" s="12" t="s">
        <v>16</v>
      </c>
      <c r="D971" s="28"/>
      <c r="E971" s="28"/>
      <c r="F971" s="28"/>
      <c r="G971" s="34"/>
      <c r="H971" s="23"/>
      <c r="I971" s="10">
        <f t="shared" si="445"/>
        <v>0</v>
      </c>
    </row>
    <row r="972" spans="1:13" x14ac:dyDescent="0.25">
      <c r="B972" s="11" t="s">
        <v>13</v>
      </c>
      <c r="C972" s="12" t="s">
        <v>16</v>
      </c>
      <c r="D972" s="28"/>
      <c r="E972" s="28"/>
      <c r="F972" s="28"/>
      <c r="G972" s="34"/>
      <c r="H972" s="23"/>
      <c r="I972" s="10">
        <f t="shared" si="445"/>
        <v>0</v>
      </c>
    </row>
    <row r="973" spans="1:13" x14ac:dyDescent="0.25">
      <c r="B973" s="11" t="s">
        <v>21</v>
      </c>
      <c r="C973" s="12" t="s">
        <v>14</v>
      </c>
      <c r="D973" s="28"/>
      <c r="E973" s="28"/>
      <c r="F973" s="28"/>
      <c r="G973" s="22">
        <f>SUM(G964:G967)</f>
        <v>0</v>
      </c>
      <c r="H973" s="15">
        <v>37.42</v>
      </c>
      <c r="I973" s="10">
        <f t="shared" si="445"/>
        <v>0</v>
      </c>
      <c r="K973" s="5">
        <f>SUM(G973)*I947</f>
        <v>0</v>
      </c>
    </row>
    <row r="974" spans="1:13" x14ac:dyDescent="0.25">
      <c r="B974" s="11" t="s">
        <v>21</v>
      </c>
      <c r="C974" s="12" t="s">
        <v>15</v>
      </c>
      <c r="D974" s="28"/>
      <c r="E974" s="28"/>
      <c r="F974" s="28"/>
      <c r="G974" s="22">
        <f>SUM(G968:G970)</f>
        <v>0</v>
      </c>
      <c r="H974" s="15">
        <v>37.42</v>
      </c>
      <c r="I974" s="10">
        <f t="shared" si="445"/>
        <v>0</v>
      </c>
      <c r="L974" s="5">
        <f>SUM(G974)*I947</f>
        <v>0</v>
      </c>
    </row>
    <row r="975" spans="1:13" x14ac:dyDescent="0.25">
      <c r="B975" s="11" t="s">
        <v>21</v>
      </c>
      <c r="C975" s="12" t="s">
        <v>16</v>
      </c>
      <c r="D975" s="28"/>
      <c r="E975" s="28"/>
      <c r="F975" s="28"/>
      <c r="G975" s="22">
        <f>SUM(G971:G972)</f>
        <v>0</v>
      </c>
      <c r="H975" s="15">
        <v>37.42</v>
      </c>
      <c r="I975" s="10">
        <f t="shared" si="445"/>
        <v>0</v>
      </c>
      <c r="M975" s="5">
        <f>SUM(G975)*I947</f>
        <v>0</v>
      </c>
    </row>
    <row r="976" spans="1:13" x14ac:dyDescent="0.25">
      <c r="B976" s="11" t="s">
        <v>13</v>
      </c>
      <c r="C976" s="12" t="s">
        <v>17</v>
      </c>
      <c r="D976" s="28"/>
      <c r="E976" s="28"/>
      <c r="F976" s="28"/>
      <c r="G976" s="34">
        <v>1</v>
      </c>
      <c r="H976" s="15">
        <v>37.42</v>
      </c>
      <c r="I976" s="10">
        <f t="shared" si="445"/>
        <v>37.42</v>
      </c>
      <c r="L976" s="5">
        <f>SUM(G976)*I947</f>
        <v>1</v>
      </c>
    </row>
    <row r="977" spans="1:13" x14ac:dyDescent="0.25">
      <c r="B977" s="11" t="s">
        <v>12</v>
      </c>
      <c r="C977" s="12"/>
      <c r="D977" s="28"/>
      <c r="E977" s="28"/>
      <c r="F977" s="28"/>
      <c r="G977" s="10">
        <v>2</v>
      </c>
      <c r="H977" s="15">
        <v>37.42</v>
      </c>
      <c r="I977" s="10">
        <f t="shared" si="445"/>
        <v>74.84</v>
      </c>
    </row>
    <row r="978" spans="1:13" x14ac:dyDescent="0.25">
      <c r="B978" s="11" t="s">
        <v>11</v>
      </c>
      <c r="C978" s="12"/>
      <c r="D978" s="28"/>
      <c r="E978" s="28"/>
      <c r="F978" s="28"/>
      <c r="G978" s="10">
        <v>1</v>
      </c>
      <c r="H978" s="15">
        <f>SUM(I949:I977)*0.01</f>
        <v>79.198400000000007</v>
      </c>
      <c r="I978" s="10">
        <f>SUM(G978*H978)</f>
        <v>79.198400000000007</v>
      </c>
    </row>
    <row r="979" spans="1:13" s="2" customFormat="1" x14ac:dyDescent="0.25">
      <c r="B979" s="8" t="s">
        <v>10</v>
      </c>
      <c r="D979" s="27"/>
      <c r="E979" s="27"/>
      <c r="F979" s="27"/>
      <c r="G979" s="6">
        <f>SUM(G973:G976)</f>
        <v>1</v>
      </c>
      <c r="H979" s="14"/>
      <c r="I979" s="6">
        <f>SUM(I949:I978)</f>
        <v>7999.0384000000004</v>
      </c>
      <c r="J979" s="6">
        <f>SUM(I979)*I947</f>
        <v>7999.0384000000004</v>
      </c>
      <c r="K979" s="6">
        <f>SUM(K973:K978)</f>
        <v>0</v>
      </c>
      <c r="L979" s="6">
        <f t="shared" ref="L979" si="446">SUM(L973:L978)</f>
        <v>1</v>
      </c>
      <c r="M979" s="6">
        <f t="shared" ref="M979" si="447">SUM(M973:M978)</f>
        <v>0</v>
      </c>
    </row>
    <row r="980" spans="1:13" ht="15.6" x14ac:dyDescent="0.3">
      <c r="A980" s="3" t="s">
        <v>9</v>
      </c>
      <c r="B980" s="67" t="str">
        <f>'JMS SHEDULE OF WORKS'!D32</f>
        <v>SA-33 towel dispenser</v>
      </c>
      <c r="D980" s="26">
        <f>'JMS SHEDULE OF WORKS'!F32</f>
        <v>0</v>
      </c>
      <c r="F980" s="68">
        <f>'JMS SHEDULE OF WORKS'!J32</f>
        <v>0</v>
      </c>
      <c r="H980" s="13" t="s">
        <v>22</v>
      </c>
      <c r="I980" s="24">
        <f>'JMS SHEDULE OF WORKS'!G32</f>
        <v>3</v>
      </c>
    </row>
    <row r="981" spans="1:13" s="2" customFormat="1" x14ac:dyDescent="0.25">
      <c r="A981" s="66" t="str">
        <f>'JMS SHEDULE OF WORKS'!A32</f>
        <v>6881/30</v>
      </c>
      <c r="B981" s="8" t="s">
        <v>3</v>
      </c>
      <c r="C981" s="2" t="s">
        <v>4</v>
      </c>
      <c r="D981" s="27" t="s">
        <v>5</v>
      </c>
      <c r="E981" s="27" t="s">
        <v>5</v>
      </c>
      <c r="F981" s="27" t="s">
        <v>23</v>
      </c>
      <c r="G981" s="6" t="s">
        <v>6</v>
      </c>
      <c r="H981" s="14" t="s">
        <v>7</v>
      </c>
      <c r="I981" s="6" t="s">
        <v>8</v>
      </c>
      <c r="J981" s="6"/>
      <c r="K981" s="6" t="s">
        <v>18</v>
      </c>
      <c r="L981" s="6" t="s">
        <v>19</v>
      </c>
      <c r="M981" s="6" t="s">
        <v>20</v>
      </c>
    </row>
    <row r="982" spans="1:13" x14ac:dyDescent="0.25">
      <c r="A982" s="30" t="s">
        <v>24</v>
      </c>
      <c r="B982" s="11"/>
      <c r="C982" s="12"/>
      <c r="D982" s="28"/>
      <c r="E982" s="28"/>
      <c r="F982" s="28">
        <f t="shared" ref="F982:F987" si="448">SUM(D982*E982)</f>
        <v>0</v>
      </c>
      <c r="G982" s="10"/>
      <c r="H982" s="15"/>
      <c r="I982" s="10">
        <f t="shared" ref="I982:I987" si="449">SUM(F982*G982)*H982</f>
        <v>0</v>
      </c>
    </row>
    <row r="983" spans="1:13" x14ac:dyDescent="0.25">
      <c r="A983" s="30" t="s">
        <v>24</v>
      </c>
      <c r="B983" s="11"/>
      <c r="C983" s="12"/>
      <c r="D983" s="28"/>
      <c r="E983" s="28"/>
      <c r="F983" s="28">
        <f t="shared" si="448"/>
        <v>0</v>
      </c>
      <c r="G983" s="10"/>
      <c r="H983" s="15"/>
      <c r="I983" s="10">
        <f t="shared" si="449"/>
        <v>0</v>
      </c>
    </row>
    <row r="984" spans="1:13" x14ac:dyDescent="0.25">
      <c r="A984" s="30" t="s">
        <v>24</v>
      </c>
      <c r="B984" s="11"/>
      <c r="C984" s="12"/>
      <c r="D984" s="28"/>
      <c r="E984" s="28"/>
      <c r="F984" s="28">
        <f t="shared" si="448"/>
        <v>0</v>
      </c>
      <c r="G984" s="10"/>
      <c r="H984" s="15"/>
      <c r="I984" s="10">
        <f t="shared" si="449"/>
        <v>0</v>
      </c>
    </row>
    <row r="985" spans="1:13" x14ac:dyDescent="0.25">
      <c r="A985" s="31" t="s">
        <v>25</v>
      </c>
      <c r="B985" s="11"/>
      <c r="C985" s="12"/>
      <c r="D985" s="28"/>
      <c r="E985" s="28"/>
      <c r="F985" s="28">
        <f t="shared" si="448"/>
        <v>0</v>
      </c>
      <c r="G985" s="10"/>
      <c r="H985" s="15"/>
      <c r="I985" s="10">
        <f t="shared" si="449"/>
        <v>0</v>
      </c>
    </row>
    <row r="986" spans="1:13" x14ac:dyDescent="0.25">
      <c r="A986" s="31" t="s">
        <v>25</v>
      </c>
      <c r="B986" s="11"/>
      <c r="C986" s="12"/>
      <c r="D986" s="28"/>
      <c r="E986" s="28"/>
      <c r="F986" s="28">
        <f t="shared" si="448"/>
        <v>0</v>
      </c>
      <c r="G986" s="10"/>
      <c r="H986" s="15"/>
      <c r="I986" s="10">
        <f t="shared" si="449"/>
        <v>0</v>
      </c>
    </row>
    <row r="987" spans="1:13" x14ac:dyDescent="0.25">
      <c r="A987" s="31" t="s">
        <v>25</v>
      </c>
      <c r="B987" s="11"/>
      <c r="C987" s="12"/>
      <c r="D987" s="28"/>
      <c r="E987" s="28"/>
      <c r="F987" s="28">
        <f t="shared" si="448"/>
        <v>0</v>
      </c>
      <c r="G987" s="10"/>
      <c r="H987" s="15"/>
      <c r="I987" s="10">
        <f t="shared" si="449"/>
        <v>0</v>
      </c>
    </row>
    <row r="988" spans="1:13" x14ac:dyDescent="0.25">
      <c r="A988" s="31" t="s">
        <v>39</v>
      </c>
      <c r="B988" s="11"/>
      <c r="C988" s="12"/>
      <c r="D988" s="28"/>
      <c r="E988" s="28"/>
      <c r="F988" s="28"/>
      <c r="G988" s="10"/>
      <c r="H988" s="15"/>
      <c r="I988" s="10">
        <f t="shared" ref="I988:I990" si="450">SUM(G988*H988)</f>
        <v>0</v>
      </c>
    </row>
    <row r="989" spans="1:13" x14ac:dyDescent="0.25">
      <c r="A989" s="31" t="s">
        <v>39</v>
      </c>
      <c r="B989" s="11"/>
      <c r="C989" s="12"/>
      <c r="D989" s="28"/>
      <c r="E989" s="28"/>
      <c r="F989" s="28"/>
      <c r="G989" s="10"/>
      <c r="H989" s="15"/>
      <c r="I989" s="10">
        <f t="shared" si="450"/>
        <v>0</v>
      </c>
    </row>
    <row r="990" spans="1:13" x14ac:dyDescent="0.25">
      <c r="A990" s="31" t="s">
        <v>39</v>
      </c>
      <c r="B990" s="11"/>
      <c r="C990" s="12"/>
      <c r="D990" s="28"/>
      <c r="E990" s="28"/>
      <c r="F990" s="28"/>
      <c r="G990" s="10"/>
      <c r="H990" s="15"/>
      <c r="I990" s="10">
        <f t="shared" si="450"/>
        <v>0</v>
      </c>
    </row>
    <row r="991" spans="1:13" x14ac:dyDescent="0.25">
      <c r="A991" s="32" t="s">
        <v>28</v>
      </c>
      <c r="B991" s="11"/>
      <c r="C991" s="12"/>
      <c r="D991" s="28"/>
      <c r="E991" s="28"/>
      <c r="F991" s="28"/>
      <c r="G991" s="10"/>
      <c r="H991" s="15"/>
      <c r="I991" s="10">
        <f t="shared" ref="I991:I1009" si="451">SUM(G991*H991)</f>
        <v>0</v>
      </c>
    </row>
    <row r="992" spans="1:13" x14ac:dyDescent="0.25">
      <c r="A992" s="32" t="s">
        <v>28</v>
      </c>
      <c r="B992" s="11"/>
      <c r="C992" s="12"/>
      <c r="D992" s="28"/>
      <c r="E992" s="28"/>
      <c r="F992" s="28"/>
      <c r="G992" s="10"/>
      <c r="H992" s="15"/>
      <c r="I992" s="10">
        <f t="shared" si="451"/>
        <v>0</v>
      </c>
    </row>
    <row r="993" spans="1:13" x14ac:dyDescent="0.25">
      <c r="A993" s="32" t="s">
        <v>28</v>
      </c>
      <c r="B993" s="11"/>
      <c r="C993" s="12"/>
      <c r="D993" s="28"/>
      <c r="E993" s="28"/>
      <c r="F993" s="28"/>
      <c r="G993" s="10"/>
      <c r="H993" s="15"/>
      <c r="I993" s="10">
        <f t="shared" si="451"/>
        <v>0</v>
      </c>
    </row>
    <row r="994" spans="1:13" x14ac:dyDescent="0.25">
      <c r="A994" t="s">
        <v>26</v>
      </c>
      <c r="B994" s="11"/>
      <c r="C994" s="12"/>
      <c r="D994" s="28"/>
      <c r="E994" s="28"/>
      <c r="F994" s="28"/>
      <c r="G994" s="33">
        <v>0.1</v>
      </c>
      <c r="H994" s="15">
        <f>SUM(I991:I993)</f>
        <v>0</v>
      </c>
      <c r="I994" s="10">
        <f t="shared" si="451"/>
        <v>0</v>
      </c>
    </row>
    <row r="995" spans="1:13" x14ac:dyDescent="0.25">
      <c r="B995" s="11" t="s">
        <v>27</v>
      </c>
      <c r="C995" s="12"/>
      <c r="D995" s="28"/>
      <c r="E995" s="28"/>
      <c r="F995" s="28"/>
      <c r="G995" s="10"/>
      <c r="H995" s="15"/>
      <c r="I995" s="10">
        <f t="shared" si="451"/>
        <v>0</v>
      </c>
    </row>
    <row r="996" spans="1:13" x14ac:dyDescent="0.25">
      <c r="B996" s="11" t="s">
        <v>13</v>
      </c>
      <c r="C996" s="12" t="s">
        <v>14</v>
      </c>
      <c r="D996" s="28" t="s">
        <v>29</v>
      </c>
      <c r="E996" s="28"/>
      <c r="F996" s="28">
        <f>SUM(G982:G984)</f>
        <v>0</v>
      </c>
      <c r="G996" s="34">
        <f>SUM(F996)/20</f>
        <v>0</v>
      </c>
      <c r="H996" s="23"/>
      <c r="I996" s="10">
        <f t="shared" si="451"/>
        <v>0</v>
      </c>
    </row>
    <row r="997" spans="1:13" x14ac:dyDescent="0.25">
      <c r="B997" s="11" t="s">
        <v>13</v>
      </c>
      <c r="C997" s="12" t="s">
        <v>14</v>
      </c>
      <c r="D997" s="28" t="s">
        <v>30</v>
      </c>
      <c r="E997" s="28"/>
      <c r="F997" s="28">
        <f>SUM(G985:G987)</f>
        <v>0</v>
      </c>
      <c r="G997" s="34">
        <f>SUM(F997)/10</f>
        <v>0</v>
      </c>
      <c r="H997" s="23"/>
      <c r="I997" s="10">
        <f t="shared" si="451"/>
        <v>0</v>
      </c>
    </row>
    <row r="998" spans="1:13" x14ac:dyDescent="0.25">
      <c r="B998" s="11" t="s">
        <v>13</v>
      </c>
      <c r="C998" s="12" t="s">
        <v>14</v>
      </c>
      <c r="D998" s="28" t="s">
        <v>60</v>
      </c>
      <c r="E998" s="28"/>
      <c r="F998" s="69"/>
      <c r="G998" s="34">
        <f>SUM(F998)*0.25</f>
        <v>0</v>
      </c>
      <c r="H998" s="23"/>
      <c r="I998" s="10">
        <f t="shared" si="451"/>
        <v>0</v>
      </c>
    </row>
    <row r="999" spans="1:13" x14ac:dyDescent="0.25">
      <c r="B999" s="11" t="s">
        <v>13</v>
      </c>
      <c r="C999" s="12" t="s">
        <v>14</v>
      </c>
      <c r="D999" s="28"/>
      <c r="E999" s="28"/>
      <c r="F999" s="28"/>
      <c r="G999" s="34"/>
      <c r="H999" s="23"/>
      <c r="I999" s="10">
        <f t="shared" si="451"/>
        <v>0</v>
      </c>
    </row>
    <row r="1000" spans="1:13" x14ac:dyDescent="0.25">
      <c r="B1000" s="11" t="s">
        <v>13</v>
      </c>
      <c r="C1000" s="12" t="s">
        <v>15</v>
      </c>
      <c r="D1000" s="28"/>
      <c r="E1000" s="28"/>
      <c r="F1000" s="28"/>
      <c r="G1000" s="34"/>
      <c r="H1000" s="23"/>
      <c r="I1000" s="10">
        <f t="shared" si="451"/>
        <v>0</v>
      </c>
    </row>
    <row r="1001" spans="1:13" x14ac:dyDescent="0.25">
      <c r="B1001" s="11" t="s">
        <v>13</v>
      </c>
      <c r="C1001" s="12" t="s">
        <v>15</v>
      </c>
      <c r="D1001" s="28"/>
      <c r="E1001" s="28"/>
      <c r="F1001" s="28"/>
      <c r="G1001" s="34"/>
      <c r="H1001" s="23"/>
      <c r="I1001" s="10">
        <f t="shared" si="451"/>
        <v>0</v>
      </c>
    </row>
    <row r="1002" spans="1:13" x14ac:dyDescent="0.25">
      <c r="B1002" s="11" t="s">
        <v>13</v>
      </c>
      <c r="C1002" s="12" t="s">
        <v>15</v>
      </c>
      <c r="D1002" s="28"/>
      <c r="E1002" s="28"/>
      <c r="F1002" s="28"/>
      <c r="G1002" s="34"/>
      <c r="H1002" s="23"/>
      <c r="I1002" s="10">
        <f t="shared" si="451"/>
        <v>0</v>
      </c>
    </row>
    <row r="1003" spans="1:13" x14ac:dyDescent="0.25">
      <c r="B1003" s="11" t="s">
        <v>13</v>
      </c>
      <c r="C1003" s="12" t="s">
        <v>16</v>
      </c>
      <c r="D1003" s="28"/>
      <c r="E1003" s="28"/>
      <c r="F1003" s="28"/>
      <c r="G1003" s="34"/>
      <c r="H1003" s="23"/>
      <c r="I1003" s="10">
        <f t="shared" si="451"/>
        <v>0</v>
      </c>
    </row>
    <row r="1004" spans="1:13" x14ac:dyDescent="0.25">
      <c r="B1004" s="11" t="s">
        <v>13</v>
      </c>
      <c r="C1004" s="12" t="s">
        <v>16</v>
      </c>
      <c r="D1004" s="28"/>
      <c r="E1004" s="28"/>
      <c r="F1004" s="28"/>
      <c r="G1004" s="34"/>
      <c r="H1004" s="23"/>
      <c r="I1004" s="10">
        <f t="shared" si="451"/>
        <v>0</v>
      </c>
    </row>
    <row r="1005" spans="1:13" x14ac:dyDescent="0.25">
      <c r="B1005" s="11" t="s">
        <v>21</v>
      </c>
      <c r="C1005" s="12" t="s">
        <v>14</v>
      </c>
      <c r="D1005" s="28"/>
      <c r="E1005" s="28"/>
      <c r="F1005" s="28"/>
      <c r="G1005" s="22">
        <f>SUM(G996:G999)</f>
        <v>0</v>
      </c>
      <c r="H1005" s="15">
        <v>37.42</v>
      </c>
      <c r="I1005" s="10">
        <f t="shared" si="451"/>
        <v>0</v>
      </c>
      <c r="K1005" s="5">
        <f>SUM(G1005)*I980</f>
        <v>0</v>
      </c>
    </row>
    <row r="1006" spans="1:13" x14ac:dyDescent="0.25">
      <c r="B1006" s="11" t="s">
        <v>21</v>
      </c>
      <c r="C1006" s="12" t="s">
        <v>15</v>
      </c>
      <c r="D1006" s="28"/>
      <c r="E1006" s="28"/>
      <c r="F1006" s="28"/>
      <c r="G1006" s="22">
        <f>SUM(G1000:G1002)</f>
        <v>0</v>
      </c>
      <c r="H1006" s="15">
        <v>37.42</v>
      </c>
      <c r="I1006" s="10">
        <f t="shared" si="451"/>
        <v>0</v>
      </c>
      <c r="L1006" s="5">
        <f>SUM(G1006)*I980</f>
        <v>0</v>
      </c>
    </row>
    <row r="1007" spans="1:13" x14ac:dyDescent="0.25">
      <c r="B1007" s="11" t="s">
        <v>21</v>
      </c>
      <c r="C1007" s="12" t="s">
        <v>16</v>
      </c>
      <c r="D1007" s="28"/>
      <c r="E1007" s="28"/>
      <c r="F1007" s="28"/>
      <c r="G1007" s="22">
        <f>SUM(G1003:G1004)</f>
        <v>0</v>
      </c>
      <c r="H1007" s="15">
        <v>37.42</v>
      </c>
      <c r="I1007" s="10">
        <f t="shared" si="451"/>
        <v>0</v>
      </c>
      <c r="M1007" s="5">
        <f>SUM(G1007)*I980</f>
        <v>0</v>
      </c>
    </row>
    <row r="1008" spans="1:13" x14ac:dyDescent="0.25">
      <c r="B1008" s="11" t="s">
        <v>13</v>
      </c>
      <c r="C1008" s="12" t="s">
        <v>17</v>
      </c>
      <c r="D1008" s="28"/>
      <c r="E1008" s="28"/>
      <c r="F1008" s="28"/>
      <c r="G1008" s="34"/>
      <c r="H1008" s="15">
        <v>37.42</v>
      </c>
      <c r="I1008" s="10">
        <f t="shared" si="451"/>
        <v>0</v>
      </c>
      <c r="L1008" s="5">
        <f>SUM(G1008)*I980</f>
        <v>0</v>
      </c>
    </row>
    <row r="1009" spans="1:13" x14ac:dyDescent="0.25">
      <c r="B1009" s="11" t="s">
        <v>12</v>
      </c>
      <c r="C1009" s="12"/>
      <c r="D1009" s="28"/>
      <c r="E1009" s="28"/>
      <c r="F1009" s="28"/>
      <c r="G1009" s="10"/>
      <c r="H1009" s="15">
        <v>37.42</v>
      </c>
      <c r="I1009" s="10">
        <f t="shared" si="451"/>
        <v>0</v>
      </c>
    </row>
    <row r="1010" spans="1:13" x14ac:dyDescent="0.25">
      <c r="B1010" s="11" t="s">
        <v>11</v>
      </c>
      <c r="C1010" s="12"/>
      <c r="D1010" s="28"/>
      <c r="E1010" s="28"/>
      <c r="F1010" s="28"/>
      <c r="G1010" s="10">
        <v>1</v>
      </c>
      <c r="H1010" s="15">
        <f>SUM(I982:I1009)*0.01</f>
        <v>0</v>
      </c>
      <c r="I1010" s="10">
        <f>SUM(G1010*H1010)</f>
        <v>0</v>
      </c>
    </row>
    <row r="1011" spans="1:13" s="2" customFormat="1" x14ac:dyDescent="0.25">
      <c r="B1011" s="8" t="s">
        <v>10</v>
      </c>
      <c r="D1011" s="27"/>
      <c r="E1011" s="27"/>
      <c r="F1011" s="27"/>
      <c r="G1011" s="6">
        <f>SUM(G1005:G1008)</f>
        <v>0</v>
      </c>
      <c r="H1011" s="14"/>
      <c r="I1011" s="6">
        <f>SUM(I982:I1010)</f>
        <v>0</v>
      </c>
      <c r="J1011" s="6">
        <f>SUM(I1011)*I980</f>
        <v>0</v>
      </c>
      <c r="K1011" s="6">
        <f>SUM(K1005:K1010)</f>
        <v>0</v>
      </c>
      <c r="L1011" s="6">
        <f t="shared" ref="L1011" si="452">SUM(L1005:L1010)</f>
        <v>0</v>
      </c>
      <c r="M1011" s="6">
        <f t="shared" ref="M1011" si="453">SUM(M1005:M1010)</f>
        <v>0</v>
      </c>
    </row>
    <row r="1012" spans="1:13" ht="15.6" x14ac:dyDescent="0.3">
      <c r="A1012" s="3" t="s">
        <v>9</v>
      </c>
      <c r="B1012" s="67" t="str">
        <f>'JMS SHEDULE OF WORKS'!D33</f>
        <v>SA-32 soap dispenser</v>
      </c>
      <c r="D1012" s="26">
        <f>'JMS SHEDULE OF WORKS'!F33</f>
        <v>0</v>
      </c>
      <c r="F1012" s="68">
        <f>'JMS SHEDULE OF WORKS'!J33</f>
        <v>0</v>
      </c>
      <c r="H1012" s="13" t="s">
        <v>22</v>
      </c>
      <c r="I1012" s="24">
        <f>'JMS SHEDULE OF WORKS'!G33</f>
        <v>4</v>
      </c>
    </row>
    <row r="1013" spans="1:13" s="2" customFormat="1" x14ac:dyDescent="0.25">
      <c r="A1013" s="66" t="str">
        <f>'JMS SHEDULE OF WORKS'!A33</f>
        <v>6881/31</v>
      </c>
      <c r="B1013" s="8" t="s">
        <v>3</v>
      </c>
      <c r="C1013" s="2" t="s">
        <v>4</v>
      </c>
      <c r="D1013" s="27" t="s">
        <v>5</v>
      </c>
      <c r="E1013" s="27" t="s">
        <v>5</v>
      </c>
      <c r="F1013" s="27" t="s">
        <v>23</v>
      </c>
      <c r="G1013" s="6" t="s">
        <v>6</v>
      </c>
      <c r="H1013" s="14" t="s">
        <v>7</v>
      </c>
      <c r="I1013" s="6" t="s">
        <v>8</v>
      </c>
      <c r="J1013" s="6"/>
      <c r="K1013" s="6" t="s">
        <v>18</v>
      </c>
      <c r="L1013" s="6" t="s">
        <v>19</v>
      </c>
      <c r="M1013" s="6" t="s">
        <v>20</v>
      </c>
    </row>
    <row r="1014" spans="1:13" x14ac:dyDescent="0.25">
      <c r="A1014" s="30" t="s">
        <v>24</v>
      </c>
      <c r="B1014" s="11"/>
      <c r="C1014" s="12"/>
      <c r="D1014" s="28"/>
      <c r="E1014" s="28"/>
      <c r="F1014" s="28">
        <f t="shared" ref="F1014:F1019" si="454">SUM(D1014*E1014)</f>
        <v>0</v>
      </c>
      <c r="G1014" s="10"/>
      <c r="H1014" s="15"/>
      <c r="I1014" s="10">
        <f t="shared" ref="I1014:I1019" si="455">SUM(F1014*G1014)*H1014</f>
        <v>0</v>
      </c>
    </row>
    <row r="1015" spans="1:13" x14ac:dyDescent="0.25">
      <c r="A1015" s="30" t="s">
        <v>24</v>
      </c>
      <c r="B1015" s="11"/>
      <c r="C1015" s="12"/>
      <c r="D1015" s="28"/>
      <c r="E1015" s="28"/>
      <c r="F1015" s="28">
        <f t="shared" si="454"/>
        <v>0</v>
      </c>
      <c r="G1015" s="10"/>
      <c r="H1015" s="15"/>
      <c r="I1015" s="10">
        <f t="shared" si="455"/>
        <v>0</v>
      </c>
    </row>
    <row r="1016" spans="1:13" x14ac:dyDescent="0.25">
      <c r="A1016" s="30" t="s">
        <v>24</v>
      </c>
      <c r="B1016" s="11"/>
      <c r="C1016" s="12"/>
      <c r="D1016" s="28"/>
      <c r="E1016" s="28"/>
      <c r="F1016" s="28">
        <f t="shared" si="454"/>
        <v>0</v>
      </c>
      <c r="G1016" s="10"/>
      <c r="H1016" s="15"/>
      <c r="I1016" s="10">
        <f t="shared" si="455"/>
        <v>0</v>
      </c>
    </row>
    <row r="1017" spans="1:13" x14ac:dyDescent="0.25">
      <c r="A1017" s="31" t="s">
        <v>25</v>
      </c>
      <c r="B1017" s="11"/>
      <c r="C1017" s="12"/>
      <c r="D1017" s="28"/>
      <c r="E1017" s="28"/>
      <c r="F1017" s="28">
        <f t="shared" si="454"/>
        <v>0</v>
      </c>
      <c r="G1017" s="10"/>
      <c r="H1017" s="15"/>
      <c r="I1017" s="10">
        <f t="shared" si="455"/>
        <v>0</v>
      </c>
    </row>
    <row r="1018" spans="1:13" x14ac:dyDescent="0.25">
      <c r="A1018" s="31" t="s">
        <v>25</v>
      </c>
      <c r="B1018" s="11"/>
      <c r="C1018" s="12"/>
      <c r="D1018" s="28"/>
      <c r="E1018" s="28"/>
      <c r="F1018" s="28">
        <f t="shared" si="454"/>
        <v>0</v>
      </c>
      <c r="G1018" s="10"/>
      <c r="H1018" s="15"/>
      <c r="I1018" s="10">
        <f t="shared" si="455"/>
        <v>0</v>
      </c>
    </row>
    <row r="1019" spans="1:13" x14ac:dyDescent="0.25">
      <c r="A1019" s="31" t="s">
        <v>25</v>
      </c>
      <c r="B1019" s="11"/>
      <c r="C1019" s="12"/>
      <c r="D1019" s="28"/>
      <c r="E1019" s="28"/>
      <c r="F1019" s="28">
        <f t="shared" si="454"/>
        <v>0</v>
      </c>
      <c r="G1019" s="10"/>
      <c r="H1019" s="15"/>
      <c r="I1019" s="10">
        <f t="shared" si="455"/>
        <v>0</v>
      </c>
    </row>
    <row r="1020" spans="1:13" x14ac:dyDescent="0.25">
      <c r="A1020" s="31" t="s">
        <v>39</v>
      </c>
      <c r="B1020" s="11"/>
      <c r="C1020" s="12"/>
      <c r="D1020" s="28"/>
      <c r="E1020" s="28"/>
      <c r="F1020" s="28"/>
      <c r="G1020" s="10"/>
      <c r="H1020" s="15"/>
      <c r="I1020" s="10">
        <f t="shared" ref="I1020:I1022" si="456">SUM(G1020*H1020)</f>
        <v>0</v>
      </c>
    </row>
    <row r="1021" spans="1:13" x14ac:dyDescent="0.25">
      <c r="A1021" s="31" t="s">
        <v>39</v>
      </c>
      <c r="B1021" s="11"/>
      <c r="C1021" s="12"/>
      <c r="D1021" s="28"/>
      <c r="E1021" s="28"/>
      <c r="F1021" s="28"/>
      <c r="G1021" s="10"/>
      <c r="H1021" s="15"/>
      <c r="I1021" s="10">
        <f t="shared" si="456"/>
        <v>0</v>
      </c>
    </row>
    <row r="1022" spans="1:13" x14ac:dyDescent="0.25">
      <c r="A1022" s="31" t="s">
        <v>39</v>
      </c>
      <c r="B1022" s="11"/>
      <c r="C1022" s="12"/>
      <c r="D1022" s="28"/>
      <c r="E1022" s="28"/>
      <c r="F1022" s="28"/>
      <c r="G1022" s="10"/>
      <c r="H1022" s="15"/>
      <c r="I1022" s="10">
        <f t="shared" si="456"/>
        <v>0</v>
      </c>
    </row>
    <row r="1023" spans="1:13" x14ac:dyDescent="0.25">
      <c r="A1023" s="32" t="s">
        <v>28</v>
      </c>
      <c r="B1023" s="11"/>
      <c r="C1023" s="12"/>
      <c r="D1023" s="28"/>
      <c r="E1023" s="28"/>
      <c r="F1023" s="28"/>
      <c r="G1023" s="10"/>
      <c r="H1023" s="15"/>
      <c r="I1023" s="10">
        <f t="shared" ref="I1023:I1041" si="457">SUM(G1023*H1023)</f>
        <v>0</v>
      </c>
    </row>
    <row r="1024" spans="1:13" x14ac:dyDescent="0.25">
      <c r="A1024" s="32" t="s">
        <v>28</v>
      </c>
      <c r="B1024" s="11"/>
      <c r="C1024" s="12"/>
      <c r="D1024" s="28"/>
      <c r="E1024" s="28"/>
      <c r="F1024" s="28"/>
      <c r="G1024" s="10"/>
      <c r="H1024" s="15"/>
      <c r="I1024" s="10">
        <f t="shared" si="457"/>
        <v>0</v>
      </c>
    </row>
    <row r="1025" spans="1:13" x14ac:dyDescent="0.25">
      <c r="A1025" s="32" t="s">
        <v>28</v>
      </c>
      <c r="B1025" s="11"/>
      <c r="C1025" s="12"/>
      <c r="D1025" s="28"/>
      <c r="E1025" s="28"/>
      <c r="F1025" s="28"/>
      <c r="G1025" s="10"/>
      <c r="H1025" s="15"/>
      <c r="I1025" s="10">
        <f t="shared" si="457"/>
        <v>0</v>
      </c>
    </row>
    <row r="1026" spans="1:13" x14ac:dyDescent="0.25">
      <c r="A1026" t="s">
        <v>26</v>
      </c>
      <c r="B1026" s="11"/>
      <c r="C1026" s="12"/>
      <c r="D1026" s="28"/>
      <c r="E1026" s="28"/>
      <c r="F1026" s="28"/>
      <c r="G1026" s="33">
        <v>0.1</v>
      </c>
      <c r="H1026" s="15">
        <f>SUM(I1023:I1025)</f>
        <v>0</v>
      </c>
      <c r="I1026" s="10">
        <f t="shared" si="457"/>
        <v>0</v>
      </c>
    </row>
    <row r="1027" spans="1:13" x14ac:dyDescent="0.25">
      <c r="B1027" s="11" t="s">
        <v>27</v>
      </c>
      <c r="C1027" s="12"/>
      <c r="D1027" s="28"/>
      <c r="E1027" s="28"/>
      <c r="F1027" s="28"/>
      <c r="G1027" s="10"/>
      <c r="H1027" s="15"/>
      <c r="I1027" s="10">
        <f t="shared" si="457"/>
        <v>0</v>
      </c>
    </row>
    <row r="1028" spans="1:13" x14ac:dyDescent="0.25">
      <c r="B1028" s="11" t="s">
        <v>13</v>
      </c>
      <c r="C1028" s="12" t="s">
        <v>14</v>
      </c>
      <c r="D1028" s="28" t="s">
        <v>29</v>
      </c>
      <c r="E1028" s="28"/>
      <c r="F1028" s="28">
        <f>SUM(G1014:G1016)</f>
        <v>0</v>
      </c>
      <c r="G1028" s="34">
        <f>SUM(F1028)/20</f>
        <v>0</v>
      </c>
      <c r="H1028" s="23"/>
      <c r="I1028" s="10">
        <f t="shared" si="457"/>
        <v>0</v>
      </c>
    </row>
    <row r="1029" spans="1:13" x14ac:dyDescent="0.25">
      <c r="B1029" s="11" t="s">
        <v>13</v>
      </c>
      <c r="C1029" s="12" t="s">
        <v>14</v>
      </c>
      <c r="D1029" s="28" t="s">
        <v>30</v>
      </c>
      <c r="E1029" s="28"/>
      <c r="F1029" s="28">
        <f>SUM(G1017:G1019)</f>
        <v>0</v>
      </c>
      <c r="G1029" s="34">
        <f>SUM(F1029)/10</f>
        <v>0</v>
      </c>
      <c r="H1029" s="23"/>
      <c r="I1029" s="10">
        <f t="shared" si="457"/>
        <v>0</v>
      </c>
    </row>
    <row r="1030" spans="1:13" x14ac:dyDescent="0.25">
      <c r="B1030" s="11" t="s">
        <v>13</v>
      </c>
      <c r="C1030" s="12" t="s">
        <v>14</v>
      </c>
      <c r="D1030" s="28" t="s">
        <v>60</v>
      </c>
      <c r="E1030" s="28"/>
      <c r="F1030" s="69"/>
      <c r="G1030" s="34">
        <f>SUM(F1030)*0.25</f>
        <v>0</v>
      </c>
      <c r="H1030" s="23"/>
      <c r="I1030" s="10">
        <f t="shared" si="457"/>
        <v>0</v>
      </c>
    </row>
    <row r="1031" spans="1:13" x14ac:dyDescent="0.25">
      <c r="B1031" s="11" t="s">
        <v>13</v>
      </c>
      <c r="C1031" s="12" t="s">
        <v>14</v>
      </c>
      <c r="D1031" s="28"/>
      <c r="E1031" s="28"/>
      <c r="F1031" s="28"/>
      <c r="G1031" s="34"/>
      <c r="H1031" s="23"/>
      <c r="I1031" s="10">
        <f t="shared" si="457"/>
        <v>0</v>
      </c>
    </row>
    <row r="1032" spans="1:13" x14ac:dyDescent="0.25">
      <c r="B1032" s="11" t="s">
        <v>13</v>
      </c>
      <c r="C1032" s="12" t="s">
        <v>15</v>
      </c>
      <c r="D1032" s="28"/>
      <c r="E1032" s="28"/>
      <c r="F1032" s="28"/>
      <c r="G1032" s="34"/>
      <c r="H1032" s="23"/>
      <c r="I1032" s="10">
        <f t="shared" si="457"/>
        <v>0</v>
      </c>
    </row>
    <row r="1033" spans="1:13" x14ac:dyDescent="0.25">
      <c r="B1033" s="11" t="s">
        <v>13</v>
      </c>
      <c r="C1033" s="12" t="s">
        <v>15</v>
      </c>
      <c r="D1033" s="28"/>
      <c r="E1033" s="28"/>
      <c r="F1033" s="28"/>
      <c r="G1033" s="34"/>
      <c r="H1033" s="23"/>
      <c r="I1033" s="10">
        <f t="shared" si="457"/>
        <v>0</v>
      </c>
    </row>
    <row r="1034" spans="1:13" x14ac:dyDescent="0.25">
      <c r="B1034" s="11" t="s">
        <v>13</v>
      </c>
      <c r="C1034" s="12" t="s">
        <v>15</v>
      </c>
      <c r="D1034" s="28"/>
      <c r="E1034" s="28"/>
      <c r="F1034" s="28"/>
      <c r="G1034" s="34"/>
      <c r="H1034" s="23"/>
      <c r="I1034" s="10">
        <f t="shared" si="457"/>
        <v>0</v>
      </c>
    </row>
    <row r="1035" spans="1:13" x14ac:dyDescent="0.25">
      <c r="B1035" s="11" t="s">
        <v>13</v>
      </c>
      <c r="C1035" s="12" t="s">
        <v>16</v>
      </c>
      <c r="D1035" s="28"/>
      <c r="E1035" s="28"/>
      <c r="F1035" s="28"/>
      <c r="G1035" s="34"/>
      <c r="H1035" s="23"/>
      <c r="I1035" s="10">
        <f t="shared" si="457"/>
        <v>0</v>
      </c>
    </row>
    <row r="1036" spans="1:13" x14ac:dyDescent="0.25">
      <c r="B1036" s="11" t="s">
        <v>13</v>
      </c>
      <c r="C1036" s="12" t="s">
        <v>16</v>
      </c>
      <c r="D1036" s="28"/>
      <c r="E1036" s="28"/>
      <c r="F1036" s="28"/>
      <c r="G1036" s="34"/>
      <c r="H1036" s="23"/>
      <c r="I1036" s="10">
        <f t="shared" si="457"/>
        <v>0</v>
      </c>
    </row>
    <row r="1037" spans="1:13" x14ac:dyDescent="0.25">
      <c r="B1037" s="11" t="s">
        <v>21</v>
      </c>
      <c r="C1037" s="12" t="s">
        <v>14</v>
      </c>
      <c r="D1037" s="28"/>
      <c r="E1037" s="28"/>
      <c r="F1037" s="28"/>
      <c r="G1037" s="22">
        <f>SUM(G1028:G1031)</f>
        <v>0</v>
      </c>
      <c r="H1037" s="15">
        <v>37.42</v>
      </c>
      <c r="I1037" s="10">
        <f t="shared" si="457"/>
        <v>0</v>
      </c>
      <c r="K1037" s="5">
        <f>SUM(G1037)*I1012</f>
        <v>0</v>
      </c>
    </row>
    <row r="1038" spans="1:13" x14ac:dyDescent="0.25">
      <c r="B1038" s="11" t="s">
        <v>21</v>
      </c>
      <c r="C1038" s="12" t="s">
        <v>15</v>
      </c>
      <c r="D1038" s="28"/>
      <c r="E1038" s="28"/>
      <c r="F1038" s="28"/>
      <c r="G1038" s="22">
        <f>SUM(G1032:G1034)</f>
        <v>0</v>
      </c>
      <c r="H1038" s="15">
        <v>37.42</v>
      </c>
      <c r="I1038" s="10">
        <f t="shared" si="457"/>
        <v>0</v>
      </c>
      <c r="L1038" s="5">
        <f>SUM(G1038)*I1012</f>
        <v>0</v>
      </c>
    </row>
    <row r="1039" spans="1:13" x14ac:dyDescent="0.25">
      <c r="B1039" s="11" t="s">
        <v>21</v>
      </c>
      <c r="C1039" s="12" t="s">
        <v>16</v>
      </c>
      <c r="D1039" s="28"/>
      <c r="E1039" s="28"/>
      <c r="F1039" s="28"/>
      <c r="G1039" s="22">
        <f>SUM(G1035:G1036)</f>
        <v>0</v>
      </c>
      <c r="H1039" s="15">
        <v>37.42</v>
      </c>
      <c r="I1039" s="10">
        <f t="shared" si="457"/>
        <v>0</v>
      </c>
      <c r="M1039" s="5">
        <f>SUM(G1039)*I1012</f>
        <v>0</v>
      </c>
    </row>
    <row r="1040" spans="1:13" x14ac:dyDescent="0.25">
      <c r="B1040" s="11" t="s">
        <v>13</v>
      </c>
      <c r="C1040" s="12" t="s">
        <v>17</v>
      </c>
      <c r="D1040" s="28"/>
      <c r="E1040" s="28"/>
      <c r="F1040" s="28"/>
      <c r="G1040" s="34"/>
      <c r="H1040" s="15">
        <v>37.42</v>
      </c>
      <c r="I1040" s="10">
        <f t="shared" si="457"/>
        <v>0</v>
      </c>
      <c r="L1040" s="5">
        <f>SUM(G1040)*I1012</f>
        <v>0</v>
      </c>
    </row>
    <row r="1041" spans="1:13" x14ac:dyDescent="0.25">
      <c r="B1041" s="11" t="s">
        <v>12</v>
      </c>
      <c r="C1041" s="12"/>
      <c r="D1041" s="28"/>
      <c r="E1041" s="28"/>
      <c r="F1041" s="28"/>
      <c r="G1041" s="10"/>
      <c r="H1041" s="15">
        <v>37.42</v>
      </c>
      <c r="I1041" s="10">
        <f t="shared" si="457"/>
        <v>0</v>
      </c>
    </row>
    <row r="1042" spans="1:13" x14ac:dyDescent="0.25">
      <c r="B1042" s="11" t="s">
        <v>11</v>
      </c>
      <c r="C1042" s="12"/>
      <c r="D1042" s="28"/>
      <c r="E1042" s="28"/>
      <c r="F1042" s="28"/>
      <c r="G1042" s="10">
        <v>1</v>
      </c>
      <c r="H1042" s="15">
        <f>SUM(I1014:I1041)*0.01</f>
        <v>0</v>
      </c>
      <c r="I1042" s="10">
        <f>SUM(G1042*H1042)</f>
        <v>0</v>
      </c>
    </row>
    <row r="1043" spans="1:13" s="2" customFormat="1" x14ac:dyDescent="0.25">
      <c r="B1043" s="8" t="s">
        <v>10</v>
      </c>
      <c r="D1043" s="27"/>
      <c r="E1043" s="27"/>
      <c r="F1043" s="27"/>
      <c r="G1043" s="6">
        <f>SUM(G1037:G1040)</f>
        <v>0</v>
      </c>
      <c r="H1043" s="14"/>
      <c r="I1043" s="6">
        <f>SUM(I1014:I1042)</f>
        <v>0</v>
      </c>
      <c r="J1043" s="6">
        <f>SUM(I1043)*I1012</f>
        <v>0</v>
      </c>
      <c r="K1043" s="6">
        <f>SUM(K1037:K1042)</f>
        <v>0</v>
      </c>
      <c r="L1043" s="6">
        <f t="shared" ref="L1043" si="458">SUM(L1037:L1042)</f>
        <v>0</v>
      </c>
      <c r="M1043" s="6">
        <f t="shared" ref="M1043" si="459">SUM(M1037:M1042)</f>
        <v>0</v>
      </c>
    </row>
    <row r="1044" spans="1:13" ht="15.6" x14ac:dyDescent="0.3">
      <c r="A1044" s="3" t="s">
        <v>9</v>
      </c>
      <c r="B1044" s="67" t="str">
        <f>'JMS SHEDULE OF WORKS'!D34</f>
        <v>intergrated bin</v>
      </c>
      <c r="D1044" s="26">
        <f>'JMS SHEDULE OF WORKS'!F34</f>
        <v>0</v>
      </c>
      <c r="F1044" s="68">
        <f>'JMS SHEDULE OF WORKS'!J34</f>
        <v>0</v>
      </c>
      <c r="H1044" s="13" t="s">
        <v>22</v>
      </c>
      <c r="I1044" s="24">
        <f>'JMS SHEDULE OF WORKS'!G34</f>
        <v>3</v>
      </c>
    </row>
    <row r="1045" spans="1:13" s="2" customFormat="1" x14ac:dyDescent="0.25">
      <c r="A1045" s="66" t="str">
        <f>'JMS SHEDULE OF WORKS'!A34</f>
        <v>6881/32</v>
      </c>
      <c r="B1045" s="8" t="s">
        <v>3</v>
      </c>
      <c r="C1045" s="2" t="s">
        <v>4</v>
      </c>
      <c r="D1045" s="27" t="s">
        <v>5</v>
      </c>
      <c r="E1045" s="27" t="s">
        <v>5</v>
      </c>
      <c r="F1045" s="27" t="s">
        <v>23</v>
      </c>
      <c r="G1045" s="6" t="s">
        <v>6</v>
      </c>
      <c r="H1045" s="14" t="s">
        <v>7</v>
      </c>
      <c r="I1045" s="6" t="s">
        <v>8</v>
      </c>
      <c r="J1045" s="6"/>
      <c r="K1045" s="6" t="s">
        <v>18</v>
      </c>
      <c r="L1045" s="6" t="s">
        <v>19</v>
      </c>
      <c r="M1045" s="6" t="s">
        <v>20</v>
      </c>
    </row>
    <row r="1046" spans="1:13" x14ac:dyDescent="0.25">
      <c r="A1046" s="30" t="s">
        <v>24</v>
      </c>
      <c r="B1046" s="11"/>
      <c r="C1046" s="12"/>
      <c r="D1046" s="28"/>
      <c r="E1046" s="28"/>
      <c r="F1046" s="28">
        <f t="shared" ref="F1046:F1051" si="460">SUM(D1046*E1046)</f>
        <v>0</v>
      </c>
      <c r="G1046" s="10"/>
      <c r="H1046" s="15"/>
      <c r="I1046" s="10">
        <f t="shared" ref="I1046:I1051" si="461">SUM(F1046*G1046)*H1046</f>
        <v>0</v>
      </c>
    </row>
    <row r="1047" spans="1:13" x14ac:dyDescent="0.25">
      <c r="A1047" s="30" t="s">
        <v>24</v>
      </c>
      <c r="B1047" s="11"/>
      <c r="C1047" s="12"/>
      <c r="D1047" s="28"/>
      <c r="E1047" s="28"/>
      <c r="F1047" s="28">
        <f t="shared" si="460"/>
        <v>0</v>
      </c>
      <c r="G1047" s="10"/>
      <c r="H1047" s="15"/>
      <c r="I1047" s="10">
        <f t="shared" si="461"/>
        <v>0</v>
      </c>
    </row>
    <row r="1048" spans="1:13" x14ac:dyDescent="0.25">
      <c r="A1048" s="30" t="s">
        <v>24</v>
      </c>
      <c r="B1048" s="11"/>
      <c r="C1048" s="12"/>
      <c r="D1048" s="28"/>
      <c r="E1048" s="28"/>
      <c r="F1048" s="28">
        <f t="shared" si="460"/>
        <v>0</v>
      </c>
      <c r="G1048" s="10"/>
      <c r="H1048" s="15"/>
      <c r="I1048" s="10">
        <f t="shared" si="461"/>
        <v>0</v>
      </c>
    </row>
    <row r="1049" spans="1:13" x14ac:dyDescent="0.25">
      <c r="A1049" s="31" t="s">
        <v>25</v>
      </c>
      <c r="B1049" s="11"/>
      <c r="C1049" s="12"/>
      <c r="D1049" s="28"/>
      <c r="E1049" s="28"/>
      <c r="F1049" s="28">
        <f t="shared" si="460"/>
        <v>0</v>
      </c>
      <c r="G1049" s="10"/>
      <c r="H1049" s="15"/>
      <c r="I1049" s="10">
        <f t="shared" si="461"/>
        <v>0</v>
      </c>
    </row>
    <row r="1050" spans="1:13" x14ac:dyDescent="0.25">
      <c r="A1050" s="31" t="s">
        <v>25</v>
      </c>
      <c r="B1050" s="11"/>
      <c r="C1050" s="12"/>
      <c r="D1050" s="28"/>
      <c r="E1050" s="28"/>
      <c r="F1050" s="28">
        <f t="shared" si="460"/>
        <v>0</v>
      </c>
      <c r="G1050" s="10"/>
      <c r="H1050" s="15"/>
      <c r="I1050" s="10">
        <f t="shared" si="461"/>
        <v>0</v>
      </c>
    </row>
    <row r="1051" spans="1:13" x14ac:dyDescent="0.25">
      <c r="A1051" s="31" t="s">
        <v>25</v>
      </c>
      <c r="B1051" s="11"/>
      <c r="C1051" s="12"/>
      <c r="D1051" s="28"/>
      <c r="E1051" s="28"/>
      <c r="F1051" s="28">
        <f t="shared" si="460"/>
        <v>0</v>
      </c>
      <c r="G1051" s="10"/>
      <c r="H1051" s="15"/>
      <c r="I1051" s="10">
        <f t="shared" si="461"/>
        <v>0</v>
      </c>
    </row>
    <row r="1052" spans="1:13" x14ac:dyDescent="0.25">
      <c r="A1052" s="31" t="s">
        <v>39</v>
      </c>
      <c r="B1052" s="11"/>
      <c r="C1052" s="12"/>
      <c r="D1052" s="28"/>
      <c r="E1052" s="28"/>
      <c r="F1052" s="28"/>
      <c r="G1052" s="10"/>
      <c r="H1052" s="15"/>
      <c r="I1052" s="10">
        <f t="shared" ref="I1052:I1054" si="462">SUM(G1052*H1052)</f>
        <v>0</v>
      </c>
    </row>
    <row r="1053" spans="1:13" x14ac:dyDescent="0.25">
      <c r="A1053" s="31" t="s">
        <v>39</v>
      </c>
      <c r="B1053" s="11"/>
      <c r="C1053" s="12"/>
      <c r="D1053" s="28"/>
      <c r="E1053" s="28"/>
      <c r="F1053" s="28"/>
      <c r="G1053" s="10"/>
      <c r="H1053" s="15"/>
      <c r="I1053" s="10">
        <f t="shared" si="462"/>
        <v>0</v>
      </c>
    </row>
    <row r="1054" spans="1:13" x14ac:dyDescent="0.25">
      <c r="A1054" s="31" t="s">
        <v>39</v>
      </c>
      <c r="B1054" s="11"/>
      <c r="C1054" s="12"/>
      <c r="D1054" s="28"/>
      <c r="E1054" s="28"/>
      <c r="F1054" s="28"/>
      <c r="G1054" s="10"/>
      <c r="H1054" s="15"/>
      <c r="I1054" s="10">
        <f t="shared" si="462"/>
        <v>0</v>
      </c>
    </row>
    <row r="1055" spans="1:13" x14ac:dyDescent="0.25">
      <c r="A1055" s="32" t="s">
        <v>28</v>
      </c>
      <c r="B1055" s="11" t="s">
        <v>1238</v>
      </c>
      <c r="C1055" s="12" t="s">
        <v>1241</v>
      </c>
      <c r="D1055" s="28"/>
      <c r="E1055" s="28"/>
      <c r="F1055" s="28"/>
      <c r="G1055" s="10">
        <v>1</v>
      </c>
      <c r="H1055" s="15">
        <v>150</v>
      </c>
      <c r="I1055" s="10">
        <f t="shared" ref="I1055" si="463">SUM(G1055*H1055)</f>
        <v>150</v>
      </c>
    </row>
    <row r="1056" spans="1:13" x14ac:dyDescent="0.25">
      <c r="A1056" s="32" t="s">
        <v>28</v>
      </c>
      <c r="B1056" s="11"/>
      <c r="C1056" s="12"/>
      <c r="D1056" s="28"/>
      <c r="E1056" s="28"/>
      <c r="F1056" s="28"/>
      <c r="G1056" s="10"/>
      <c r="H1056" s="15"/>
      <c r="I1056" s="10">
        <f t="shared" ref="I1056:I1073" si="464">SUM(G1056*H1056)</f>
        <v>0</v>
      </c>
    </row>
    <row r="1057" spans="1:13" x14ac:dyDescent="0.25">
      <c r="A1057" s="32" t="s">
        <v>28</v>
      </c>
      <c r="B1057" s="11"/>
      <c r="C1057" s="12"/>
      <c r="D1057" s="28"/>
      <c r="E1057" s="28"/>
      <c r="F1057" s="28"/>
      <c r="G1057" s="10"/>
      <c r="H1057" s="15"/>
      <c r="I1057" s="10">
        <f t="shared" si="464"/>
        <v>0</v>
      </c>
    </row>
    <row r="1058" spans="1:13" x14ac:dyDescent="0.25">
      <c r="A1058" t="s">
        <v>26</v>
      </c>
      <c r="B1058" s="11"/>
      <c r="C1058" s="12"/>
      <c r="D1058" s="28"/>
      <c r="E1058" s="28"/>
      <c r="F1058" s="28"/>
      <c r="G1058" s="33">
        <v>0.1</v>
      </c>
      <c r="H1058" s="15">
        <f>SUM(I1055:I1057)</f>
        <v>150</v>
      </c>
      <c r="I1058" s="10">
        <f t="shared" si="464"/>
        <v>15</v>
      </c>
    </row>
    <row r="1059" spans="1:13" x14ac:dyDescent="0.25">
      <c r="B1059" s="11" t="s">
        <v>27</v>
      </c>
      <c r="C1059" s="12"/>
      <c r="D1059" s="28"/>
      <c r="E1059" s="28"/>
      <c r="F1059" s="28"/>
      <c r="G1059" s="10"/>
      <c r="H1059" s="15"/>
      <c r="I1059" s="10">
        <f t="shared" si="464"/>
        <v>0</v>
      </c>
    </row>
    <row r="1060" spans="1:13" x14ac:dyDescent="0.25">
      <c r="B1060" s="11" t="s">
        <v>13</v>
      </c>
      <c r="C1060" s="12" t="s">
        <v>14</v>
      </c>
      <c r="D1060" s="28" t="s">
        <v>29</v>
      </c>
      <c r="E1060" s="28"/>
      <c r="F1060" s="28">
        <f>SUM(G1046:G1048)</f>
        <v>0</v>
      </c>
      <c r="G1060" s="34">
        <f>SUM(F1060)/20</f>
        <v>0</v>
      </c>
      <c r="H1060" s="23"/>
      <c r="I1060" s="10">
        <f t="shared" si="464"/>
        <v>0</v>
      </c>
    </row>
    <row r="1061" spans="1:13" x14ac:dyDescent="0.25">
      <c r="B1061" s="11" t="s">
        <v>13</v>
      </c>
      <c r="C1061" s="12" t="s">
        <v>14</v>
      </c>
      <c r="D1061" s="28" t="s">
        <v>30</v>
      </c>
      <c r="E1061" s="28"/>
      <c r="F1061" s="28">
        <f>SUM(G1049:G1051)</f>
        <v>0</v>
      </c>
      <c r="G1061" s="34">
        <f>SUM(F1061)/10</f>
        <v>0</v>
      </c>
      <c r="H1061" s="23"/>
      <c r="I1061" s="10">
        <f t="shared" si="464"/>
        <v>0</v>
      </c>
    </row>
    <row r="1062" spans="1:13" x14ac:dyDescent="0.25">
      <c r="B1062" s="11" t="s">
        <v>13</v>
      </c>
      <c r="C1062" s="12" t="s">
        <v>14</v>
      </c>
      <c r="D1062" s="28" t="s">
        <v>60</v>
      </c>
      <c r="E1062" s="28"/>
      <c r="F1062" s="69"/>
      <c r="G1062" s="34">
        <f>SUM(F1062)*0.25</f>
        <v>0</v>
      </c>
      <c r="H1062" s="23"/>
      <c r="I1062" s="10">
        <f t="shared" si="464"/>
        <v>0</v>
      </c>
    </row>
    <row r="1063" spans="1:13" x14ac:dyDescent="0.25">
      <c r="B1063" s="11" t="s">
        <v>13</v>
      </c>
      <c r="C1063" s="12" t="s">
        <v>14</v>
      </c>
      <c r="D1063" s="28"/>
      <c r="E1063" s="28"/>
      <c r="F1063" s="28"/>
      <c r="G1063" s="34"/>
      <c r="H1063" s="23"/>
      <c r="I1063" s="10">
        <f t="shared" si="464"/>
        <v>0</v>
      </c>
    </row>
    <row r="1064" spans="1:13" x14ac:dyDescent="0.25">
      <c r="B1064" s="11" t="s">
        <v>13</v>
      </c>
      <c r="C1064" s="12" t="s">
        <v>15</v>
      </c>
      <c r="D1064" s="28"/>
      <c r="E1064" s="28"/>
      <c r="F1064" s="28"/>
      <c r="G1064" s="34"/>
      <c r="H1064" s="23"/>
      <c r="I1064" s="10">
        <f t="shared" si="464"/>
        <v>0</v>
      </c>
    </row>
    <row r="1065" spans="1:13" x14ac:dyDescent="0.25">
      <c r="B1065" s="11" t="s">
        <v>13</v>
      </c>
      <c r="C1065" s="12" t="s">
        <v>15</v>
      </c>
      <c r="D1065" s="28"/>
      <c r="E1065" s="28"/>
      <c r="F1065" s="28"/>
      <c r="G1065" s="34"/>
      <c r="H1065" s="23"/>
      <c r="I1065" s="10">
        <f t="shared" si="464"/>
        <v>0</v>
      </c>
    </row>
    <row r="1066" spans="1:13" x14ac:dyDescent="0.25">
      <c r="B1066" s="11" t="s">
        <v>13</v>
      </c>
      <c r="C1066" s="12" t="s">
        <v>15</v>
      </c>
      <c r="D1066" s="28"/>
      <c r="E1066" s="28"/>
      <c r="F1066" s="28"/>
      <c r="G1066" s="34"/>
      <c r="H1066" s="23"/>
      <c r="I1066" s="10">
        <f t="shared" si="464"/>
        <v>0</v>
      </c>
    </row>
    <row r="1067" spans="1:13" x14ac:dyDescent="0.25">
      <c r="B1067" s="11" t="s">
        <v>13</v>
      </c>
      <c r="C1067" s="12" t="s">
        <v>16</v>
      </c>
      <c r="D1067" s="28"/>
      <c r="E1067" s="28"/>
      <c r="F1067" s="28"/>
      <c r="G1067" s="34"/>
      <c r="H1067" s="23"/>
      <c r="I1067" s="10">
        <f t="shared" si="464"/>
        <v>0</v>
      </c>
    </row>
    <row r="1068" spans="1:13" x14ac:dyDescent="0.25">
      <c r="B1068" s="11" t="s">
        <v>13</v>
      </c>
      <c r="C1068" s="12" t="s">
        <v>16</v>
      </c>
      <c r="D1068" s="28"/>
      <c r="E1068" s="28"/>
      <c r="F1068" s="28"/>
      <c r="G1068" s="34"/>
      <c r="H1068" s="23"/>
      <c r="I1068" s="10">
        <f t="shared" si="464"/>
        <v>0</v>
      </c>
    </row>
    <row r="1069" spans="1:13" x14ac:dyDescent="0.25">
      <c r="B1069" s="11" t="s">
        <v>21</v>
      </c>
      <c r="C1069" s="12" t="s">
        <v>14</v>
      </c>
      <c r="D1069" s="28"/>
      <c r="E1069" s="28"/>
      <c r="F1069" s="28"/>
      <c r="G1069" s="22">
        <f>SUM(G1060:G1063)</f>
        <v>0</v>
      </c>
      <c r="H1069" s="15">
        <v>37.42</v>
      </c>
      <c r="I1069" s="10">
        <f t="shared" si="464"/>
        <v>0</v>
      </c>
      <c r="K1069" s="5">
        <f>SUM(G1069)*I1044</f>
        <v>0</v>
      </c>
    </row>
    <row r="1070" spans="1:13" x14ac:dyDescent="0.25">
      <c r="B1070" s="11" t="s">
        <v>21</v>
      </c>
      <c r="C1070" s="12" t="s">
        <v>15</v>
      </c>
      <c r="D1070" s="28"/>
      <c r="E1070" s="28"/>
      <c r="F1070" s="28"/>
      <c r="G1070" s="22">
        <f>SUM(G1064:G1066)</f>
        <v>0</v>
      </c>
      <c r="H1070" s="15">
        <v>37.42</v>
      </c>
      <c r="I1070" s="10">
        <f t="shared" si="464"/>
        <v>0</v>
      </c>
      <c r="L1070" s="5">
        <f>SUM(G1070)*I1044</f>
        <v>0</v>
      </c>
    </row>
    <row r="1071" spans="1:13" x14ac:dyDescent="0.25">
      <c r="B1071" s="11" t="s">
        <v>21</v>
      </c>
      <c r="C1071" s="12" t="s">
        <v>16</v>
      </c>
      <c r="D1071" s="28"/>
      <c r="E1071" s="28"/>
      <c r="F1071" s="28"/>
      <c r="G1071" s="22">
        <f>SUM(G1067:G1068)</f>
        <v>0</v>
      </c>
      <c r="H1071" s="15">
        <v>37.42</v>
      </c>
      <c r="I1071" s="10">
        <f t="shared" si="464"/>
        <v>0</v>
      </c>
      <c r="M1071" s="5">
        <f>SUM(G1071)*I1044</f>
        <v>0</v>
      </c>
    </row>
    <row r="1072" spans="1:13" x14ac:dyDescent="0.25">
      <c r="B1072" s="11" t="s">
        <v>13</v>
      </c>
      <c r="C1072" s="12" t="s">
        <v>17</v>
      </c>
      <c r="D1072" s="28"/>
      <c r="E1072" s="28"/>
      <c r="F1072" s="28"/>
      <c r="G1072" s="34"/>
      <c r="H1072" s="15">
        <v>37.42</v>
      </c>
      <c r="I1072" s="10">
        <f t="shared" si="464"/>
        <v>0</v>
      </c>
      <c r="L1072" s="5">
        <f>SUM(G1072)*I1044</f>
        <v>0</v>
      </c>
    </row>
    <row r="1073" spans="1:13" x14ac:dyDescent="0.25">
      <c r="B1073" s="11" t="s">
        <v>12</v>
      </c>
      <c r="C1073" s="12"/>
      <c r="D1073" s="28"/>
      <c r="E1073" s="28"/>
      <c r="F1073" s="28"/>
      <c r="G1073" s="10"/>
      <c r="H1073" s="15">
        <v>37.42</v>
      </c>
      <c r="I1073" s="10">
        <f t="shared" si="464"/>
        <v>0</v>
      </c>
    </row>
    <row r="1074" spans="1:13" x14ac:dyDescent="0.25">
      <c r="B1074" s="11" t="s">
        <v>11</v>
      </c>
      <c r="C1074" s="12"/>
      <c r="D1074" s="28"/>
      <c r="E1074" s="28"/>
      <c r="F1074" s="28"/>
      <c r="G1074" s="10">
        <v>1</v>
      </c>
      <c r="H1074" s="15">
        <f>SUM(I1046:I1073)*0.01</f>
        <v>1.6500000000000001</v>
      </c>
      <c r="I1074" s="10">
        <f>SUM(G1074*H1074)</f>
        <v>1.6500000000000001</v>
      </c>
    </row>
    <row r="1075" spans="1:13" s="2" customFormat="1" x14ac:dyDescent="0.25">
      <c r="B1075" s="8" t="s">
        <v>10</v>
      </c>
      <c r="D1075" s="27"/>
      <c r="E1075" s="27"/>
      <c r="F1075" s="27"/>
      <c r="G1075" s="6">
        <f>SUM(G1069:G1072)</f>
        <v>0</v>
      </c>
      <c r="H1075" s="14"/>
      <c r="I1075" s="6">
        <f>SUM(I1046:I1074)</f>
        <v>166.65</v>
      </c>
      <c r="J1075" s="6">
        <f>SUM(I1075)*I1044</f>
        <v>499.95000000000005</v>
      </c>
      <c r="K1075" s="6">
        <f>SUM(K1069:K1074)</f>
        <v>0</v>
      </c>
      <c r="L1075" s="6">
        <f t="shared" ref="L1075" si="465">SUM(L1069:L1074)</f>
        <v>0</v>
      </c>
      <c r="M1075" s="6">
        <f t="shared" ref="M1075" si="466">SUM(M1069:M1074)</f>
        <v>0</v>
      </c>
    </row>
    <row r="1076" spans="1:13" ht="15.6" x14ac:dyDescent="0.3">
      <c r="A1076" s="3" t="s">
        <v>9</v>
      </c>
      <c r="B1076" s="67" t="str">
        <f>'JMS SHEDULE OF WORKS'!D35</f>
        <v>SA-11 Male vanity unit</v>
      </c>
      <c r="D1076" s="26" t="str">
        <f>'JMS SHEDULE OF WORKS'!F35</f>
        <v>4330mm X 500mm X 400mm</v>
      </c>
      <c r="F1076" s="68" t="str">
        <f>'JMS SHEDULE OF WORKS'!J35</f>
        <v>WC-02</v>
      </c>
      <c r="H1076" s="13" t="s">
        <v>22</v>
      </c>
      <c r="I1076" s="24">
        <f>'JMS SHEDULE OF WORKS'!G35</f>
        <v>5</v>
      </c>
    </row>
    <row r="1077" spans="1:13" s="2" customFormat="1" x14ac:dyDescent="0.25">
      <c r="A1077" s="66" t="str">
        <f>'JMS SHEDULE OF WORKS'!A35</f>
        <v>6881/33</v>
      </c>
      <c r="B1077" s="8" t="s">
        <v>3</v>
      </c>
      <c r="C1077" s="2" t="s">
        <v>4</v>
      </c>
      <c r="D1077" s="27" t="s">
        <v>5</v>
      </c>
      <c r="E1077" s="27" t="s">
        <v>5</v>
      </c>
      <c r="F1077" s="27" t="s">
        <v>23</v>
      </c>
      <c r="G1077" s="6" t="s">
        <v>6</v>
      </c>
      <c r="H1077" s="14" t="s">
        <v>7</v>
      </c>
      <c r="I1077" s="6" t="s">
        <v>8</v>
      </c>
      <c r="J1077" s="6"/>
      <c r="K1077" s="6" t="s">
        <v>18</v>
      </c>
      <c r="L1077" s="6" t="s">
        <v>19</v>
      </c>
      <c r="M1077" s="6" t="s">
        <v>20</v>
      </c>
    </row>
    <row r="1078" spans="1:13" x14ac:dyDescent="0.25">
      <c r="A1078" s="30" t="s">
        <v>24</v>
      </c>
      <c r="B1078" s="11"/>
      <c r="C1078" s="12"/>
      <c r="D1078" s="28"/>
      <c r="E1078" s="28"/>
      <c r="F1078" s="28">
        <f t="shared" ref="F1078:F1083" si="467">SUM(D1078*E1078)</f>
        <v>0</v>
      </c>
      <c r="G1078" s="10"/>
      <c r="H1078" s="15"/>
      <c r="I1078" s="10">
        <f t="shared" ref="I1078:I1083" si="468">SUM(F1078*G1078)*H1078</f>
        <v>0</v>
      </c>
    </row>
    <row r="1079" spans="1:13" x14ac:dyDescent="0.25">
      <c r="A1079" s="30" t="s">
        <v>24</v>
      </c>
      <c r="B1079" s="11"/>
      <c r="C1079" s="12"/>
      <c r="D1079" s="28"/>
      <c r="E1079" s="28"/>
      <c r="F1079" s="28">
        <f t="shared" si="467"/>
        <v>0</v>
      </c>
      <c r="G1079" s="10"/>
      <c r="H1079" s="15"/>
      <c r="I1079" s="10">
        <f t="shared" si="468"/>
        <v>0</v>
      </c>
    </row>
    <row r="1080" spans="1:13" x14ac:dyDescent="0.25">
      <c r="A1080" s="30" t="s">
        <v>24</v>
      </c>
      <c r="B1080" s="11"/>
      <c r="C1080" s="12"/>
      <c r="D1080" s="28"/>
      <c r="E1080" s="28"/>
      <c r="F1080" s="28">
        <f t="shared" si="467"/>
        <v>0</v>
      </c>
      <c r="G1080" s="10"/>
      <c r="H1080" s="15"/>
      <c r="I1080" s="10">
        <f t="shared" si="468"/>
        <v>0</v>
      </c>
    </row>
    <row r="1081" spans="1:13" x14ac:dyDescent="0.25">
      <c r="A1081" s="31" t="s">
        <v>25</v>
      </c>
      <c r="B1081" s="11"/>
      <c r="C1081" s="12"/>
      <c r="D1081" s="28"/>
      <c r="E1081" s="28"/>
      <c r="F1081" s="28">
        <f t="shared" si="467"/>
        <v>0</v>
      </c>
      <c r="G1081" s="10"/>
      <c r="H1081" s="15"/>
      <c r="I1081" s="10">
        <f t="shared" si="468"/>
        <v>0</v>
      </c>
    </row>
    <row r="1082" spans="1:13" x14ac:dyDescent="0.25">
      <c r="A1082" s="31" t="s">
        <v>25</v>
      </c>
      <c r="B1082" s="11"/>
      <c r="C1082" s="12"/>
      <c r="D1082" s="28"/>
      <c r="E1082" s="28"/>
      <c r="F1082" s="28">
        <f t="shared" si="467"/>
        <v>0</v>
      </c>
      <c r="G1082" s="10"/>
      <c r="H1082" s="15"/>
      <c r="I1082" s="10">
        <f t="shared" si="468"/>
        <v>0</v>
      </c>
    </row>
    <row r="1083" spans="1:13" x14ac:dyDescent="0.25">
      <c r="A1083" s="31" t="s">
        <v>25</v>
      </c>
      <c r="B1083" s="11"/>
      <c r="C1083" s="12"/>
      <c r="D1083" s="28"/>
      <c r="E1083" s="28"/>
      <c r="F1083" s="28">
        <f t="shared" si="467"/>
        <v>0</v>
      </c>
      <c r="G1083" s="10"/>
      <c r="H1083" s="15"/>
      <c r="I1083" s="10">
        <f t="shared" si="468"/>
        <v>0</v>
      </c>
    </row>
    <row r="1084" spans="1:13" x14ac:dyDescent="0.25">
      <c r="A1084" s="31" t="s">
        <v>39</v>
      </c>
      <c r="B1084" s="11"/>
      <c r="C1084" s="12"/>
      <c r="D1084" s="28"/>
      <c r="E1084" s="28"/>
      <c r="F1084" s="28"/>
      <c r="G1084" s="10"/>
      <c r="H1084" s="15"/>
      <c r="I1084" s="10">
        <f t="shared" ref="I1084:I1086" si="469">SUM(G1084*H1084)</f>
        <v>0</v>
      </c>
    </row>
    <row r="1085" spans="1:13" x14ac:dyDescent="0.25">
      <c r="A1085" s="31" t="s">
        <v>39</v>
      </c>
      <c r="B1085" s="11"/>
      <c r="C1085" s="12"/>
      <c r="D1085" s="28"/>
      <c r="E1085" s="28"/>
      <c r="F1085" s="28"/>
      <c r="G1085" s="10"/>
      <c r="H1085" s="15"/>
      <c r="I1085" s="10">
        <f t="shared" si="469"/>
        <v>0</v>
      </c>
    </row>
    <row r="1086" spans="1:13" x14ac:dyDescent="0.25">
      <c r="A1086" s="31" t="s">
        <v>39</v>
      </c>
      <c r="B1086" s="11"/>
      <c r="C1086" s="12"/>
      <c r="D1086" s="28"/>
      <c r="E1086" s="28"/>
      <c r="F1086" s="28"/>
      <c r="G1086" s="10"/>
      <c r="H1086" s="15"/>
      <c r="I1086" s="10">
        <f t="shared" si="469"/>
        <v>0</v>
      </c>
    </row>
    <row r="1087" spans="1:13" x14ac:dyDescent="0.25">
      <c r="A1087" s="32" t="s">
        <v>28</v>
      </c>
      <c r="B1087" s="11" t="s">
        <v>1236</v>
      </c>
      <c r="C1087" s="12"/>
      <c r="D1087" s="28"/>
      <c r="E1087" s="28"/>
      <c r="F1087" s="28"/>
      <c r="G1087" s="10">
        <v>1</v>
      </c>
      <c r="H1087" s="15">
        <v>2800</v>
      </c>
      <c r="I1087" s="10">
        <f t="shared" ref="I1087" si="470">SUM(G1087*H1087)</f>
        <v>2800</v>
      </c>
      <c r="J1087" s="5" t="s">
        <v>1252</v>
      </c>
    </row>
    <row r="1088" spans="1:13" x14ac:dyDescent="0.25">
      <c r="A1088" s="32" t="s">
        <v>28</v>
      </c>
      <c r="B1088" s="11" t="s">
        <v>1237</v>
      </c>
      <c r="C1088" s="12"/>
      <c r="D1088" s="28"/>
      <c r="E1088" s="28"/>
      <c r="F1088" s="28"/>
      <c r="G1088" s="10">
        <v>1</v>
      </c>
      <c r="H1088" s="15">
        <v>3272</v>
      </c>
      <c r="I1088" s="10">
        <f t="shared" ref="I1088:I1106" si="471">SUM(G1088*H1088)</f>
        <v>3272</v>
      </c>
      <c r="J1088" s="10" t="s">
        <v>1240</v>
      </c>
    </row>
    <row r="1089" spans="1:13" x14ac:dyDescent="0.25">
      <c r="A1089" s="32" t="s">
        <v>28</v>
      </c>
      <c r="B1089" s="11" t="s">
        <v>1239</v>
      </c>
      <c r="C1089" s="12"/>
      <c r="D1089" s="28"/>
      <c r="E1089" s="28"/>
      <c r="F1089" s="28"/>
      <c r="G1089" s="10">
        <v>1</v>
      </c>
      <c r="H1089" s="15">
        <v>670</v>
      </c>
      <c r="I1089" s="10">
        <f t="shared" si="471"/>
        <v>670</v>
      </c>
      <c r="J1089" s="10" t="s">
        <v>1240</v>
      </c>
    </row>
    <row r="1090" spans="1:13" x14ac:dyDescent="0.25">
      <c r="A1090" s="32" t="s">
        <v>28</v>
      </c>
      <c r="B1090" s="11" t="s">
        <v>1242</v>
      </c>
      <c r="C1090" s="12"/>
      <c r="D1090" s="28"/>
      <c r="E1090" s="28"/>
      <c r="F1090" s="28"/>
      <c r="G1090" s="10">
        <v>0.4</v>
      </c>
      <c r="H1090" s="15">
        <f>SUM(I1088:I1089)</f>
        <v>3942</v>
      </c>
      <c r="I1090" s="10">
        <f t="shared" si="471"/>
        <v>1576.8000000000002</v>
      </c>
      <c r="J1090" s="10" t="s">
        <v>1240</v>
      </c>
    </row>
    <row r="1091" spans="1:13" x14ac:dyDescent="0.25">
      <c r="A1091" t="s">
        <v>26</v>
      </c>
      <c r="B1091" s="11"/>
      <c r="C1091" s="12"/>
      <c r="D1091" s="28"/>
      <c r="E1091" s="28"/>
      <c r="F1091" s="28"/>
      <c r="G1091" s="33">
        <v>0.1</v>
      </c>
      <c r="H1091" s="15">
        <f>SUM(I1087:I1090)</f>
        <v>8318.7999999999993</v>
      </c>
      <c r="I1091" s="10">
        <f t="shared" si="471"/>
        <v>831.88</v>
      </c>
    </row>
    <row r="1092" spans="1:13" x14ac:dyDescent="0.25">
      <c r="B1092" s="11" t="s">
        <v>27</v>
      </c>
      <c r="C1092" s="12"/>
      <c r="D1092" s="28"/>
      <c r="E1092" s="28"/>
      <c r="F1092" s="28"/>
      <c r="G1092" s="10"/>
      <c r="H1092" s="15"/>
      <c r="I1092" s="10">
        <f t="shared" si="471"/>
        <v>0</v>
      </c>
    </row>
    <row r="1093" spans="1:13" x14ac:dyDescent="0.25">
      <c r="B1093" s="11" t="s">
        <v>13</v>
      </c>
      <c r="C1093" s="12" t="s">
        <v>14</v>
      </c>
      <c r="D1093" s="28" t="s">
        <v>29</v>
      </c>
      <c r="E1093" s="28"/>
      <c r="F1093" s="28">
        <f>SUM(G1078:G1080)</f>
        <v>0</v>
      </c>
      <c r="G1093" s="34">
        <f>SUM(F1093)/20</f>
        <v>0</v>
      </c>
      <c r="H1093" s="23"/>
      <c r="I1093" s="10">
        <f t="shared" si="471"/>
        <v>0</v>
      </c>
    </row>
    <row r="1094" spans="1:13" x14ac:dyDescent="0.25">
      <c r="B1094" s="11" t="s">
        <v>13</v>
      </c>
      <c r="C1094" s="12" t="s">
        <v>14</v>
      </c>
      <c r="D1094" s="28" t="s">
        <v>30</v>
      </c>
      <c r="E1094" s="28"/>
      <c r="F1094" s="28">
        <f>SUM(G1081:G1083)</f>
        <v>0</v>
      </c>
      <c r="G1094" s="34">
        <f>SUM(F1094)/10</f>
        <v>0</v>
      </c>
      <c r="H1094" s="23"/>
      <c r="I1094" s="10">
        <f t="shared" si="471"/>
        <v>0</v>
      </c>
    </row>
    <row r="1095" spans="1:13" x14ac:dyDescent="0.25">
      <c r="B1095" s="11" t="s">
        <v>13</v>
      </c>
      <c r="C1095" s="12" t="s">
        <v>14</v>
      </c>
      <c r="D1095" s="28" t="s">
        <v>60</v>
      </c>
      <c r="E1095" s="28"/>
      <c r="F1095" s="69"/>
      <c r="G1095" s="34">
        <f>SUM(F1095)*0.25</f>
        <v>0</v>
      </c>
      <c r="H1095" s="23"/>
      <c r="I1095" s="10">
        <f t="shared" si="471"/>
        <v>0</v>
      </c>
    </row>
    <row r="1096" spans="1:13" x14ac:dyDescent="0.25">
      <c r="B1096" s="11" t="s">
        <v>13</v>
      </c>
      <c r="C1096" s="12" t="s">
        <v>14</v>
      </c>
      <c r="D1096" s="28"/>
      <c r="E1096" s="28"/>
      <c r="F1096" s="28"/>
      <c r="G1096" s="34"/>
      <c r="H1096" s="23"/>
      <c r="I1096" s="10">
        <f t="shared" si="471"/>
        <v>0</v>
      </c>
    </row>
    <row r="1097" spans="1:13" x14ac:dyDescent="0.25">
      <c r="B1097" s="11" t="s">
        <v>13</v>
      </c>
      <c r="C1097" s="12" t="s">
        <v>15</v>
      </c>
      <c r="D1097" s="28"/>
      <c r="E1097" s="28"/>
      <c r="F1097" s="28"/>
      <c r="G1097" s="34"/>
      <c r="H1097" s="23"/>
      <c r="I1097" s="10">
        <f t="shared" si="471"/>
        <v>0</v>
      </c>
    </row>
    <row r="1098" spans="1:13" x14ac:dyDescent="0.25">
      <c r="B1098" s="11" t="s">
        <v>13</v>
      </c>
      <c r="C1098" s="12" t="s">
        <v>15</v>
      </c>
      <c r="D1098" s="28"/>
      <c r="E1098" s="28"/>
      <c r="F1098" s="28"/>
      <c r="G1098" s="34"/>
      <c r="H1098" s="23"/>
      <c r="I1098" s="10">
        <f t="shared" si="471"/>
        <v>0</v>
      </c>
    </row>
    <row r="1099" spans="1:13" x14ac:dyDescent="0.25">
      <c r="B1099" s="11" t="s">
        <v>13</v>
      </c>
      <c r="C1099" s="12" t="s">
        <v>15</v>
      </c>
      <c r="D1099" s="28"/>
      <c r="E1099" s="28"/>
      <c r="F1099" s="28"/>
      <c r="G1099" s="34"/>
      <c r="H1099" s="23"/>
      <c r="I1099" s="10">
        <f t="shared" si="471"/>
        <v>0</v>
      </c>
    </row>
    <row r="1100" spans="1:13" x14ac:dyDescent="0.25">
      <c r="B1100" s="11" t="s">
        <v>13</v>
      </c>
      <c r="C1100" s="12" t="s">
        <v>16</v>
      </c>
      <c r="D1100" s="28"/>
      <c r="E1100" s="28"/>
      <c r="F1100" s="28"/>
      <c r="G1100" s="34"/>
      <c r="H1100" s="23"/>
      <c r="I1100" s="10">
        <f t="shared" si="471"/>
        <v>0</v>
      </c>
    </row>
    <row r="1101" spans="1:13" x14ac:dyDescent="0.25">
      <c r="B1101" s="11" t="s">
        <v>13</v>
      </c>
      <c r="C1101" s="12" t="s">
        <v>16</v>
      </c>
      <c r="D1101" s="28"/>
      <c r="E1101" s="28"/>
      <c r="F1101" s="28"/>
      <c r="G1101" s="34"/>
      <c r="H1101" s="23"/>
      <c r="I1101" s="10">
        <f t="shared" si="471"/>
        <v>0</v>
      </c>
    </row>
    <row r="1102" spans="1:13" x14ac:dyDescent="0.25">
      <c r="B1102" s="11" t="s">
        <v>21</v>
      </c>
      <c r="C1102" s="12" t="s">
        <v>14</v>
      </c>
      <c r="D1102" s="28"/>
      <c r="E1102" s="28"/>
      <c r="F1102" s="28"/>
      <c r="G1102" s="22">
        <f>SUM(G1093:G1096)</f>
        <v>0</v>
      </c>
      <c r="H1102" s="15">
        <v>37.42</v>
      </c>
      <c r="I1102" s="10">
        <f t="shared" si="471"/>
        <v>0</v>
      </c>
      <c r="K1102" s="5">
        <f>SUM(G1102)*I1076</f>
        <v>0</v>
      </c>
    </row>
    <row r="1103" spans="1:13" x14ac:dyDescent="0.25">
      <c r="B1103" s="11" t="s">
        <v>21</v>
      </c>
      <c r="C1103" s="12" t="s">
        <v>15</v>
      </c>
      <c r="D1103" s="28"/>
      <c r="E1103" s="28"/>
      <c r="F1103" s="28"/>
      <c r="G1103" s="22">
        <f>SUM(G1097:G1099)</f>
        <v>0</v>
      </c>
      <c r="H1103" s="15">
        <v>37.42</v>
      </c>
      <c r="I1103" s="10">
        <f t="shared" si="471"/>
        <v>0</v>
      </c>
      <c r="L1103" s="5">
        <f>SUM(G1103)*I1076</f>
        <v>0</v>
      </c>
    </row>
    <row r="1104" spans="1:13" x14ac:dyDescent="0.25">
      <c r="B1104" s="11" t="s">
        <v>21</v>
      </c>
      <c r="C1104" s="12" t="s">
        <v>16</v>
      </c>
      <c r="D1104" s="28"/>
      <c r="E1104" s="28"/>
      <c r="F1104" s="28"/>
      <c r="G1104" s="22">
        <f>SUM(G1100:G1101)</f>
        <v>0</v>
      </c>
      <c r="H1104" s="15">
        <v>37.42</v>
      </c>
      <c r="I1104" s="10">
        <f t="shared" si="471"/>
        <v>0</v>
      </c>
      <c r="M1104" s="5">
        <f>SUM(G1104)*I1076</f>
        <v>0</v>
      </c>
    </row>
    <row r="1105" spans="1:13" x14ac:dyDescent="0.25">
      <c r="B1105" s="11" t="s">
        <v>13</v>
      </c>
      <c r="C1105" s="12" t="s">
        <v>17</v>
      </c>
      <c r="D1105" s="28"/>
      <c r="E1105" s="28"/>
      <c r="F1105" s="28"/>
      <c r="G1105" s="34">
        <v>1</v>
      </c>
      <c r="H1105" s="15">
        <v>37.42</v>
      </c>
      <c r="I1105" s="10">
        <f t="shared" si="471"/>
        <v>37.42</v>
      </c>
      <c r="L1105" s="5">
        <f>SUM(G1105)*I1076</f>
        <v>5</v>
      </c>
    </row>
    <row r="1106" spans="1:13" x14ac:dyDescent="0.25">
      <c r="B1106" s="11" t="s">
        <v>12</v>
      </c>
      <c r="C1106" s="12"/>
      <c r="D1106" s="28"/>
      <c r="E1106" s="28"/>
      <c r="F1106" s="28"/>
      <c r="G1106" s="10">
        <v>2</v>
      </c>
      <c r="H1106" s="15">
        <v>37.42</v>
      </c>
      <c r="I1106" s="10">
        <f t="shared" si="471"/>
        <v>74.84</v>
      </c>
    </row>
    <row r="1107" spans="1:13" x14ac:dyDescent="0.25">
      <c r="B1107" s="11" t="s">
        <v>11</v>
      </c>
      <c r="C1107" s="12"/>
      <c r="D1107" s="28"/>
      <c r="E1107" s="28"/>
      <c r="F1107" s="28"/>
      <c r="G1107" s="10">
        <v>1</v>
      </c>
      <c r="H1107" s="15">
        <f>SUM(I1078:I1106)*0.01</f>
        <v>92.62939999999999</v>
      </c>
      <c r="I1107" s="10">
        <f>SUM(G1107*H1107)</f>
        <v>92.62939999999999</v>
      </c>
    </row>
    <row r="1108" spans="1:13" s="2" customFormat="1" x14ac:dyDescent="0.25">
      <c r="B1108" s="8" t="s">
        <v>10</v>
      </c>
      <c r="D1108" s="27"/>
      <c r="E1108" s="27"/>
      <c r="F1108" s="27"/>
      <c r="G1108" s="6">
        <f>SUM(G1102:G1105)</f>
        <v>1</v>
      </c>
      <c r="H1108" s="14"/>
      <c r="I1108" s="6">
        <f>SUM(I1078:I1107)</f>
        <v>9355.5693999999985</v>
      </c>
      <c r="J1108" s="6">
        <f>SUM(I1108)*I1076</f>
        <v>46777.846999999994</v>
      </c>
      <c r="K1108" s="6">
        <f>SUM(K1102:K1107)</f>
        <v>0</v>
      </c>
      <c r="L1108" s="6">
        <f t="shared" ref="L1108" si="472">SUM(L1102:L1107)</f>
        <v>5</v>
      </c>
      <c r="M1108" s="6">
        <f t="shared" ref="M1108" si="473">SUM(M1102:M1107)</f>
        <v>0</v>
      </c>
    </row>
    <row r="1109" spans="1:13" ht="15.6" x14ac:dyDescent="0.3">
      <c r="A1109" s="3" t="s">
        <v>9</v>
      </c>
      <c r="B1109" s="67" t="str">
        <f>'JMS SHEDULE OF WORKS'!D36</f>
        <v>SA-33 towel dispenser</v>
      </c>
      <c r="D1109" s="26">
        <f>'JMS SHEDULE OF WORKS'!F36</f>
        <v>0</v>
      </c>
      <c r="F1109" s="68">
        <f>'JMS SHEDULE OF WORKS'!J36</f>
        <v>0</v>
      </c>
      <c r="H1109" s="13" t="s">
        <v>22</v>
      </c>
      <c r="I1109" s="24">
        <f>'JMS SHEDULE OF WORKS'!G36</f>
        <v>20</v>
      </c>
    </row>
    <row r="1110" spans="1:13" s="2" customFormat="1" x14ac:dyDescent="0.25">
      <c r="A1110" s="66" t="str">
        <f>'JMS SHEDULE OF WORKS'!A36</f>
        <v>6881/34</v>
      </c>
      <c r="B1110" s="8" t="s">
        <v>3</v>
      </c>
      <c r="C1110" s="2" t="s">
        <v>4</v>
      </c>
      <c r="D1110" s="27" t="s">
        <v>5</v>
      </c>
      <c r="E1110" s="27" t="s">
        <v>5</v>
      </c>
      <c r="F1110" s="27" t="s">
        <v>23</v>
      </c>
      <c r="G1110" s="6" t="s">
        <v>6</v>
      </c>
      <c r="H1110" s="14" t="s">
        <v>7</v>
      </c>
      <c r="I1110" s="6" t="s">
        <v>8</v>
      </c>
      <c r="J1110" s="6"/>
      <c r="K1110" s="6" t="s">
        <v>18</v>
      </c>
      <c r="L1110" s="6" t="s">
        <v>19</v>
      </c>
      <c r="M1110" s="6" t="s">
        <v>20</v>
      </c>
    </row>
    <row r="1111" spans="1:13" x14ac:dyDescent="0.25">
      <c r="A1111" s="30" t="s">
        <v>24</v>
      </c>
      <c r="B1111" s="11"/>
      <c r="C1111" s="12"/>
      <c r="D1111" s="28"/>
      <c r="E1111" s="28"/>
      <c r="F1111" s="28">
        <f t="shared" ref="F1111:F1116" si="474">SUM(D1111*E1111)</f>
        <v>0</v>
      </c>
      <c r="G1111" s="10"/>
      <c r="H1111" s="15"/>
      <c r="I1111" s="10">
        <f t="shared" ref="I1111:I1116" si="475">SUM(F1111*G1111)*H1111</f>
        <v>0</v>
      </c>
    </row>
    <row r="1112" spans="1:13" x14ac:dyDescent="0.25">
      <c r="A1112" s="30" t="s">
        <v>24</v>
      </c>
      <c r="B1112" s="11"/>
      <c r="C1112" s="12"/>
      <c r="D1112" s="28"/>
      <c r="E1112" s="28"/>
      <c r="F1112" s="28">
        <f t="shared" si="474"/>
        <v>0</v>
      </c>
      <c r="G1112" s="10"/>
      <c r="H1112" s="15"/>
      <c r="I1112" s="10">
        <f t="shared" si="475"/>
        <v>0</v>
      </c>
    </row>
    <row r="1113" spans="1:13" x14ac:dyDescent="0.25">
      <c r="A1113" s="30" t="s">
        <v>24</v>
      </c>
      <c r="B1113" s="11"/>
      <c r="C1113" s="12"/>
      <c r="D1113" s="28"/>
      <c r="E1113" s="28"/>
      <c r="F1113" s="28">
        <f t="shared" si="474"/>
        <v>0</v>
      </c>
      <c r="G1113" s="10"/>
      <c r="H1113" s="15"/>
      <c r="I1113" s="10">
        <f t="shared" si="475"/>
        <v>0</v>
      </c>
    </row>
    <row r="1114" spans="1:13" x14ac:dyDescent="0.25">
      <c r="A1114" s="31" t="s">
        <v>25</v>
      </c>
      <c r="B1114" s="11"/>
      <c r="C1114" s="12"/>
      <c r="D1114" s="28"/>
      <c r="E1114" s="28"/>
      <c r="F1114" s="28">
        <f t="shared" si="474"/>
        <v>0</v>
      </c>
      <c r="G1114" s="10"/>
      <c r="H1114" s="15"/>
      <c r="I1114" s="10">
        <f t="shared" si="475"/>
        <v>0</v>
      </c>
    </row>
    <row r="1115" spans="1:13" x14ac:dyDescent="0.25">
      <c r="A1115" s="31" t="s">
        <v>25</v>
      </c>
      <c r="B1115" s="11"/>
      <c r="C1115" s="12"/>
      <c r="D1115" s="28"/>
      <c r="E1115" s="28"/>
      <c r="F1115" s="28">
        <f t="shared" si="474"/>
        <v>0</v>
      </c>
      <c r="G1115" s="10"/>
      <c r="H1115" s="15"/>
      <c r="I1115" s="10">
        <f t="shared" si="475"/>
        <v>0</v>
      </c>
    </row>
    <row r="1116" spans="1:13" x14ac:dyDescent="0.25">
      <c r="A1116" s="31" t="s">
        <v>25</v>
      </c>
      <c r="B1116" s="11"/>
      <c r="C1116" s="12"/>
      <c r="D1116" s="28"/>
      <c r="E1116" s="28"/>
      <c r="F1116" s="28">
        <f t="shared" si="474"/>
        <v>0</v>
      </c>
      <c r="G1116" s="10"/>
      <c r="H1116" s="15"/>
      <c r="I1116" s="10">
        <f t="shared" si="475"/>
        <v>0</v>
      </c>
    </row>
    <row r="1117" spans="1:13" x14ac:dyDescent="0.25">
      <c r="A1117" s="31" t="s">
        <v>39</v>
      </c>
      <c r="B1117" s="11"/>
      <c r="C1117" s="12"/>
      <c r="D1117" s="28"/>
      <c r="E1117" s="28"/>
      <c r="F1117" s="28"/>
      <c r="G1117" s="10"/>
      <c r="H1117" s="15"/>
      <c r="I1117" s="10">
        <f t="shared" ref="I1117:I1119" si="476">SUM(G1117*H1117)</f>
        <v>0</v>
      </c>
    </row>
    <row r="1118" spans="1:13" x14ac:dyDescent="0.25">
      <c r="A1118" s="31" t="s">
        <v>39</v>
      </c>
      <c r="B1118" s="11"/>
      <c r="C1118" s="12"/>
      <c r="D1118" s="28"/>
      <c r="E1118" s="28"/>
      <c r="F1118" s="28"/>
      <c r="G1118" s="10"/>
      <c r="H1118" s="15"/>
      <c r="I1118" s="10">
        <f t="shared" si="476"/>
        <v>0</v>
      </c>
    </row>
    <row r="1119" spans="1:13" x14ac:dyDescent="0.25">
      <c r="A1119" s="31" t="s">
        <v>39</v>
      </c>
      <c r="B1119" s="11"/>
      <c r="C1119" s="12"/>
      <c r="D1119" s="28"/>
      <c r="E1119" s="28"/>
      <c r="F1119" s="28"/>
      <c r="G1119" s="10"/>
      <c r="H1119" s="15"/>
      <c r="I1119" s="10">
        <f t="shared" si="476"/>
        <v>0</v>
      </c>
    </row>
    <row r="1120" spans="1:13" x14ac:dyDescent="0.25">
      <c r="A1120" s="32" t="s">
        <v>28</v>
      </c>
      <c r="B1120" s="11"/>
      <c r="C1120" s="12"/>
      <c r="D1120" s="28"/>
      <c r="E1120" s="28"/>
      <c r="F1120" s="28"/>
      <c r="G1120" s="10"/>
      <c r="H1120" s="15"/>
      <c r="I1120" s="10">
        <f t="shared" ref="I1120:I1138" si="477">SUM(G1120*H1120)</f>
        <v>0</v>
      </c>
    </row>
    <row r="1121" spans="1:13" x14ac:dyDescent="0.25">
      <c r="A1121" s="32" t="s">
        <v>28</v>
      </c>
      <c r="B1121" s="11"/>
      <c r="C1121" s="12"/>
      <c r="D1121" s="28"/>
      <c r="E1121" s="28"/>
      <c r="F1121" s="28"/>
      <c r="G1121" s="10"/>
      <c r="H1121" s="15"/>
      <c r="I1121" s="10">
        <f t="shared" si="477"/>
        <v>0</v>
      </c>
    </row>
    <row r="1122" spans="1:13" x14ac:dyDescent="0.25">
      <c r="A1122" s="32" t="s">
        <v>28</v>
      </c>
      <c r="B1122" s="11"/>
      <c r="C1122" s="12"/>
      <c r="D1122" s="28"/>
      <c r="E1122" s="28"/>
      <c r="F1122" s="28"/>
      <c r="G1122" s="10"/>
      <c r="H1122" s="15"/>
      <c r="I1122" s="10">
        <f t="shared" si="477"/>
        <v>0</v>
      </c>
    </row>
    <row r="1123" spans="1:13" x14ac:dyDescent="0.25">
      <c r="A1123" t="s">
        <v>26</v>
      </c>
      <c r="B1123" s="11"/>
      <c r="C1123" s="12"/>
      <c r="D1123" s="28"/>
      <c r="E1123" s="28"/>
      <c r="F1123" s="28"/>
      <c r="G1123" s="33">
        <v>0.1</v>
      </c>
      <c r="H1123" s="15">
        <f>SUM(I1120:I1122)</f>
        <v>0</v>
      </c>
      <c r="I1123" s="10">
        <f t="shared" si="477"/>
        <v>0</v>
      </c>
    </row>
    <row r="1124" spans="1:13" x14ac:dyDescent="0.25">
      <c r="B1124" s="11" t="s">
        <v>27</v>
      </c>
      <c r="C1124" s="12"/>
      <c r="D1124" s="28"/>
      <c r="E1124" s="28"/>
      <c r="F1124" s="28"/>
      <c r="G1124" s="10"/>
      <c r="H1124" s="15"/>
      <c r="I1124" s="10">
        <f t="shared" si="477"/>
        <v>0</v>
      </c>
    </row>
    <row r="1125" spans="1:13" x14ac:dyDescent="0.25">
      <c r="B1125" s="11" t="s">
        <v>13</v>
      </c>
      <c r="C1125" s="12" t="s">
        <v>14</v>
      </c>
      <c r="D1125" s="28" t="s">
        <v>29</v>
      </c>
      <c r="E1125" s="28"/>
      <c r="F1125" s="28">
        <f>SUM(G1111:G1113)</f>
        <v>0</v>
      </c>
      <c r="G1125" s="34">
        <f>SUM(F1125)/20</f>
        <v>0</v>
      </c>
      <c r="H1125" s="23"/>
      <c r="I1125" s="10">
        <f t="shared" si="477"/>
        <v>0</v>
      </c>
    </row>
    <row r="1126" spans="1:13" x14ac:dyDescent="0.25">
      <c r="B1126" s="11" t="s">
        <v>13</v>
      </c>
      <c r="C1126" s="12" t="s">
        <v>14</v>
      </c>
      <c r="D1126" s="28" t="s">
        <v>30</v>
      </c>
      <c r="E1126" s="28"/>
      <c r="F1126" s="28">
        <f>SUM(G1114:G1116)</f>
        <v>0</v>
      </c>
      <c r="G1126" s="34">
        <f>SUM(F1126)/10</f>
        <v>0</v>
      </c>
      <c r="H1126" s="23"/>
      <c r="I1126" s="10">
        <f t="shared" si="477"/>
        <v>0</v>
      </c>
    </row>
    <row r="1127" spans="1:13" x14ac:dyDescent="0.25">
      <c r="B1127" s="11" t="s">
        <v>13</v>
      </c>
      <c r="C1127" s="12" t="s">
        <v>14</v>
      </c>
      <c r="D1127" s="28" t="s">
        <v>60</v>
      </c>
      <c r="E1127" s="28"/>
      <c r="F1127" s="69"/>
      <c r="G1127" s="34">
        <f>SUM(F1127)*0.25</f>
        <v>0</v>
      </c>
      <c r="H1127" s="23"/>
      <c r="I1127" s="10">
        <f t="shared" si="477"/>
        <v>0</v>
      </c>
    </row>
    <row r="1128" spans="1:13" x14ac:dyDescent="0.25">
      <c r="B1128" s="11" t="s">
        <v>13</v>
      </c>
      <c r="C1128" s="12" t="s">
        <v>14</v>
      </c>
      <c r="D1128" s="28"/>
      <c r="E1128" s="28"/>
      <c r="F1128" s="28"/>
      <c r="G1128" s="34"/>
      <c r="H1128" s="23"/>
      <c r="I1128" s="10">
        <f t="shared" si="477"/>
        <v>0</v>
      </c>
    </row>
    <row r="1129" spans="1:13" x14ac:dyDescent="0.25">
      <c r="B1129" s="11" t="s">
        <v>13</v>
      </c>
      <c r="C1129" s="12" t="s">
        <v>15</v>
      </c>
      <c r="D1129" s="28"/>
      <c r="E1129" s="28"/>
      <c r="F1129" s="28"/>
      <c r="G1129" s="34"/>
      <c r="H1129" s="23"/>
      <c r="I1129" s="10">
        <f t="shared" si="477"/>
        <v>0</v>
      </c>
    </row>
    <row r="1130" spans="1:13" x14ac:dyDescent="0.25">
      <c r="B1130" s="11" t="s">
        <v>13</v>
      </c>
      <c r="C1130" s="12" t="s">
        <v>15</v>
      </c>
      <c r="D1130" s="28"/>
      <c r="E1130" s="28"/>
      <c r="F1130" s="28"/>
      <c r="G1130" s="34"/>
      <c r="H1130" s="23"/>
      <c r="I1130" s="10">
        <f t="shared" si="477"/>
        <v>0</v>
      </c>
    </row>
    <row r="1131" spans="1:13" x14ac:dyDescent="0.25">
      <c r="B1131" s="11" t="s">
        <v>13</v>
      </c>
      <c r="C1131" s="12" t="s">
        <v>15</v>
      </c>
      <c r="D1131" s="28"/>
      <c r="E1131" s="28"/>
      <c r="F1131" s="28"/>
      <c r="G1131" s="34"/>
      <c r="H1131" s="23"/>
      <c r="I1131" s="10">
        <f t="shared" si="477"/>
        <v>0</v>
      </c>
    </row>
    <row r="1132" spans="1:13" x14ac:dyDescent="0.25">
      <c r="B1132" s="11" t="s">
        <v>13</v>
      </c>
      <c r="C1132" s="12" t="s">
        <v>16</v>
      </c>
      <c r="D1132" s="28"/>
      <c r="E1132" s="28"/>
      <c r="F1132" s="28"/>
      <c r="G1132" s="34"/>
      <c r="H1132" s="23"/>
      <c r="I1132" s="10">
        <f t="shared" si="477"/>
        <v>0</v>
      </c>
    </row>
    <row r="1133" spans="1:13" x14ac:dyDescent="0.25">
      <c r="B1133" s="11" t="s">
        <v>13</v>
      </c>
      <c r="C1133" s="12" t="s">
        <v>16</v>
      </c>
      <c r="D1133" s="28"/>
      <c r="E1133" s="28"/>
      <c r="F1133" s="28"/>
      <c r="G1133" s="34"/>
      <c r="H1133" s="23"/>
      <c r="I1133" s="10">
        <f t="shared" si="477"/>
        <v>0</v>
      </c>
    </row>
    <row r="1134" spans="1:13" x14ac:dyDescent="0.25">
      <c r="B1134" s="11" t="s">
        <v>21</v>
      </c>
      <c r="C1134" s="12" t="s">
        <v>14</v>
      </c>
      <c r="D1134" s="28"/>
      <c r="E1134" s="28"/>
      <c r="F1134" s="28"/>
      <c r="G1134" s="22">
        <f>SUM(G1125:G1128)</f>
        <v>0</v>
      </c>
      <c r="H1134" s="15">
        <v>37.42</v>
      </c>
      <c r="I1134" s="10">
        <f t="shared" si="477"/>
        <v>0</v>
      </c>
      <c r="K1134" s="5">
        <f>SUM(G1134)*I1109</f>
        <v>0</v>
      </c>
    </row>
    <row r="1135" spans="1:13" x14ac:dyDescent="0.25">
      <c r="B1135" s="11" t="s">
        <v>21</v>
      </c>
      <c r="C1135" s="12" t="s">
        <v>15</v>
      </c>
      <c r="D1135" s="28"/>
      <c r="E1135" s="28"/>
      <c r="F1135" s="28"/>
      <c r="G1135" s="22">
        <f>SUM(G1129:G1131)</f>
        <v>0</v>
      </c>
      <c r="H1135" s="15">
        <v>37.42</v>
      </c>
      <c r="I1135" s="10">
        <f t="shared" si="477"/>
        <v>0</v>
      </c>
      <c r="L1135" s="5">
        <f>SUM(G1135)*I1109</f>
        <v>0</v>
      </c>
    </row>
    <row r="1136" spans="1:13" x14ac:dyDescent="0.25">
      <c r="B1136" s="11" t="s">
        <v>21</v>
      </c>
      <c r="C1136" s="12" t="s">
        <v>16</v>
      </c>
      <c r="D1136" s="28"/>
      <c r="E1136" s="28"/>
      <c r="F1136" s="28"/>
      <c r="G1136" s="22">
        <f>SUM(G1132:G1133)</f>
        <v>0</v>
      </c>
      <c r="H1136" s="15">
        <v>37.42</v>
      </c>
      <c r="I1136" s="10">
        <f t="shared" si="477"/>
        <v>0</v>
      </c>
      <c r="M1136" s="5">
        <f>SUM(G1136)*I1109</f>
        <v>0</v>
      </c>
    </row>
    <row r="1137" spans="1:13" x14ac:dyDescent="0.25">
      <c r="B1137" s="11" t="s">
        <v>13</v>
      </c>
      <c r="C1137" s="12" t="s">
        <v>17</v>
      </c>
      <c r="D1137" s="28"/>
      <c r="E1137" s="28"/>
      <c r="F1137" s="28"/>
      <c r="G1137" s="34"/>
      <c r="H1137" s="15">
        <v>37.42</v>
      </c>
      <c r="I1137" s="10">
        <f t="shared" si="477"/>
        <v>0</v>
      </c>
      <c r="L1137" s="5">
        <f>SUM(G1137)*I1109</f>
        <v>0</v>
      </c>
    </row>
    <row r="1138" spans="1:13" x14ac:dyDescent="0.25">
      <c r="B1138" s="11" t="s">
        <v>12</v>
      </c>
      <c r="C1138" s="12"/>
      <c r="D1138" s="28"/>
      <c r="E1138" s="28"/>
      <c r="F1138" s="28"/>
      <c r="G1138" s="10"/>
      <c r="H1138" s="15">
        <v>37.42</v>
      </c>
      <c r="I1138" s="10">
        <f t="shared" si="477"/>
        <v>0</v>
      </c>
    </row>
    <row r="1139" spans="1:13" x14ac:dyDescent="0.25">
      <c r="B1139" s="11" t="s">
        <v>11</v>
      </c>
      <c r="C1139" s="12"/>
      <c r="D1139" s="28"/>
      <c r="E1139" s="28"/>
      <c r="F1139" s="28"/>
      <c r="G1139" s="10">
        <v>1</v>
      </c>
      <c r="H1139" s="15">
        <f>SUM(I1111:I1138)*0.01</f>
        <v>0</v>
      </c>
      <c r="I1139" s="10">
        <f>SUM(G1139*H1139)</f>
        <v>0</v>
      </c>
    </row>
    <row r="1140" spans="1:13" s="2" customFormat="1" x14ac:dyDescent="0.25">
      <c r="B1140" s="8" t="s">
        <v>10</v>
      </c>
      <c r="D1140" s="27"/>
      <c r="E1140" s="27"/>
      <c r="F1140" s="27"/>
      <c r="G1140" s="6">
        <f>SUM(G1134:G1137)</f>
        <v>0</v>
      </c>
      <c r="H1140" s="14"/>
      <c r="I1140" s="6">
        <f>SUM(I1111:I1139)</f>
        <v>0</v>
      </c>
      <c r="J1140" s="6">
        <f>SUM(I1140)*I1109</f>
        <v>0</v>
      </c>
      <c r="K1140" s="6">
        <f>SUM(K1134:K1139)</f>
        <v>0</v>
      </c>
      <c r="L1140" s="6">
        <f t="shared" ref="L1140" si="478">SUM(L1134:L1139)</f>
        <v>0</v>
      </c>
      <c r="M1140" s="6">
        <f t="shared" ref="M1140" si="479">SUM(M1134:M1139)</f>
        <v>0</v>
      </c>
    </row>
    <row r="1141" spans="1:13" ht="15.6" x14ac:dyDescent="0.3">
      <c r="A1141" s="3" t="s">
        <v>9</v>
      </c>
      <c r="B1141" s="67" t="str">
        <f>'JMS SHEDULE OF WORKS'!D37</f>
        <v>SA-32 soap dispenser</v>
      </c>
      <c r="D1141" s="26">
        <f>'JMS SHEDULE OF WORKS'!F37</f>
        <v>0</v>
      </c>
      <c r="F1141" s="68">
        <f>'JMS SHEDULE OF WORKS'!J37</f>
        <v>0</v>
      </c>
      <c r="H1141" s="13" t="s">
        <v>22</v>
      </c>
      <c r="I1141" s="24">
        <f>'JMS SHEDULE OF WORKS'!G37</f>
        <v>30</v>
      </c>
    </row>
    <row r="1142" spans="1:13" s="2" customFormat="1" x14ac:dyDescent="0.25">
      <c r="A1142" s="66" t="str">
        <f>'JMS SHEDULE OF WORKS'!A37</f>
        <v>6881/35</v>
      </c>
      <c r="B1142" s="8" t="s">
        <v>3</v>
      </c>
      <c r="C1142" s="2" t="s">
        <v>4</v>
      </c>
      <c r="D1142" s="27" t="s">
        <v>5</v>
      </c>
      <c r="E1142" s="27" t="s">
        <v>5</v>
      </c>
      <c r="F1142" s="27" t="s">
        <v>23</v>
      </c>
      <c r="G1142" s="6" t="s">
        <v>6</v>
      </c>
      <c r="H1142" s="14" t="s">
        <v>7</v>
      </c>
      <c r="I1142" s="6" t="s">
        <v>8</v>
      </c>
      <c r="J1142" s="6"/>
      <c r="K1142" s="6" t="s">
        <v>18</v>
      </c>
      <c r="L1142" s="6" t="s">
        <v>19</v>
      </c>
      <c r="M1142" s="6" t="s">
        <v>20</v>
      </c>
    </row>
    <row r="1143" spans="1:13" x14ac:dyDescent="0.25">
      <c r="A1143" s="30" t="s">
        <v>24</v>
      </c>
      <c r="B1143" s="11"/>
      <c r="C1143" s="12"/>
      <c r="D1143" s="28"/>
      <c r="E1143" s="28"/>
      <c r="F1143" s="28">
        <f t="shared" ref="F1143:F1148" si="480">SUM(D1143*E1143)</f>
        <v>0</v>
      </c>
      <c r="G1143" s="10"/>
      <c r="H1143" s="15"/>
      <c r="I1143" s="10">
        <f t="shared" ref="I1143:I1148" si="481">SUM(F1143*G1143)*H1143</f>
        <v>0</v>
      </c>
    </row>
    <row r="1144" spans="1:13" x14ac:dyDescent="0.25">
      <c r="A1144" s="30" t="s">
        <v>24</v>
      </c>
      <c r="B1144" s="11"/>
      <c r="C1144" s="12"/>
      <c r="D1144" s="28"/>
      <c r="E1144" s="28"/>
      <c r="F1144" s="28">
        <f t="shared" si="480"/>
        <v>0</v>
      </c>
      <c r="G1144" s="10"/>
      <c r="H1144" s="15"/>
      <c r="I1144" s="10">
        <f t="shared" si="481"/>
        <v>0</v>
      </c>
    </row>
    <row r="1145" spans="1:13" x14ac:dyDescent="0.25">
      <c r="A1145" s="30" t="s">
        <v>24</v>
      </c>
      <c r="B1145" s="11"/>
      <c r="C1145" s="12"/>
      <c r="D1145" s="28"/>
      <c r="E1145" s="28"/>
      <c r="F1145" s="28">
        <f t="shared" si="480"/>
        <v>0</v>
      </c>
      <c r="G1145" s="10"/>
      <c r="H1145" s="15"/>
      <c r="I1145" s="10">
        <f t="shared" si="481"/>
        <v>0</v>
      </c>
    </row>
    <row r="1146" spans="1:13" x14ac:dyDescent="0.25">
      <c r="A1146" s="31" t="s">
        <v>25</v>
      </c>
      <c r="B1146" s="11"/>
      <c r="C1146" s="12"/>
      <c r="D1146" s="28"/>
      <c r="E1146" s="28"/>
      <c r="F1146" s="28">
        <f t="shared" si="480"/>
        <v>0</v>
      </c>
      <c r="G1146" s="10"/>
      <c r="H1146" s="15"/>
      <c r="I1146" s="10">
        <f t="shared" si="481"/>
        <v>0</v>
      </c>
    </row>
    <row r="1147" spans="1:13" x14ac:dyDescent="0.25">
      <c r="A1147" s="31" t="s">
        <v>25</v>
      </c>
      <c r="B1147" s="11"/>
      <c r="C1147" s="12"/>
      <c r="D1147" s="28"/>
      <c r="E1147" s="28"/>
      <c r="F1147" s="28">
        <f t="shared" si="480"/>
        <v>0</v>
      </c>
      <c r="G1147" s="10"/>
      <c r="H1147" s="15"/>
      <c r="I1147" s="10">
        <f t="shared" si="481"/>
        <v>0</v>
      </c>
    </row>
    <row r="1148" spans="1:13" x14ac:dyDescent="0.25">
      <c r="A1148" s="31" t="s">
        <v>25</v>
      </c>
      <c r="B1148" s="11"/>
      <c r="C1148" s="12"/>
      <c r="D1148" s="28"/>
      <c r="E1148" s="28"/>
      <c r="F1148" s="28">
        <f t="shared" si="480"/>
        <v>0</v>
      </c>
      <c r="G1148" s="10"/>
      <c r="H1148" s="15"/>
      <c r="I1148" s="10">
        <f t="shared" si="481"/>
        <v>0</v>
      </c>
    </row>
    <row r="1149" spans="1:13" x14ac:dyDescent="0.25">
      <c r="A1149" s="31" t="s">
        <v>39</v>
      </c>
      <c r="B1149" s="11"/>
      <c r="C1149" s="12"/>
      <c r="D1149" s="28"/>
      <c r="E1149" s="28"/>
      <c r="F1149" s="28"/>
      <c r="G1149" s="10"/>
      <c r="H1149" s="15"/>
      <c r="I1149" s="10">
        <f t="shared" ref="I1149:I1151" si="482">SUM(G1149*H1149)</f>
        <v>0</v>
      </c>
    </row>
    <row r="1150" spans="1:13" x14ac:dyDescent="0.25">
      <c r="A1150" s="31" t="s">
        <v>39</v>
      </c>
      <c r="B1150" s="11"/>
      <c r="C1150" s="12"/>
      <c r="D1150" s="28"/>
      <c r="E1150" s="28"/>
      <c r="F1150" s="28"/>
      <c r="G1150" s="10"/>
      <c r="H1150" s="15"/>
      <c r="I1150" s="10">
        <f t="shared" si="482"/>
        <v>0</v>
      </c>
    </row>
    <row r="1151" spans="1:13" x14ac:dyDescent="0.25">
      <c r="A1151" s="31" t="s">
        <v>39</v>
      </c>
      <c r="B1151" s="11"/>
      <c r="C1151" s="12"/>
      <c r="D1151" s="28"/>
      <c r="E1151" s="28"/>
      <c r="F1151" s="28"/>
      <c r="G1151" s="10"/>
      <c r="H1151" s="15"/>
      <c r="I1151" s="10">
        <f t="shared" si="482"/>
        <v>0</v>
      </c>
    </row>
    <row r="1152" spans="1:13" x14ac:dyDescent="0.25">
      <c r="A1152" s="32" t="s">
        <v>28</v>
      </c>
      <c r="B1152" s="11"/>
      <c r="C1152" s="12"/>
      <c r="D1152" s="28"/>
      <c r="E1152" s="28"/>
      <c r="F1152" s="28"/>
      <c r="G1152" s="10"/>
      <c r="H1152" s="15"/>
      <c r="I1152" s="10">
        <f t="shared" ref="I1152:I1170" si="483">SUM(G1152*H1152)</f>
        <v>0</v>
      </c>
    </row>
    <row r="1153" spans="1:13" x14ac:dyDescent="0.25">
      <c r="A1153" s="32" t="s">
        <v>28</v>
      </c>
      <c r="B1153" s="11"/>
      <c r="C1153" s="12"/>
      <c r="D1153" s="28"/>
      <c r="E1153" s="28"/>
      <c r="F1153" s="28"/>
      <c r="G1153" s="10"/>
      <c r="H1153" s="15"/>
      <c r="I1153" s="10">
        <f t="shared" si="483"/>
        <v>0</v>
      </c>
    </row>
    <row r="1154" spans="1:13" x14ac:dyDescent="0.25">
      <c r="A1154" s="32" t="s">
        <v>28</v>
      </c>
      <c r="B1154" s="11"/>
      <c r="C1154" s="12"/>
      <c r="D1154" s="28"/>
      <c r="E1154" s="28"/>
      <c r="F1154" s="28"/>
      <c r="G1154" s="10"/>
      <c r="H1154" s="15"/>
      <c r="I1154" s="10">
        <f t="shared" si="483"/>
        <v>0</v>
      </c>
    </row>
    <row r="1155" spans="1:13" x14ac:dyDescent="0.25">
      <c r="A1155" t="s">
        <v>26</v>
      </c>
      <c r="B1155" s="11"/>
      <c r="C1155" s="12"/>
      <c r="D1155" s="28"/>
      <c r="E1155" s="28"/>
      <c r="F1155" s="28"/>
      <c r="G1155" s="33">
        <v>0.1</v>
      </c>
      <c r="H1155" s="15">
        <f>SUM(I1152:I1154)</f>
        <v>0</v>
      </c>
      <c r="I1155" s="10">
        <f t="shared" si="483"/>
        <v>0</v>
      </c>
    </row>
    <row r="1156" spans="1:13" x14ac:dyDescent="0.25">
      <c r="B1156" s="11" t="s">
        <v>27</v>
      </c>
      <c r="C1156" s="12"/>
      <c r="D1156" s="28"/>
      <c r="E1156" s="28"/>
      <c r="F1156" s="28"/>
      <c r="G1156" s="10"/>
      <c r="H1156" s="15"/>
      <c r="I1156" s="10">
        <f t="shared" si="483"/>
        <v>0</v>
      </c>
    </row>
    <row r="1157" spans="1:13" x14ac:dyDescent="0.25">
      <c r="B1157" s="11" t="s">
        <v>13</v>
      </c>
      <c r="C1157" s="12" t="s">
        <v>14</v>
      </c>
      <c r="D1157" s="28" t="s">
        <v>29</v>
      </c>
      <c r="E1157" s="28"/>
      <c r="F1157" s="28">
        <f>SUM(G1143:G1145)</f>
        <v>0</v>
      </c>
      <c r="G1157" s="34">
        <f>SUM(F1157)/20</f>
        <v>0</v>
      </c>
      <c r="H1157" s="23"/>
      <c r="I1157" s="10">
        <f t="shared" si="483"/>
        <v>0</v>
      </c>
    </row>
    <row r="1158" spans="1:13" x14ac:dyDescent="0.25">
      <c r="B1158" s="11" t="s">
        <v>13</v>
      </c>
      <c r="C1158" s="12" t="s">
        <v>14</v>
      </c>
      <c r="D1158" s="28" t="s">
        <v>30</v>
      </c>
      <c r="E1158" s="28"/>
      <c r="F1158" s="28">
        <f>SUM(G1146:G1148)</f>
        <v>0</v>
      </c>
      <c r="G1158" s="34">
        <f>SUM(F1158)/10</f>
        <v>0</v>
      </c>
      <c r="H1158" s="23"/>
      <c r="I1158" s="10">
        <f t="shared" si="483"/>
        <v>0</v>
      </c>
    </row>
    <row r="1159" spans="1:13" x14ac:dyDescent="0.25">
      <c r="B1159" s="11" t="s">
        <v>13</v>
      </c>
      <c r="C1159" s="12" t="s">
        <v>14</v>
      </c>
      <c r="D1159" s="28" t="s">
        <v>60</v>
      </c>
      <c r="E1159" s="28"/>
      <c r="F1159" s="69"/>
      <c r="G1159" s="34">
        <f>SUM(F1159)*0.25</f>
        <v>0</v>
      </c>
      <c r="H1159" s="23"/>
      <c r="I1159" s="10">
        <f t="shared" si="483"/>
        <v>0</v>
      </c>
    </row>
    <row r="1160" spans="1:13" x14ac:dyDescent="0.25">
      <c r="B1160" s="11" t="s">
        <v>13</v>
      </c>
      <c r="C1160" s="12" t="s">
        <v>14</v>
      </c>
      <c r="D1160" s="28"/>
      <c r="E1160" s="28"/>
      <c r="F1160" s="28"/>
      <c r="G1160" s="34"/>
      <c r="H1160" s="23"/>
      <c r="I1160" s="10">
        <f t="shared" si="483"/>
        <v>0</v>
      </c>
    </row>
    <row r="1161" spans="1:13" x14ac:dyDescent="0.25">
      <c r="B1161" s="11" t="s">
        <v>13</v>
      </c>
      <c r="C1161" s="12" t="s">
        <v>15</v>
      </c>
      <c r="D1161" s="28"/>
      <c r="E1161" s="28"/>
      <c r="F1161" s="28"/>
      <c r="G1161" s="34"/>
      <c r="H1161" s="23"/>
      <c r="I1161" s="10">
        <f t="shared" si="483"/>
        <v>0</v>
      </c>
    </row>
    <row r="1162" spans="1:13" x14ac:dyDescent="0.25">
      <c r="B1162" s="11" t="s">
        <v>13</v>
      </c>
      <c r="C1162" s="12" t="s">
        <v>15</v>
      </c>
      <c r="D1162" s="28"/>
      <c r="E1162" s="28"/>
      <c r="F1162" s="28"/>
      <c r="G1162" s="34"/>
      <c r="H1162" s="23"/>
      <c r="I1162" s="10">
        <f t="shared" si="483"/>
        <v>0</v>
      </c>
    </row>
    <row r="1163" spans="1:13" x14ac:dyDescent="0.25">
      <c r="B1163" s="11" t="s">
        <v>13</v>
      </c>
      <c r="C1163" s="12" t="s">
        <v>15</v>
      </c>
      <c r="D1163" s="28"/>
      <c r="E1163" s="28"/>
      <c r="F1163" s="28"/>
      <c r="G1163" s="34"/>
      <c r="H1163" s="23"/>
      <c r="I1163" s="10">
        <f t="shared" si="483"/>
        <v>0</v>
      </c>
    </row>
    <row r="1164" spans="1:13" x14ac:dyDescent="0.25">
      <c r="B1164" s="11" t="s">
        <v>13</v>
      </c>
      <c r="C1164" s="12" t="s">
        <v>16</v>
      </c>
      <c r="D1164" s="28"/>
      <c r="E1164" s="28"/>
      <c r="F1164" s="28"/>
      <c r="G1164" s="34"/>
      <c r="H1164" s="23"/>
      <c r="I1164" s="10">
        <f t="shared" si="483"/>
        <v>0</v>
      </c>
    </row>
    <row r="1165" spans="1:13" x14ac:dyDescent="0.25">
      <c r="B1165" s="11" t="s">
        <v>13</v>
      </c>
      <c r="C1165" s="12" t="s">
        <v>16</v>
      </c>
      <c r="D1165" s="28"/>
      <c r="E1165" s="28"/>
      <c r="F1165" s="28"/>
      <c r="G1165" s="34"/>
      <c r="H1165" s="23"/>
      <c r="I1165" s="10">
        <f t="shared" si="483"/>
        <v>0</v>
      </c>
    </row>
    <row r="1166" spans="1:13" x14ac:dyDescent="0.25">
      <c r="B1166" s="11" t="s">
        <v>21</v>
      </c>
      <c r="C1166" s="12" t="s">
        <v>14</v>
      </c>
      <c r="D1166" s="28"/>
      <c r="E1166" s="28"/>
      <c r="F1166" s="28"/>
      <c r="G1166" s="22">
        <f>SUM(G1157:G1160)</f>
        <v>0</v>
      </c>
      <c r="H1166" s="15">
        <v>37.42</v>
      </c>
      <c r="I1166" s="10">
        <f t="shared" si="483"/>
        <v>0</v>
      </c>
      <c r="K1166" s="5">
        <f>SUM(G1166)*I1141</f>
        <v>0</v>
      </c>
    </row>
    <row r="1167" spans="1:13" x14ac:dyDescent="0.25">
      <c r="B1167" s="11" t="s">
        <v>21</v>
      </c>
      <c r="C1167" s="12" t="s">
        <v>15</v>
      </c>
      <c r="D1167" s="28"/>
      <c r="E1167" s="28"/>
      <c r="F1167" s="28"/>
      <c r="G1167" s="22">
        <f>SUM(G1161:G1163)</f>
        <v>0</v>
      </c>
      <c r="H1167" s="15">
        <v>37.42</v>
      </c>
      <c r="I1167" s="10">
        <f t="shared" si="483"/>
        <v>0</v>
      </c>
      <c r="L1167" s="5">
        <f>SUM(G1167)*I1141</f>
        <v>0</v>
      </c>
    </row>
    <row r="1168" spans="1:13" x14ac:dyDescent="0.25">
      <c r="B1168" s="11" t="s">
        <v>21</v>
      </c>
      <c r="C1168" s="12" t="s">
        <v>16</v>
      </c>
      <c r="D1168" s="28"/>
      <c r="E1168" s="28"/>
      <c r="F1168" s="28"/>
      <c r="G1168" s="22">
        <f>SUM(G1164:G1165)</f>
        <v>0</v>
      </c>
      <c r="H1168" s="15">
        <v>37.42</v>
      </c>
      <c r="I1168" s="10">
        <f t="shared" si="483"/>
        <v>0</v>
      </c>
      <c r="M1168" s="5">
        <f>SUM(G1168)*I1141</f>
        <v>0</v>
      </c>
    </row>
    <row r="1169" spans="1:13" x14ac:dyDescent="0.25">
      <c r="B1169" s="11" t="s">
        <v>13</v>
      </c>
      <c r="C1169" s="12" t="s">
        <v>17</v>
      </c>
      <c r="D1169" s="28"/>
      <c r="E1169" s="28"/>
      <c r="F1169" s="28"/>
      <c r="G1169" s="34"/>
      <c r="H1169" s="15">
        <v>37.42</v>
      </c>
      <c r="I1169" s="10">
        <f t="shared" si="483"/>
        <v>0</v>
      </c>
      <c r="L1169" s="5">
        <f>SUM(G1169)*I1141</f>
        <v>0</v>
      </c>
    </row>
    <row r="1170" spans="1:13" x14ac:dyDescent="0.25">
      <c r="B1170" s="11" t="s">
        <v>12</v>
      </c>
      <c r="C1170" s="12"/>
      <c r="D1170" s="28"/>
      <c r="E1170" s="28"/>
      <c r="F1170" s="28"/>
      <c r="G1170" s="10"/>
      <c r="H1170" s="15">
        <v>37.42</v>
      </c>
      <c r="I1170" s="10">
        <f t="shared" si="483"/>
        <v>0</v>
      </c>
    </row>
    <row r="1171" spans="1:13" x14ac:dyDescent="0.25">
      <c r="B1171" s="11" t="s">
        <v>11</v>
      </c>
      <c r="C1171" s="12"/>
      <c r="D1171" s="28"/>
      <c r="E1171" s="28"/>
      <c r="F1171" s="28"/>
      <c r="G1171" s="10">
        <v>1</v>
      </c>
      <c r="H1171" s="15">
        <f>SUM(I1143:I1170)*0.01</f>
        <v>0</v>
      </c>
      <c r="I1171" s="10">
        <f>SUM(G1171*H1171)</f>
        <v>0</v>
      </c>
    </row>
    <row r="1172" spans="1:13" s="2" customFormat="1" x14ac:dyDescent="0.25">
      <c r="B1172" s="8" t="s">
        <v>10</v>
      </c>
      <c r="D1172" s="27"/>
      <c r="E1172" s="27"/>
      <c r="F1172" s="27"/>
      <c r="G1172" s="6">
        <f>SUM(G1166:G1169)</f>
        <v>0</v>
      </c>
      <c r="H1172" s="14"/>
      <c r="I1172" s="6">
        <f>SUM(I1143:I1171)</f>
        <v>0</v>
      </c>
      <c r="J1172" s="6">
        <f>SUM(I1172)*I1141</f>
        <v>0</v>
      </c>
      <c r="K1172" s="6">
        <f>SUM(K1166:K1171)</f>
        <v>0</v>
      </c>
      <c r="L1172" s="6">
        <f t="shared" ref="L1172" si="484">SUM(L1166:L1171)</f>
        <v>0</v>
      </c>
      <c r="M1172" s="6">
        <f t="shared" ref="M1172" si="485">SUM(M1166:M1171)</f>
        <v>0</v>
      </c>
    </row>
    <row r="1173" spans="1:13" ht="15.6" x14ac:dyDescent="0.3">
      <c r="A1173" s="3" t="s">
        <v>9</v>
      </c>
      <c r="B1173" s="67" t="str">
        <f>'JMS SHEDULE OF WORKS'!D38</f>
        <v>intergrated bin</v>
      </c>
      <c r="D1173" s="26">
        <f>'JMS SHEDULE OF WORKS'!F38</f>
        <v>0</v>
      </c>
      <c r="F1173" s="68">
        <f>'JMS SHEDULE OF WORKS'!J38</f>
        <v>0</v>
      </c>
      <c r="H1173" s="13" t="s">
        <v>22</v>
      </c>
      <c r="I1173" s="24">
        <f>'JMS SHEDULE OF WORKS'!G38</f>
        <v>20</v>
      </c>
    </row>
    <row r="1174" spans="1:13" s="2" customFormat="1" x14ac:dyDescent="0.25">
      <c r="A1174" s="66" t="str">
        <f>'JMS SHEDULE OF WORKS'!A38</f>
        <v>6881/36</v>
      </c>
      <c r="B1174" s="8" t="s">
        <v>3</v>
      </c>
      <c r="C1174" s="2" t="s">
        <v>4</v>
      </c>
      <c r="D1174" s="27" t="s">
        <v>5</v>
      </c>
      <c r="E1174" s="27" t="s">
        <v>5</v>
      </c>
      <c r="F1174" s="27" t="s">
        <v>23</v>
      </c>
      <c r="G1174" s="6" t="s">
        <v>6</v>
      </c>
      <c r="H1174" s="14" t="s">
        <v>7</v>
      </c>
      <c r="I1174" s="6" t="s">
        <v>8</v>
      </c>
      <c r="J1174" s="6"/>
      <c r="K1174" s="6" t="s">
        <v>18</v>
      </c>
      <c r="L1174" s="6" t="s">
        <v>19</v>
      </c>
      <c r="M1174" s="6" t="s">
        <v>20</v>
      </c>
    </row>
    <row r="1175" spans="1:13" x14ac:dyDescent="0.25">
      <c r="A1175" s="30" t="s">
        <v>24</v>
      </c>
      <c r="B1175" s="11"/>
      <c r="C1175" s="12"/>
      <c r="D1175" s="28"/>
      <c r="E1175" s="28"/>
      <c r="F1175" s="28">
        <f t="shared" ref="F1175:F1180" si="486">SUM(D1175*E1175)</f>
        <v>0</v>
      </c>
      <c r="G1175" s="10"/>
      <c r="H1175" s="15"/>
      <c r="I1175" s="10">
        <f t="shared" ref="I1175:I1180" si="487">SUM(F1175*G1175)*H1175</f>
        <v>0</v>
      </c>
    </row>
    <row r="1176" spans="1:13" x14ac:dyDescent="0.25">
      <c r="A1176" s="30" t="s">
        <v>24</v>
      </c>
      <c r="B1176" s="11"/>
      <c r="C1176" s="12"/>
      <c r="D1176" s="28"/>
      <c r="E1176" s="28"/>
      <c r="F1176" s="28">
        <f t="shared" si="486"/>
        <v>0</v>
      </c>
      <c r="G1176" s="10"/>
      <c r="H1176" s="15"/>
      <c r="I1176" s="10">
        <f t="shared" si="487"/>
        <v>0</v>
      </c>
    </row>
    <row r="1177" spans="1:13" x14ac:dyDescent="0.25">
      <c r="A1177" s="30" t="s">
        <v>24</v>
      </c>
      <c r="B1177" s="11"/>
      <c r="C1177" s="12"/>
      <c r="D1177" s="28"/>
      <c r="E1177" s="28"/>
      <c r="F1177" s="28">
        <f t="shared" si="486"/>
        <v>0</v>
      </c>
      <c r="G1177" s="10"/>
      <c r="H1177" s="15"/>
      <c r="I1177" s="10">
        <f t="shared" si="487"/>
        <v>0</v>
      </c>
    </row>
    <row r="1178" spans="1:13" x14ac:dyDescent="0.25">
      <c r="A1178" s="31" t="s">
        <v>25</v>
      </c>
      <c r="B1178" s="11"/>
      <c r="C1178" s="12"/>
      <c r="D1178" s="28"/>
      <c r="E1178" s="28"/>
      <c r="F1178" s="28">
        <f t="shared" si="486"/>
        <v>0</v>
      </c>
      <c r="G1178" s="10"/>
      <c r="H1178" s="15"/>
      <c r="I1178" s="10">
        <f t="shared" si="487"/>
        <v>0</v>
      </c>
    </row>
    <row r="1179" spans="1:13" x14ac:dyDescent="0.25">
      <c r="A1179" s="31" t="s">
        <v>25</v>
      </c>
      <c r="B1179" s="11"/>
      <c r="C1179" s="12"/>
      <c r="D1179" s="28"/>
      <c r="E1179" s="28"/>
      <c r="F1179" s="28">
        <f t="shared" si="486"/>
        <v>0</v>
      </c>
      <c r="G1179" s="10"/>
      <c r="H1179" s="15"/>
      <c r="I1179" s="10">
        <f t="shared" si="487"/>
        <v>0</v>
      </c>
    </row>
    <row r="1180" spans="1:13" x14ac:dyDescent="0.25">
      <c r="A1180" s="31" t="s">
        <v>25</v>
      </c>
      <c r="B1180" s="11"/>
      <c r="C1180" s="12"/>
      <c r="D1180" s="28"/>
      <c r="E1180" s="28"/>
      <c r="F1180" s="28">
        <f t="shared" si="486"/>
        <v>0</v>
      </c>
      <c r="G1180" s="10"/>
      <c r="H1180" s="15"/>
      <c r="I1180" s="10">
        <f t="shared" si="487"/>
        <v>0</v>
      </c>
    </row>
    <row r="1181" spans="1:13" x14ac:dyDescent="0.25">
      <c r="A1181" s="31" t="s">
        <v>39</v>
      </c>
      <c r="B1181" s="11"/>
      <c r="C1181" s="12"/>
      <c r="D1181" s="28"/>
      <c r="E1181" s="28"/>
      <c r="F1181" s="28"/>
      <c r="G1181" s="10"/>
      <c r="H1181" s="15"/>
      <c r="I1181" s="10">
        <f t="shared" ref="I1181:I1183" si="488">SUM(G1181*H1181)</f>
        <v>0</v>
      </c>
    </row>
    <row r="1182" spans="1:13" x14ac:dyDescent="0.25">
      <c r="A1182" s="31" t="s">
        <v>39</v>
      </c>
      <c r="B1182" s="11"/>
      <c r="C1182" s="12"/>
      <c r="D1182" s="28"/>
      <c r="E1182" s="28"/>
      <c r="F1182" s="28"/>
      <c r="G1182" s="10"/>
      <c r="H1182" s="15"/>
      <c r="I1182" s="10">
        <f t="shared" si="488"/>
        <v>0</v>
      </c>
    </row>
    <row r="1183" spans="1:13" x14ac:dyDescent="0.25">
      <c r="A1183" s="31" t="s">
        <v>39</v>
      </c>
      <c r="B1183" s="11"/>
      <c r="C1183" s="12"/>
      <c r="D1183" s="28"/>
      <c r="E1183" s="28"/>
      <c r="F1183" s="28"/>
      <c r="G1183" s="10"/>
      <c r="H1183" s="15"/>
      <c r="I1183" s="10">
        <f t="shared" si="488"/>
        <v>0</v>
      </c>
    </row>
    <row r="1184" spans="1:13" x14ac:dyDescent="0.25">
      <c r="A1184" s="32" t="s">
        <v>28</v>
      </c>
      <c r="B1184" s="11" t="s">
        <v>1238</v>
      </c>
      <c r="C1184" s="12" t="s">
        <v>1241</v>
      </c>
      <c r="D1184" s="28"/>
      <c r="E1184" s="28"/>
      <c r="F1184" s="28"/>
      <c r="G1184" s="10">
        <v>1</v>
      </c>
      <c r="H1184" s="15">
        <v>150</v>
      </c>
      <c r="I1184" s="10">
        <f t="shared" ref="I1184" si="489">SUM(G1184*H1184)</f>
        <v>150</v>
      </c>
    </row>
    <row r="1185" spans="1:13" x14ac:dyDescent="0.25">
      <c r="A1185" s="32" t="s">
        <v>28</v>
      </c>
      <c r="B1185" s="11"/>
      <c r="C1185" s="12"/>
      <c r="D1185" s="28"/>
      <c r="E1185" s="28"/>
      <c r="F1185" s="28"/>
      <c r="G1185" s="10"/>
      <c r="H1185" s="15"/>
      <c r="I1185" s="10">
        <f t="shared" ref="I1185:I1202" si="490">SUM(G1185*H1185)</f>
        <v>0</v>
      </c>
    </row>
    <row r="1186" spans="1:13" x14ac:dyDescent="0.25">
      <c r="A1186" s="32" t="s">
        <v>28</v>
      </c>
      <c r="B1186" s="11"/>
      <c r="C1186" s="12"/>
      <c r="D1186" s="28"/>
      <c r="E1186" s="28"/>
      <c r="F1186" s="28"/>
      <c r="G1186" s="10"/>
      <c r="H1186" s="15"/>
      <c r="I1186" s="10">
        <f t="shared" si="490"/>
        <v>0</v>
      </c>
    </row>
    <row r="1187" spans="1:13" x14ac:dyDescent="0.25">
      <c r="A1187" t="s">
        <v>26</v>
      </c>
      <c r="B1187" s="11"/>
      <c r="C1187" s="12"/>
      <c r="D1187" s="28"/>
      <c r="E1187" s="28"/>
      <c r="F1187" s="28"/>
      <c r="G1187" s="33">
        <v>0.1</v>
      </c>
      <c r="H1187" s="15">
        <f>SUM(I1184:I1186)</f>
        <v>150</v>
      </c>
      <c r="I1187" s="10">
        <f t="shared" si="490"/>
        <v>15</v>
      </c>
    </row>
    <row r="1188" spans="1:13" x14ac:dyDescent="0.25">
      <c r="B1188" s="11" t="s">
        <v>27</v>
      </c>
      <c r="C1188" s="12"/>
      <c r="D1188" s="28"/>
      <c r="E1188" s="28"/>
      <c r="F1188" s="28"/>
      <c r="G1188" s="10"/>
      <c r="H1188" s="15"/>
      <c r="I1188" s="10">
        <f t="shared" si="490"/>
        <v>0</v>
      </c>
    </row>
    <row r="1189" spans="1:13" x14ac:dyDescent="0.25">
      <c r="B1189" s="11" t="s">
        <v>13</v>
      </c>
      <c r="C1189" s="12" t="s">
        <v>14</v>
      </c>
      <c r="D1189" s="28" t="s">
        <v>29</v>
      </c>
      <c r="E1189" s="28"/>
      <c r="F1189" s="28">
        <f>SUM(G1175:G1177)</f>
        <v>0</v>
      </c>
      <c r="G1189" s="34">
        <f>SUM(F1189)/20</f>
        <v>0</v>
      </c>
      <c r="H1189" s="23"/>
      <c r="I1189" s="10">
        <f t="shared" si="490"/>
        <v>0</v>
      </c>
    </row>
    <row r="1190" spans="1:13" x14ac:dyDescent="0.25">
      <c r="B1190" s="11" t="s">
        <v>13</v>
      </c>
      <c r="C1190" s="12" t="s">
        <v>14</v>
      </c>
      <c r="D1190" s="28" t="s">
        <v>30</v>
      </c>
      <c r="E1190" s="28"/>
      <c r="F1190" s="28">
        <f>SUM(G1178:G1180)</f>
        <v>0</v>
      </c>
      <c r="G1190" s="34">
        <f>SUM(F1190)/10</f>
        <v>0</v>
      </c>
      <c r="H1190" s="23"/>
      <c r="I1190" s="10">
        <f t="shared" si="490"/>
        <v>0</v>
      </c>
    </row>
    <row r="1191" spans="1:13" x14ac:dyDescent="0.25">
      <c r="B1191" s="11" t="s">
        <v>13</v>
      </c>
      <c r="C1191" s="12" t="s">
        <v>14</v>
      </c>
      <c r="D1191" s="28" t="s">
        <v>60</v>
      </c>
      <c r="E1191" s="28"/>
      <c r="F1191" s="69"/>
      <c r="G1191" s="34">
        <f>SUM(F1191)*0.25</f>
        <v>0</v>
      </c>
      <c r="H1191" s="23"/>
      <c r="I1191" s="10">
        <f t="shared" si="490"/>
        <v>0</v>
      </c>
    </row>
    <row r="1192" spans="1:13" x14ac:dyDescent="0.25">
      <c r="B1192" s="11" t="s">
        <v>13</v>
      </c>
      <c r="C1192" s="12" t="s">
        <v>14</v>
      </c>
      <c r="D1192" s="28"/>
      <c r="E1192" s="28"/>
      <c r="F1192" s="28"/>
      <c r="G1192" s="34"/>
      <c r="H1192" s="23"/>
      <c r="I1192" s="10">
        <f t="shared" si="490"/>
        <v>0</v>
      </c>
    </row>
    <row r="1193" spans="1:13" x14ac:dyDescent="0.25">
      <c r="B1193" s="11" t="s">
        <v>13</v>
      </c>
      <c r="C1193" s="12" t="s">
        <v>15</v>
      </c>
      <c r="D1193" s="28"/>
      <c r="E1193" s="28"/>
      <c r="F1193" s="28"/>
      <c r="G1193" s="34"/>
      <c r="H1193" s="23"/>
      <c r="I1193" s="10">
        <f t="shared" si="490"/>
        <v>0</v>
      </c>
    </row>
    <row r="1194" spans="1:13" x14ac:dyDescent="0.25">
      <c r="B1194" s="11" t="s">
        <v>13</v>
      </c>
      <c r="C1194" s="12" t="s">
        <v>15</v>
      </c>
      <c r="D1194" s="28"/>
      <c r="E1194" s="28"/>
      <c r="F1194" s="28"/>
      <c r="G1194" s="34"/>
      <c r="H1194" s="23"/>
      <c r="I1194" s="10">
        <f t="shared" si="490"/>
        <v>0</v>
      </c>
    </row>
    <row r="1195" spans="1:13" x14ac:dyDescent="0.25">
      <c r="B1195" s="11" t="s">
        <v>13</v>
      </c>
      <c r="C1195" s="12" t="s">
        <v>15</v>
      </c>
      <c r="D1195" s="28"/>
      <c r="E1195" s="28"/>
      <c r="F1195" s="28"/>
      <c r="G1195" s="34"/>
      <c r="H1195" s="23"/>
      <c r="I1195" s="10">
        <f t="shared" si="490"/>
        <v>0</v>
      </c>
    </row>
    <row r="1196" spans="1:13" x14ac:dyDescent="0.25">
      <c r="B1196" s="11" t="s">
        <v>13</v>
      </c>
      <c r="C1196" s="12" t="s">
        <v>16</v>
      </c>
      <c r="D1196" s="28"/>
      <c r="E1196" s="28"/>
      <c r="F1196" s="28"/>
      <c r="G1196" s="34"/>
      <c r="H1196" s="23"/>
      <c r="I1196" s="10">
        <f t="shared" si="490"/>
        <v>0</v>
      </c>
    </row>
    <row r="1197" spans="1:13" x14ac:dyDescent="0.25">
      <c r="B1197" s="11" t="s">
        <v>13</v>
      </c>
      <c r="C1197" s="12" t="s">
        <v>16</v>
      </c>
      <c r="D1197" s="28"/>
      <c r="E1197" s="28"/>
      <c r="F1197" s="28"/>
      <c r="G1197" s="34"/>
      <c r="H1197" s="23"/>
      <c r="I1197" s="10">
        <f t="shared" si="490"/>
        <v>0</v>
      </c>
    </row>
    <row r="1198" spans="1:13" x14ac:dyDescent="0.25">
      <c r="B1198" s="11" t="s">
        <v>21</v>
      </c>
      <c r="C1198" s="12" t="s">
        <v>14</v>
      </c>
      <c r="D1198" s="28"/>
      <c r="E1198" s="28"/>
      <c r="F1198" s="28"/>
      <c r="G1198" s="22">
        <f>SUM(G1189:G1192)</f>
        <v>0</v>
      </c>
      <c r="H1198" s="15">
        <v>37.42</v>
      </c>
      <c r="I1198" s="10">
        <f t="shared" si="490"/>
        <v>0</v>
      </c>
      <c r="K1198" s="5">
        <f>SUM(G1198)*I1173</f>
        <v>0</v>
      </c>
    </row>
    <row r="1199" spans="1:13" x14ac:dyDescent="0.25">
      <c r="B1199" s="11" t="s">
        <v>21</v>
      </c>
      <c r="C1199" s="12" t="s">
        <v>15</v>
      </c>
      <c r="D1199" s="28"/>
      <c r="E1199" s="28"/>
      <c r="F1199" s="28"/>
      <c r="G1199" s="22">
        <f>SUM(G1193:G1195)</f>
        <v>0</v>
      </c>
      <c r="H1199" s="15">
        <v>37.42</v>
      </c>
      <c r="I1199" s="10">
        <f t="shared" si="490"/>
        <v>0</v>
      </c>
      <c r="L1199" s="5">
        <f>SUM(G1199)*I1173</f>
        <v>0</v>
      </c>
    </row>
    <row r="1200" spans="1:13" x14ac:dyDescent="0.25">
      <c r="B1200" s="11" t="s">
        <v>21</v>
      </c>
      <c r="C1200" s="12" t="s">
        <v>16</v>
      </c>
      <c r="D1200" s="28"/>
      <c r="E1200" s="28"/>
      <c r="F1200" s="28"/>
      <c r="G1200" s="22">
        <f>SUM(G1196:G1197)</f>
        <v>0</v>
      </c>
      <c r="H1200" s="15">
        <v>37.42</v>
      </c>
      <c r="I1200" s="10">
        <f t="shared" si="490"/>
        <v>0</v>
      </c>
      <c r="M1200" s="5">
        <f>SUM(G1200)*I1173</f>
        <v>0</v>
      </c>
    </row>
    <row r="1201" spans="1:26" x14ac:dyDescent="0.25">
      <c r="B1201" s="11" t="s">
        <v>13</v>
      </c>
      <c r="C1201" s="12" t="s">
        <v>17</v>
      </c>
      <c r="D1201" s="28"/>
      <c r="E1201" s="28"/>
      <c r="F1201" s="28"/>
      <c r="G1201" s="34"/>
      <c r="H1201" s="15">
        <v>37.42</v>
      </c>
      <c r="I1201" s="10">
        <f t="shared" si="490"/>
        <v>0</v>
      </c>
      <c r="L1201" s="5">
        <f>SUM(G1201)*I1173</f>
        <v>0</v>
      </c>
    </row>
    <row r="1202" spans="1:26" x14ac:dyDescent="0.25">
      <c r="B1202" s="11" t="s">
        <v>12</v>
      </c>
      <c r="C1202" s="12"/>
      <c r="D1202" s="28"/>
      <c r="E1202" s="28"/>
      <c r="F1202" s="28"/>
      <c r="G1202" s="10"/>
      <c r="H1202" s="15">
        <v>37.42</v>
      </c>
      <c r="I1202" s="10">
        <f t="shared" si="490"/>
        <v>0</v>
      </c>
    </row>
    <row r="1203" spans="1:26" x14ac:dyDescent="0.25">
      <c r="B1203" s="11" t="s">
        <v>11</v>
      </c>
      <c r="C1203" s="12"/>
      <c r="D1203" s="28"/>
      <c r="E1203" s="28"/>
      <c r="F1203" s="28"/>
      <c r="G1203" s="10">
        <v>1</v>
      </c>
      <c r="H1203" s="15">
        <f>SUM(I1175:I1202)*0.01</f>
        <v>1.6500000000000001</v>
      </c>
      <c r="I1203" s="10">
        <f>SUM(G1203*H1203)</f>
        <v>1.6500000000000001</v>
      </c>
    </row>
    <row r="1204" spans="1:26" s="2" customFormat="1" x14ac:dyDescent="0.25">
      <c r="B1204" s="8" t="s">
        <v>10</v>
      </c>
      <c r="D1204" s="27"/>
      <c r="E1204" s="27"/>
      <c r="F1204" s="27"/>
      <c r="G1204" s="6">
        <f>SUM(G1198:G1201)</f>
        <v>0</v>
      </c>
      <c r="H1204" s="14"/>
      <c r="I1204" s="6">
        <f>SUM(I1175:I1203)</f>
        <v>166.65</v>
      </c>
      <c r="J1204" s="6">
        <f>SUM(I1204)*I1173</f>
        <v>3333</v>
      </c>
      <c r="K1204" s="6">
        <f>SUM(K1198:K1203)</f>
        <v>0</v>
      </c>
      <c r="L1204" s="6">
        <f t="shared" ref="L1204" si="491">SUM(L1198:L1203)</f>
        <v>0</v>
      </c>
      <c r="M1204" s="6">
        <f t="shared" ref="M1204" si="492">SUM(M1198:M1203)</f>
        <v>0</v>
      </c>
    </row>
    <row r="1205" spans="1:26" ht="15.6" x14ac:dyDescent="0.3">
      <c r="A1205" s="3" t="s">
        <v>9</v>
      </c>
      <c r="B1205" s="67" t="str">
        <f>'JMS SHEDULE OF WORKS'!D39</f>
        <v>SA-11 Female vanity unit</v>
      </c>
      <c r="D1205" s="26" t="str">
        <f>'JMS SHEDULE OF WORKS'!F39</f>
        <v>5700mm X 500mm X 400mm</v>
      </c>
      <c r="F1205" s="68" t="str">
        <f>'JMS SHEDULE OF WORKS'!J39</f>
        <v>WC-04</v>
      </c>
      <c r="H1205" s="13" t="s">
        <v>22</v>
      </c>
      <c r="I1205" s="24">
        <f>'JMS SHEDULE OF WORKS'!G39</f>
        <v>5</v>
      </c>
      <c r="N1205" s="3" t="s">
        <v>9</v>
      </c>
      <c r="O1205" s="86" t="s">
        <v>1509</v>
      </c>
      <c r="Q1205" s="26">
        <f>'JMS SHEDULE OF WORKS'!S39</f>
        <v>43748</v>
      </c>
      <c r="R1205" s="26"/>
      <c r="S1205" s="68">
        <f>'JMS SHEDULE OF WORKS'!W39</f>
        <v>0</v>
      </c>
      <c r="T1205" s="5"/>
      <c r="U1205" s="13" t="s">
        <v>22</v>
      </c>
      <c r="V1205" s="24">
        <f>'JMS SHEDULE OF WORKS'!T39</f>
        <v>0</v>
      </c>
      <c r="W1205" s="5"/>
      <c r="X1205" s="5"/>
      <c r="Y1205" s="5"/>
      <c r="Z1205" s="5"/>
    </row>
    <row r="1206" spans="1:26" s="2" customFormat="1" x14ac:dyDescent="0.25">
      <c r="A1206" s="66" t="str">
        <f>'JMS SHEDULE OF WORKS'!A39</f>
        <v>6881/37</v>
      </c>
      <c r="B1206" s="8" t="s">
        <v>3</v>
      </c>
      <c r="C1206" s="2" t="s">
        <v>4</v>
      </c>
      <c r="D1206" s="27" t="s">
        <v>5</v>
      </c>
      <c r="E1206" s="27" t="s">
        <v>5</v>
      </c>
      <c r="F1206" s="27" t="s">
        <v>23</v>
      </c>
      <c r="G1206" s="6" t="s">
        <v>6</v>
      </c>
      <c r="H1206" s="14" t="s">
        <v>7</v>
      </c>
      <c r="I1206" s="6" t="s">
        <v>8</v>
      </c>
      <c r="J1206" s="6"/>
      <c r="K1206" s="6" t="s">
        <v>18</v>
      </c>
      <c r="L1206" s="6" t="s">
        <v>19</v>
      </c>
      <c r="M1206" s="6" t="s">
        <v>20</v>
      </c>
      <c r="N1206" s="66">
        <f>'JMS SHEDULE OF WORKS'!N39</f>
        <v>64301.65</v>
      </c>
      <c r="O1206" s="8" t="s">
        <v>3</v>
      </c>
      <c r="P1206" s="2" t="s">
        <v>4</v>
      </c>
      <c r="Q1206" s="27" t="s">
        <v>5</v>
      </c>
      <c r="R1206" s="27" t="s">
        <v>5</v>
      </c>
      <c r="S1206" s="27" t="s">
        <v>23</v>
      </c>
      <c r="T1206" s="6" t="s">
        <v>6</v>
      </c>
      <c r="U1206" s="14" t="s">
        <v>7</v>
      </c>
      <c r="V1206" s="6" t="s">
        <v>8</v>
      </c>
      <c r="W1206" s="6"/>
      <c r="X1206" s="6" t="s">
        <v>18</v>
      </c>
      <c r="Y1206" s="6" t="s">
        <v>19</v>
      </c>
      <c r="Z1206" s="6" t="s">
        <v>20</v>
      </c>
    </row>
    <row r="1207" spans="1:26" x14ac:dyDescent="0.25">
      <c r="A1207" s="30" t="s">
        <v>24</v>
      </c>
      <c r="B1207" s="11"/>
      <c r="C1207" s="12"/>
      <c r="D1207" s="28"/>
      <c r="E1207" s="28"/>
      <c r="F1207" s="28">
        <f t="shared" ref="F1207:F1212" si="493">SUM(D1207*E1207)</f>
        <v>0</v>
      </c>
      <c r="G1207" s="10"/>
      <c r="H1207" s="15"/>
      <c r="I1207" s="10">
        <f t="shared" ref="I1207:I1212" si="494">SUM(F1207*G1207)*H1207</f>
        <v>0</v>
      </c>
      <c r="N1207" s="30" t="s">
        <v>24</v>
      </c>
      <c r="O1207" s="11"/>
      <c r="P1207" s="12"/>
      <c r="Q1207" s="28"/>
      <c r="R1207" s="28"/>
      <c r="S1207" s="28">
        <f t="shared" ref="S1207:S1212" si="495">SUM(Q1207*R1207)</f>
        <v>0</v>
      </c>
      <c r="T1207" s="10"/>
      <c r="U1207" s="15"/>
      <c r="V1207" s="10">
        <f t="shared" ref="V1207:V1212" si="496">SUM(S1207*T1207)*U1207</f>
        <v>0</v>
      </c>
      <c r="W1207" s="5"/>
      <c r="X1207" s="5"/>
      <c r="Y1207" s="5"/>
      <c r="Z1207" s="5"/>
    </row>
    <row r="1208" spans="1:26" x14ac:dyDescent="0.25">
      <c r="A1208" s="30" t="s">
        <v>24</v>
      </c>
      <c r="B1208" s="11"/>
      <c r="C1208" s="12"/>
      <c r="D1208" s="28"/>
      <c r="E1208" s="28"/>
      <c r="F1208" s="28">
        <f t="shared" si="493"/>
        <v>0</v>
      </c>
      <c r="G1208" s="10"/>
      <c r="H1208" s="15"/>
      <c r="I1208" s="10">
        <f t="shared" si="494"/>
        <v>0</v>
      </c>
      <c r="N1208" s="30" t="s">
        <v>24</v>
      </c>
      <c r="O1208" s="11"/>
      <c r="P1208" s="12"/>
      <c r="Q1208" s="28"/>
      <c r="R1208" s="28"/>
      <c r="S1208" s="28">
        <f t="shared" si="495"/>
        <v>0</v>
      </c>
      <c r="T1208" s="10"/>
      <c r="U1208" s="15"/>
      <c r="V1208" s="10">
        <f t="shared" si="496"/>
        <v>0</v>
      </c>
      <c r="W1208" s="5"/>
      <c r="X1208" s="5"/>
      <c r="Y1208" s="5"/>
      <c r="Z1208" s="5"/>
    </row>
    <row r="1209" spans="1:26" x14ac:dyDescent="0.25">
      <c r="A1209" s="30" t="s">
        <v>24</v>
      </c>
      <c r="B1209" s="11"/>
      <c r="C1209" s="12"/>
      <c r="D1209" s="28"/>
      <c r="E1209" s="28"/>
      <c r="F1209" s="28">
        <f t="shared" si="493"/>
        <v>0</v>
      </c>
      <c r="G1209" s="10"/>
      <c r="H1209" s="15"/>
      <c r="I1209" s="10">
        <f t="shared" si="494"/>
        <v>0</v>
      </c>
      <c r="N1209" s="30" t="s">
        <v>24</v>
      </c>
      <c r="O1209" s="11"/>
      <c r="P1209" s="12"/>
      <c r="Q1209" s="28"/>
      <c r="R1209" s="28"/>
      <c r="S1209" s="28">
        <f t="shared" si="495"/>
        <v>0</v>
      </c>
      <c r="T1209" s="10"/>
      <c r="U1209" s="15"/>
      <c r="V1209" s="10">
        <f t="shared" si="496"/>
        <v>0</v>
      </c>
      <c r="W1209" s="5"/>
      <c r="X1209" s="5"/>
      <c r="Y1209" s="5"/>
      <c r="Z1209" s="5"/>
    </row>
    <row r="1210" spans="1:26" x14ac:dyDescent="0.25">
      <c r="A1210" s="31" t="s">
        <v>25</v>
      </c>
      <c r="B1210" s="11"/>
      <c r="C1210" s="12"/>
      <c r="D1210" s="28"/>
      <c r="E1210" s="28"/>
      <c r="F1210" s="28">
        <f t="shared" si="493"/>
        <v>0</v>
      </c>
      <c r="G1210" s="10"/>
      <c r="H1210" s="15"/>
      <c r="I1210" s="10">
        <f t="shared" si="494"/>
        <v>0</v>
      </c>
      <c r="N1210" s="31" t="s">
        <v>25</v>
      </c>
      <c r="O1210" s="11"/>
      <c r="P1210" s="12"/>
      <c r="Q1210" s="28"/>
      <c r="R1210" s="28"/>
      <c r="S1210" s="28">
        <f t="shared" si="495"/>
        <v>0</v>
      </c>
      <c r="T1210" s="10"/>
      <c r="U1210" s="15"/>
      <c r="V1210" s="10">
        <f t="shared" si="496"/>
        <v>0</v>
      </c>
      <c r="W1210" s="5"/>
      <c r="X1210" s="5"/>
      <c r="Y1210" s="5"/>
      <c r="Z1210" s="5"/>
    </row>
    <row r="1211" spans="1:26" x14ac:dyDescent="0.25">
      <c r="A1211" s="31" t="s">
        <v>25</v>
      </c>
      <c r="B1211" s="11"/>
      <c r="C1211" s="12"/>
      <c r="D1211" s="28"/>
      <c r="E1211" s="28"/>
      <c r="F1211" s="28">
        <f t="shared" si="493"/>
        <v>0</v>
      </c>
      <c r="G1211" s="10"/>
      <c r="H1211" s="15"/>
      <c r="I1211" s="10">
        <f t="shared" si="494"/>
        <v>0</v>
      </c>
      <c r="N1211" s="31" t="s">
        <v>25</v>
      </c>
      <c r="O1211" s="11"/>
      <c r="P1211" s="12"/>
      <c r="Q1211" s="28"/>
      <c r="R1211" s="28"/>
      <c r="S1211" s="28">
        <f t="shared" si="495"/>
        <v>0</v>
      </c>
      <c r="T1211" s="10"/>
      <c r="U1211" s="15"/>
      <c r="V1211" s="10">
        <f t="shared" si="496"/>
        <v>0</v>
      </c>
      <c r="W1211" s="5"/>
      <c r="X1211" s="5"/>
      <c r="Y1211" s="5"/>
      <c r="Z1211" s="5"/>
    </row>
    <row r="1212" spans="1:26" x14ac:dyDescent="0.25">
      <c r="A1212" s="31" t="s">
        <v>25</v>
      </c>
      <c r="B1212" s="11"/>
      <c r="C1212" s="12"/>
      <c r="D1212" s="28"/>
      <c r="E1212" s="28"/>
      <c r="F1212" s="28">
        <f t="shared" si="493"/>
        <v>0</v>
      </c>
      <c r="G1212" s="10"/>
      <c r="H1212" s="15"/>
      <c r="I1212" s="10">
        <f t="shared" si="494"/>
        <v>0</v>
      </c>
      <c r="N1212" s="31" t="s">
        <v>25</v>
      </c>
      <c r="O1212" s="11"/>
      <c r="P1212" s="12"/>
      <c r="Q1212" s="28"/>
      <c r="R1212" s="28"/>
      <c r="S1212" s="28">
        <f t="shared" si="495"/>
        <v>0</v>
      </c>
      <c r="T1212" s="10"/>
      <c r="U1212" s="15"/>
      <c r="V1212" s="10">
        <f t="shared" si="496"/>
        <v>0</v>
      </c>
      <c r="W1212" s="5"/>
      <c r="X1212" s="5"/>
      <c r="Y1212" s="5"/>
      <c r="Z1212" s="5"/>
    </row>
    <row r="1213" spans="1:26" x14ac:dyDescent="0.25">
      <c r="A1213" s="31" t="s">
        <v>39</v>
      </c>
      <c r="B1213" s="11"/>
      <c r="C1213" s="12"/>
      <c r="D1213" s="28"/>
      <c r="E1213" s="28"/>
      <c r="F1213" s="28"/>
      <c r="G1213" s="10"/>
      <c r="H1213" s="15"/>
      <c r="I1213" s="10">
        <f t="shared" ref="I1213:I1215" si="497">SUM(G1213*H1213)</f>
        <v>0</v>
      </c>
      <c r="N1213" s="31" t="s">
        <v>39</v>
      </c>
      <c r="O1213" s="11"/>
      <c r="P1213" s="12"/>
      <c r="Q1213" s="28"/>
      <c r="R1213" s="28"/>
      <c r="S1213" s="28"/>
      <c r="T1213" s="10"/>
      <c r="U1213" s="15"/>
      <c r="V1213" s="10">
        <f t="shared" ref="V1213:V1215" si="498">SUM(T1213*U1213)</f>
        <v>0</v>
      </c>
      <c r="W1213" s="5"/>
      <c r="X1213" s="5"/>
      <c r="Y1213" s="5"/>
      <c r="Z1213" s="5"/>
    </row>
    <row r="1214" spans="1:26" x14ac:dyDescent="0.25">
      <c r="A1214" s="31" t="s">
        <v>39</v>
      </c>
      <c r="B1214" s="11"/>
      <c r="C1214" s="12"/>
      <c r="D1214" s="28"/>
      <c r="E1214" s="28"/>
      <c r="F1214" s="28"/>
      <c r="G1214" s="10"/>
      <c r="H1214" s="15"/>
      <c r="I1214" s="10">
        <f t="shared" si="497"/>
        <v>0</v>
      </c>
      <c r="N1214" s="31" t="s">
        <v>39</v>
      </c>
      <c r="O1214" s="11"/>
      <c r="P1214" s="12"/>
      <c r="Q1214" s="28"/>
      <c r="R1214" s="28"/>
      <c r="S1214" s="28"/>
      <c r="T1214" s="10"/>
      <c r="U1214" s="15"/>
      <c r="V1214" s="10">
        <f t="shared" si="498"/>
        <v>0</v>
      </c>
      <c r="W1214" s="5"/>
      <c r="X1214" s="5"/>
      <c r="Y1214" s="5"/>
      <c r="Z1214" s="5"/>
    </row>
    <row r="1215" spans="1:26" x14ac:dyDescent="0.25">
      <c r="A1215" s="31" t="s">
        <v>39</v>
      </c>
      <c r="B1215" s="11"/>
      <c r="C1215" s="12"/>
      <c r="D1215" s="28"/>
      <c r="E1215" s="28"/>
      <c r="F1215" s="28"/>
      <c r="G1215" s="10"/>
      <c r="H1215" s="15"/>
      <c r="I1215" s="10">
        <f t="shared" si="497"/>
        <v>0</v>
      </c>
      <c r="N1215" s="31" t="s">
        <v>39</v>
      </c>
      <c r="O1215" s="11"/>
      <c r="P1215" s="12"/>
      <c r="Q1215" s="28"/>
      <c r="R1215" s="28"/>
      <c r="S1215" s="28"/>
      <c r="T1215" s="10"/>
      <c r="U1215" s="15"/>
      <c r="V1215" s="10">
        <f t="shared" si="498"/>
        <v>0</v>
      </c>
      <c r="W1215" s="5"/>
      <c r="X1215" s="5"/>
      <c r="Y1215" s="5"/>
      <c r="Z1215" s="5"/>
    </row>
    <row r="1216" spans="1:26" x14ac:dyDescent="0.25">
      <c r="A1216" s="32" t="s">
        <v>28</v>
      </c>
      <c r="B1216" s="11" t="s">
        <v>1236</v>
      </c>
      <c r="C1216" s="12"/>
      <c r="D1216" s="28"/>
      <c r="E1216" s="28"/>
      <c r="F1216" s="28"/>
      <c r="G1216" s="10">
        <v>1</v>
      </c>
      <c r="H1216" s="15">
        <v>4220</v>
      </c>
      <c r="I1216" s="10">
        <f t="shared" ref="I1216" si="499">SUM(G1216*H1216)</f>
        <v>4220</v>
      </c>
      <c r="J1216" s="5" t="s">
        <v>1252</v>
      </c>
      <c r="N1216" s="32" t="s">
        <v>28</v>
      </c>
      <c r="O1216" s="11" t="s">
        <v>1236</v>
      </c>
      <c r="P1216" s="12"/>
      <c r="Q1216" s="28"/>
      <c r="R1216" s="28"/>
      <c r="S1216" s="28"/>
      <c r="T1216" s="10">
        <v>1</v>
      </c>
      <c r="U1216" s="96">
        <v>1000</v>
      </c>
      <c r="V1216" s="10">
        <f t="shared" ref="V1216:V1235" si="500">SUM(T1216*U1216)</f>
        <v>1000</v>
      </c>
      <c r="W1216" s="5" t="s">
        <v>1252</v>
      </c>
      <c r="X1216" s="5"/>
      <c r="Y1216" s="5"/>
      <c r="Z1216" s="5"/>
    </row>
    <row r="1217" spans="1:26" x14ac:dyDescent="0.25">
      <c r="A1217" s="32" t="s">
        <v>28</v>
      </c>
      <c r="B1217" s="11" t="s">
        <v>1237</v>
      </c>
      <c r="C1217" s="12"/>
      <c r="D1217" s="28"/>
      <c r="E1217" s="28"/>
      <c r="F1217" s="28"/>
      <c r="G1217" s="10">
        <v>1</v>
      </c>
      <c r="H1217" s="15">
        <v>4293</v>
      </c>
      <c r="I1217" s="10">
        <f t="shared" ref="I1217:I1235" si="501">SUM(G1217*H1217)</f>
        <v>4293</v>
      </c>
      <c r="J1217" s="10" t="s">
        <v>1240</v>
      </c>
      <c r="N1217" s="32" t="s">
        <v>28</v>
      </c>
      <c r="O1217" s="11" t="s">
        <v>1237</v>
      </c>
      <c r="P1217" s="12"/>
      <c r="Q1217" s="28"/>
      <c r="R1217" s="28"/>
      <c r="S1217" s="28"/>
      <c r="T1217" s="10">
        <v>1</v>
      </c>
      <c r="U1217" s="96">
        <v>1866</v>
      </c>
      <c r="V1217" s="10">
        <f t="shared" si="500"/>
        <v>1866</v>
      </c>
      <c r="W1217" s="10" t="s">
        <v>1240</v>
      </c>
      <c r="X1217" s="5"/>
      <c r="Y1217" s="5"/>
      <c r="Z1217" s="5"/>
    </row>
    <row r="1218" spans="1:26" x14ac:dyDescent="0.25">
      <c r="A1218" s="32" t="s">
        <v>28</v>
      </c>
      <c r="B1218" s="11" t="s">
        <v>1239</v>
      </c>
      <c r="C1218" s="12"/>
      <c r="D1218" s="28"/>
      <c r="E1218" s="28"/>
      <c r="F1218" s="28"/>
      <c r="G1218" s="10">
        <v>1</v>
      </c>
      <c r="H1218" s="15">
        <v>888</v>
      </c>
      <c r="I1218" s="10">
        <f t="shared" si="501"/>
        <v>888</v>
      </c>
      <c r="J1218" s="10" t="s">
        <v>1240</v>
      </c>
      <c r="N1218" s="32" t="s">
        <v>28</v>
      </c>
      <c r="O1218" s="11" t="s">
        <v>1239</v>
      </c>
      <c r="P1218" s="12"/>
      <c r="Q1218" s="28"/>
      <c r="R1218" s="28"/>
      <c r="S1218" s="28"/>
      <c r="T1218" s="10">
        <v>1</v>
      </c>
      <c r="U1218" s="96">
        <v>419</v>
      </c>
      <c r="V1218" s="10">
        <f t="shared" si="500"/>
        <v>419</v>
      </c>
      <c r="W1218" s="10" t="s">
        <v>1240</v>
      </c>
      <c r="X1218" s="5"/>
      <c r="Y1218" s="5"/>
      <c r="Z1218" s="5"/>
    </row>
    <row r="1219" spans="1:26" x14ac:dyDescent="0.25">
      <c r="A1219" s="32" t="s">
        <v>28</v>
      </c>
      <c r="B1219" s="11" t="s">
        <v>1242</v>
      </c>
      <c r="C1219" s="12"/>
      <c r="D1219" s="28"/>
      <c r="E1219" s="28"/>
      <c r="F1219" s="28"/>
      <c r="G1219" s="10">
        <v>0.4</v>
      </c>
      <c r="H1219" s="15">
        <f>SUM(I1217:I1218)</f>
        <v>5181</v>
      </c>
      <c r="I1219" s="10">
        <f t="shared" si="501"/>
        <v>2072.4</v>
      </c>
      <c r="J1219" s="10" t="s">
        <v>1240</v>
      </c>
      <c r="N1219" s="32" t="s">
        <v>28</v>
      </c>
      <c r="O1219" s="11" t="s">
        <v>1242</v>
      </c>
      <c r="P1219" s="12"/>
      <c r="Q1219" s="28"/>
      <c r="R1219" s="28"/>
      <c r="S1219" s="28"/>
      <c r="T1219" s="10">
        <v>0.4</v>
      </c>
      <c r="U1219" s="96">
        <v>932</v>
      </c>
      <c r="V1219" s="10">
        <f t="shared" si="500"/>
        <v>372.8</v>
      </c>
      <c r="W1219" s="10" t="s">
        <v>1240</v>
      </c>
      <c r="X1219" s="5"/>
      <c r="Y1219" s="5"/>
      <c r="Z1219" s="5"/>
    </row>
    <row r="1220" spans="1:26" x14ac:dyDescent="0.25">
      <c r="A1220" t="s">
        <v>26</v>
      </c>
      <c r="B1220" s="11"/>
      <c r="C1220" s="12"/>
      <c r="D1220" s="28"/>
      <c r="E1220" s="28"/>
      <c r="F1220" s="28"/>
      <c r="G1220" s="33">
        <v>0.1</v>
      </c>
      <c r="H1220" s="15">
        <f>SUM(I1216:I1219)</f>
        <v>11473.4</v>
      </c>
      <c r="I1220" s="10">
        <f t="shared" si="501"/>
        <v>1147.3399999999999</v>
      </c>
      <c r="N1220" t="s">
        <v>26</v>
      </c>
      <c r="O1220" s="11"/>
      <c r="P1220" s="12"/>
      <c r="Q1220" s="28"/>
      <c r="R1220" s="28"/>
      <c r="S1220" s="28"/>
      <c r="T1220" s="33">
        <v>0.1</v>
      </c>
      <c r="U1220" s="15">
        <f>SUM(V1216:V1219)</f>
        <v>3657.8</v>
      </c>
      <c r="V1220" s="10">
        <f t="shared" si="500"/>
        <v>365.78000000000003</v>
      </c>
      <c r="W1220" s="5"/>
      <c r="X1220" s="5"/>
      <c r="Y1220" s="5"/>
      <c r="Z1220" s="5"/>
    </row>
    <row r="1221" spans="1:26" x14ac:dyDescent="0.25">
      <c r="B1221" s="11" t="s">
        <v>27</v>
      </c>
      <c r="C1221" s="12"/>
      <c r="D1221" s="28"/>
      <c r="E1221" s="28"/>
      <c r="F1221" s="28"/>
      <c r="G1221" s="10"/>
      <c r="H1221" s="15"/>
      <c r="I1221" s="10">
        <f t="shared" si="501"/>
        <v>0</v>
      </c>
      <c r="O1221" s="11" t="s">
        <v>27</v>
      </c>
      <c r="P1221" s="12"/>
      <c r="Q1221" s="28"/>
      <c r="R1221" s="28"/>
      <c r="S1221" s="28"/>
      <c r="T1221" s="10"/>
      <c r="U1221" s="15"/>
      <c r="V1221" s="10">
        <f t="shared" si="500"/>
        <v>0</v>
      </c>
      <c r="W1221" s="5"/>
      <c r="X1221" s="5"/>
      <c r="Y1221" s="5"/>
      <c r="Z1221" s="5"/>
    </row>
    <row r="1222" spans="1:26" x14ac:dyDescent="0.25">
      <c r="B1222" s="11" t="s">
        <v>13</v>
      </c>
      <c r="C1222" s="12" t="s">
        <v>14</v>
      </c>
      <c r="D1222" s="28" t="s">
        <v>29</v>
      </c>
      <c r="E1222" s="28"/>
      <c r="F1222" s="28">
        <f>SUM(G1207:G1209)</f>
        <v>0</v>
      </c>
      <c r="G1222" s="34">
        <f>SUM(F1222)/20</f>
        <v>0</v>
      </c>
      <c r="H1222" s="23"/>
      <c r="I1222" s="10">
        <f t="shared" si="501"/>
        <v>0</v>
      </c>
      <c r="O1222" s="11" t="s">
        <v>13</v>
      </c>
      <c r="P1222" s="12" t="s">
        <v>14</v>
      </c>
      <c r="Q1222" s="28" t="s">
        <v>29</v>
      </c>
      <c r="R1222" s="28"/>
      <c r="S1222" s="28">
        <f>SUM(T1207:T1209)</f>
        <v>0</v>
      </c>
      <c r="T1222" s="34">
        <f>SUM(S1222)/20</f>
        <v>0</v>
      </c>
      <c r="U1222" s="23"/>
      <c r="V1222" s="10">
        <f t="shared" si="500"/>
        <v>0</v>
      </c>
      <c r="W1222" s="5"/>
      <c r="X1222" s="5"/>
      <c r="Y1222" s="5"/>
      <c r="Z1222" s="5"/>
    </row>
    <row r="1223" spans="1:26" x14ac:dyDescent="0.25">
      <c r="B1223" s="11" t="s">
        <v>13</v>
      </c>
      <c r="C1223" s="12" t="s">
        <v>14</v>
      </c>
      <c r="D1223" s="28" t="s">
        <v>30</v>
      </c>
      <c r="E1223" s="28"/>
      <c r="F1223" s="28">
        <f>SUM(G1210:G1212)</f>
        <v>0</v>
      </c>
      <c r="G1223" s="34">
        <f>SUM(F1223)/10</f>
        <v>0</v>
      </c>
      <c r="H1223" s="23"/>
      <c r="I1223" s="10">
        <f t="shared" si="501"/>
        <v>0</v>
      </c>
      <c r="O1223" s="11" t="s">
        <v>13</v>
      </c>
      <c r="P1223" s="12" t="s">
        <v>14</v>
      </c>
      <c r="Q1223" s="28" t="s">
        <v>30</v>
      </c>
      <c r="R1223" s="28"/>
      <c r="S1223" s="28">
        <f>SUM(T1210:T1212)</f>
        <v>0</v>
      </c>
      <c r="T1223" s="34">
        <f>SUM(S1223)/10</f>
        <v>0</v>
      </c>
      <c r="U1223" s="23"/>
      <c r="V1223" s="10">
        <f t="shared" si="500"/>
        <v>0</v>
      </c>
      <c r="W1223" s="5"/>
      <c r="X1223" s="5"/>
      <c r="Y1223" s="5"/>
      <c r="Z1223" s="5"/>
    </row>
    <row r="1224" spans="1:26" x14ac:dyDescent="0.25">
      <c r="B1224" s="11" t="s">
        <v>13</v>
      </c>
      <c r="C1224" s="12" t="s">
        <v>14</v>
      </c>
      <c r="D1224" s="28" t="s">
        <v>60</v>
      </c>
      <c r="E1224" s="28"/>
      <c r="F1224" s="69"/>
      <c r="G1224" s="34">
        <f>SUM(F1224)*0.25</f>
        <v>0</v>
      </c>
      <c r="H1224" s="23"/>
      <c r="I1224" s="10">
        <f t="shared" si="501"/>
        <v>0</v>
      </c>
      <c r="O1224" s="11" t="s">
        <v>13</v>
      </c>
      <c r="P1224" s="12" t="s">
        <v>14</v>
      </c>
      <c r="Q1224" s="28" t="s">
        <v>60</v>
      </c>
      <c r="R1224" s="28"/>
      <c r="S1224" s="69"/>
      <c r="T1224" s="34">
        <f>SUM(S1224)*0.25</f>
        <v>0</v>
      </c>
      <c r="U1224" s="23"/>
      <c r="V1224" s="10">
        <f t="shared" si="500"/>
        <v>0</v>
      </c>
      <c r="W1224" s="5"/>
      <c r="X1224" s="5"/>
      <c r="Y1224" s="5"/>
      <c r="Z1224" s="5"/>
    </row>
    <row r="1225" spans="1:26" x14ac:dyDescent="0.25">
      <c r="B1225" s="11" t="s">
        <v>13</v>
      </c>
      <c r="C1225" s="12" t="s">
        <v>14</v>
      </c>
      <c r="D1225" s="28"/>
      <c r="E1225" s="28"/>
      <c r="F1225" s="28"/>
      <c r="G1225" s="34"/>
      <c r="H1225" s="23"/>
      <c r="I1225" s="10">
        <f t="shared" si="501"/>
        <v>0</v>
      </c>
      <c r="O1225" s="11" t="s">
        <v>13</v>
      </c>
      <c r="P1225" s="12" t="s">
        <v>14</v>
      </c>
      <c r="Q1225" s="28"/>
      <c r="R1225" s="28"/>
      <c r="S1225" s="28"/>
      <c r="T1225" s="34"/>
      <c r="U1225" s="23"/>
      <c r="V1225" s="10">
        <f t="shared" si="500"/>
        <v>0</v>
      </c>
      <c r="W1225" s="5"/>
      <c r="X1225" s="5"/>
      <c r="Y1225" s="5"/>
      <c r="Z1225" s="5"/>
    </row>
    <row r="1226" spans="1:26" x14ac:dyDescent="0.25">
      <c r="B1226" s="11" t="s">
        <v>13</v>
      </c>
      <c r="C1226" s="12" t="s">
        <v>15</v>
      </c>
      <c r="D1226" s="28"/>
      <c r="E1226" s="28"/>
      <c r="F1226" s="28"/>
      <c r="G1226" s="34"/>
      <c r="H1226" s="23"/>
      <c r="I1226" s="10">
        <f t="shared" si="501"/>
        <v>0</v>
      </c>
      <c r="O1226" s="11" t="s">
        <v>13</v>
      </c>
      <c r="P1226" s="12" t="s">
        <v>15</v>
      </c>
      <c r="Q1226" s="28"/>
      <c r="R1226" s="28"/>
      <c r="S1226" s="28"/>
      <c r="T1226" s="34"/>
      <c r="U1226" s="23"/>
      <c r="V1226" s="10">
        <f t="shared" si="500"/>
        <v>0</v>
      </c>
      <c r="W1226" s="5"/>
      <c r="X1226" s="5"/>
      <c r="Y1226" s="5"/>
      <c r="Z1226" s="5"/>
    </row>
    <row r="1227" spans="1:26" x14ac:dyDescent="0.25">
      <c r="B1227" s="11" t="s">
        <v>13</v>
      </c>
      <c r="C1227" s="12" t="s">
        <v>15</v>
      </c>
      <c r="D1227" s="28"/>
      <c r="E1227" s="28"/>
      <c r="F1227" s="28"/>
      <c r="G1227" s="34"/>
      <c r="H1227" s="23"/>
      <c r="I1227" s="10">
        <f t="shared" si="501"/>
        <v>0</v>
      </c>
      <c r="O1227" s="11" t="s">
        <v>13</v>
      </c>
      <c r="P1227" s="12" t="s">
        <v>15</v>
      </c>
      <c r="Q1227" s="28"/>
      <c r="R1227" s="28"/>
      <c r="S1227" s="28"/>
      <c r="T1227" s="34"/>
      <c r="U1227" s="23"/>
      <c r="V1227" s="10">
        <f t="shared" si="500"/>
        <v>0</v>
      </c>
      <c r="W1227" s="5"/>
      <c r="X1227" s="5"/>
      <c r="Y1227" s="5"/>
      <c r="Z1227" s="5"/>
    </row>
    <row r="1228" spans="1:26" x14ac:dyDescent="0.25">
      <c r="B1228" s="11" t="s">
        <v>13</v>
      </c>
      <c r="C1228" s="12" t="s">
        <v>15</v>
      </c>
      <c r="D1228" s="28"/>
      <c r="E1228" s="28"/>
      <c r="F1228" s="28"/>
      <c r="G1228" s="34"/>
      <c r="H1228" s="23"/>
      <c r="I1228" s="10">
        <f t="shared" si="501"/>
        <v>0</v>
      </c>
      <c r="O1228" s="11" t="s">
        <v>13</v>
      </c>
      <c r="P1228" s="12" t="s">
        <v>15</v>
      </c>
      <c r="Q1228" s="28"/>
      <c r="R1228" s="28"/>
      <c r="S1228" s="28"/>
      <c r="T1228" s="34"/>
      <c r="U1228" s="23"/>
      <c r="V1228" s="10">
        <f t="shared" si="500"/>
        <v>0</v>
      </c>
      <c r="W1228" s="5"/>
      <c r="X1228" s="5"/>
      <c r="Y1228" s="5"/>
      <c r="Z1228" s="5"/>
    </row>
    <row r="1229" spans="1:26" x14ac:dyDescent="0.25">
      <c r="B1229" s="11" t="s">
        <v>13</v>
      </c>
      <c r="C1229" s="12" t="s">
        <v>16</v>
      </c>
      <c r="D1229" s="28"/>
      <c r="E1229" s="28"/>
      <c r="F1229" s="28"/>
      <c r="G1229" s="34"/>
      <c r="H1229" s="23"/>
      <c r="I1229" s="10">
        <f t="shared" si="501"/>
        <v>0</v>
      </c>
      <c r="O1229" s="11" t="s">
        <v>13</v>
      </c>
      <c r="P1229" s="12" t="s">
        <v>16</v>
      </c>
      <c r="Q1229" s="28"/>
      <c r="R1229" s="28"/>
      <c r="S1229" s="28"/>
      <c r="T1229" s="34"/>
      <c r="U1229" s="23"/>
      <c r="V1229" s="10">
        <f t="shared" si="500"/>
        <v>0</v>
      </c>
      <c r="W1229" s="5"/>
      <c r="X1229" s="5"/>
      <c r="Y1229" s="5"/>
      <c r="Z1229" s="5"/>
    </row>
    <row r="1230" spans="1:26" x14ac:dyDescent="0.25">
      <c r="B1230" s="11" t="s">
        <v>13</v>
      </c>
      <c r="C1230" s="12" t="s">
        <v>16</v>
      </c>
      <c r="D1230" s="28"/>
      <c r="E1230" s="28"/>
      <c r="F1230" s="28"/>
      <c r="G1230" s="34"/>
      <c r="H1230" s="23"/>
      <c r="I1230" s="10">
        <f t="shared" si="501"/>
        <v>0</v>
      </c>
      <c r="O1230" s="11" t="s">
        <v>13</v>
      </c>
      <c r="P1230" s="12" t="s">
        <v>16</v>
      </c>
      <c r="Q1230" s="28"/>
      <c r="R1230" s="28"/>
      <c r="S1230" s="28"/>
      <c r="T1230" s="34"/>
      <c r="U1230" s="23"/>
      <c r="V1230" s="10">
        <f t="shared" si="500"/>
        <v>0</v>
      </c>
      <c r="W1230" s="5"/>
      <c r="X1230" s="5"/>
      <c r="Y1230" s="5"/>
      <c r="Z1230" s="5"/>
    </row>
    <row r="1231" spans="1:26" x14ac:dyDescent="0.25">
      <c r="B1231" s="11" t="s">
        <v>21</v>
      </c>
      <c r="C1231" s="12" t="s">
        <v>14</v>
      </c>
      <c r="D1231" s="28"/>
      <c r="E1231" s="28"/>
      <c r="F1231" s="28"/>
      <c r="G1231" s="22">
        <f>SUM(G1222:G1225)</f>
        <v>0</v>
      </c>
      <c r="H1231" s="15">
        <v>37.42</v>
      </c>
      <c r="I1231" s="10">
        <f t="shared" si="501"/>
        <v>0</v>
      </c>
      <c r="K1231" s="5">
        <f>SUM(G1231)*I1205</f>
        <v>0</v>
      </c>
      <c r="O1231" s="11" t="s">
        <v>21</v>
      </c>
      <c r="P1231" s="12" t="s">
        <v>14</v>
      </c>
      <c r="Q1231" s="28"/>
      <c r="R1231" s="28"/>
      <c r="S1231" s="28"/>
      <c r="T1231" s="22">
        <f>SUM(T1222:T1225)</f>
        <v>0</v>
      </c>
      <c r="U1231" s="15">
        <v>37.42</v>
      </c>
      <c r="V1231" s="10">
        <f t="shared" si="500"/>
        <v>0</v>
      </c>
      <c r="W1231" s="5"/>
      <c r="X1231" s="5">
        <f>SUM(T1231)*V1205</f>
        <v>0</v>
      </c>
      <c r="Y1231" s="5"/>
      <c r="Z1231" s="5"/>
    </row>
    <row r="1232" spans="1:26" x14ac:dyDescent="0.25">
      <c r="B1232" s="11" t="s">
        <v>21</v>
      </c>
      <c r="C1232" s="12" t="s">
        <v>15</v>
      </c>
      <c r="D1232" s="28"/>
      <c r="E1232" s="28"/>
      <c r="F1232" s="28"/>
      <c r="G1232" s="22">
        <f>SUM(G1226:G1228)</f>
        <v>0</v>
      </c>
      <c r="H1232" s="15">
        <v>37.42</v>
      </c>
      <c r="I1232" s="10">
        <f t="shared" si="501"/>
        <v>0</v>
      </c>
      <c r="L1232" s="5">
        <f>SUM(G1232)*I1205</f>
        <v>0</v>
      </c>
      <c r="O1232" s="11" t="s">
        <v>21</v>
      </c>
      <c r="P1232" s="12" t="s">
        <v>15</v>
      </c>
      <c r="Q1232" s="28"/>
      <c r="R1232" s="28"/>
      <c r="S1232" s="28"/>
      <c r="T1232" s="22">
        <f>SUM(T1226:T1228)</f>
        <v>0</v>
      </c>
      <c r="U1232" s="15">
        <v>37.42</v>
      </c>
      <c r="V1232" s="10">
        <f t="shared" si="500"/>
        <v>0</v>
      </c>
      <c r="W1232" s="5"/>
      <c r="X1232" s="5"/>
      <c r="Y1232" s="5">
        <f>SUM(T1232)*V1205</f>
        <v>0</v>
      </c>
      <c r="Z1232" s="5"/>
    </row>
    <row r="1233" spans="1:26" x14ac:dyDescent="0.25">
      <c r="B1233" s="11" t="s">
        <v>21</v>
      </c>
      <c r="C1233" s="12" t="s">
        <v>16</v>
      </c>
      <c r="D1233" s="28"/>
      <c r="E1233" s="28"/>
      <c r="F1233" s="28"/>
      <c r="G1233" s="22">
        <f>SUM(G1229:G1230)</f>
        <v>0</v>
      </c>
      <c r="H1233" s="15">
        <v>37.42</v>
      </c>
      <c r="I1233" s="10">
        <f t="shared" si="501"/>
        <v>0</v>
      </c>
      <c r="M1233" s="5">
        <f>SUM(G1233)*I1205</f>
        <v>0</v>
      </c>
      <c r="O1233" s="11" t="s">
        <v>21</v>
      </c>
      <c r="P1233" s="12" t="s">
        <v>16</v>
      </c>
      <c r="Q1233" s="28"/>
      <c r="R1233" s="28"/>
      <c r="S1233" s="28"/>
      <c r="T1233" s="22">
        <f>SUM(T1229:T1230)</f>
        <v>0</v>
      </c>
      <c r="U1233" s="15">
        <v>37.42</v>
      </c>
      <c r="V1233" s="10">
        <f t="shared" si="500"/>
        <v>0</v>
      </c>
      <c r="W1233" s="5"/>
      <c r="X1233" s="5"/>
      <c r="Y1233" s="5"/>
      <c r="Z1233" s="5">
        <f>SUM(T1233)*V1205</f>
        <v>0</v>
      </c>
    </row>
    <row r="1234" spans="1:26" x14ac:dyDescent="0.25">
      <c r="B1234" s="11" t="s">
        <v>13</v>
      </c>
      <c r="C1234" s="12" t="s">
        <v>17</v>
      </c>
      <c r="D1234" s="28"/>
      <c r="E1234" s="28"/>
      <c r="F1234" s="28"/>
      <c r="G1234" s="34">
        <v>1</v>
      </c>
      <c r="H1234" s="15">
        <v>37.42</v>
      </c>
      <c r="I1234" s="10">
        <f t="shared" si="501"/>
        <v>37.42</v>
      </c>
      <c r="L1234" s="5">
        <f>SUM(G1234)*I1205</f>
        <v>5</v>
      </c>
      <c r="O1234" s="11" t="s">
        <v>13</v>
      </c>
      <c r="P1234" s="12" t="s">
        <v>17</v>
      </c>
      <c r="Q1234" s="28"/>
      <c r="R1234" s="28"/>
      <c r="S1234" s="28"/>
      <c r="T1234" s="34">
        <v>1</v>
      </c>
      <c r="U1234" s="15">
        <v>37.42</v>
      </c>
      <c r="V1234" s="10">
        <f t="shared" si="500"/>
        <v>37.42</v>
      </c>
      <c r="W1234" s="5"/>
      <c r="X1234" s="5"/>
      <c r="Y1234" s="5">
        <f>SUM(T1234)*V1205</f>
        <v>0</v>
      </c>
      <c r="Z1234" s="5"/>
    </row>
    <row r="1235" spans="1:26" x14ac:dyDescent="0.25">
      <c r="B1235" s="11" t="s">
        <v>12</v>
      </c>
      <c r="C1235" s="12"/>
      <c r="D1235" s="28"/>
      <c r="E1235" s="28"/>
      <c r="F1235" s="28"/>
      <c r="G1235" s="10">
        <v>2</v>
      </c>
      <c r="H1235" s="15">
        <v>37.42</v>
      </c>
      <c r="I1235" s="10">
        <f t="shared" si="501"/>
        <v>74.84</v>
      </c>
      <c r="O1235" s="11" t="s">
        <v>12</v>
      </c>
      <c r="P1235" s="12"/>
      <c r="Q1235" s="28"/>
      <c r="R1235" s="28"/>
      <c r="S1235" s="28"/>
      <c r="T1235" s="10">
        <v>2</v>
      </c>
      <c r="U1235" s="15">
        <v>37.42</v>
      </c>
      <c r="V1235" s="10">
        <f t="shared" si="500"/>
        <v>74.84</v>
      </c>
      <c r="W1235" s="5"/>
      <c r="X1235" s="5"/>
      <c r="Y1235" s="5"/>
      <c r="Z1235" s="5"/>
    </row>
    <row r="1236" spans="1:26" x14ac:dyDescent="0.25">
      <c r="B1236" s="11" t="s">
        <v>11</v>
      </c>
      <c r="C1236" s="12"/>
      <c r="D1236" s="28"/>
      <c r="E1236" s="28"/>
      <c r="F1236" s="28"/>
      <c r="G1236" s="10">
        <v>1</v>
      </c>
      <c r="H1236" s="15">
        <f>SUM(I1207:I1235)*0.01</f>
        <v>127.33</v>
      </c>
      <c r="I1236" s="10">
        <f>SUM(G1236*H1236)</f>
        <v>127.33</v>
      </c>
      <c r="O1236" s="11" t="s">
        <v>11</v>
      </c>
      <c r="P1236" s="12"/>
      <c r="Q1236" s="28"/>
      <c r="R1236" s="28"/>
      <c r="S1236" s="28"/>
      <c r="T1236" s="10">
        <v>1</v>
      </c>
      <c r="U1236" s="15">
        <f>SUM(V1207:V1235)*0.01</f>
        <v>41.358400000000003</v>
      </c>
      <c r="V1236" s="10">
        <f>SUM(T1236*U1236)</f>
        <v>41.358400000000003</v>
      </c>
      <c r="W1236" s="5"/>
      <c r="X1236" s="5"/>
      <c r="Y1236" s="5"/>
      <c r="Z1236" s="5"/>
    </row>
    <row r="1237" spans="1:26" s="2" customFormat="1" x14ac:dyDescent="0.25">
      <c r="B1237" s="8" t="s">
        <v>10</v>
      </c>
      <c r="D1237" s="27"/>
      <c r="E1237" s="27"/>
      <c r="F1237" s="27"/>
      <c r="G1237" s="6">
        <f>SUM(G1231:G1234)</f>
        <v>1</v>
      </c>
      <c r="H1237" s="14"/>
      <c r="I1237" s="6">
        <f>SUM(I1207:I1236)</f>
        <v>12860.33</v>
      </c>
      <c r="J1237" s="6">
        <f>SUM(I1237)*I1205</f>
        <v>64301.65</v>
      </c>
      <c r="K1237" s="6">
        <f>SUM(K1231:K1236)</f>
        <v>0</v>
      </c>
      <c r="L1237" s="6">
        <f t="shared" ref="L1237" si="502">SUM(L1231:L1236)</f>
        <v>5</v>
      </c>
      <c r="M1237" s="6">
        <f t="shared" ref="M1237" si="503">SUM(M1231:M1236)</f>
        <v>0</v>
      </c>
      <c r="O1237" s="8" t="s">
        <v>10</v>
      </c>
      <c r="Q1237" s="27"/>
      <c r="R1237" s="27"/>
      <c r="S1237" s="27"/>
      <c r="T1237" s="6">
        <f>SUM(T1231:T1234)</f>
        <v>1</v>
      </c>
      <c r="U1237" s="14"/>
      <c r="V1237" s="6">
        <f>SUM(V1207:V1236)</f>
        <v>4177.1984000000002</v>
      </c>
      <c r="W1237" s="6">
        <f>SUM(V1237)*V1205</f>
        <v>0</v>
      </c>
      <c r="X1237" s="6">
        <f>SUM(X1231:X1236)</f>
        <v>0</v>
      </c>
      <c r="Y1237" s="6">
        <f t="shared" ref="Y1237:Z1237" si="504">SUM(Y1231:Y1236)</f>
        <v>0</v>
      </c>
      <c r="Z1237" s="6">
        <f t="shared" si="504"/>
        <v>0</v>
      </c>
    </row>
    <row r="1238" spans="1:26" ht="15.6" x14ac:dyDescent="0.3">
      <c r="A1238" s="3" t="s">
        <v>9</v>
      </c>
      <c r="B1238" s="67" t="str">
        <f>'JMS SHEDULE OF WORKS'!D40</f>
        <v>SA-11 Female vanity unit</v>
      </c>
      <c r="D1238" s="26" t="str">
        <f>'JMS SHEDULE OF WORKS'!F40</f>
        <v>796mm X 500mm X 400mm</v>
      </c>
      <c r="F1238" s="68" t="str">
        <f>'JMS SHEDULE OF WORKS'!J40</f>
        <v>WC-04</v>
      </c>
      <c r="H1238" s="13" t="s">
        <v>22</v>
      </c>
      <c r="I1238" s="24">
        <f>'JMS SHEDULE OF WORKS'!G40</f>
        <v>5</v>
      </c>
    </row>
    <row r="1239" spans="1:26" s="2" customFormat="1" x14ac:dyDescent="0.25">
      <c r="A1239" s="66" t="str">
        <f>'JMS SHEDULE OF WORKS'!A40</f>
        <v>6881/38</v>
      </c>
      <c r="B1239" s="8" t="s">
        <v>3</v>
      </c>
      <c r="C1239" s="2" t="s">
        <v>4</v>
      </c>
      <c r="D1239" s="27" t="s">
        <v>5</v>
      </c>
      <c r="E1239" s="27" t="s">
        <v>5</v>
      </c>
      <c r="F1239" s="27" t="s">
        <v>23</v>
      </c>
      <c r="G1239" s="6" t="s">
        <v>6</v>
      </c>
      <c r="H1239" s="14" t="s">
        <v>7</v>
      </c>
      <c r="I1239" s="6" t="s">
        <v>8</v>
      </c>
      <c r="J1239" s="6"/>
      <c r="K1239" s="6" t="s">
        <v>18</v>
      </c>
      <c r="L1239" s="6" t="s">
        <v>19</v>
      </c>
      <c r="M1239" s="6" t="s">
        <v>20</v>
      </c>
    </row>
    <row r="1240" spans="1:26" x14ac:dyDescent="0.25">
      <c r="A1240" s="30" t="s">
        <v>24</v>
      </c>
      <c r="B1240" s="11"/>
      <c r="C1240" s="12"/>
      <c r="D1240" s="28"/>
      <c r="E1240" s="28"/>
      <c r="F1240" s="28">
        <f t="shared" ref="F1240:F1245" si="505">SUM(D1240*E1240)</f>
        <v>0</v>
      </c>
      <c r="G1240" s="10"/>
      <c r="H1240" s="15"/>
      <c r="I1240" s="10">
        <f t="shared" ref="I1240:I1245" si="506">SUM(F1240*G1240)*H1240</f>
        <v>0</v>
      </c>
    </row>
    <row r="1241" spans="1:26" x14ac:dyDescent="0.25">
      <c r="A1241" s="30" t="s">
        <v>24</v>
      </c>
      <c r="B1241" s="11"/>
      <c r="C1241" s="12"/>
      <c r="D1241" s="28"/>
      <c r="E1241" s="28"/>
      <c r="F1241" s="28">
        <f t="shared" si="505"/>
        <v>0</v>
      </c>
      <c r="G1241" s="10"/>
      <c r="H1241" s="15"/>
      <c r="I1241" s="10">
        <f t="shared" si="506"/>
        <v>0</v>
      </c>
    </row>
    <row r="1242" spans="1:26" x14ac:dyDescent="0.25">
      <c r="A1242" s="30" t="s">
        <v>24</v>
      </c>
      <c r="B1242" s="11"/>
      <c r="C1242" s="12"/>
      <c r="D1242" s="28"/>
      <c r="E1242" s="28"/>
      <c r="F1242" s="28">
        <f t="shared" si="505"/>
        <v>0</v>
      </c>
      <c r="G1242" s="10"/>
      <c r="H1242" s="15"/>
      <c r="I1242" s="10">
        <f t="shared" si="506"/>
        <v>0</v>
      </c>
    </row>
    <row r="1243" spans="1:26" x14ac:dyDescent="0.25">
      <c r="A1243" s="31" t="s">
        <v>25</v>
      </c>
      <c r="B1243" s="11"/>
      <c r="C1243" s="12"/>
      <c r="D1243" s="28"/>
      <c r="E1243" s="28"/>
      <c r="F1243" s="28">
        <f t="shared" si="505"/>
        <v>0</v>
      </c>
      <c r="G1243" s="10"/>
      <c r="H1243" s="15"/>
      <c r="I1243" s="10">
        <f t="shared" si="506"/>
        <v>0</v>
      </c>
    </row>
    <row r="1244" spans="1:26" x14ac:dyDescent="0.25">
      <c r="A1244" s="31" t="s">
        <v>25</v>
      </c>
      <c r="B1244" s="11"/>
      <c r="C1244" s="12"/>
      <c r="D1244" s="28"/>
      <c r="E1244" s="28"/>
      <c r="F1244" s="28">
        <f t="shared" si="505"/>
        <v>0</v>
      </c>
      <c r="G1244" s="10"/>
      <c r="H1244" s="15"/>
      <c r="I1244" s="10">
        <f t="shared" si="506"/>
        <v>0</v>
      </c>
    </row>
    <row r="1245" spans="1:26" x14ac:dyDescent="0.25">
      <c r="A1245" s="31" t="s">
        <v>25</v>
      </c>
      <c r="B1245" s="11"/>
      <c r="C1245" s="12"/>
      <c r="D1245" s="28"/>
      <c r="E1245" s="28"/>
      <c r="F1245" s="28">
        <f t="shared" si="505"/>
        <v>0</v>
      </c>
      <c r="G1245" s="10"/>
      <c r="H1245" s="15"/>
      <c r="I1245" s="10">
        <f t="shared" si="506"/>
        <v>0</v>
      </c>
    </row>
    <row r="1246" spans="1:26" x14ac:dyDescent="0.25">
      <c r="A1246" s="31" t="s">
        <v>39</v>
      </c>
      <c r="B1246" s="11"/>
      <c r="C1246" s="12"/>
      <c r="D1246" s="28"/>
      <c r="E1246" s="28"/>
      <c r="F1246" s="28"/>
      <c r="G1246" s="10"/>
      <c r="H1246" s="15"/>
      <c r="I1246" s="10">
        <f t="shared" ref="I1246:I1248" si="507">SUM(G1246*H1246)</f>
        <v>0</v>
      </c>
    </row>
    <row r="1247" spans="1:26" x14ac:dyDescent="0.25">
      <c r="A1247" s="31" t="s">
        <v>39</v>
      </c>
      <c r="B1247" s="11"/>
      <c r="C1247" s="12"/>
      <c r="D1247" s="28"/>
      <c r="E1247" s="28"/>
      <c r="F1247" s="28"/>
      <c r="G1247" s="10"/>
      <c r="H1247" s="15"/>
      <c r="I1247" s="10">
        <f t="shared" si="507"/>
        <v>0</v>
      </c>
    </row>
    <row r="1248" spans="1:26" x14ac:dyDescent="0.25">
      <c r="A1248" s="31" t="s">
        <v>39</v>
      </c>
      <c r="B1248" s="11"/>
      <c r="C1248" s="12"/>
      <c r="D1248" s="28"/>
      <c r="E1248" s="28"/>
      <c r="F1248" s="28"/>
      <c r="G1248" s="10"/>
      <c r="H1248" s="15"/>
      <c r="I1248" s="10">
        <f t="shared" si="507"/>
        <v>0</v>
      </c>
    </row>
    <row r="1249" spans="1:11" x14ac:dyDescent="0.25">
      <c r="A1249" s="32" t="s">
        <v>28</v>
      </c>
      <c r="B1249" s="11" t="s">
        <v>1236</v>
      </c>
      <c r="C1249" s="12"/>
      <c r="D1249" s="28"/>
      <c r="E1249" s="28"/>
      <c r="F1249" s="28"/>
      <c r="G1249" s="10">
        <v>1</v>
      </c>
      <c r="H1249" s="15">
        <v>2475</v>
      </c>
      <c r="I1249" s="10">
        <f t="shared" ref="I1249" si="508">SUM(G1249*H1249)</f>
        <v>2475</v>
      </c>
      <c r="J1249" s="5" t="s">
        <v>1252</v>
      </c>
    </row>
    <row r="1250" spans="1:11" x14ac:dyDescent="0.25">
      <c r="A1250" s="32" t="s">
        <v>28</v>
      </c>
      <c r="B1250" s="11" t="s">
        <v>1237</v>
      </c>
      <c r="C1250" s="12"/>
      <c r="D1250" s="28"/>
      <c r="E1250" s="28"/>
      <c r="F1250" s="28"/>
      <c r="G1250" s="10">
        <v>1</v>
      </c>
      <c r="H1250" s="15">
        <v>550</v>
      </c>
      <c r="I1250" s="10">
        <f t="shared" ref="I1250:I1268" si="509">SUM(G1250*H1250)</f>
        <v>550</v>
      </c>
      <c r="J1250" s="10" t="s">
        <v>1240</v>
      </c>
    </row>
    <row r="1251" spans="1:11" x14ac:dyDescent="0.25">
      <c r="A1251" s="32" t="s">
        <v>28</v>
      </c>
      <c r="B1251" s="11" t="s">
        <v>1239</v>
      </c>
      <c r="C1251" s="12"/>
      <c r="D1251" s="28"/>
      <c r="E1251" s="28"/>
      <c r="F1251" s="28"/>
      <c r="G1251" s="10">
        <v>1</v>
      </c>
      <c r="H1251" s="15">
        <v>117</v>
      </c>
      <c r="I1251" s="10">
        <f t="shared" si="509"/>
        <v>117</v>
      </c>
      <c r="J1251" s="10" t="s">
        <v>1240</v>
      </c>
    </row>
    <row r="1252" spans="1:11" x14ac:dyDescent="0.25">
      <c r="A1252" s="32" t="s">
        <v>28</v>
      </c>
      <c r="B1252" s="11" t="s">
        <v>1242</v>
      </c>
      <c r="C1252" s="12"/>
      <c r="D1252" s="28"/>
      <c r="E1252" s="28"/>
      <c r="F1252" s="28"/>
      <c r="G1252" s="10">
        <v>0.4</v>
      </c>
      <c r="H1252" s="15">
        <f>SUM(I1250:I1251)</f>
        <v>667</v>
      </c>
      <c r="I1252" s="10">
        <f t="shared" si="509"/>
        <v>266.8</v>
      </c>
      <c r="J1252" s="10" t="s">
        <v>1240</v>
      </c>
    </row>
    <row r="1253" spans="1:11" x14ac:dyDescent="0.25">
      <c r="A1253" t="s">
        <v>26</v>
      </c>
      <c r="B1253" s="11"/>
      <c r="C1253" s="12"/>
      <c r="D1253" s="28"/>
      <c r="E1253" s="28"/>
      <c r="F1253" s="28"/>
      <c r="G1253" s="33">
        <v>0.1</v>
      </c>
      <c r="H1253" s="15">
        <f>SUM(I1249:I1252)</f>
        <v>3408.8</v>
      </c>
      <c r="I1253" s="10">
        <f t="shared" si="509"/>
        <v>340.88000000000005</v>
      </c>
    </row>
    <row r="1254" spans="1:11" x14ac:dyDescent="0.25">
      <c r="B1254" s="11" t="s">
        <v>27</v>
      </c>
      <c r="C1254" s="12"/>
      <c r="D1254" s="28"/>
      <c r="E1254" s="28"/>
      <c r="F1254" s="28"/>
      <c r="G1254" s="10"/>
      <c r="H1254" s="15"/>
      <c r="I1254" s="10">
        <f t="shared" si="509"/>
        <v>0</v>
      </c>
    </row>
    <row r="1255" spans="1:11" x14ac:dyDescent="0.25">
      <c r="B1255" s="11" t="s">
        <v>13</v>
      </c>
      <c r="C1255" s="12" t="s">
        <v>14</v>
      </c>
      <c r="D1255" s="28" t="s">
        <v>29</v>
      </c>
      <c r="E1255" s="28"/>
      <c r="F1255" s="28">
        <f>SUM(G1240:G1242)</f>
        <v>0</v>
      </c>
      <c r="G1255" s="34">
        <f>SUM(F1255)/20</f>
        <v>0</v>
      </c>
      <c r="H1255" s="23"/>
      <c r="I1255" s="10">
        <f t="shared" si="509"/>
        <v>0</v>
      </c>
    </row>
    <row r="1256" spans="1:11" x14ac:dyDescent="0.25">
      <c r="B1256" s="11" t="s">
        <v>13</v>
      </c>
      <c r="C1256" s="12" t="s">
        <v>14</v>
      </c>
      <c r="D1256" s="28" t="s">
        <v>30</v>
      </c>
      <c r="E1256" s="28"/>
      <c r="F1256" s="28">
        <f>SUM(G1243:G1245)</f>
        <v>0</v>
      </c>
      <c r="G1256" s="34">
        <f>SUM(F1256)/10</f>
        <v>0</v>
      </c>
      <c r="H1256" s="23"/>
      <c r="I1256" s="10">
        <f t="shared" si="509"/>
        <v>0</v>
      </c>
    </row>
    <row r="1257" spans="1:11" x14ac:dyDescent="0.25">
      <c r="B1257" s="11" t="s">
        <v>13</v>
      </c>
      <c r="C1257" s="12" t="s">
        <v>14</v>
      </c>
      <c r="D1257" s="28" t="s">
        <v>60</v>
      </c>
      <c r="E1257" s="28"/>
      <c r="F1257" s="69"/>
      <c r="G1257" s="34">
        <f>SUM(F1257)*0.25</f>
        <v>0</v>
      </c>
      <c r="H1257" s="23"/>
      <c r="I1257" s="10">
        <f t="shared" si="509"/>
        <v>0</v>
      </c>
    </row>
    <row r="1258" spans="1:11" x14ac:dyDescent="0.25">
      <c r="B1258" s="11" t="s">
        <v>13</v>
      </c>
      <c r="C1258" s="12" t="s">
        <v>14</v>
      </c>
      <c r="D1258" s="28"/>
      <c r="E1258" s="28"/>
      <c r="F1258" s="28"/>
      <c r="G1258" s="34"/>
      <c r="H1258" s="23"/>
      <c r="I1258" s="10">
        <f t="shared" si="509"/>
        <v>0</v>
      </c>
    </row>
    <row r="1259" spans="1:11" x14ac:dyDescent="0.25">
      <c r="B1259" s="11" t="s">
        <v>13</v>
      </c>
      <c r="C1259" s="12" t="s">
        <v>15</v>
      </c>
      <c r="D1259" s="28"/>
      <c r="E1259" s="28"/>
      <c r="F1259" s="28"/>
      <c r="G1259" s="34"/>
      <c r="H1259" s="23"/>
      <c r="I1259" s="10">
        <f t="shared" si="509"/>
        <v>0</v>
      </c>
    </row>
    <row r="1260" spans="1:11" x14ac:dyDescent="0.25">
      <c r="B1260" s="11" t="s">
        <v>13</v>
      </c>
      <c r="C1260" s="12" t="s">
        <v>15</v>
      </c>
      <c r="D1260" s="28"/>
      <c r="E1260" s="28"/>
      <c r="F1260" s="28"/>
      <c r="G1260" s="34"/>
      <c r="H1260" s="23"/>
      <c r="I1260" s="10">
        <f t="shared" si="509"/>
        <v>0</v>
      </c>
    </row>
    <row r="1261" spans="1:11" x14ac:dyDescent="0.25">
      <c r="B1261" s="11" t="s">
        <v>13</v>
      </c>
      <c r="C1261" s="12" t="s">
        <v>15</v>
      </c>
      <c r="D1261" s="28"/>
      <c r="E1261" s="28"/>
      <c r="F1261" s="28"/>
      <c r="G1261" s="34"/>
      <c r="H1261" s="23"/>
      <c r="I1261" s="10">
        <f t="shared" si="509"/>
        <v>0</v>
      </c>
    </row>
    <row r="1262" spans="1:11" x14ac:dyDescent="0.25">
      <c r="B1262" s="11" t="s">
        <v>13</v>
      </c>
      <c r="C1262" s="12" t="s">
        <v>16</v>
      </c>
      <c r="D1262" s="28"/>
      <c r="E1262" s="28"/>
      <c r="F1262" s="28"/>
      <c r="G1262" s="34"/>
      <c r="H1262" s="23"/>
      <c r="I1262" s="10">
        <f t="shared" si="509"/>
        <v>0</v>
      </c>
    </row>
    <row r="1263" spans="1:11" x14ac:dyDescent="0.25">
      <c r="B1263" s="11" t="s">
        <v>13</v>
      </c>
      <c r="C1263" s="12" t="s">
        <v>16</v>
      </c>
      <c r="D1263" s="28"/>
      <c r="E1263" s="28"/>
      <c r="F1263" s="28"/>
      <c r="G1263" s="34"/>
      <c r="H1263" s="23"/>
      <c r="I1263" s="10">
        <f t="shared" si="509"/>
        <v>0</v>
      </c>
    </row>
    <row r="1264" spans="1:11" x14ac:dyDescent="0.25">
      <c r="B1264" s="11" t="s">
        <v>21</v>
      </c>
      <c r="C1264" s="12" t="s">
        <v>14</v>
      </c>
      <c r="D1264" s="28"/>
      <c r="E1264" s="28"/>
      <c r="F1264" s="28"/>
      <c r="G1264" s="22">
        <f>SUM(G1255:G1258)</f>
        <v>0</v>
      </c>
      <c r="H1264" s="15">
        <v>37.42</v>
      </c>
      <c r="I1264" s="10">
        <f t="shared" si="509"/>
        <v>0</v>
      </c>
      <c r="K1264" s="5">
        <f>SUM(G1264)*I1238</f>
        <v>0</v>
      </c>
    </row>
    <row r="1265" spans="1:13" x14ac:dyDescent="0.25">
      <c r="B1265" s="11" t="s">
        <v>21</v>
      </c>
      <c r="C1265" s="12" t="s">
        <v>15</v>
      </c>
      <c r="D1265" s="28"/>
      <c r="E1265" s="28"/>
      <c r="F1265" s="28"/>
      <c r="G1265" s="22">
        <f>SUM(G1259:G1261)</f>
        <v>0</v>
      </c>
      <c r="H1265" s="15">
        <v>37.42</v>
      </c>
      <c r="I1265" s="10">
        <f t="shared" si="509"/>
        <v>0</v>
      </c>
      <c r="L1265" s="5">
        <f>SUM(G1265)*I1238</f>
        <v>0</v>
      </c>
    </row>
    <row r="1266" spans="1:13" x14ac:dyDescent="0.25">
      <c r="B1266" s="11" t="s">
        <v>21</v>
      </c>
      <c r="C1266" s="12" t="s">
        <v>16</v>
      </c>
      <c r="D1266" s="28"/>
      <c r="E1266" s="28"/>
      <c r="F1266" s="28"/>
      <c r="G1266" s="22">
        <f>SUM(G1262:G1263)</f>
        <v>0</v>
      </c>
      <c r="H1266" s="15">
        <v>37.42</v>
      </c>
      <c r="I1266" s="10">
        <f t="shared" si="509"/>
        <v>0</v>
      </c>
      <c r="M1266" s="5">
        <f>SUM(G1266)*I1238</f>
        <v>0</v>
      </c>
    </row>
    <row r="1267" spans="1:13" x14ac:dyDescent="0.25">
      <c r="B1267" s="11" t="s">
        <v>13</v>
      </c>
      <c r="C1267" s="12" t="s">
        <v>17</v>
      </c>
      <c r="D1267" s="28"/>
      <c r="E1267" s="28"/>
      <c r="F1267" s="28"/>
      <c r="G1267" s="34">
        <v>1</v>
      </c>
      <c r="H1267" s="15">
        <v>37.42</v>
      </c>
      <c r="I1267" s="10">
        <f t="shared" si="509"/>
        <v>37.42</v>
      </c>
      <c r="L1267" s="5">
        <f>SUM(G1267)*I1238</f>
        <v>5</v>
      </c>
    </row>
    <row r="1268" spans="1:13" x14ac:dyDescent="0.25">
      <c r="B1268" s="11" t="s">
        <v>12</v>
      </c>
      <c r="C1268" s="12"/>
      <c r="D1268" s="28"/>
      <c r="E1268" s="28"/>
      <c r="F1268" s="28"/>
      <c r="G1268" s="10">
        <v>2</v>
      </c>
      <c r="H1268" s="15">
        <v>37.42</v>
      </c>
      <c r="I1268" s="10">
        <f t="shared" si="509"/>
        <v>74.84</v>
      </c>
    </row>
    <row r="1269" spans="1:13" x14ac:dyDescent="0.25">
      <c r="B1269" s="11" t="s">
        <v>11</v>
      </c>
      <c r="C1269" s="12"/>
      <c r="D1269" s="28"/>
      <c r="E1269" s="28"/>
      <c r="F1269" s="28"/>
      <c r="G1269" s="10">
        <v>1</v>
      </c>
      <c r="H1269" s="15">
        <f>SUM(I1240:I1268)*0.01</f>
        <v>38.619400000000006</v>
      </c>
      <c r="I1269" s="10">
        <f>SUM(G1269*H1269)</f>
        <v>38.619400000000006</v>
      </c>
    </row>
    <row r="1270" spans="1:13" s="2" customFormat="1" x14ac:dyDescent="0.25">
      <c r="B1270" s="8" t="s">
        <v>10</v>
      </c>
      <c r="D1270" s="27"/>
      <c r="E1270" s="27"/>
      <c r="F1270" s="27"/>
      <c r="G1270" s="6">
        <f>SUM(G1264:G1267)</f>
        <v>1</v>
      </c>
      <c r="H1270" s="14"/>
      <c r="I1270" s="6">
        <f>SUM(I1240:I1269)</f>
        <v>3900.5594000000006</v>
      </c>
      <c r="J1270" s="6">
        <f>SUM(I1270)*I1238</f>
        <v>19502.797000000002</v>
      </c>
      <c r="K1270" s="6">
        <f>SUM(K1264:K1269)</f>
        <v>0</v>
      </c>
      <c r="L1270" s="6">
        <f t="shared" ref="L1270" si="510">SUM(L1264:L1269)</f>
        <v>5</v>
      </c>
      <c r="M1270" s="6">
        <f t="shared" ref="M1270" si="511">SUM(M1264:M1269)</f>
        <v>0</v>
      </c>
    </row>
    <row r="1271" spans="1:13" ht="15.6" x14ac:dyDescent="0.3">
      <c r="A1271" s="3" t="s">
        <v>9</v>
      </c>
      <c r="B1271" s="67" t="str">
        <f>'JMS SHEDULE OF WORKS'!D41</f>
        <v>SA-33 towel dispenser</v>
      </c>
      <c r="D1271" s="26">
        <f>'JMS SHEDULE OF WORKS'!F41</f>
        <v>0</v>
      </c>
      <c r="F1271" s="68">
        <f>'JMS SHEDULE OF WORKS'!J41</f>
        <v>0</v>
      </c>
      <c r="H1271" s="13" t="s">
        <v>22</v>
      </c>
      <c r="I1271" s="24">
        <f>'JMS SHEDULE OF WORKS'!G41</f>
        <v>30</v>
      </c>
    </row>
    <row r="1272" spans="1:13" s="2" customFormat="1" x14ac:dyDescent="0.25">
      <c r="A1272" s="66" t="str">
        <f>'JMS SHEDULE OF WORKS'!A41</f>
        <v>6881/39</v>
      </c>
      <c r="B1272" s="8" t="s">
        <v>3</v>
      </c>
      <c r="C1272" s="2" t="s">
        <v>4</v>
      </c>
      <c r="D1272" s="27" t="s">
        <v>5</v>
      </c>
      <c r="E1272" s="27" t="s">
        <v>5</v>
      </c>
      <c r="F1272" s="27" t="s">
        <v>23</v>
      </c>
      <c r="G1272" s="6" t="s">
        <v>6</v>
      </c>
      <c r="H1272" s="14" t="s">
        <v>7</v>
      </c>
      <c r="I1272" s="6" t="s">
        <v>8</v>
      </c>
      <c r="J1272" s="6"/>
      <c r="K1272" s="6" t="s">
        <v>18</v>
      </c>
      <c r="L1272" s="6" t="s">
        <v>19</v>
      </c>
      <c r="M1272" s="6" t="s">
        <v>20</v>
      </c>
    </row>
    <row r="1273" spans="1:13" x14ac:dyDescent="0.25">
      <c r="A1273" s="30" t="s">
        <v>24</v>
      </c>
      <c r="B1273" s="11"/>
      <c r="C1273" s="12"/>
      <c r="D1273" s="28"/>
      <c r="E1273" s="28"/>
      <c r="F1273" s="28">
        <f t="shared" ref="F1273:F1278" si="512">SUM(D1273*E1273)</f>
        <v>0</v>
      </c>
      <c r="G1273" s="10"/>
      <c r="H1273" s="15"/>
      <c r="I1273" s="10">
        <f t="shared" ref="I1273:I1278" si="513">SUM(F1273*G1273)*H1273</f>
        <v>0</v>
      </c>
    </row>
    <row r="1274" spans="1:13" x14ac:dyDescent="0.25">
      <c r="A1274" s="30" t="s">
        <v>24</v>
      </c>
      <c r="B1274" s="11"/>
      <c r="C1274" s="12"/>
      <c r="D1274" s="28"/>
      <c r="E1274" s="28"/>
      <c r="F1274" s="28">
        <f t="shared" si="512"/>
        <v>0</v>
      </c>
      <c r="G1274" s="10"/>
      <c r="H1274" s="15"/>
      <c r="I1274" s="10">
        <f t="shared" si="513"/>
        <v>0</v>
      </c>
    </row>
    <row r="1275" spans="1:13" x14ac:dyDescent="0.25">
      <c r="A1275" s="30" t="s">
        <v>24</v>
      </c>
      <c r="B1275" s="11"/>
      <c r="C1275" s="12"/>
      <c r="D1275" s="28"/>
      <c r="E1275" s="28"/>
      <c r="F1275" s="28">
        <f t="shared" si="512"/>
        <v>0</v>
      </c>
      <c r="G1275" s="10"/>
      <c r="H1275" s="15"/>
      <c r="I1275" s="10">
        <f t="shared" si="513"/>
        <v>0</v>
      </c>
    </row>
    <row r="1276" spans="1:13" x14ac:dyDescent="0.25">
      <c r="A1276" s="31" t="s">
        <v>25</v>
      </c>
      <c r="B1276" s="11"/>
      <c r="C1276" s="12"/>
      <c r="D1276" s="28"/>
      <c r="E1276" s="28"/>
      <c r="F1276" s="28">
        <f t="shared" si="512"/>
        <v>0</v>
      </c>
      <c r="G1276" s="10"/>
      <c r="H1276" s="15"/>
      <c r="I1276" s="10">
        <f t="shared" si="513"/>
        <v>0</v>
      </c>
    </row>
    <row r="1277" spans="1:13" x14ac:dyDescent="0.25">
      <c r="A1277" s="31" t="s">
        <v>25</v>
      </c>
      <c r="B1277" s="11"/>
      <c r="C1277" s="12"/>
      <c r="D1277" s="28"/>
      <c r="E1277" s="28"/>
      <c r="F1277" s="28">
        <f t="shared" si="512"/>
        <v>0</v>
      </c>
      <c r="G1277" s="10"/>
      <c r="H1277" s="15"/>
      <c r="I1277" s="10">
        <f t="shared" si="513"/>
        <v>0</v>
      </c>
    </row>
    <row r="1278" spans="1:13" x14ac:dyDescent="0.25">
      <c r="A1278" s="31" t="s">
        <v>25</v>
      </c>
      <c r="B1278" s="11"/>
      <c r="C1278" s="12"/>
      <c r="D1278" s="28"/>
      <c r="E1278" s="28"/>
      <c r="F1278" s="28">
        <f t="shared" si="512"/>
        <v>0</v>
      </c>
      <c r="G1278" s="10"/>
      <c r="H1278" s="15"/>
      <c r="I1278" s="10">
        <f t="shared" si="513"/>
        <v>0</v>
      </c>
    </row>
    <row r="1279" spans="1:13" x14ac:dyDescent="0.25">
      <c r="A1279" s="31" t="s">
        <v>39</v>
      </c>
      <c r="B1279" s="11"/>
      <c r="C1279" s="12"/>
      <c r="D1279" s="28"/>
      <c r="E1279" s="28"/>
      <c r="F1279" s="28"/>
      <c r="G1279" s="10"/>
      <c r="H1279" s="15"/>
      <c r="I1279" s="10">
        <f t="shared" ref="I1279:I1281" si="514">SUM(G1279*H1279)</f>
        <v>0</v>
      </c>
    </row>
    <row r="1280" spans="1:13" x14ac:dyDescent="0.25">
      <c r="A1280" s="31" t="s">
        <v>39</v>
      </c>
      <c r="B1280" s="11"/>
      <c r="C1280" s="12"/>
      <c r="D1280" s="28"/>
      <c r="E1280" s="28"/>
      <c r="F1280" s="28"/>
      <c r="G1280" s="10"/>
      <c r="H1280" s="15"/>
      <c r="I1280" s="10">
        <f t="shared" si="514"/>
        <v>0</v>
      </c>
    </row>
    <row r="1281" spans="1:11" x14ac:dyDescent="0.25">
      <c r="A1281" s="31" t="s">
        <v>39</v>
      </c>
      <c r="B1281" s="11"/>
      <c r="C1281" s="12"/>
      <c r="D1281" s="28"/>
      <c r="E1281" s="28"/>
      <c r="F1281" s="28"/>
      <c r="G1281" s="10"/>
      <c r="H1281" s="15"/>
      <c r="I1281" s="10">
        <f t="shared" si="514"/>
        <v>0</v>
      </c>
    </row>
    <row r="1282" spans="1:11" x14ac:dyDescent="0.25">
      <c r="A1282" s="32" t="s">
        <v>28</v>
      </c>
      <c r="B1282" s="11"/>
      <c r="C1282" s="12"/>
      <c r="D1282" s="28"/>
      <c r="E1282" s="28"/>
      <c r="F1282" s="28"/>
      <c r="G1282" s="10"/>
      <c r="H1282" s="15"/>
      <c r="I1282" s="10">
        <f t="shared" ref="I1282:I1300" si="515">SUM(G1282*H1282)</f>
        <v>0</v>
      </c>
    </row>
    <row r="1283" spans="1:11" x14ac:dyDescent="0.25">
      <c r="A1283" s="32" t="s">
        <v>28</v>
      </c>
      <c r="B1283" s="11"/>
      <c r="C1283" s="12"/>
      <c r="D1283" s="28"/>
      <c r="E1283" s="28"/>
      <c r="F1283" s="28"/>
      <c r="G1283" s="10"/>
      <c r="H1283" s="15"/>
      <c r="I1283" s="10">
        <f t="shared" si="515"/>
        <v>0</v>
      </c>
    </row>
    <row r="1284" spans="1:11" x14ac:dyDescent="0.25">
      <c r="A1284" s="32" t="s">
        <v>28</v>
      </c>
      <c r="B1284" s="11"/>
      <c r="C1284" s="12"/>
      <c r="D1284" s="28"/>
      <c r="E1284" s="28"/>
      <c r="F1284" s="28"/>
      <c r="G1284" s="10"/>
      <c r="H1284" s="15"/>
      <c r="I1284" s="10">
        <f t="shared" si="515"/>
        <v>0</v>
      </c>
    </row>
    <row r="1285" spans="1:11" x14ac:dyDescent="0.25">
      <c r="A1285" t="s">
        <v>26</v>
      </c>
      <c r="B1285" s="11"/>
      <c r="C1285" s="12"/>
      <c r="D1285" s="28"/>
      <c r="E1285" s="28"/>
      <c r="F1285" s="28"/>
      <c r="G1285" s="33">
        <v>0.1</v>
      </c>
      <c r="H1285" s="15">
        <f>SUM(I1282:I1284)</f>
        <v>0</v>
      </c>
      <c r="I1285" s="10">
        <f t="shared" si="515"/>
        <v>0</v>
      </c>
    </row>
    <row r="1286" spans="1:11" x14ac:dyDescent="0.25">
      <c r="B1286" s="11" t="s">
        <v>27</v>
      </c>
      <c r="C1286" s="12"/>
      <c r="D1286" s="28"/>
      <c r="E1286" s="28"/>
      <c r="F1286" s="28"/>
      <c r="G1286" s="10"/>
      <c r="H1286" s="15"/>
      <c r="I1286" s="10">
        <f t="shared" si="515"/>
        <v>0</v>
      </c>
    </row>
    <row r="1287" spans="1:11" x14ac:dyDescent="0.25">
      <c r="B1287" s="11" t="s">
        <v>13</v>
      </c>
      <c r="C1287" s="12" t="s">
        <v>14</v>
      </c>
      <c r="D1287" s="28" t="s">
        <v>29</v>
      </c>
      <c r="E1287" s="28"/>
      <c r="F1287" s="28">
        <f>SUM(G1273:G1275)</f>
        <v>0</v>
      </c>
      <c r="G1287" s="34">
        <f>SUM(F1287)/20</f>
        <v>0</v>
      </c>
      <c r="H1287" s="23"/>
      <c r="I1287" s="10">
        <f t="shared" si="515"/>
        <v>0</v>
      </c>
    </row>
    <row r="1288" spans="1:11" x14ac:dyDescent="0.25">
      <c r="B1288" s="11" t="s">
        <v>13</v>
      </c>
      <c r="C1288" s="12" t="s">
        <v>14</v>
      </c>
      <c r="D1288" s="28" t="s">
        <v>30</v>
      </c>
      <c r="E1288" s="28"/>
      <c r="F1288" s="28">
        <f>SUM(G1276:G1278)</f>
        <v>0</v>
      </c>
      <c r="G1288" s="34">
        <f>SUM(F1288)/10</f>
        <v>0</v>
      </c>
      <c r="H1288" s="23"/>
      <c r="I1288" s="10">
        <f t="shared" si="515"/>
        <v>0</v>
      </c>
    </row>
    <row r="1289" spans="1:11" x14ac:dyDescent="0.25">
      <c r="B1289" s="11" t="s">
        <v>13</v>
      </c>
      <c r="C1289" s="12" t="s">
        <v>14</v>
      </c>
      <c r="D1289" s="28" t="s">
        <v>60</v>
      </c>
      <c r="E1289" s="28"/>
      <c r="F1289" s="69"/>
      <c r="G1289" s="34">
        <f>SUM(F1289)*0.25</f>
        <v>0</v>
      </c>
      <c r="H1289" s="23"/>
      <c r="I1289" s="10">
        <f t="shared" si="515"/>
        <v>0</v>
      </c>
    </row>
    <row r="1290" spans="1:11" x14ac:dyDescent="0.25">
      <c r="B1290" s="11" t="s">
        <v>13</v>
      </c>
      <c r="C1290" s="12" t="s">
        <v>14</v>
      </c>
      <c r="D1290" s="28"/>
      <c r="E1290" s="28"/>
      <c r="F1290" s="28"/>
      <c r="G1290" s="34"/>
      <c r="H1290" s="23"/>
      <c r="I1290" s="10">
        <f t="shared" si="515"/>
        <v>0</v>
      </c>
    </row>
    <row r="1291" spans="1:11" x14ac:dyDescent="0.25">
      <c r="B1291" s="11" t="s">
        <v>13</v>
      </c>
      <c r="C1291" s="12" t="s">
        <v>15</v>
      </c>
      <c r="D1291" s="28"/>
      <c r="E1291" s="28"/>
      <c r="F1291" s="28"/>
      <c r="G1291" s="34"/>
      <c r="H1291" s="23"/>
      <c r="I1291" s="10">
        <f t="shared" si="515"/>
        <v>0</v>
      </c>
    </row>
    <row r="1292" spans="1:11" x14ac:dyDescent="0.25">
      <c r="B1292" s="11" t="s">
        <v>13</v>
      </c>
      <c r="C1292" s="12" t="s">
        <v>15</v>
      </c>
      <c r="D1292" s="28"/>
      <c r="E1292" s="28"/>
      <c r="F1292" s="28"/>
      <c r="G1292" s="34"/>
      <c r="H1292" s="23"/>
      <c r="I1292" s="10">
        <f t="shared" si="515"/>
        <v>0</v>
      </c>
    </row>
    <row r="1293" spans="1:11" x14ac:dyDescent="0.25">
      <c r="B1293" s="11" t="s">
        <v>13</v>
      </c>
      <c r="C1293" s="12" t="s">
        <v>15</v>
      </c>
      <c r="D1293" s="28"/>
      <c r="E1293" s="28"/>
      <c r="F1293" s="28"/>
      <c r="G1293" s="34"/>
      <c r="H1293" s="23"/>
      <c r="I1293" s="10">
        <f t="shared" si="515"/>
        <v>0</v>
      </c>
    </row>
    <row r="1294" spans="1:11" x14ac:dyDescent="0.25">
      <c r="B1294" s="11" t="s">
        <v>13</v>
      </c>
      <c r="C1294" s="12" t="s">
        <v>16</v>
      </c>
      <c r="D1294" s="28"/>
      <c r="E1294" s="28"/>
      <c r="F1294" s="28"/>
      <c r="G1294" s="34"/>
      <c r="H1294" s="23"/>
      <c r="I1294" s="10">
        <f t="shared" si="515"/>
        <v>0</v>
      </c>
    </row>
    <row r="1295" spans="1:11" x14ac:dyDescent="0.25">
      <c r="B1295" s="11" t="s">
        <v>13</v>
      </c>
      <c r="C1295" s="12" t="s">
        <v>16</v>
      </c>
      <c r="D1295" s="28"/>
      <c r="E1295" s="28"/>
      <c r="F1295" s="28"/>
      <c r="G1295" s="34"/>
      <c r="H1295" s="23"/>
      <c r="I1295" s="10">
        <f t="shared" si="515"/>
        <v>0</v>
      </c>
    </row>
    <row r="1296" spans="1:11" x14ac:dyDescent="0.25">
      <c r="B1296" s="11" t="s">
        <v>21</v>
      </c>
      <c r="C1296" s="12" t="s">
        <v>14</v>
      </c>
      <c r="D1296" s="28"/>
      <c r="E1296" s="28"/>
      <c r="F1296" s="28"/>
      <c r="G1296" s="22">
        <f>SUM(G1287:G1290)</f>
        <v>0</v>
      </c>
      <c r="H1296" s="15">
        <v>37.42</v>
      </c>
      <c r="I1296" s="10">
        <f t="shared" si="515"/>
        <v>0</v>
      </c>
      <c r="K1296" s="5">
        <f>SUM(G1296)*I1271</f>
        <v>0</v>
      </c>
    </row>
    <row r="1297" spans="1:13" x14ac:dyDescent="0.25">
      <c r="B1297" s="11" t="s">
        <v>21</v>
      </c>
      <c r="C1297" s="12" t="s">
        <v>15</v>
      </c>
      <c r="D1297" s="28"/>
      <c r="E1297" s="28"/>
      <c r="F1297" s="28"/>
      <c r="G1297" s="22">
        <f>SUM(G1291:G1293)</f>
        <v>0</v>
      </c>
      <c r="H1297" s="15">
        <v>37.42</v>
      </c>
      <c r="I1297" s="10">
        <f t="shared" si="515"/>
        <v>0</v>
      </c>
      <c r="L1297" s="5">
        <f>SUM(G1297)*I1271</f>
        <v>0</v>
      </c>
    </row>
    <row r="1298" spans="1:13" x14ac:dyDescent="0.25">
      <c r="B1298" s="11" t="s">
        <v>21</v>
      </c>
      <c r="C1298" s="12" t="s">
        <v>16</v>
      </c>
      <c r="D1298" s="28"/>
      <c r="E1298" s="28"/>
      <c r="F1298" s="28"/>
      <c r="G1298" s="22">
        <f>SUM(G1294:G1295)</f>
        <v>0</v>
      </c>
      <c r="H1298" s="15">
        <v>37.42</v>
      </c>
      <c r="I1298" s="10">
        <f t="shared" si="515"/>
        <v>0</v>
      </c>
      <c r="M1298" s="5">
        <f>SUM(G1298)*I1271</f>
        <v>0</v>
      </c>
    </row>
    <row r="1299" spans="1:13" x14ac:dyDescent="0.25">
      <c r="B1299" s="11" t="s">
        <v>13</v>
      </c>
      <c r="C1299" s="12" t="s">
        <v>17</v>
      </c>
      <c r="D1299" s="28"/>
      <c r="E1299" s="28"/>
      <c r="F1299" s="28"/>
      <c r="G1299" s="34"/>
      <c r="H1299" s="15">
        <v>37.42</v>
      </c>
      <c r="I1299" s="10">
        <f t="shared" si="515"/>
        <v>0</v>
      </c>
      <c r="L1299" s="5">
        <f>SUM(G1299)*I1271</f>
        <v>0</v>
      </c>
    </row>
    <row r="1300" spans="1:13" x14ac:dyDescent="0.25">
      <c r="B1300" s="11" t="s">
        <v>12</v>
      </c>
      <c r="C1300" s="12"/>
      <c r="D1300" s="28"/>
      <c r="E1300" s="28"/>
      <c r="F1300" s="28"/>
      <c r="G1300" s="10"/>
      <c r="H1300" s="15">
        <v>37.42</v>
      </c>
      <c r="I1300" s="10">
        <f t="shared" si="515"/>
        <v>0</v>
      </c>
    </row>
    <row r="1301" spans="1:13" x14ac:dyDescent="0.25">
      <c r="B1301" s="11" t="s">
        <v>11</v>
      </c>
      <c r="C1301" s="12"/>
      <c r="D1301" s="28"/>
      <c r="E1301" s="28"/>
      <c r="F1301" s="28"/>
      <c r="G1301" s="10">
        <v>1</v>
      </c>
      <c r="H1301" s="15">
        <f>SUM(I1273:I1300)*0.01</f>
        <v>0</v>
      </c>
      <c r="I1301" s="10">
        <f>SUM(G1301*H1301)</f>
        <v>0</v>
      </c>
    </row>
    <row r="1302" spans="1:13" s="2" customFormat="1" x14ac:dyDescent="0.25">
      <c r="B1302" s="8" t="s">
        <v>10</v>
      </c>
      <c r="D1302" s="27"/>
      <c r="E1302" s="27"/>
      <c r="F1302" s="27"/>
      <c r="G1302" s="6">
        <f>SUM(G1296:G1299)</f>
        <v>0</v>
      </c>
      <c r="H1302" s="14"/>
      <c r="I1302" s="6">
        <f>SUM(I1273:I1301)</f>
        <v>0</v>
      </c>
      <c r="J1302" s="6">
        <f>SUM(I1302)*I1271</f>
        <v>0</v>
      </c>
      <c r="K1302" s="6">
        <f>SUM(K1296:K1301)</f>
        <v>0</v>
      </c>
      <c r="L1302" s="6">
        <f t="shared" ref="L1302" si="516">SUM(L1296:L1301)</f>
        <v>0</v>
      </c>
      <c r="M1302" s="6">
        <f t="shared" ref="M1302" si="517">SUM(M1296:M1301)</f>
        <v>0</v>
      </c>
    </row>
    <row r="1303" spans="1:13" ht="15.6" x14ac:dyDescent="0.3">
      <c r="A1303" s="3" t="s">
        <v>9</v>
      </c>
      <c r="B1303" s="67" t="str">
        <f>'JMS SHEDULE OF WORKS'!D42</f>
        <v>SA-32 soap dispenser</v>
      </c>
      <c r="D1303" s="26">
        <f>'JMS SHEDULE OF WORKS'!F42</f>
        <v>0</v>
      </c>
      <c r="F1303" s="68">
        <f>'JMS SHEDULE OF WORKS'!J42</f>
        <v>0</v>
      </c>
      <c r="H1303" s="13" t="s">
        <v>22</v>
      </c>
      <c r="I1303" s="24">
        <f>'JMS SHEDULE OF WORKS'!G42</f>
        <v>35</v>
      </c>
    </row>
    <row r="1304" spans="1:13" s="2" customFormat="1" x14ac:dyDescent="0.25">
      <c r="A1304" s="66" t="str">
        <f>'JMS SHEDULE OF WORKS'!A42</f>
        <v>6881/40</v>
      </c>
      <c r="B1304" s="8" t="s">
        <v>3</v>
      </c>
      <c r="C1304" s="2" t="s">
        <v>4</v>
      </c>
      <c r="D1304" s="27" t="s">
        <v>5</v>
      </c>
      <c r="E1304" s="27" t="s">
        <v>5</v>
      </c>
      <c r="F1304" s="27" t="s">
        <v>23</v>
      </c>
      <c r="G1304" s="6" t="s">
        <v>6</v>
      </c>
      <c r="H1304" s="14" t="s">
        <v>7</v>
      </c>
      <c r="I1304" s="6" t="s">
        <v>8</v>
      </c>
      <c r="J1304" s="6"/>
      <c r="K1304" s="6" t="s">
        <v>18</v>
      </c>
      <c r="L1304" s="6" t="s">
        <v>19</v>
      </c>
      <c r="M1304" s="6" t="s">
        <v>20</v>
      </c>
    </row>
    <row r="1305" spans="1:13" x14ac:dyDescent="0.25">
      <c r="A1305" s="30" t="s">
        <v>24</v>
      </c>
      <c r="B1305" s="11"/>
      <c r="C1305" s="12"/>
      <c r="D1305" s="28"/>
      <c r="E1305" s="28"/>
      <c r="F1305" s="28">
        <f t="shared" ref="F1305:F1310" si="518">SUM(D1305*E1305)</f>
        <v>0</v>
      </c>
      <c r="G1305" s="10"/>
      <c r="H1305" s="15"/>
      <c r="I1305" s="10">
        <f t="shared" ref="I1305:I1310" si="519">SUM(F1305*G1305)*H1305</f>
        <v>0</v>
      </c>
    </row>
    <row r="1306" spans="1:13" x14ac:dyDescent="0.25">
      <c r="A1306" s="30" t="s">
        <v>24</v>
      </c>
      <c r="B1306" s="11"/>
      <c r="C1306" s="12"/>
      <c r="D1306" s="28"/>
      <c r="E1306" s="28"/>
      <c r="F1306" s="28">
        <f t="shared" si="518"/>
        <v>0</v>
      </c>
      <c r="G1306" s="10"/>
      <c r="H1306" s="15"/>
      <c r="I1306" s="10">
        <f t="shared" si="519"/>
        <v>0</v>
      </c>
    </row>
    <row r="1307" spans="1:13" x14ac:dyDescent="0.25">
      <c r="A1307" s="30" t="s">
        <v>24</v>
      </c>
      <c r="B1307" s="11"/>
      <c r="C1307" s="12"/>
      <c r="D1307" s="28"/>
      <c r="E1307" s="28"/>
      <c r="F1307" s="28">
        <f t="shared" si="518"/>
        <v>0</v>
      </c>
      <c r="G1307" s="10"/>
      <c r="H1307" s="15"/>
      <c r="I1307" s="10">
        <f t="shared" si="519"/>
        <v>0</v>
      </c>
    </row>
    <row r="1308" spans="1:13" x14ac:dyDescent="0.25">
      <c r="A1308" s="31" t="s">
        <v>25</v>
      </c>
      <c r="B1308" s="11"/>
      <c r="C1308" s="12"/>
      <c r="D1308" s="28"/>
      <c r="E1308" s="28"/>
      <c r="F1308" s="28">
        <f t="shared" si="518"/>
        <v>0</v>
      </c>
      <c r="G1308" s="10"/>
      <c r="H1308" s="15"/>
      <c r="I1308" s="10">
        <f t="shared" si="519"/>
        <v>0</v>
      </c>
    </row>
    <row r="1309" spans="1:13" x14ac:dyDescent="0.25">
      <c r="A1309" s="31" t="s">
        <v>25</v>
      </c>
      <c r="B1309" s="11"/>
      <c r="C1309" s="12"/>
      <c r="D1309" s="28"/>
      <c r="E1309" s="28"/>
      <c r="F1309" s="28">
        <f t="shared" si="518"/>
        <v>0</v>
      </c>
      <c r="G1309" s="10"/>
      <c r="H1309" s="15"/>
      <c r="I1309" s="10">
        <f t="shared" si="519"/>
        <v>0</v>
      </c>
    </row>
    <row r="1310" spans="1:13" x14ac:dyDescent="0.25">
      <c r="A1310" s="31" t="s">
        <v>25</v>
      </c>
      <c r="B1310" s="11"/>
      <c r="C1310" s="12"/>
      <c r="D1310" s="28"/>
      <c r="E1310" s="28"/>
      <c r="F1310" s="28">
        <f t="shared" si="518"/>
        <v>0</v>
      </c>
      <c r="G1310" s="10"/>
      <c r="H1310" s="15"/>
      <c r="I1310" s="10">
        <f t="shared" si="519"/>
        <v>0</v>
      </c>
    </row>
    <row r="1311" spans="1:13" x14ac:dyDescent="0.25">
      <c r="A1311" s="31" t="s">
        <v>39</v>
      </c>
      <c r="B1311" s="11"/>
      <c r="C1311" s="12"/>
      <c r="D1311" s="28"/>
      <c r="E1311" s="28"/>
      <c r="F1311" s="28"/>
      <c r="G1311" s="10"/>
      <c r="H1311" s="15"/>
      <c r="I1311" s="10">
        <f t="shared" ref="I1311:I1313" si="520">SUM(G1311*H1311)</f>
        <v>0</v>
      </c>
    </row>
    <row r="1312" spans="1:13" x14ac:dyDescent="0.25">
      <c r="A1312" s="31" t="s">
        <v>39</v>
      </c>
      <c r="B1312" s="11"/>
      <c r="C1312" s="12"/>
      <c r="D1312" s="28"/>
      <c r="E1312" s="28"/>
      <c r="F1312" s="28"/>
      <c r="G1312" s="10"/>
      <c r="H1312" s="15"/>
      <c r="I1312" s="10">
        <f t="shared" si="520"/>
        <v>0</v>
      </c>
    </row>
    <row r="1313" spans="1:11" x14ac:dyDescent="0.25">
      <c r="A1313" s="31" t="s">
        <v>39</v>
      </c>
      <c r="B1313" s="11"/>
      <c r="C1313" s="12"/>
      <c r="D1313" s="28"/>
      <c r="E1313" s="28"/>
      <c r="F1313" s="28"/>
      <c r="G1313" s="10"/>
      <c r="H1313" s="15"/>
      <c r="I1313" s="10">
        <f t="shared" si="520"/>
        <v>0</v>
      </c>
    </row>
    <row r="1314" spans="1:11" x14ac:dyDescent="0.25">
      <c r="A1314" s="32" t="s">
        <v>28</v>
      </c>
      <c r="B1314" s="11"/>
      <c r="C1314" s="12"/>
      <c r="D1314" s="28"/>
      <c r="E1314" s="28"/>
      <c r="F1314" s="28"/>
      <c r="G1314" s="10"/>
      <c r="H1314" s="15"/>
      <c r="I1314" s="10">
        <f t="shared" ref="I1314:I1332" si="521">SUM(G1314*H1314)</f>
        <v>0</v>
      </c>
    </row>
    <row r="1315" spans="1:11" x14ac:dyDescent="0.25">
      <c r="A1315" s="32" t="s">
        <v>28</v>
      </c>
      <c r="B1315" s="11"/>
      <c r="C1315" s="12"/>
      <c r="D1315" s="28"/>
      <c r="E1315" s="28"/>
      <c r="F1315" s="28"/>
      <c r="G1315" s="10"/>
      <c r="H1315" s="15"/>
      <c r="I1315" s="10">
        <f t="shared" si="521"/>
        <v>0</v>
      </c>
    </row>
    <row r="1316" spans="1:11" x14ac:dyDescent="0.25">
      <c r="A1316" s="32" t="s">
        <v>28</v>
      </c>
      <c r="B1316" s="11"/>
      <c r="C1316" s="12"/>
      <c r="D1316" s="28"/>
      <c r="E1316" s="28"/>
      <c r="F1316" s="28"/>
      <c r="G1316" s="10"/>
      <c r="H1316" s="15"/>
      <c r="I1316" s="10">
        <f t="shared" si="521"/>
        <v>0</v>
      </c>
    </row>
    <row r="1317" spans="1:11" x14ac:dyDescent="0.25">
      <c r="A1317" t="s">
        <v>26</v>
      </c>
      <c r="B1317" s="11"/>
      <c r="C1317" s="12"/>
      <c r="D1317" s="28"/>
      <c r="E1317" s="28"/>
      <c r="F1317" s="28"/>
      <c r="G1317" s="33">
        <v>0.1</v>
      </c>
      <c r="H1317" s="15">
        <f>SUM(I1314:I1316)</f>
        <v>0</v>
      </c>
      <c r="I1317" s="10">
        <f t="shared" si="521"/>
        <v>0</v>
      </c>
    </row>
    <row r="1318" spans="1:11" x14ac:dyDescent="0.25">
      <c r="B1318" s="11" t="s">
        <v>27</v>
      </c>
      <c r="C1318" s="12"/>
      <c r="D1318" s="28"/>
      <c r="E1318" s="28"/>
      <c r="F1318" s="28"/>
      <c r="G1318" s="10"/>
      <c r="H1318" s="15"/>
      <c r="I1318" s="10">
        <f t="shared" si="521"/>
        <v>0</v>
      </c>
    </row>
    <row r="1319" spans="1:11" x14ac:dyDescent="0.25">
      <c r="B1319" s="11" t="s">
        <v>13</v>
      </c>
      <c r="C1319" s="12" t="s">
        <v>14</v>
      </c>
      <c r="D1319" s="28" t="s">
        <v>29</v>
      </c>
      <c r="E1319" s="28"/>
      <c r="F1319" s="28">
        <f>SUM(G1305:G1307)</f>
        <v>0</v>
      </c>
      <c r="G1319" s="34">
        <f>SUM(F1319)/20</f>
        <v>0</v>
      </c>
      <c r="H1319" s="23"/>
      <c r="I1319" s="10">
        <f t="shared" si="521"/>
        <v>0</v>
      </c>
    </row>
    <row r="1320" spans="1:11" x14ac:dyDescent="0.25">
      <c r="B1320" s="11" t="s">
        <v>13</v>
      </c>
      <c r="C1320" s="12" t="s">
        <v>14</v>
      </c>
      <c r="D1320" s="28" t="s">
        <v>30</v>
      </c>
      <c r="E1320" s="28"/>
      <c r="F1320" s="28">
        <f>SUM(G1308:G1310)</f>
        <v>0</v>
      </c>
      <c r="G1320" s="34">
        <f>SUM(F1320)/10</f>
        <v>0</v>
      </c>
      <c r="H1320" s="23"/>
      <c r="I1320" s="10">
        <f t="shared" si="521"/>
        <v>0</v>
      </c>
    </row>
    <row r="1321" spans="1:11" x14ac:dyDescent="0.25">
      <c r="B1321" s="11" t="s">
        <v>13</v>
      </c>
      <c r="C1321" s="12" t="s">
        <v>14</v>
      </c>
      <c r="D1321" s="28" t="s">
        <v>60</v>
      </c>
      <c r="E1321" s="28"/>
      <c r="F1321" s="69"/>
      <c r="G1321" s="34">
        <f>SUM(F1321)*0.25</f>
        <v>0</v>
      </c>
      <c r="H1321" s="23"/>
      <c r="I1321" s="10">
        <f t="shared" si="521"/>
        <v>0</v>
      </c>
    </row>
    <row r="1322" spans="1:11" x14ac:dyDescent="0.25">
      <c r="B1322" s="11" t="s">
        <v>13</v>
      </c>
      <c r="C1322" s="12" t="s">
        <v>14</v>
      </c>
      <c r="D1322" s="28"/>
      <c r="E1322" s="28"/>
      <c r="F1322" s="28"/>
      <c r="G1322" s="34"/>
      <c r="H1322" s="23"/>
      <c r="I1322" s="10">
        <f t="shared" si="521"/>
        <v>0</v>
      </c>
    </row>
    <row r="1323" spans="1:11" x14ac:dyDescent="0.25">
      <c r="B1323" s="11" t="s">
        <v>13</v>
      </c>
      <c r="C1323" s="12" t="s">
        <v>15</v>
      </c>
      <c r="D1323" s="28"/>
      <c r="E1323" s="28"/>
      <c r="F1323" s="28"/>
      <c r="G1323" s="34"/>
      <c r="H1323" s="23"/>
      <c r="I1323" s="10">
        <f t="shared" si="521"/>
        <v>0</v>
      </c>
    </row>
    <row r="1324" spans="1:11" x14ac:dyDescent="0.25">
      <c r="B1324" s="11" t="s">
        <v>13</v>
      </c>
      <c r="C1324" s="12" t="s">
        <v>15</v>
      </c>
      <c r="D1324" s="28"/>
      <c r="E1324" s="28"/>
      <c r="F1324" s="28"/>
      <c r="G1324" s="34"/>
      <c r="H1324" s="23"/>
      <c r="I1324" s="10">
        <f t="shared" si="521"/>
        <v>0</v>
      </c>
    </row>
    <row r="1325" spans="1:11" x14ac:dyDescent="0.25">
      <c r="B1325" s="11" t="s">
        <v>13</v>
      </c>
      <c r="C1325" s="12" t="s">
        <v>15</v>
      </c>
      <c r="D1325" s="28"/>
      <c r="E1325" s="28"/>
      <c r="F1325" s="28"/>
      <c r="G1325" s="34"/>
      <c r="H1325" s="23"/>
      <c r="I1325" s="10">
        <f t="shared" si="521"/>
        <v>0</v>
      </c>
    </row>
    <row r="1326" spans="1:11" x14ac:dyDescent="0.25">
      <c r="B1326" s="11" t="s">
        <v>13</v>
      </c>
      <c r="C1326" s="12" t="s">
        <v>16</v>
      </c>
      <c r="D1326" s="28"/>
      <c r="E1326" s="28"/>
      <c r="F1326" s="28"/>
      <c r="G1326" s="34"/>
      <c r="H1326" s="23"/>
      <c r="I1326" s="10">
        <f t="shared" si="521"/>
        <v>0</v>
      </c>
    </row>
    <row r="1327" spans="1:11" x14ac:dyDescent="0.25">
      <c r="B1327" s="11" t="s">
        <v>13</v>
      </c>
      <c r="C1327" s="12" t="s">
        <v>16</v>
      </c>
      <c r="D1327" s="28"/>
      <c r="E1327" s="28"/>
      <c r="F1327" s="28"/>
      <c r="G1327" s="34"/>
      <c r="H1327" s="23"/>
      <c r="I1327" s="10">
        <f t="shared" si="521"/>
        <v>0</v>
      </c>
    </row>
    <row r="1328" spans="1:11" x14ac:dyDescent="0.25">
      <c r="B1328" s="11" t="s">
        <v>21</v>
      </c>
      <c r="C1328" s="12" t="s">
        <v>14</v>
      </c>
      <c r="D1328" s="28"/>
      <c r="E1328" s="28"/>
      <c r="F1328" s="28"/>
      <c r="G1328" s="22">
        <f>SUM(G1319:G1322)</f>
        <v>0</v>
      </c>
      <c r="H1328" s="15">
        <v>37.42</v>
      </c>
      <c r="I1328" s="10">
        <f t="shared" si="521"/>
        <v>0</v>
      </c>
      <c r="K1328" s="5">
        <f>SUM(G1328)*I1303</f>
        <v>0</v>
      </c>
    </row>
    <row r="1329" spans="1:13" x14ac:dyDescent="0.25">
      <c r="B1329" s="11" t="s">
        <v>21</v>
      </c>
      <c r="C1329" s="12" t="s">
        <v>15</v>
      </c>
      <c r="D1329" s="28"/>
      <c r="E1329" s="28"/>
      <c r="F1329" s="28"/>
      <c r="G1329" s="22">
        <f>SUM(G1323:G1325)</f>
        <v>0</v>
      </c>
      <c r="H1329" s="15">
        <v>37.42</v>
      </c>
      <c r="I1329" s="10">
        <f t="shared" si="521"/>
        <v>0</v>
      </c>
      <c r="L1329" s="5">
        <f>SUM(G1329)*I1303</f>
        <v>0</v>
      </c>
    </row>
    <row r="1330" spans="1:13" x14ac:dyDescent="0.25">
      <c r="B1330" s="11" t="s">
        <v>21</v>
      </c>
      <c r="C1330" s="12" t="s">
        <v>16</v>
      </c>
      <c r="D1330" s="28"/>
      <c r="E1330" s="28"/>
      <c r="F1330" s="28"/>
      <c r="G1330" s="22">
        <f>SUM(G1326:G1327)</f>
        <v>0</v>
      </c>
      <c r="H1330" s="15">
        <v>37.42</v>
      </c>
      <c r="I1330" s="10">
        <f t="shared" si="521"/>
        <v>0</v>
      </c>
      <c r="M1330" s="5">
        <f>SUM(G1330)*I1303</f>
        <v>0</v>
      </c>
    </row>
    <row r="1331" spans="1:13" x14ac:dyDescent="0.25">
      <c r="B1331" s="11" t="s">
        <v>13</v>
      </c>
      <c r="C1331" s="12" t="s">
        <v>17</v>
      </c>
      <c r="D1331" s="28"/>
      <c r="E1331" s="28"/>
      <c r="F1331" s="28"/>
      <c r="G1331" s="34"/>
      <c r="H1331" s="15">
        <v>37.42</v>
      </c>
      <c r="I1331" s="10">
        <f t="shared" si="521"/>
        <v>0</v>
      </c>
      <c r="L1331" s="5">
        <f>SUM(G1331)*I1303</f>
        <v>0</v>
      </c>
    </row>
    <row r="1332" spans="1:13" x14ac:dyDescent="0.25">
      <c r="B1332" s="11" t="s">
        <v>12</v>
      </c>
      <c r="C1332" s="12"/>
      <c r="D1332" s="28"/>
      <c r="E1332" s="28"/>
      <c r="F1332" s="28"/>
      <c r="G1332" s="10"/>
      <c r="H1332" s="15">
        <v>37.42</v>
      </c>
      <c r="I1332" s="10">
        <f t="shared" si="521"/>
        <v>0</v>
      </c>
    </row>
    <row r="1333" spans="1:13" x14ac:dyDescent="0.25">
      <c r="B1333" s="11" t="s">
        <v>11</v>
      </c>
      <c r="C1333" s="12"/>
      <c r="D1333" s="28"/>
      <c r="E1333" s="28"/>
      <c r="F1333" s="28"/>
      <c r="G1333" s="10">
        <v>1</v>
      </c>
      <c r="H1333" s="15">
        <f>SUM(I1305:I1332)*0.01</f>
        <v>0</v>
      </c>
      <c r="I1333" s="10">
        <f>SUM(G1333*H1333)</f>
        <v>0</v>
      </c>
    </row>
    <row r="1334" spans="1:13" s="2" customFormat="1" x14ac:dyDescent="0.25">
      <c r="B1334" s="8" t="s">
        <v>10</v>
      </c>
      <c r="D1334" s="27"/>
      <c r="E1334" s="27"/>
      <c r="F1334" s="27"/>
      <c r="G1334" s="6">
        <f>SUM(G1328:G1331)</f>
        <v>0</v>
      </c>
      <c r="H1334" s="14"/>
      <c r="I1334" s="6">
        <f>SUM(I1305:I1333)</f>
        <v>0</v>
      </c>
      <c r="J1334" s="6">
        <f>SUM(I1334)*I1303</f>
        <v>0</v>
      </c>
      <c r="K1334" s="6">
        <f>SUM(K1328:K1333)</f>
        <v>0</v>
      </c>
      <c r="L1334" s="6">
        <f t="shared" ref="L1334" si="522">SUM(L1328:L1333)</f>
        <v>0</v>
      </c>
      <c r="M1334" s="6">
        <f t="shared" ref="M1334" si="523">SUM(M1328:M1333)</f>
        <v>0</v>
      </c>
    </row>
    <row r="1335" spans="1:13" ht="15.6" x14ac:dyDescent="0.3">
      <c r="A1335" s="3" t="s">
        <v>9</v>
      </c>
      <c r="B1335" s="67" t="str">
        <f>'JMS SHEDULE OF WORKS'!D43</f>
        <v>intergrated bin</v>
      </c>
      <c r="D1335" s="26">
        <f>'JMS SHEDULE OF WORKS'!F43</f>
        <v>0</v>
      </c>
      <c r="F1335" s="68">
        <f>'JMS SHEDULE OF WORKS'!J43</f>
        <v>0</v>
      </c>
      <c r="H1335" s="13" t="s">
        <v>22</v>
      </c>
      <c r="I1335" s="24">
        <f>'JMS SHEDULE OF WORKS'!G43</f>
        <v>30</v>
      </c>
    </row>
    <row r="1336" spans="1:13" s="2" customFormat="1" x14ac:dyDescent="0.25">
      <c r="A1336" s="66" t="str">
        <f>'JMS SHEDULE OF WORKS'!A43</f>
        <v>6881/41</v>
      </c>
      <c r="B1336" s="8" t="s">
        <v>3</v>
      </c>
      <c r="C1336" s="2" t="s">
        <v>4</v>
      </c>
      <c r="D1336" s="27" t="s">
        <v>5</v>
      </c>
      <c r="E1336" s="27" t="s">
        <v>5</v>
      </c>
      <c r="F1336" s="27" t="s">
        <v>23</v>
      </c>
      <c r="G1336" s="6" t="s">
        <v>6</v>
      </c>
      <c r="H1336" s="14" t="s">
        <v>7</v>
      </c>
      <c r="I1336" s="6" t="s">
        <v>8</v>
      </c>
      <c r="J1336" s="6"/>
      <c r="K1336" s="6" t="s">
        <v>18</v>
      </c>
      <c r="L1336" s="6" t="s">
        <v>19</v>
      </c>
      <c r="M1336" s="6" t="s">
        <v>20</v>
      </c>
    </row>
    <row r="1337" spans="1:13" x14ac:dyDescent="0.25">
      <c r="A1337" s="30" t="s">
        <v>24</v>
      </c>
      <c r="B1337" s="11"/>
      <c r="C1337" s="12"/>
      <c r="D1337" s="28"/>
      <c r="E1337" s="28"/>
      <c r="F1337" s="28">
        <f t="shared" ref="F1337:F1342" si="524">SUM(D1337*E1337)</f>
        <v>0</v>
      </c>
      <c r="G1337" s="10"/>
      <c r="H1337" s="15"/>
      <c r="I1337" s="10">
        <f t="shared" ref="I1337:I1342" si="525">SUM(F1337*G1337)*H1337</f>
        <v>0</v>
      </c>
    </row>
    <row r="1338" spans="1:13" x14ac:dyDescent="0.25">
      <c r="A1338" s="30" t="s">
        <v>24</v>
      </c>
      <c r="B1338" s="11"/>
      <c r="C1338" s="12"/>
      <c r="D1338" s="28"/>
      <c r="E1338" s="28"/>
      <c r="F1338" s="28">
        <f t="shared" si="524"/>
        <v>0</v>
      </c>
      <c r="G1338" s="10"/>
      <c r="H1338" s="15"/>
      <c r="I1338" s="10">
        <f t="shared" si="525"/>
        <v>0</v>
      </c>
    </row>
    <row r="1339" spans="1:13" x14ac:dyDescent="0.25">
      <c r="A1339" s="30" t="s">
        <v>24</v>
      </c>
      <c r="B1339" s="11"/>
      <c r="C1339" s="12"/>
      <c r="D1339" s="28"/>
      <c r="E1339" s="28"/>
      <c r="F1339" s="28">
        <f t="shared" si="524"/>
        <v>0</v>
      </c>
      <c r="G1339" s="10"/>
      <c r="H1339" s="15"/>
      <c r="I1339" s="10">
        <f t="shared" si="525"/>
        <v>0</v>
      </c>
    </row>
    <row r="1340" spans="1:13" x14ac:dyDescent="0.25">
      <c r="A1340" s="31" t="s">
        <v>25</v>
      </c>
      <c r="B1340" s="11"/>
      <c r="C1340" s="12"/>
      <c r="D1340" s="28"/>
      <c r="E1340" s="28"/>
      <c r="F1340" s="28">
        <f t="shared" si="524"/>
        <v>0</v>
      </c>
      <c r="G1340" s="10"/>
      <c r="H1340" s="15"/>
      <c r="I1340" s="10">
        <f t="shared" si="525"/>
        <v>0</v>
      </c>
    </row>
    <row r="1341" spans="1:13" x14ac:dyDescent="0.25">
      <c r="A1341" s="31" t="s">
        <v>25</v>
      </c>
      <c r="B1341" s="11"/>
      <c r="C1341" s="12"/>
      <c r="D1341" s="28"/>
      <c r="E1341" s="28"/>
      <c r="F1341" s="28">
        <f t="shared" si="524"/>
        <v>0</v>
      </c>
      <c r="G1341" s="10"/>
      <c r="H1341" s="15"/>
      <c r="I1341" s="10">
        <f t="shared" si="525"/>
        <v>0</v>
      </c>
    </row>
    <row r="1342" spans="1:13" x14ac:dyDescent="0.25">
      <c r="A1342" s="31" t="s">
        <v>25</v>
      </c>
      <c r="B1342" s="11"/>
      <c r="C1342" s="12"/>
      <c r="D1342" s="28"/>
      <c r="E1342" s="28"/>
      <c r="F1342" s="28">
        <f t="shared" si="524"/>
        <v>0</v>
      </c>
      <c r="G1342" s="10"/>
      <c r="H1342" s="15"/>
      <c r="I1342" s="10">
        <f t="shared" si="525"/>
        <v>0</v>
      </c>
    </row>
    <row r="1343" spans="1:13" x14ac:dyDescent="0.25">
      <c r="A1343" s="31" t="s">
        <v>39</v>
      </c>
      <c r="B1343" s="11"/>
      <c r="C1343" s="12"/>
      <c r="D1343" s="28"/>
      <c r="E1343" s="28"/>
      <c r="F1343" s="28"/>
      <c r="G1343" s="10"/>
      <c r="H1343" s="15"/>
      <c r="I1343" s="10">
        <f t="shared" ref="I1343:I1345" si="526">SUM(G1343*H1343)</f>
        <v>0</v>
      </c>
    </row>
    <row r="1344" spans="1:13" x14ac:dyDescent="0.25">
      <c r="A1344" s="31" t="s">
        <v>39</v>
      </c>
      <c r="B1344" s="11"/>
      <c r="C1344" s="12"/>
      <c r="D1344" s="28"/>
      <c r="E1344" s="28"/>
      <c r="F1344" s="28"/>
      <c r="G1344" s="10"/>
      <c r="H1344" s="15"/>
      <c r="I1344" s="10">
        <f t="shared" si="526"/>
        <v>0</v>
      </c>
    </row>
    <row r="1345" spans="1:11" x14ac:dyDescent="0.25">
      <c r="A1345" s="31" t="s">
        <v>39</v>
      </c>
      <c r="B1345" s="11"/>
      <c r="C1345" s="12"/>
      <c r="D1345" s="28"/>
      <c r="E1345" s="28"/>
      <c r="F1345" s="28"/>
      <c r="G1345" s="10"/>
      <c r="H1345" s="15"/>
      <c r="I1345" s="10">
        <f t="shared" si="526"/>
        <v>0</v>
      </c>
    </row>
    <row r="1346" spans="1:11" x14ac:dyDescent="0.25">
      <c r="A1346" s="32" t="s">
        <v>28</v>
      </c>
      <c r="B1346" s="11" t="s">
        <v>1238</v>
      </c>
      <c r="C1346" s="12" t="s">
        <v>1241</v>
      </c>
      <c r="D1346" s="28"/>
      <c r="E1346" s="28"/>
      <c r="F1346" s="28"/>
      <c r="G1346" s="10">
        <v>1</v>
      </c>
      <c r="H1346" s="15">
        <v>150</v>
      </c>
      <c r="I1346" s="10">
        <f t="shared" ref="I1346" si="527">SUM(G1346*H1346)</f>
        <v>150</v>
      </c>
    </row>
    <row r="1347" spans="1:11" x14ac:dyDescent="0.25">
      <c r="A1347" s="32" t="s">
        <v>28</v>
      </c>
      <c r="B1347" s="11"/>
      <c r="C1347" s="12"/>
      <c r="D1347" s="28"/>
      <c r="E1347" s="28"/>
      <c r="F1347" s="28"/>
      <c r="G1347" s="10"/>
      <c r="H1347" s="15"/>
      <c r="I1347" s="10">
        <f t="shared" ref="I1347:I1364" si="528">SUM(G1347*H1347)</f>
        <v>0</v>
      </c>
    </row>
    <row r="1348" spans="1:11" x14ac:dyDescent="0.25">
      <c r="A1348" s="32" t="s">
        <v>28</v>
      </c>
      <c r="B1348" s="11"/>
      <c r="C1348" s="12"/>
      <c r="D1348" s="28"/>
      <c r="E1348" s="28"/>
      <c r="F1348" s="28"/>
      <c r="G1348" s="10"/>
      <c r="H1348" s="15"/>
      <c r="I1348" s="10">
        <f t="shared" si="528"/>
        <v>0</v>
      </c>
    </row>
    <row r="1349" spans="1:11" x14ac:dyDescent="0.25">
      <c r="A1349" t="s">
        <v>26</v>
      </c>
      <c r="B1349" s="11"/>
      <c r="C1349" s="12"/>
      <c r="D1349" s="28"/>
      <c r="E1349" s="28"/>
      <c r="F1349" s="28"/>
      <c r="G1349" s="33">
        <v>0.1</v>
      </c>
      <c r="H1349" s="15">
        <f>SUM(I1346:I1348)</f>
        <v>150</v>
      </c>
      <c r="I1349" s="10">
        <f t="shared" si="528"/>
        <v>15</v>
      </c>
    </row>
    <row r="1350" spans="1:11" x14ac:dyDescent="0.25">
      <c r="B1350" s="11" t="s">
        <v>27</v>
      </c>
      <c r="C1350" s="12"/>
      <c r="D1350" s="28"/>
      <c r="E1350" s="28"/>
      <c r="F1350" s="28"/>
      <c r="G1350" s="10"/>
      <c r="H1350" s="15"/>
      <c r="I1350" s="10">
        <f t="shared" si="528"/>
        <v>0</v>
      </c>
    </row>
    <row r="1351" spans="1:11" x14ac:dyDescent="0.25">
      <c r="B1351" s="11" t="s">
        <v>13</v>
      </c>
      <c r="C1351" s="12" t="s">
        <v>14</v>
      </c>
      <c r="D1351" s="28" t="s">
        <v>29</v>
      </c>
      <c r="E1351" s="28"/>
      <c r="F1351" s="28">
        <f>SUM(G1337:G1339)</f>
        <v>0</v>
      </c>
      <c r="G1351" s="34">
        <f>SUM(F1351)/20</f>
        <v>0</v>
      </c>
      <c r="H1351" s="23"/>
      <c r="I1351" s="10">
        <f t="shared" si="528"/>
        <v>0</v>
      </c>
    </row>
    <row r="1352" spans="1:11" x14ac:dyDescent="0.25">
      <c r="B1352" s="11" t="s">
        <v>13</v>
      </c>
      <c r="C1352" s="12" t="s">
        <v>14</v>
      </c>
      <c r="D1352" s="28" t="s">
        <v>30</v>
      </c>
      <c r="E1352" s="28"/>
      <c r="F1352" s="28">
        <f>SUM(G1340:G1342)</f>
        <v>0</v>
      </c>
      <c r="G1352" s="34">
        <f>SUM(F1352)/10</f>
        <v>0</v>
      </c>
      <c r="H1352" s="23"/>
      <c r="I1352" s="10">
        <f t="shared" si="528"/>
        <v>0</v>
      </c>
    </row>
    <row r="1353" spans="1:11" x14ac:dyDescent="0.25">
      <c r="B1353" s="11" t="s">
        <v>13</v>
      </c>
      <c r="C1353" s="12" t="s">
        <v>14</v>
      </c>
      <c r="D1353" s="28" t="s">
        <v>60</v>
      </c>
      <c r="E1353" s="28"/>
      <c r="F1353" s="69"/>
      <c r="G1353" s="34">
        <f>SUM(F1353)*0.25</f>
        <v>0</v>
      </c>
      <c r="H1353" s="23"/>
      <c r="I1353" s="10">
        <f t="shared" si="528"/>
        <v>0</v>
      </c>
    </row>
    <row r="1354" spans="1:11" x14ac:dyDescent="0.25">
      <c r="B1354" s="11" t="s">
        <v>13</v>
      </c>
      <c r="C1354" s="12" t="s">
        <v>14</v>
      </c>
      <c r="D1354" s="28"/>
      <c r="E1354" s="28"/>
      <c r="F1354" s="28"/>
      <c r="G1354" s="34"/>
      <c r="H1354" s="23"/>
      <c r="I1354" s="10">
        <f t="shared" si="528"/>
        <v>0</v>
      </c>
    </row>
    <row r="1355" spans="1:11" x14ac:dyDescent="0.25">
      <c r="B1355" s="11" t="s">
        <v>13</v>
      </c>
      <c r="C1355" s="12" t="s">
        <v>15</v>
      </c>
      <c r="D1355" s="28"/>
      <c r="E1355" s="28"/>
      <c r="F1355" s="28"/>
      <c r="G1355" s="34"/>
      <c r="H1355" s="23"/>
      <c r="I1355" s="10">
        <f t="shared" si="528"/>
        <v>0</v>
      </c>
    </row>
    <row r="1356" spans="1:11" x14ac:dyDescent="0.25">
      <c r="B1356" s="11" t="s">
        <v>13</v>
      </c>
      <c r="C1356" s="12" t="s">
        <v>15</v>
      </c>
      <c r="D1356" s="28"/>
      <c r="E1356" s="28"/>
      <c r="F1356" s="28"/>
      <c r="G1356" s="34"/>
      <c r="H1356" s="23"/>
      <c r="I1356" s="10">
        <f t="shared" si="528"/>
        <v>0</v>
      </c>
    </row>
    <row r="1357" spans="1:11" x14ac:dyDescent="0.25">
      <c r="B1357" s="11" t="s">
        <v>13</v>
      </c>
      <c r="C1357" s="12" t="s">
        <v>15</v>
      </c>
      <c r="D1357" s="28"/>
      <c r="E1357" s="28"/>
      <c r="F1357" s="28"/>
      <c r="G1357" s="34"/>
      <c r="H1357" s="23"/>
      <c r="I1357" s="10">
        <f t="shared" si="528"/>
        <v>0</v>
      </c>
    </row>
    <row r="1358" spans="1:11" x14ac:dyDescent="0.25">
      <c r="B1358" s="11" t="s">
        <v>13</v>
      </c>
      <c r="C1358" s="12" t="s">
        <v>16</v>
      </c>
      <c r="D1358" s="28"/>
      <c r="E1358" s="28"/>
      <c r="F1358" s="28"/>
      <c r="G1358" s="34"/>
      <c r="H1358" s="23"/>
      <c r="I1358" s="10">
        <f t="shared" si="528"/>
        <v>0</v>
      </c>
    </row>
    <row r="1359" spans="1:11" x14ac:dyDescent="0.25">
      <c r="B1359" s="11" t="s">
        <v>13</v>
      </c>
      <c r="C1359" s="12" t="s">
        <v>16</v>
      </c>
      <c r="D1359" s="28"/>
      <c r="E1359" s="28"/>
      <c r="F1359" s="28"/>
      <c r="G1359" s="34"/>
      <c r="H1359" s="23"/>
      <c r="I1359" s="10">
        <f t="shared" si="528"/>
        <v>0</v>
      </c>
    </row>
    <row r="1360" spans="1:11" x14ac:dyDescent="0.25">
      <c r="B1360" s="11" t="s">
        <v>21</v>
      </c>
      <c r="C1360" s="12" t="s">
        <v>14</v>
      </c>
      <c r="D1360" s="28"/>
      <c r="E1360" s="28"/>
      <c r="F1360" s="28"/>
      <c r="G1360" s="22">
        <f>SUM(G1351:G1354)</f>
        <v>0</v>
      </c>
      <c r="H1360" s="15">
        <v>37.42</v>
      </c>
      <c r="I1360" s="10">
        <f t="shared" si="528"/>
        <v>0</v>
      </c>
      <c r="K1360" s="5">
        <f>SUM(G1360)*I1335</f>
        <v>0</v>
      </c>
    </row>
    <row r="1361" spans="1:65" x14ac:dyDescent="0.25">
      <c r="B1361" s="11" t="s">
        <v>21</v>
      </c>
      <c r="C1361" s="12" t="s">
        <v>15</v>
      </c>
      <c r="D1361" s="28"/>
      <c r="E1361" s="28"/>
      <c r="F1361" s="28"/>
      <c r="G1361" s="22">
        <f>SUM(G1355:G1357)</f>
        <v>0</v>
      </c>
      <c r="H1361" s="15">
        <v>37.42</v>
      </c>
      <c r="I1361" s="10">
        <f t="shared" si="528"/>
        <v>0</v>
      </c>
      <c r="L1361" s="5">
        <f>SUM(G1361)*I1335</f>
        <v>0</v>
      </c>
    </row>
    <row r="1362" spans="1:65" x14ac:dyDescent="0.25">
      <c r="B1362" s="11" t="s">
        <v>21</v>
      </c>
      <c r="C1362" s="12" t="s">
        <v>16</v>
      </c>
      <c r="D1362" s="28"/>
      <c r="E1362" s="28"/>
      <c r="F1362" s="28"/>
      <c r="G1362" s="22">
        <f>SUM(G1358:G1359)</f>
        <v>0</v>
      </c>
      <c r="H1362" s="15">
        <v>37.42</v>
      </c>
      <c r="I1362" s="10">
        <f t="shared" si="528"/>
        <v>0</v>
      </c>
      <c r="M1362" s="5">
        <f>SUM(G1362)*I1335</f>
        <v>0</v>
      </c>
    </row>
    <row r="1363" spans="1:65" x14ac:dyDescent="0.25">
      <c r="B1363" s="11" t="s">
        <v>13</v>
      </c>
      <c r="C1363" s="12" t="s">
        <v>17</v>
      </c>
      <c r="D1363" s="28"/>
      <c r="E1363" s="28"/>
      <c r="F1363" s="28"/>
      <c r="G1363" s="34"/>
      <c r="H1363" s="15">
        <v>37.42</v>
      </c>
      <c r="I1363" s="10">
        <f t="shared" si="528"/>
        <v>0</v>
      </c>
      <c r="L1363" s="5">
        <f>SUM(G1363)*I1335</f>
        <v>0</v>
      </c>
    </row>
    <row r="1364" spans="1:65" x14ac:dyDescent="0.25">
      <c r="B1364" s="11" t="s">
        <v>12</v>
      </c>
      <c r="C1364" s="12"/>
      <c r="D1364" s="28"/>
      <c r="E1364" s="28"/>
      <c r="F1364" s="28"/>
      <c r="G1364" s="10"/>
      <c r="H1364" s="15">
        <v>37.42</v>
      </c>
      <c r="I1364" s="10">
        <f t="shared" si="528"/>
        <v>0</v>
      </c>
    </row>
    <row r="1365" spans="1:65" x14ac:dyDescent="0.25">
      <c r="B1365" s="11" t="s">
        <v>11</v>
      </c>
      <c r="C1365" s="12"/>
      <c r="D1365" s="28"/>
      <c r="E1365" s="28"/>
      <c r="F1365" s="28"/>
      <c r="G1365" s="10">
        <v>1</v>
      </c>
      <c r="H1365" s="15">
        <f>SUM(I1337:I1364)*0.01</f>
        <v>1.6500000000000001</v>
      </c>
      <c r="I1365" s="10">
        <f>SUM(G1365*H1365)</f>
        <v>1.6500000000000001</v>
      </c>
    </row>
    <row r="1366" spans="1:65" s="2" customFormat="1" x14ac:dyDescent="0.25">
      <c r="B1366" s="8" t="s">
        <v>10</v>
      </c>
      <c r="D1366" s="27"/>
      <c r="E1366" s="27"/>
      <c r="F1366" s="27"/>
      <c r="G1366" s="6">
        <f>SUM(G1360:G1363)</f>
        <v>0</v>
      </c>
      <c r="H1366" s="14"/>
      <c r="I1366" s="6">
        <f>SUM(I1337:I1365)</f>
        <v>166.65</v>
      </c>
      <c r="J1366" s="6">
        <f>SUM(I1366)*I1335</f>
        <v>4999.5</v>
      </c>
      <c r="K1366" s="6">
        <f>SUM(K1360:K1365)</f>
        <v>0</v>
      </c>
      <c r="L1366" s="6">
        <f t="shared" ref="L1366" si="529">SUM(L1360:L1365)</f>
        <v>0</v>
      </c>
      <c r="M1366" s="6">
        <f t="shared" ref="M1366" si="530">SUM(M1360:M1365)</f>
        <v>0</v>
      </c>
    </row>
    <row r="1367" spans="1:65" ht="15.6" x14ac:dyDescent="0.3">
      <c r="A1367" s="309" t="s">
        <v>9</v>
      </c>
      <c r="B1367" s="310" t="str">
        <f>'JMS SHEDULE OF WORKS'!D44</f>
        <v>FF-16 Male vanity unit</v>
      </c>
      <c r="C1367" s="311"/>
      <c r="D1367" s="312">
        <v>1.59</v>
      </c>
      <c r="E1367" s="312">
        <v>0.5</v>
      </c>
      <c r="F1367" s="313" t="str">
        <f>'JMS SHEDULE OF WORKS'!J44</f>
        <v>WC-11</v>
      </c>
      <c r="G1367" s="314"/>
      <c r="H1367" s="315" t="s">
        <v>22</v>
      </c>
      <c r="I1367" s="316">
        <f>'JMS SHEDULE OF WORKS'!G44</f>
        <v>1</v>
      </c>
      <c r="J1367" s="314"/>
      <c r="K1367" s="314"/>
      <c r="L1367" s="314"/>
      <c r="M1367" s="314"/>
      <c r="N1367" s="309" t="s">
        <v>9</v>
      </c>
      <c r="O1367" s="310">
        <f>'JMS SHEDULE OF WORKS'!Q44</f>
        <v>26</v>
      </c>
      <c r="P1367" s="311"/>
      <c r="Q1367" s="312">
        <v>1.59</v>
      </c>
      <c r="R1367" s="312">
        <v>0.5</v>
      </c>
      <c r="S1367" s="313">
        <f>'JMS SHEDULE OF WORKS'!W44</f>
        <v>43749</v>
      </c>
      <c r="T1367" s="314"/>
      <c r="U1367" s="315" t="s">
        <v>22</v>
      </c>
      <c r="V1367" s="316">
        <f>'JMS SHEDULE OF WORKS'!T44</f>
        <v>0</v>
      </c>
      <c r="W1367" s="314"/>
      <c r="X1367" s="314"/>
      <c r="Y1367" s="314"/>
      <c r="Z1367" s="314"/>
      <c r="AA1367" s="309" t="s">
        <v>9</v>
      </c>
      <c r="AB1367" s="310" t="str">
        <f>'JMS SHEDULE OF WORKS'!AD44</f>
        <v>Now revised to Egger laminate</v>
      </c>
      <c r="AC1367" s="311"/>
      <c r="AD1367" s="312">
        <v>1.59</v>
      </c>
      <c r="AE1367" s="312">
        <v>0.5</v>
      </c>
      <c r="AF1367" s="313">
        <f>'JMS SHEDULE OF WORKS'!AJ44</f>
        <v>0</v>
      </c>
      <c r="AG1367" s="314"/>
      <c r="AH1367" s="315" t="s">
        <v>22</v>
      </c>
      <c r="AI1367" s="316">
        <f>'JMS SHEDULE OF WORKS'!AG44</f>
        <v>0</v>
      </c>
      <c r="AJ1367" s="314"/>
      <c r="AK1367" s="314"/>
      <c r="AL1367" s="314"/>
      <c r="AM1367" s="314"/>
      <c r="AN1367" s="309" t="s">
        <v>9</v>
      </c>
      <c r="AO1367" s="310">
        <f>'JMS SHEDULE OF WORKS'!AQ44</f>
        <v>0</v>
      </c>
      <c r="AP1367" s="311"/>
      <c r="AQ1367" s="312">
        <v>1.59</v>
      </c>
      <c r="AR1367" s="312">
        <v>0.5</v>
      </c>
      <c r="AS1367" s="313">
        <f>'JMS SHEDULE OF WORKS'!AW44</f>
        <v>0</v>
      </c>
      <c r="AT1367" s="314"/>
      <c r="AU1367" s="315" t="s">
        <v>22</v>
      </c>
      <c r="AV1367" s="316">
        <f>'JMS SHEDULE OF WORKS'!AT44</f>
        <v>0</v>
      </c>
      <c r="AW1367" s="314"/>
      <c r="AX1367" s="314"/>
      <c r="AY1367" s="314"/>
      <c r="AZ1367" s="314"/>
      <c r="BA1367" s="3" t="s">
        <v>9</v>
      </c>
      <c r="BB1367" s="67">
        <f>'JMS SHEDULE OF WORKS'!BD44</f>
        <v>0</v>
      </c>
      <c r="BD1367" s="26">
        <v>1.59</v>
      </c>
      <c r="BE1367" s="26">
        <v>0.5</v>
      </c>
      <c r="BF1367" s="68">
        <f>'JMS SHEDULE OF WORKS'!BJ44</f>
        <v>0</v>
      </c>
      <c r="BG1367" s="5"/>
      <c r="BH1367" s="13" t="s">
        <v>22</v>
      </c>
      <c r="BI1367" s="24">
        <f>'JMS SHEDULE OF WORKS'!BG44</f>
        <v>0</v>
      </c>
      <c r="BJ1367" s="5"/>
      <c r="BK1367" s="5"/>
      <c r="BL1367" s="5"/>
      <c r="BM1367" s="5"/>
    </row>
    <row r="1368" spans="1:65" s="2" customFormat="1" x14ac:dyDescent="0.25">
      <c r="A1368" s="317" t="str">
        <f>'JMS SHEDULE OF WORKS'!A44</f>
        <v>6881/42</v>
      </c>
      <c r="B1368" s="318" t="s">
        <v>3</v>
      </c>
      <c r="C1368" s="319" t="s">
        <v>4</v>
      </c>
      <c r="D1368" s="320" t="s">
        <v>5</v>
      </c>
      <c r="E1368" s="320" t="s">
        <v>5</v>
      </c>
      <c r="F1368" s="320" t="s">
        <v>23</v>
      </c>
      <c r="G1368" s="321" t="s">
        <v>6</v>
      </c>
      <c r="H1368" s="322" t="s">
        <v>7</v>
      </c>
      <c r="I1368" s="321" t="s">
        <v>8</v>
      </c>
      <c r="J1368" s="321"/>
      <c r="K1368" s="321" t="s">
        <v>18</v>
      </c>
      <c r="L1368" s="321" t="s">
        <v>19</v>
      </c>
      <c r="M1368" s="321" t="s">
        <v>20</v>
      </c>
      <c r="N1368" s="317">
        <f>'JMS SHEDULE OF WORKS'!N44</f>
        <v>2556.8070411999997</v>
      </c>
      <c r="O1368" s="318" t="s">
        <v>3</v>
      </c>
      <c r="P1368" s="319" t="s">
        <v>4</v>
      </c>
      <c r="Q1368" s="320" t="s">
        <v>5</v>
      </c>
      <c r="R1368" s="320" t="s">
        <v>5</v>
      </c>
      <c r="S1368" s="320" t="s">
        <v>23</v>
      </c>
      <c r="T1368" s="321" t="s">
        <v>6</v>
      </c>
      <c r="U1368" s="322" t="s">
        <v>7</v>
      </c>
      <c r="V1368" s="321" t="s">
        <v>8</v>
      </c>
      <c r="W1368" s="321"/>
      <c r="X1368" s="321" t="s">
        <v>18</v>
      </c>
      <c r="Y1368" s="321" t="s">
        <v>19</v>
      </c>
      <c r="Z1368" s="321" t="s">
        <v>20</v>
      </c>
      <c r="AA1368" s="317" t="str">
        <f>'JMS SHEDULE OF WORKS'!AA44</f>
        <v>Now revised to unfinished Oberflex from Shadbolts</v>
      </c>
      <c r="AB1368" s="318" t="s">
        <v>3</v>
      </c>
      <c r="AC1368" s="319" t="s">
        <v>4</v>
      </c>
      <c r="AD1368" s="320" t="s">
        <v>5</v>
      </c>
      <c r="AE1368" s="320" t="s">
        <v>5</v>
      </c>
      <c r="AF1368" s="320" t="s">
        <v>23</v>
      </c>
      <c r="AG1368" s="321" t="s">
        <v>6</v>
      </c>
      <c r="AH1368" s="322" t="s">
        <v>7</v>
      </c>
      <c r="AI1368" s="321" t="s">
        <v>8</v>
      </c>
      <c r="AJ1368" s="321"/>
      <c r="AK1368" s="321" t="s">
        <v>18</v>
      </c>
      <c r="AL1368" s="321" t="s">
        <v>19</v>
      </c>
      <c r="AM1368" s="321" t="s">
        <v>20</v>
      </c>
      <c r="AN1368" s="317">
        <f>'JMS SHEDULE OF WORKS'!AN44</f>
        <v>0</v>
      </c>
      <c r="AO1368" s="318" t="s">
        <v>3</v>
      </c>
      <c r="AP1368" s="319" t="s">
        <v>4</v>
      </c>
      <c r="AQ1368" s="320" t="s">
        <v>5</v>
      </c>
      <c r="AR1368" s="320" t="s">
        <v>5</v>
      </c>
      <c r="AS1368" s="320" t="s">
        <v>23</v>
      </c>
      <c r="AT1368" s="321" t="s">
        <v>6</v>
      </c>
      <c r="AU1368" s="322" t="s">
        <v>7</v>
      </c>
      <c r="AV1368" s="321" t="s">
        <v>8</v>
      </c>
      <c r="AW1368" s="321"/>
      <c r="AX1368" s="321" t="s">
        <v>18</v>
      </c>
      <c r="AY1368" s="321" t="s">
        <v>19</v>
      </c>
      <c r="AZ1368" s="321" t="s">
        <v>20</v>
      </c>
      <c r="BA1368" s="66">
        <f>'JMS SHEDULE OF WORKS'!BA44</f>
        <v>0</v>
      </c>
      <c r="BB1368" s="8" t="s">
        <v>3</v>
      </c>
      <c r="BC1368" s="2" t="s">
        <v>4</v>
      </c>
      <c r="BD1368" s="27" t="s">
        <v>5</v>
      </c>
      <c r="BE1368" s="27" t="s">
        <v>5</v>
      </c>
      <c r="BF1368" s="27" t="s">
        <v>23</v>
      </c>
      <c r="BG1368" s="6" t="s">
        <v>6</v>
      </c>
      <c r="BH1368" s="14" t="s">
        <v>7</v>
      </c>
      <c r="BI1368" s="6" t="s">
        <v>8</v>
      </c>
      <c r="BJ1368" s="6"/>
      <c r="BK1368" s="6" t="s">
        <v>18</v>
      </c>
      <c r="BL1368" s="6" t="s">
        <v>19</v>
      </c>
      <c r="BM1368" s="6" t="s">
        <v>20</v>
      </c>
    </row>
    <row r="1369" spans="1:65" x14ac:dyDescent="0.25">
      <c r="A1369" s="323" t="s">
        <v>24</v>
      </c>
      <c r="B1369" s="324" t="s">
        <v>1247</v>
      </c>
      <c r="C1369" s="325" t="s">
        <v>1212</v>
      </c>
      <c r="D1369" s="326">
        <v>0.05</v>
      </c>
      <c r="E1369" s="326">
        <v>0.05</v>
      </c>
      <c r="F1369" s="326">
        <f t="shared" ref="F1369:F1374" si="531">SUM(D1369*E1369)</f>
        <v>2.5000000000000005E-3</v>
      </c>
      <c r="G1369" s="22">
        <f>SUM(D1367)*4</f>
        <v>6.36</v>
      </c>
      <c r="H1369" s="23">
        <v>550</v>
      </c>
      <c r="I1369" s="22">
        <f t="shared" ref="I1369:I1374" si="532">SUM(F1369*G1369)*H1369</f>
        <v>8.7450000000000028</v>
      </c>
      <c r="J1369" s="314"/>
      <c r="K1369" s="314"/>
      <c r="L1369" s="314"/>
      <c r="M1369" s="314"/>
      <c r="N1369" s="323" t="s">
        <v>24</v>
      </c>
      <c r="O1369" s="324" t="s">
        <v>1247</v>
      </c>
      <c r="P1369" s="325" t="s">
        <v>1212</v>
      </c>
      <c r="Q1369" s="326">
        <v>0.05</v>
      </c>
      <c r="R1369" s="326">
        <v>0.05</v>
      </c>
      <c r="S1369" s="326">
        <f t="shared" ref="S1369:S1374" si="533">SUM(Q1369*R1369)</f>
        <v>2.5000000000000005E-3</v>
      </c>
      <c r="T1369" s="22">
        <f>SUM(Q1367)*4</f>
        <v>6.36</v>
      </c>
      <c r="U1369" s="23">
        <v>550</v>
      </c>
      <c r="V1369" s="22">
        <f t="shared" ref="V1369:V1374" si="534">SUM(S1369*T1369)*U1369</f>
        <v>8.7450000000000028</v>
      </c>
      <c r="W1369" s="314"/>
      <c r="X1369" s="314"/>
      <c r="Y1369" s="314"/>
      <c r="Z1369" s="314"/>
      <c r="AA1369" s="323" t="s">
        <v>24</v>
      </c>
      <c r="AB1369" s="324" t="s">
        <v>1247</v>
      </c>
      <c r="AC1369" s="325" t="s">
        <v>1212</v>
      </c>
      <c r="AD1369" s="326">
        <v>0.05</v>
      </c>
      <c r="AE1369" s="326">
        <v>0.05</v>
      </c>
      <c r="AF1369" s="326">
        <f t="shared" ref="AF1369:AF1374" si="535">SUM(AD1369*AE1369)</f>
        <v>2.5000000000000005E-3</v>
      </c>
      <c r="AG1369" s="22">
        <f>SUM(AD1367)*4</f>
        <v>6.36</v>
      </c>
      <c r="AH1369" s="23">
        <v>550</v>
      </c>
      <c r="AI1369" s="22">
        <f t="shared" ref="AI1369:AI1374" si="536">SUM(AF1369*AG1369)*AH1369</f>
        <v>8.7450000000000028</v>
      </c>
      <c r="AJ1369" s="314"/>
      <c r="AK1369" s="314"/>
      <c r="AL1369" s="314"/>
      <c r="AM1369" s="314"/>
      <c r="AN1369" s="323" t="s">
        <v>24</v>
      </c>
      <c r="AO1369" s="324" t="s">
        <v>1247</v>
      </c>
      <c r="AP1369" s="325" t="s">
        <v>1212</v>
      </c>
      <c r="AQ1369" s="326">
        <v>0.05</v>
      </c>
      <c r="AR1369" s="326">
        <v>0.05</v>
      </c>
      <c r="AS1369" s="326">
        <f t="shared" ref="AS1369:AS1374" si="537">SUM(AQ1369*AR1369)</f>
        <v>2.5000000000000005E-3</v>
      </c>
      <c r="AT1369" s="22">
        <f>SUM(AQ1367)*4</f>
        <v>6.36</v>
      </c>
      <c r="AU1369" s="23">
        <v>550</v>
      </c>
      <c r="AV1369" s="22">
        <f t="shared" ref="AV1369:AV1374" si="538">SUM(AS1369*AT1369)*AU1369</f>
        <v>8.7450000000000028</v>
      </c>
      <c r="AW1369" s="314"/>
      <c r="AX1369" s="314"/>
      <c r="AY1369" s="314"/>
      <c r="AZ1369" s="314"/>
      <c r="BA1369" s="30" t="s">
        <v>24</v>
      </c>
      <c r="BB1369" s="11" t="s">
        <v>1247</v>
      </c>
      <c r="BC1369" s="12" t="s">
        <v>1212</v>
      </c>
      <c r="BD1369" s="28">
        <v>0.05</v>
      </c>
      <c r="BE1369" s="28">
        <v>0.05</v>
      </c>
      <c r="BF1369" s="28">
        <f t="shared" ref="BF1369:BF1374" si="539">SUM(BD1369*BE1369)</f>
        <v>2.5000000000000005E-3</v>
      </c>
      <c r="BG1369" s="10">
        <f>SUM(BD1367)*4</f>
        <v>6.36</v>
      </c>
      <c r="BH1369" s="15">
        <v>550</v>
      </c>
      <c r="BI1369" s="10">
        <f t="shared" ref="BI1369:BI1374" si="540">SUM(BF1369*BG1369)*BH1369</f>
        <v>8.7450000000000028</v>
      </c>
      <c r="BJ1369" s="5"/>
      <c r="BK1369" s="5"/>
      <c r="BL1369" s="5"/>
      <c r="BM1369" s="5"/>
    </row>
    <row r="1370" spans="1:65" x14ac:dyDescent="0.25">
      <c r="A1370" s="323" t="s">
        <v>24</v>
      </c>
      <c r="B1370" s="324" t="s">
        <v>1247</v>
      </c>
      <c r="C1370" s="325" t="s">
        <v>1212</v>
      </c>
      <c r="D1370" s="326">
        <v>0.05</v>
      </c>
      <c r="E1370" s="326">
        <v>0.05</v>
      </c>
      <c r="F1370" s="326">
        <f t="shared" si="531"/>
        <v>2.5000000000000005E-3</v>
      </c>
      <c r="G1370" s="22">
        <f>SUM(E1367)*12</f>
        <v>6</v>
      </c>
      <c r="H1370" s="23">
        <v>550</v>
      </c>
      <c r="I1370" s="22">
        <f t="shared" si="532"/>
        <v>8.2500000000000018</v>
      </c>
      <c r="J1370" s="314"/>
      <c r="K1370" s="314"/>
      <c r="L1370" s="314"/>
      <c r="M1370" s="314"/>
      <c r="N1370" s="323" t="s">
        <v>24</v>
      </c>
      <c r="O1370" s="324" t="s">
        <v>1247</v>
      </c>
      <c r="P1370" s="325" t="s">
        <v>1212</v>
      </c>
      <c r="Q1370" s="326">
        <v>0.05</v>
      </c>
      <c r="R1370" s="326">
        <v>0.05</v>
      </c>
      <c r="S1370" s="326">
        <f t="shared" si="533"/>
        <v>2.5000000000000005E-3</v>
      </c>
      <c r="T1370" s="22">
        <f>SUM(R1367)*12</f>
        <v>6</v>
      </c>
      <c r="U1370" s="23">
        <v>550</v>
      </c>
      <c r="V1370" s="22">
        <f t="shared" si="534"/>
        <v>8.2500000000000018</v>
      </c>
      <c r="W1370" s="314"/>
      <c r="X1370" s="314"/>
      <c r="Y1370" s="314"/>
      <c r="Z1370" s="314"/>
      <c r="AA1370" s="323" t="s">
        <v>24</v>
      </c>
      <c r="AB1370" s="324" t="s">
        <v>1247</v>
      </c>
      <c r="AC1370" s="325" t="s">
        <v>1212</v>
      </c>
      <c r="AD1370" s="326">
        <v>0.05</v>
      </c>
      <c r="AE1370" s="326">
        <v>0.05</v>
      </c>
      <c r="AF1370" s="326">
        <f t="shared" si="535"/>
        <v>2.5000000000000005E-3</v>
      </c>
      <c r="AG1370" s="22">
        <f>SUM(AE1367)*12</f>
        <v>6</v>
      </c>
      <c r="AH1370" s="23">
        <v>550</v>
      </c>
      <c r="AI1370" s="22">
        <f t="shared" si="536"/>
        <v>8.2500000000000018</v>
      </c>
      <c r="AJ1370" s="314"/>
      <c r="AK1370" s="314"/>
      <c r="AL1370" s="314"/>
      <c r="AM1370" s="314"/>
      <c r="AN1370" s="323" t="s">
        <v>24</v>
      </c>
      <c r="AO1370" s="324" t="s">
        <v>1247</v>
      </c>
      <c r="AP1370" s="325" t="s">
        <v>1212</v>
      </c>
      <c r="AQ1370" s="326">
        <v>0.05</v>
      </c>
      <c r="AR1370" s="326">
        <v>0.05</v>
      </c>
      <c r="AS1370" s="326">
        <f t="shared" si="537"/>
        <v>2.5000000000000005E-3</v>
      </c>
      <c r="AT1370" s="22">
        <f>SUM(AR1367)*12</f>
        <v>6</v>
      </c>
      <c r="AU1370" s="23">
        <v>550</v>
      </c>
      <c r="AV1370" s="22">
        <f t="shared" si="538"/>
        <v>8.2500000000000018</v>
      </c>
      <c r="AW1370" s="314"/>
      <c r="AX1370" s="314"/>
      <c r="AY1370" s="314"/>
      <c r="AZ1370" s="314"/>
      <c r="BA1370" s="30" t="s">
        <v>24</v>
      </c>
      <c r="BB1370" s="11" t="s">
        <v>1247</v>
      </c>
      <c r="BC1370" s="12" t="s">
        <v>1212</v>
      </c>
      <c r="BD1370" s="28">
        <v>0.05</v>
      </c>
      <c r="BE1370" s="28">
        <v>0.05</v>
      </c>
      <c r="BF1370" s="28">
        <f t="shared" si="539"/>
        <v>2.5000000000000005E-3</v>
      </c>
      <c r="BG1370" s="10">
        <f>SUM(BE1367)*12</f>
        <v>6</v>
      </c>
      <c r="BH1370" s="15">
        <v>550</v>
      </c>
      <c r="BI1370" s="10">
        <f t="shared" si="540"/>
        <v>8.2500000000000018</v>
      </c>
      <c r="BJ1370" s="5"/>
      <c r="BK1370" s="5"/>
      <c r="BL1370" s="5"/>
      <c r="BM1370" s="5"/>
    </row>
    <row r="1371" spans="1:65" x14ac:dyDescent="0.25">
      <c r="A1371" s="323" t="s">
        <v>24</v>
      </c>
      <c r="B1371" s="324"/>
      <c r="C1371" s="325"/>
      <c r="D1371" s="326"/>
      <c r="E1371" s="326"/>
      <c r="F1371" s="326">
        <f t="shared" si="531"/>
        <v>0</v>
      </c>
      <c r="G1371" s="22"/>
      <c r="H1371" s="23"/>
      <c r="I1371" s="22">
        <f t="shared" si="532"/>
        <v>0</v>
      </c>
      <c r="J1371" s="314"/>
      <c r="K1371" s="314"/>
      <c r="L1371" s="314"/>
      <c r="M1371" s="314"/>
      <c r="N1371" s="323" t="s">
        <v>24</v>
      </c>
      <c r="O1371" s="324"/>
      <c r="P1371" s="325"/>
      <c r="Q1371" s="326"/>
      <c r="R1371" s="326"/>
      <c r="S1371" s="326">
        <f t="shared" si="533"/>
        <v>0</v>
      </c>
      <c r="T1371" s="22"/>
      <c r="U1371" s="23"/>
      <c r="V1371" s="22">
        <f t="shared" si="534"/>
        <v>0</v>
      </c>
      <c r="W1371" s="314"/>
      <c r="X1371" s="314"/>
      <c r="Y1371" s="314"/>
      <c r="Z1371" s="314"/>
      <c r="AA1371" s="323" t="s">
        <v>24</v>
      </c>
      <c r="AB1371" s="324"/>
      <c r="AC1371" s="325"/>
      <c r="AD1371" s="326"/>
      <c r="AE1371" s="326"/>
      <c r="AF1371" s="326">
        <f t="shared" si="535"/>
        <v>0</v>
      </c>
      <c r="AG1371" s="22"/>
      <c r="AH1371" s="23"/>
      <c r="AI1371" s="22">
        <f t="shared" si="536"/>
        <v>0</v>
      </c>
      <c r="AJ1371" s="314"/>
      <c r="AK1371" s="314"/>
      <c r="AL1371" s="314"/>
      <c r="AM1371" s="314"/>
      <c r="AN1371" s="323" t="s">
        <v>24</v>
      </c>
      <c r="AO1371" s="324"/>
      <c r="AP1371" s="325"/>
      <c r="AQ1371" s="326"/>
      <c r="AR1371" s="326"/>
      <c r="AS1371" s="326">
        <f t="shared" si="537"/>
        <v>0</v>
      </c>
      <c r="AT1371" s="22"/>
      <c r="AU1371" s="23"/>
      <c r="AV1371" s="22">
        <f t="shared" si="538"/>
        <v>0</v>
      </c>
      <c r="AW1371" s="314"/>
      <c r="AX1371" s="314"/>
      <c r="AY1371" s="314"/>
      <c r="AZ1371" s="314"/>
      <c r="BA1371" s="30" t="s">
        <v>24</v>
      </c>
      <c r="BB1371" s="11"/>
      <c r="BC1371" s="12"/>
      <c r="BD1371" s="28"/>
      <c r="BE1371" s="28"/>
      <c r="BF1371" s="28">
        <f t="shared" si="539"/>
        <v>0</v>
      </c>
      <c r="BG1371" s="10"/>
      <c r="BH1371" s="15"/>
      <c r="BI1371" s="10">
        <f t="shared" si="540"/>
        <v>0</v>
      </c>
      <c r="BJ1371" s="5"/>
      <c r="BK1371" s="5"/>
      <c r="BL1371" s="5"/>
      <c r="BM1371" s="5"/>
    </row>
    <row r="1372" spans="1:65" x14ac:dyDescent="0.25">
      <c r="A1372" s="327" t="s">
        <v>25</v>
      </c>
      <c r="B1372" s="324"/>
      <c r="C1372" s="325"/>
      <c r="D1372" s="326"/>
      <c r="E1372" s="326"/>
      <c r="F1372" s="326">
        <f t="shared" si="531"/>
        <v>0</v>
      </c>
      <c r="G1372" s="22"/>
      <c r="H1372" s="23"/>
      <c r="I1372" s="22">
        <f t="shared" si="532"/>
        <v>0</v>
      </c>
      <c r="J1372" s="314"/>
      <c r="K1372" s="314"/>
      <c r="L1372" s="314"/>
      <c r="M1372" s="314"/>
      <c r="N1372" s="327" t="s">
        <v>25</v>
      </c>
      <c r="O1372" s="324"/>
      <c r="P1372" s="325"/>
      <c r="Q1372" s="326"/>
      <c r="R1372" s="326"/>
      <c r="S1372" s="326">
        <f t="shared" si="533"/>
        <v>0</v>
      </c>
      <c r="T1372" s="22"/>
      <c r="U1372" s="23"/>
      <c r="V1372" s="22">
        <f t="shared" si="534"/>
        <v>0</v>
      </c>
      <c r="W1372" s="314"/>
      <c r="X1372" s="314"/>
      <c r="Y1372" s="314"/>
      <c r="Z1372" s="314"/>
      <c r="AA1372" s="327" t="s">
        <v>25</v>
      </c>
      <c r="AB1372" s="324"/>
      <c r="AC1372" s="325"/>
      <c r="AD1372" s="326"/>
      <c r="AE1372" s="326"/>
      <c r="AF1372" s="326">
        <f t="shared" si="535"/>
        <v>0</v>
      </c>
      <c r="AG1372" s="22"/>
      <c r="AH1372" s="23"/>
      <c r="AI1372" s="22">
        <f t="shared" si="536"/>
        <v>0</v>
      </c>
      <c r="AJ1372" s="314"/>
      <c r="AK1372" s="314"/>
      <c r="AL1372" s="314"/>
      <c r="AM1372" s="314"/>
      <c r="AN1372" s="327" t="s">
        <v>25</v>
      </c>
      <c r="AO1372" s="324"/>
      <c r="AP1372" s="325"/>
      <c r="AQ1372" s="326"/>
      <c r="AR1372" s="326"/>
      <c r="AS1372" s="326">
        <f t="shared" si="537"/>
        <v>0</v>
      </c>
      <c r="AT1372" s="22"/>
      <c r="AU1372" s="23"/>
      <c r="AV1372" s="22">
        <f t="shared" si="538"/>
        <v>0</v>
      </c>
      <c r="AW1372" s="314"/>
      <c r="AX1372" s="314"/>
      <c r="AY1372" s="314"/>
      <c r="AZ1372" s="314"/>
      <c r="BA1372" s="31" t="s">
        <v>25</v>
      </c>
      <c r="BB1372" s="11"/>
      <c r="BC1372" s="12"/>
      <c r="BD1372" s="28"/>
      <c r="BE1372" s="28"/>
      <c r="BF1372" s="28">
        <f t="shared" si="539"/>
        <v>0</v>
      </c>
      <c r="BG1372" s="10"/>
      <c r="BH1372" s="15"/>
      <c r="BI1372" s="10">
        <f t="shared" si="540"/>
        <v>0</v>
      </c>
      <c r="BJ1372" s="5"/>
      <c r="BK1372" s="5"/>
      <c r="BL1372" s="5"/>
      <c r="BM1372" s="5"/>
    </row>
    <row r="1373" spans="1:65" x14ac:dyDescent="0.25">
      <c r="A1373" s="327" t="s">
        <v>25</v>
      </c>
      <c r="B1373" s="324"/>
      <c r="C1373" s="325"/>
      <c r="D1373" s="326"/>
      <c r="E1373" s="326"/>
      <c r="F1373" s="326">
        <f t="shared" si="531"/>
        <v>0</v>
      </c>
      <c r="G1373" s="22"/>
      <c r="H1373" s="23"/>
      <c r="I1373" s="22">
        <f t="shared" si="532"/>
        <v>0</v>
      </c>
      <c r="J1373" s="314"/>
      <c r="K1373" s="314"/>
      <c r="L1373" s="314"/>
      <c r="M1373" s="314"/>
      <c r="N1373" s="327" t="s">
        <v>25</v>
      </c>
      <c r="O1373" s="324"/>
      <c r="P1373" s="325"/>
      <c r="Q1373" s="326"/>
      <c r="R1373" s="326"/>
      <c r="S1373" s="326">
        <f t="shared" si="533"/>
        <v>0</v>
      </c>
      <c r="T1373" s="22"/>
      <c r="U1373" s="23"/>
      <c r="V1373" s="22">
        <f t="shared" si="534"/>
        <v>0</v>
      </c>
      <c r="W1373" s="314"/>
      <c r="X1373" s="314"/>
      <c r="Y1373" s="314"/>
      <c r="Z1373" s="314"/>
      <c r="AA1373" s="327" t="s">
        <v>25</v>
      </c>
      <c r="AB1373" s="324"/>
      <c r="AC1373" s="325"/>
      <c r="AD1373" s="326"/>
      <c r="AE1373" s="326"/>
      <c r="AF1373" s="326">
        <f t="shared" si="535"/>
        <v>0</v>
      </c>
      <c r="AG1373" s="22"/>
      <c r="AH1373" s="23"/>
      <c r="AI1373" s="22">
        <f t="shared" si="536"/>
        <v>0</v>
      </c>
      <c r="AJ1373" s="314"/>
      <c r="AK1373" s="314"/>
      <c r="AL1373" s="314"/>
      <c r="AM1373" s="314"/>
      <c r="AN1373" s="327" t="s">
        <v>25</v>
      </c>
      <c r="AO1373" s="324"/>
      <c r="AP1373" s="325"/>
      <c r="AQ1373" s="326"/>
      <c r="AR1373" s="326"/>
      <c r="AS1373" s="326">
        <f t="shared" si="537"/>
        <v>0</v>
      </c>
      <c r="AT1373" s="22"/>
      <c r="AU1373" s="23"/>
      <c r="AV1373" s="22">
        <f t="shared" si="538"/>
        <v>0</v>
      </c>
      <c r="AW1373" s="314"/>
      <c r="AX1373" s="314"/>
      <c r="AY1373" s="314"/>
      <c r="AZ1373" s="314"/>
      <c r="BA1373" s="31" t="s">
        <v>25</v>
      </c>
      <c r="BB1373" s="11"/>
      <c r="BC1373" s="12"/>
      <c r="BD1373" s="28"/>
      <c r="BE1373" s="28"/>
      <c r="BF1373" s="28">
        <f t="shared" si="539"/>
        <v>0</v>
      </c>
      <c r="BG1373" s="10"/>
      <c r="BH1373" s="15"/>
      <c r="BI1373" s="10">
        <f t="shared" si="540"/>
        <v>0</v>
      </c>
      <c r="BJ1373" s="5"/>
      <c r="BK1373" s="5"/>
      <c r="BL1373" s="5"/>
      <c r="BM1373" s="5"/>
    </row>
    <row r="1374" spans="1:65" x14ac:dyDescent="0.25">
      <c r="A1374" s="327" t="s">
        <v>25</v>
      </c>
      <c r="B1374" s="324"/>
      <c r="C1374" s="325"/>
      <c r="D1374" s="326"/>
      <c r="E1374" s="326"/>
      <c r="F1374" s="326">
        <f t="shared" si="531"/>
        <v>0</v>
      </c>
      <c r="G1374" s="22"/>
      <c r="H1374" s="23"/>
      <c r="I1374" s="22">
        <f t="shared" si="532"/>
        <v>0</v>
      </c>
      <c r="J1374" s="314"/>
      <c r="K1374" s="314"/>
      <c r="L1374" s="314"/>
      <c r="M1374" s="314"/>
      <c r="N1374" s="327" t="s">
        <v>25</v>
      </c>
      <c r="O1374" s="324"/>
      <c r="P1374" s="325"/>
      <c r="Q1374" s="326"/>
      <c r="R1374" s="326"/>
      <c r="S1374" s="326">
        <f t="shared" si="533"/>
        <v>0</v>
      </c>
      <c r="T1374" s="22"/>
      <c r="U1374" s="23"/>
      <c r="V1374" s="22">
        <f t="shared" si="534"/>
        <v>0</v>
      </c>
      <c r="W1374" s="314"/>
      <c r="X1374" s="314"/>
      <c r="Y1374" s="314"/>
      <c r="Z1374" s="314"/>
      <c r="AA1374" s="327" t="s">
        <v>25</v>
      </c>
      <c r="AB1374" s="324"/>
      <c r="AC1374" s="325"/>
      <c r="AD1374" s="326"/>
      <c r="AE1374" s="326"/>
      <c r="AF1374" s="326">
        <f t="shared" si="535"/>
        <v>0</v>
      </c>
      <c r="AG1374" s="22"/>
      <c r="AH1374" s="23"/>
      <c r="AI1374" s="22">
        <f t="shared" si="536"/>
        <v>0</v>
      </c>
      <c r="AJ1374" s="314"/>
      <c r="AK1374" s="314"/>
      <c r="AL1374" s="314"/>
      <c r="AM1374" s="314"/>
      <c r="AN1374" s="327" t="s">
        <v>25</v>
      </c>
      <c r="AO1374" s="324"/>
      <c r="AP1374" s="325"/>
      <c r="AQ1374" s="326"/>
      <c r="AR1374" s="326"/>
      <c r="AS1374" s="326">
        <f t="shared" si="537"/>
        <v>0</v>
      </c>
      <c r="AT1374" s="22"/>
      <c r="AU1374" s="23"/>
      <c r="AV1374" s="22">
        <f t="shared" si="538"/>
        <v>0</v>
      </c>
      <c r="AW1374" s="314"/>
      <c r="AX1374" s="314"/>
      <c r="AY1374" s="314"/>
      <c r="AZ1374" s="314"/>
      <c r="BA1374" s="31" t="s">
        <v>25</v>
      </c>
      <c r="BB1374" s="11"/>
      <c r="BC1374" s="12"/>
      <c r="BD1374" s="28"/>
      <c r="BE1374" s="28"/>
      <c r="BF1374" s="28">
        <f t="shared" si="539"/>
        <v>0</v>
      </c>
      <c r="BG1374" s="10"/>
      <c r="BH1374" s="15"/>
      <c r="BI1374" s="10">
        <f t="shared" si="540"/>
        <v>0</v>
      </c>
      <c r="BJ1374" s="5"/>
      <c r="BK1374" s="5"/>
      <c r="BL1374" s="5"/>
      <c r="BM1374" s="5"/>
    </row>
    <row r="1375" spans="1:65" x14ac:dyDescent="0.25">
      <c r="A1375" s="327" t="s">
        <v>39</v>
      </c>
      <c r="B1375" s="324" t="s">
        <v>1246</v>
      </c>
      <c r="C1375" s="325"/>
      <c r="D1375" s="326"/>
      <c r="E1375" s="326"/>
      <c r="F1375" s="326"/>
      <c r="G1375" s="22">
        <v>2</v>
      </c>
      <c r="H1375" s="23">
        <v>40</v>
      </c>
      <c r="I1375" s="22">
        <f t="shared" ref="I1375:I1377" si="541">SUM(G1375*H1375)</f>
        <v>80</v>
      </c>
      <c r="J1375" s="314"/>
      <c r="K1375" s="314"/>
      <c r="L1375" s="314"/>
      <c r="M1375" s="314"/>
      <c r="N1375" s="327" t="s">
        <v>39</v>
      </c>
      <c r="O1375" s="324" t="s">
        <v>1246</v>
      </c>
      <c r="P1375" s="325"/>
      <c r="Q1375" s="326"/>
      <c r="R1375" s="326"/>
      <c r="S1375" s="326"/>
      <c r="T1375" s="22">
        <v>2</v>
      </c>
      <c r="U1375" s="23">
        <v>40</v>
      </c>
      <c r="V1375" s="22">
        <f t="shared" ref="V1375:V1377" si="542">SUM(T1375*U1375)</f>
        <v>80</v>
      </c>
      <c r="W1375" s="314"/>
      <c r="X1375" s="314"/>
      <c r="Y1375" s="314"/>
      <c r="Z1375" s="314"/>
      <c r="AA1375" s="327" t="s">
        <v>39</v>
      </c>
      <c r="AB1375" s="324" t="s">
        <v>1246</v>
      </c>
      <c r="AC1375" s="325"/>
      <c r="AD1375" s="326"/>
      <c r="AE1375" s="326"/>
      <c r="AF1375" s="326"/>
      <c r="AG1375" s="22">
        <v>2</v>
      </c>
      <c r="AH1375" s="23">
        <v>40</v>
      </c>
      <c r="AI1375" s="22">
        <f t="shared" ref="AI1375:AI1396" si="543">SUM(AG1375*AH1375)</f>
        <v>80</v>
      </c>
      <c r="AJ1375" s="314"/>
      <c r="AK1375" s="314"/>
      <c r="AL1375" s="314"/>
      <c r="AM1375" s="314"/>
      <c r="AN1375" s="327" t="s">
        <v>39</v>
      </c>
      <c r="AO1375" s="324" t="s">
        <v>1246</v>
      </c>
      <c r="AP1375" s="325"/>
      <c r="AQ1375" s="326"/>
      <c r="AR1375" s="326"/>
      <c r="AS1375" s="326"/>
      <c r="AT1375" s="22">
        <v>2</v>
      </c>
      <c r="AU1375" s="23">
        <v>40</v>
      </c>
      <c r="AV1375" s="22">
        <f t="shared" ref="AV1375:AV1396" si="544">SUM(AT1375*AU1375)</f>
        <v>80</v>
      </c>
      <c r="AW1375" s="314"/>
      <c r="AX1375" s="314"/>
      <c r="AY1375" s="314"/>
      <c r="AZ1375" s="314"/>
      <c r="BA1375" s="31" t="s">
        <v>39</v>
      </c>
      <c r="BB1375" s="11" t="s">
        <v>1246</v>
      </c>
      <c r="BC1375" s="12"/>
      <c r="BD1375" s="28"/>
      <c r="BE1375" s="28"/>
      <c r="BF1375" s="28"/>
      <c r="BG1375" s="10">
        <v>2</v>
      </c>
      <c r="BH1375" s="15">
        <v>40</v>
      </c>
      <c r="BI1375" s="10">
        <f t="shared" ref="BI1375:BI1396" si="545">SUM(BG1375*BH1375)</f>
        <v>80</v>
      </c>
      <c r="BJ1375" s="5"/>
      <c r="BK1375" s="5"/>
      <c r="BL1375" s="5"/>
      <c r="BM1375" s="5"/>
    </row>
    <row r="1376" spans="1:65" x14ac:dyDescent="0.25">
      <c r="A1376" s="327" t="s">
        <v>39</v>
      </c>
      <c r="B1376" s="324"/>
      <c r="C1376" s="325"/>
      <c r="D1376" s="326"/>
      <c r="E1376" s="326"/>
      <c r="F1376" s="326"/>
      <c r="G1376" s="22"/>
      <c r="H1376" s="23"/>
      <c r="I1376" s="22">
        <f t="shared" si="541"/>
        <v>0</v>
      </c>
      <c r="J1376" s="314"/>
      <c r="K1376" s="314"/>
      <c r="L1376" s="314"/>
      <c r="M1376" s="314"/>
      <c r="N1376" s="327" t="s">
        <v>39</v>
      </c>
      <c r="O1376" s="324"/>
      <c r="P1376" s="325"/>
      <c r="Q1376" s="326"/>
      <c r="R1376" s="326"/>
      <c r="S1376" s="326"/>
      <c r="T1376" s="22"/>
      <c r="U1376" s="23"/>
      <c r="V1376" s="22">
        <f t="shared" si="542"/>
        <v>0</v>
      </c>
      <c r="W1376" s="314"/>
      <c r="X1376" s="314"/>
      <c r="Y1376" s="314"/>
      <c r="Z1376" s="314"/>
      <c r="AA1376" s="327" t="s">
        <v>39</v>
      </c>
      <c r="AB1376" s="324"/>
      <c r="AC1376" s="325"/>
      <c r="AD1376" s="326"/>
      <c r="AE1376" s="326"/>
      <c r="AF1376" s="326"/>
      <c r="AG1376" s="22"/>
      <c r="AH1376" s="23"/>
      <c r="AI1376" s="22">
        <f t="shared" si="543"/>
        <v>0</v>
      </c>
      <c r="AJ1376" s="314"/>
      <c r="AK1376" s="314"/>
      <c r="AL1376" s="314"/>
      <c r="AM1376" s="314"/>
      <c r="AN1376" s="327" t="s">
        <v>39</v>
      </c>
      <c r="AO1376" s="324"/>
      <c r="AP1376" s="325"/>
      <c r="AQ1376" s="326"/>
      <c r="AR1376" s="326"/>
      <c r="AS1376" s="326"/>
      <c r="AT1376" s="22"/>
      <c r="AU1376" s="23"/>
      <c r="AV1376" s="22">
        <f t="shared" si="544"/>
        <v>0</v>
      </c>
      <c r="AW1376" s="314"/>
      <c r="AX1376" s="314"/>
      <c r="AY1376" s="314"/>
      <c r="AZ1376" s="314"/>
      <c r="BA1376" s="31" t="s">
        <v>39</v>
      </c>
      <c r="BB1376" s="11"/>
      <c r="BC1376" s="12"/>
      <c r="BD1376" s="28"/>
      <c r="BE1376" s="28"/>
      <c r="BF1376" s="28"/>
      <c r="BG1376" s="10"/>
      <c r="BH1376" s="15"/>
      <c r="BI1376" s="10">
        <f t="shared" si="545"/>
        <v>0</v>
      </c>
      <c r="BJ1376" s="5"/>
      <c r="BK1376" s="5"/>
      <c r="BL1376" s="5"/>
      <c r="BM1376" s="5"/>
    </row>
    <row r="1377" spans="1:65" x14ac:dyDescent="0.25">
      <c r="A1377" s="327" t="s">
        <v>39</v>
      </c>
      <c r="B1377" s="324"/>
      <c r="C1377" s="325"/>
      <c r="D1377" s="326"/>
      <c r="E1377" s="326"/>
      <c r="F1377" s="326"/>
      <c r="G1377" s="22"/>
      <c r="H1377" s="23"/>
      <c r="I1377" s="22">
        <f t="shared" si="541"/>
        <v>0</v>
      </c>
      <c r="J1377" s="314"/>
      <c r="K1377" s="314"/>
      <c r="L1377" s="314"/>
      <c r="M1377" s="314"/>
      <c r="N1377" s="327" t="s">
        <v>39</v>
      </c>
      <c r="O1377" s="324"/>
      <c r="P1377" s="325"/>
      <c r="Q1377" s="326"/>
      <c r="R1377" s="326"/>
      <c r="S1377" s="326"/>
      <c r="T1377" s="22"/>
      <c r="U1377" s="23"/>
      <c r="V1377" s="22">
        <f t="shared" si="542"/>
        <v>0</v>
      </c>
      <c r="W1377" s="314"/>
      <c r="X1377" s="314"/>
      <c r="Y1377" s="314"/>
      <c r="Z1377" s="314"/>
      <c r="AA1377" s="327" t="s">
        <v>39</v>
      </c>
      <c r="AB1377" s="324"/>
      <c r="AC1377" s="325"/>
      <c r="AD1377" s="326"/>
      <c r="AE1377" s="326"/>
      <c r="AF1377" s="326"/>
      <c r="AG1377" s="22"/>
      <c r="AH1377" s="23"/>
      <c r="AI1377" s="22">
        <f t="shared" si="543"/>
        <v>0</v>
      </c>
      <c r="AJ1377" s="314"/>
      <c r="AK1377" s="314"/>
      <c r="AL1377" s="314"/>
      <c r="AM1377" s="314"/>
      <c r="AN1377" s="327" t="s">
        <v>39</v>
      </c>
      <c r="AO1377" s="324"/>
      <c r="AP1377" s="325"/>
      <c r="AQ1377" s="326"/>
      <c r="AR1377" s="326"/>
      <c r="AS1377" s="326"/>
      <c r="AT1377" s="22"/>
      <c r="AU1377" s="23"/>
      <c r="AV1377" s="22">
        <f t="shared" si="544"/>
        <v>0</v>
      </c>
      <c r="AW1377" s="314"/>
      <c r="AX1377" s="314"/>
      <c r="AY1377" s="314"/>
      <c r="AZ1377" s="314"/>
      <c r="BA1377" s="31" t="s">
        <v>39</v>
      </c>
      <c r="BB1377" s="11"/>
      <c r="BC1377" s="12"/>
      <c r="BD1377" s="28"/>
      <c r="BE1377" s="28"/>
      <c r="BF1377" s="28"/>
      <c r="BG1377" s="10"/>
      <c r="BH1377" s="15"/>
      <c r="BI1377" s="10">
        <f t="shared" si="545"/>
        <v>0</v>
      </c>
      <c r="BJ1377" s="5"/>
      <c r="BK1377" s="5"/>
      <c r="BL1377" s="5"/>
      <c r="BM1377" s="5"/>
    </row>
    <row r="1378" spans="1:65" x14ac:dyDescent="0.25">
      <c r="A1378" s="328" t="s">
        <v>28</v>
      </c>
      <c r="B1378" s="324" t="s">
        <v>1191</v>
      </c>
      <c r="C1378" s="325"/>
      <c r="D1378" s="326"/>
      <c r="E1378" s="326"/>
      <c r="F1378" s="326"/>
      <c r="G1378" s="22">
        <v>1</v>
      </c>
      <c r="H1378" s="329">
        <f>SUM(VENEER!X12)</f>
        <v>691.48</v>
      </c>
      <c r="I1378" s="22">
        <f t="shared" ref="I1378:I1396" si="546">SUM(G1378*H1378)</f>
        <v>691.48</v>
      </c>
      <c r="J1378" s="329" t="s">
        <v>1338</v>
      </c>
      <c r="K1378" s="330"/>
      <c r="L1378" s="314"/>
      <c r="M1378" s="314"/>
      <c r="N1378" s="328" t="s">
        <v>28</v>
      </c>
      <c r="O1378" s="324" t="s">
        <v>1191</v>
      </c>
      <c r="P1378" s="325"/>
      <c r="Q1378" s="326"/>
      <c r="R1378" s="326"/>
      <c r="S1378" s="326"/>
      <c r="T1378" s="22">
        <v>1</v>
      </c>
      <c r="U1378" s="361">
        <f>SUM('VENEER TO LAMINATE'!M12)</f>
        <v>213.91</v>
      </c>
      <c r="V1378" s="22">
        <f t="shared" ref="V1378:V1396" si="547">SUM(T1378*U1378)</f>
        <v>213.91</v>
      </c>
      <c r="W1378" s="329" t="s">
        <v>1514</v>
      </c>
      <c r="X1378" s="330"/>
      <c r="Y1378" s="314"/>
      <c r="Z1378" s="314"/>
      <c r="AA1378" s="328" t="s">
        <v>28</v>
      </c>
      <c r="AB1378" s="324" t="s">
        <v>1191</v>
      </c>
      <c r="AC1378" s="325"/>
      <c r="AD1378" s="326"/>
      <c r="AE1378" s="326"/>
      <c r="AF1378" s="326"/>
      <c r="AG1378" s="22">
        <v>1</v>
      </c>
      <c r="AH1378" s="361">
        <f>SUM('EGGER LAMINATE'!N12)</f>
        <v>167.27177499999999</v>
      </c>
      <c r="AI1378" s="22">
        <f t="shared" si="543"/>
        <v>167.27177499999999</v>
      </c>
      <c r="AJ1378" s="329" t="s">
        <v>1527</v>
      </c>
      <c r="AK1378" s="330"/>
      <c r="AL1378" s="314"/>
      <c r="AM1378" s="314"/>
      <c r="AN1378" s="328" t="s">
        <v>28</v>
      </c>
      <c r="AO1378" s="324" t="s">
        <v>1191</v>
      </c>
      <c r="AP1378" s="325"/>
      <c r="AQ1378" s="326"/>
      <c r="AR1378" s="326"/>
      <c r="AS1378" s="326"/>
      <c r="AT1378" s="22">
        <v>1</v>
      </c>
      <c r="AU1378" s="329">
        <f>SUM(VENEER!U12)</f>
        <v>834.1099999999999</v>
      </c>
      <c r="AV1378" s="22">
        <f t="shared" si="544"/>
        <v>834.1099999999999</v>
      </c>
      <c r="AW1378" s="329" t="s">
        <v>1629</v>
      </c>
      <c r="AX1378" s="330"/>
      <c r="AY1378" s="314"/>
      <c r="AZ1378" s="314"/>
      <c r="BA1378" s="32" t="s">
        <v>28</v>
      </c>
      <c r="BB1378" s="11" t="s">
        <v>1191</v>
      </c>
      <c r="BC1378" s="12"/>
      <c r="BD1378" s="28"/>
      <c r="BE1378" s="28"/>
      <c r="BF1378" s="28"/>
      <c r="BG1378" s="10">
        <v>1</v>
      </c>
      <c r="BH1378" s="236">
        <f>SUM(VENEER!AE12)</f>
        <v>811.26</v>
      </c>
      <c r="BI1378" s="10">
        <f t="shared" si="545"/>
        <v>811.26</v>
      </c>
      <c r="BJ1378" s="236" t="s">
        <v>1675</v>
      </c>
      <c r="BK1378" s="13"/>
      <c r="BL1378" s="5"/>
      <c r="BM1378" s="5"/>
    </row>
    <row r="1379" spans="1:65" x14ac:dyDescent="0.25">
      <c r="A1379" s="328" t="s">
        <v>28</v>
      </c>
      <c r="B1379" s="324" t="s">
        <v>1185</v>
      </c>
      <c r="C1379" s="325"/>
      <c r="D1379" s="326"/>
      <c r="E1379" s="326"/>
      <c r="F1379" s="326"/>
      <c r="G1379" s="22">
        <v>2</v>
      </c>
      <c r="H1379" s="23">
        <v>105</v>
      </c>
      <c r="I1379" s="22">
        <f t="shared" si="546"/>
        <v>210</v>
      </c>
      <c r="J1379" s="22" t="s">
        <v>1245</v>
      </c>
      <c r="K1379" s="314"/>
      <c r="L1379" s="314"/>
      <c r="M1379" s="314"/>
      <c r="N1379" s="328" t="s">
        <v>28</v>
      </c>
      <c r="O1379" s="324" t="s">
        <v>1185</v>
      </c>
      <c r="P1379" s="325"/>
      <c r="Q1379" s="326"/>
      <c r="R1379" s="326"/>
      <c r="S1379" s="326"/>
      <c r="T1379" s="22">
        <v>2</v>
      </c>
      <c r="U1379" s="23">
        <v>105</v>
      </c>
      <c r="V1379" s="22">
        <f t="shared" si="547"/>
        <v>210</v>
      </c>
      <c r="W1379" s="22" t="s">
        <v>1245</v>
      </c>
      <c r="X1379" s="314"/>
      <c r="Y1379" s="314"/>
      <c r="Z1379" s="314"/>
      <c r="AA1379" s="328" t="s">
        <v>28</v>
      </c>
      <c r="AB1379" s="324" t="s">
        <v>1185</v>
      </c>
      <c r="AC1379" s="325"/>
      <c r="AD1379" s="326"/>
      <c r="AE1379" s="326"/>
      <c r="AF1379" s="326"/>
      <c r="AG1379" s="22">
        <v>2</v>
      </c>
      <c r="AH1379" s="23">
        <v>105</v>
      </c>
      <c r="AI1379" s="22">
        <f t="shared" si="543"/>
        <v>210</v>
      </c>
      <c r="AJ1379" s="22" t="s">
        <v>1245</v>
      </c>
      <c r="AK1379" s="314"/>
      <c r="AL1379" s="314"/>
      <c r="AM1379" s="314"/>
      <c r="AN1379" s="328" t="s">
        <v>28</v>
      </c>
      <c r="AO1379" s="324" t="s">
        <v>1185</v>
      </c>
      <c r="AP1379" s="325"/>
      <c r="AQ1379" s="326"/>
      <c r="AR1379" s="326"/>
      <c r="AS1379" s="326"/>
      <c r="AT1379" s="22">
        <v>2</v>
      </c>
      <c r="AU1379" s="23">
        <v>105</v>
      </c>
      <c r="AV1379" s="22">
        <f t="shared" si="544"/>
        <v>210</v>
      </c>
      <c r="AW1379" s="22" t="s">
        <v>1245</v>
      </c>
      <c r="AX1379" s="314"/>
      <c r="AY1379" s="314"/>
      <c r="AZ1379" s="314"/>
      <c r="BA1379" s="32" t="s">
        <v>28</v>
      </c>
      <c r="BB1379" s="11" t="s">
        <v>1185</v>
      </c>
      <c r="BC1379" s="12"/>
      <c r="BD1379" s="28"/>
      <c r="BE1379" s="28"/>
      <c r="BF1379" s="28"/>
      <c r="BG1379" s="10">
        <v>2</v>
      </c>
      <c r="BH1379" s="15">
        <v>105</v>
      </c>
      <c r="BI1379" s="10">
        <f t="shared" si="545"/>
        <v>210</v>
      </c>
      <c r="BJ1379" s="10" t="s">
        <v>1245</v>
      </c>
      <c r="BK1379" s="5"/>
      <c r="BL1379" s="5"/>
      <c r="BM1379" s="5"/>
    </row>
    <row r="1380" spans="1:65" x14ac:dyDescent="0.25">
      <c r="A1380" s="328" t="s">
        <v>28</v>
      </c>
      <c r="B1380" s="324"/>
      <c r="C1380" s="325"/>
      <c r="D1380" s="326"/>
      <c r="E1380" s="326"/>
      <c r="F1380" s="326"/>
      <c r="G1380" s="22"/>
      <c r="H1380" s="23"/>
      <c r="I1380" s="22">
        <f t="shared" si="546"/>
        <v>0</v>
      </c>
      <c r="J1380" s="314"/>
      <c r="K1380" s="314"/>
      <c r="L1380" s="314"/>
      <c r="M1380" s="314"/>
      <c r="N1380" s="328" t="s">
        <v>28</v>
      </c>
      <c r="O1380" s="324"/>
      <c r="P1380" s="325"/>
      <c r="Q1380" s="326"/>
      <c r="R1380" s="326"/>
      <c r="S1380" s="326"/>
      <c r="T1380" s="22"/>
      <c r="U1380" s="23"/>
      <c r="V1380" s="22">
        <f t="shared" si="547"/>
        <v>0</v>
      </c>
      <c r="W1380" s="314"/>
      <c r="X1380" s="314"/>
      <c r="Y1380" s="314"/>
      <c r="Z1380" s="314"/>
      <c r="AA1380" s="328" t="s">
        <v>28</v>
      </c>
      <c r="AB1380" s="324"/>
      <c r="AC1380" s="325"/>
      <c r="AD1380" s="326"/>
      <c r="AE1380" s="326"/>
      <c r="AF1380" s="326"/>
      <c r="AG1380" s="22"/>
      <c r="AH1380" s="23"/>
      <c r="AI1380" s="22">
        <f t="shared" si="543"/>
        <v>0</v>
      </c>
      <c r="AJ1380" s="314"/>
      <c r="AK1380" s="314"/>
      <c r="AL1380" s="314"/>
      <c r="AM1380" s="314"/>
      <c r="AN1380" s="328" t="s">
        <v>28</v>
      </c>
      <c r="AO1380" s="324"/>
      <c r="AP1380" s="325"/>
      <c r="AQ1380" s="326"/>
      <c r="AR1380" s="326"/>
      <c r="AS1380" s="326"/>
      <c r="AT1380" s="22"/>
      <c r="AU1380" s="23"/>
      <c r="AV1380" s="22">
        <f t="shared" si="544"/>
        <v>0</v>
      </c>
      <c r="AW1380" s="314"/>
      <c r="AX1380" s="314"/>
      <c r="AY1380" s="314"/>
      <c r="AZ1380" s="314"/>
      <c r="BA1380" s="32" t="s">
        <v>28</v>
      </c>
      <c r="BB1380" s="11"/>
      <c r="BC1380" s="12"/>
      <c r="BD1380" s="28"/>
      <c r="BE1380" s="28"/>
      <c r="BF1380" s="28"/>
      <c r="BG1380" s="10"/>
      <c r="BH1380" s="15"/>
      <c r="BI1380" s="10">
        <f t="shared" si="545"/>
        <v>0</v>
      </c>
      <c r="BJ1380" s="5"/>
      <c r="BK1380" s="5"/>
      <c r="BL1380" s="5"/>
      <c r="BM1380" s="5"/>
    </row>
    <row r="1381" spans="1:65" x14ac:dyDescent="0.25">
      <c r="A1381" s="311" t="s">
        <v>26</v>
      </c>
      <c r="B1381" s="324"/>
      <c r="C1381" s="325"/>
      <c r="D1381" s="326"/>
      <c r="E1381" s="326"/>
      <c r="F1381" s="326"/>
      <c r="G1381" s="331">
        <v>0.1</v>
      </c>
      <c r="H1381" s="23">
        <f>SUM(I1378:I1380)</f>
        <v>901.48</v>
      </c>
      <c r="I1381" s="22">
        <f t="shared" si="546"/>
        <v>90.14800000000001</v>
      </c>
      <c r="J1381" s="314"/>
      <c r="K1381" s="314"/>
      <c r="L1381" s="314"/>
      <c r="M1381" s="314"/>
      <c r="N1381" s="311" t="s">
        <v>26</v>
      </c>
      <c r="O1381" s="324"/>
      <c r="P1381" s="325"/>
      <c r="Q1381" s="326"/>
      <c r="R1381" s="326"/>
      <c r="S1381" s="326"/>
      <c r="T1381" s="331">
        <v>0.1</v>
      </c>
      <c r="U1381" s="23">
        <f>SUM(V1378:V1380)</f>
        <v>423.90999999999997</v>
      </c>
      <c r="V1381" s="22">
        <f t="shared" si="547"/>
        <v>42.390999999999998</v>
      </c>
      <c r="W1381" s="314"/>
      <c r="X1381" s="314"/>
      <c r="Y1381" s="314"/>
      <c r="Z1381" s="314"/>
      <c r="AA1381" s="311" t="s">
        <v>26</v>
      </c>
      <c r="AB1381" s="324"/>
      <c r="AC1381" s="325"/>
      <c r="AD1381" s="326"/>
      <c r="AE1381" s="326"/>
      <c r="AF1381" s="326"/>
      <c r="AG1381" s="331">
        <v>0.1</v>
      </c>
      <c r="AH1381" s="23">
        <f>SUM(AI1378:AI1380)</f>
        <v>377.27177499999999</v>
      </c>
      <c r="AI1381" s="22">
        <f t="shared" si="543"/>
        <v>37.727177500000003</v>
      </c>
      <c r="AJ1381" s="314"/>
      <c r="AK1381" s="314"/>
      <c r="AL1381" s="314"/>
      <c r="AM1381" s="314"/>
      <c r="AN1381" s="311" t="s">
        <v>26</v>
      </c>
      <c r="AO1381" s="324"/>
      <c r="AP1381" s="325"/>
      <c r="AQ1381" s="326"/>
      <c r="AR1381" s="326"/>
      <c r="AS1381" s="326"/>
      <c r="AT1381" s="331">
        <v>0.1</v>
      </c>
      <c r="AU1381" s="23">
        <f>SUM(AV1378:AV1380)</f>
        <v>1044.1099999999999</v>
      </c>
      <c r="AV1381" s="22">
        <f t="shared" si="544"/>
        <v>104.411</v>
      </c>
      <c r="AW1381" s="314"/>
      <c r="AX1381" s="314"/>
      <c r="AY1381" s="314"/>
      <c r="AZ1381" s="314"/>
      <c r="BA1381" t="s">
        <v>26</v>
      </c>
      <c r="BB1381" s="11"/>
      <c r="BC1381" s="12"/>
      <c r="BD1381" s="28"/>
      <c r="BE1381" s="28"/>
      <c r="BF1381" s="28"/>
      <c r="BG1381" s="33">
        <v>0.1</v>
      </c>
      <c r="BH1381" s="15">
        <f>SUM(BI1378:BI1380)</f>
        <v>1021.26</v>
      </c>
      <c r="BI1381" s="10">
        <f t="shared" si="545"/>
        <v>102.126</v>
      </c>
      <c r="BJ1381" s="5"/>
      <c r="BK1381" s="5"/>
      <c r="BL1381" s="5"/>
      <c r="BM1381" s="5"/>
    </row>
    <row r="1382" spans="1:65" x14ac:dyDescent="0.25">
      <c r="A1382" s="311"/>
      <c r="B1382" s="324" t="s">
        <v>27</v>
      </c>
      <c r="C1382" s="325"/>
      <c r="D1382" s="326"/>
      <c r="E1382" s="326"/>
      <c r="F1382" s="326"/>
      <c r="G1382" s="22">
        <v>2</v>
      </c>
      <c r="H1382" s="23">
        <v>15</v>
      </c>
      <c r="I1382" s="22">
        <f t="shared" si="546"/>
        <v>30</v>
      </c>
      <c r="J1382" s="314"/>
      <c r="K1382" s="314"/>
      <c r="L1382" s="314"/>
      <c r="M1382" s="314"/>
      <c r="N1382" s="311"/>
      <c r="O1382" s="324" t="s">
        <v>27</v>
      </c>
      <c r="P1382" s="325"/>
      <c r="Q1382" s="326"/>
      <c r="R1382" s="326"/>
      <c r="S1382" s="326"/>
      <c r="T1382" s="22">
        <v>2</v>
      </c>
      <c r="U1382" s="23">
        <v>15</v>
      </c>
      <c r="V1382" s="22">
        <f t="shared" si="547"/>
        <v>30</v>
      </c>
      <c r="W1382" s="314"/>
      <c r="X1382" s="314"/>
      <c r="Y1382" s="314"/>
      <c r="Z1382" s="314"/>
      <c r="AA1382" s="311"/>
      <c r="AB1382" s="324" t="s">
        <v>27</v>
      </c>
      <c r="AC1382" s="325"/>
      <c r="AD1382" s="326"/>
      <c r="AE1382" s="326"/>
      <c r="AF1382" s="326"/>
      <c r="AG1382" s="22">
        <v>2</v>
      </c>
      <c r="AH1382" s="23">
        <v>15</v>
      </c>
      <c r="AI1382" s="22">
        <f t="shared" si="543"/>
        <v>30</v>
      </c>
      <c r="AJ1382" s="314"/>
      <c r="AK1382" s="314"/>
      <c r="AL1382" s="314"/>
      <c r="AM1382" s="314"/>
      <c r="AN1382" s="311"/>
      <c r="AO1382" s="324" t="s">
        <v>27</v>
      </c>
      <c r="AP1382" s="325"/>
      <c r="AQ1382" s="326"/>
      <c r="AR1382" s="326"/>
      <c r="AS1382" s="326"/>
      <c r="AT1382" s="22">
        <v>2</v>
      </c>
      <c r="AU1382" s="23">
        <v>15</v>
      </c>
      <c r="AV1382" s="22">
        <f t="shared" si="544"/>
        <v>30</v>
      </c>
      <c r="AW1382" s="314"/>
      <c r="AX1382" s="314"/>
      <c r="AY1382" s="314"/>
      <c r="AZ1382" s="314"/>
      <c r="BB1382" s="11" t="s">
        <v>27</v>
      </c>
      <c r="BC1382" s="12"/>
      <c r="BD1382" s="28"/>
      <c r="BE1382" s="28"/>
      <c r="BF1382" s="28"/>
      <c r="BG1382" s="10">
        <v>2</v>
      </c>
      <c r="BH1382" s="15">
        <v>15</v>
      </c>
      <c r="BI1382" s="10">
        <f t="shared" si="545"/>
        <v>30</v>
      </c>
      <c r="BJ1382" s="5"/>
      <c r="BK1382" s="5"/>
      <c r="BL1382" s="5"/>
      <c r="BM1382" s="5"/>
    </row>
    <row r="1383" spans="1:65" x14ac:dyDescent="0.25">
      <c r="A1383" s="311"/>
      <c r="B1383" s="324" t="s">
        <v>13</v>
      </c>
      <c r="C1383" s="325" t="s">
        <v>14</v>
      </c>
      <c r="D1383" s="326" t="s">
        <v>29</v>
      </c>
      <c r="E1383" s="326"/>
      <c r="F1383" s="326">
        <f>SUM(G1369:G1371)</f>
        <v>12.36</v>
      </c>
      <c r="G1383" s="332">
        <f>SUM(F1383)/20</f>
        <v>0.61799999999999999</v>
      </c>
      <c r="H1383" s="23"/>
      <c r="I1383" s="22">
        <f t="shared" si="546"/>
        <v>0</v>
      </c>
      <c r="J1383" s="314"/>
      <c r="K1383" s="314"/>
      <c r="L1383" s="314"/>
      <c r="M1383" s="314"/>
      <c r="N1383" s="311"/>
      <c r="O1383" s="324" t="s">
        <v>13</v>
      </c>
      <c r="P1383" s="325" t="s">
        <v>14</v>
      </c>
      <c r="Q1383" s="326" t="s">
        <v>29</v>
      </c>
      <c r="R1383" s="326"/>
      <c r="S1383" s="326">
        <f>SUM(T1369:T1371)</f>
        <v>12.36</v>
      </c>
      <c r="T1383" s="332">
        <f>SUM(S1383)/20</f>
        <v>0.61799999999999999</v>
      </c>
      <c r="U1383" s="23"/>
      <c r="V1383" s="22">
        <f t="shared" si="547"/>
        <v>0</v>
      </c>
      <c r="W1383" s="314"/>
      <c r="X1383" s="314"/>
      <c r="Y1383" s="314"/>
      <c r="Z1383" s="314"/>
      <c r="AA1383" s="311"/>
      <c r="AB1383" s="324" t="s">
        <v>13</v>
      </c>
      <c r="AC1383" s="325" t="s">
        <v>14</v>
      </c>
      <c r="AD1383" s="326" t="s">
        <v>29</v>
      </c>
      <c r="AE1383" s="326"/>
      <c r="AF1383" s="326">
        <f>SUM(AG1369:AG1371)</f>
        <v>12.36</v>
      </c>
      <c r="AG1383" s="332">
        <f>SUM(AF1383)/20</f>
        <v>0.61799999999999999</v>
      </c>
      <c r="AH1383" s="23"/>
      <c r="AI1383" s="22">
        <f t="shared" si="543"/>
        <v>0</v>
      </c>
      <c r="AJ1383" s="314"/>
      <c r="AK1383" s="314"/>
      <c r="AL1383" s="314"/>
      <c r="AM1383" s="314"/>
      <c r="AN1383" s="311"/>
      <c r="AO1383" s="324" t="s">
        <v>13</v>
      </c>
      <c r="AP1383" s="325" t="s">
        <v>14</v>
      </c>
      <c r="AQ1383" s="326" t="s">
        <v>29</v>
      </c>
      <c r="AR1383" s="326"/>
      <c r="AS1383" s="326">
        <f>SUM(AT1369:AT1371)</f>
        <v>12.36</v>
      </c>
      <c r="AT1383" s="332">
        <f>SUM(AS1383)/20</f>
        <v>0.61799999999999999</v>
      </c>
      <c r="AU1383" s="23"/>
      <c r="AV1383" s="22">
        <f t="shared" si="544"/>
        <v>0</v>
      </c>
      <c r="AW1383" s="314"/>
      <c r="AX1383" s="314"/>
      <c r="AY1383" s="314"/>
      <c r="AZ1383" s="314"/>
      <c r="BB1383" s="11" t="s">
        <v>13</v>
      </c>
      <c r="BC1383" s="12" t="s">
        <v>14</v>
      </c>
      <c r="BD1383" s="28" t="s">
        <v>29</v>
      </c>
      <c r="BE1383" s="28"/>
      <c r="BF1383" s="28">
        <f>SUM(BG1369:BG1371)</f>
        <v>12.36</v>
      </c>
      <c r="BG1383" s="34">
        <f>SUM(BF1383)/20</f>
        <v>0.61799999999999999</v>
      </c>
      <c r="BH1383" s="23"/>
      <c r="BI1383" s="10">
        <f t="shared" si="545"/>
        <v>0</v>
      </c>
      <c r="BJ1383" s="5"/>
      <c r="BK1383" s="5"/>
      <c r="BL1383" s="5"/>
      <c r="BM1383" s="5"/>
    </row>
    <row r="1384" spans="1:65" x14ac:dyDescent="0.25">
      <c r="A1384" s="311"/>
      <c r="B1384" s="324" t="s">
        <v>13</v>
      </c>
      <c r="C1384" s="325" t="s">
        <v>14</v>
      </c>
      <c r="D1384" s="326" t="s">
        <v>30</v>
      </c>
      <c r="E1384" s="326"/>
      <c r="F1384" s="326">
        <f>SUM(G1372:G1374)</f>
        <v>0</v>
      </c>
      <c r="G1384" s="332">
        <f>SUM(F1384)/10</f>
        <v>0</v>
      </c>
      <c r="H1384" s="23"/>
      <c r="I1384" s="22">
        <f t="shared" si="546"/>
        <v>0</v>
      </c>
      <c r="J1384" s="314"/>
      <c r="K1384" s="314"/>
      <c r="L1384" s="314"/>
      <c r="M1384" s="314"/>
      <c r="N1384" s="311"/>
      <c r="O1384" s="324" t="s">
        <v>13</v>
      </c>
      <c r="P1384" s="325" t="s">
        <v>14</v>
      </c>
      <c r="Q1384" s="326" t="s">
        <v>30</v>
      </c>
      <c r="R1384" s="326"/>
      <c r="S1384" s="326">
        <f>SUM(T1372:T1374)</f>
        <v>0</v>
      </c>
      <c r="T1384" s="332">
        <f>SUM(S1384)/10</f>
        <v>0</v>
      </c>
      <c r="U1384" s="23"/>
      <c r="V1384" s="22">
        <f t="shared" si="547"/>
        <v>0</v>
      </c>
      <c r="W1384" s="314"/>
      <c r="X1384" s="314"/>
      <c r="Y1384" s="314"/>
      <c r="Z1384" s="314"/>
      <c r="AA1384" s="311"/>
      <c r="AB1384" s="324" t="s">
        <v>13</v>
      </c>
      <c r="AC1384" s="325" t="s">
        <v>14</v>
      </c>
      <c r="AD1384" s="326" t="s">
        <v>30</v>
      </c>
      <c r="AE1384" s="326"/>
      <c r="AF1384" s="326">
        <f>SUM(AG1372:AG1374)</f>
        <v>0</v>
      </c>
      <c r="AG1384" s="332">
        <f>SUM(AF1384)/10</f>
        <v>0</v>
      </c>
      <c r="AH1384" s="23"/>
      <c r="AI1384" s="22">
        <f t="shared" si="543"/>
        <v>0</v>
      </c>
      <c r="AJ1384" s="314"/>
      <c r="AK1384" s="314"/>
      <c r="AL1384" s="314"/>
      <c r="AM1384" s="314"/>
      <c r="AN1384" s="311"/>
      <c r="AO1384" s="324" t="s">
        <v>13</v>
      </c>
      <c r="AP1384" s="325" t="s">
        <v>14</v>
      </c>
      <c r="AQ1384" s="326" t="s">
        <v>30</v>
      </c>
      <c r="AR1384" s="326"/>
      <c r="AS1384" s="326">
        <f>SUM(AT1372:AT1374)</f>
        <v>0</v>
      </c>
      <c r="AT1384" s="332">
        <f>SUM(AS1384)/10</f>
        <v>0</v>
      </c>
      <c r="AU1384" s="23"/>
      <c r="AV1384" s="22">
        <f t="shared" si="544"/>
        <v>0</v>
      </c>
      <c r="AW1384" s="314"/>
      <c r="AX1384" s="314"/>
      <c r="AY1384" s="314"/>
      <c r="AZ1384" s="314"/>
      <c r="BB1384" s="11" t="s">
        <v>13</v>
      </c>
      <c r="BC1384" s="12" t="s">
        <v>14</v>
      </c>
      <c r="BD1384" s="28" t="s">
        <v>30</v>
      </c>
      <c r="BE1384" s="28"/>
      <c r="BF1384" s="28">
        <f>SUM(BG1372:BG1374)</f>
        <v>0</v>
      </c>
      <c r="BG1384" s="34">
        <f>SUM(BF1384)/10</f>
        <v>0</v>
      </c>
      <c r="BH1384" s="23"/>
      <c r="BI1384" s="10">
        <f t="shared" si="545"/>
        <v>0</v>
      </c>
      <c r="BJ1384" s="5"/>
      <c r="BK1384" s="5"/>
      <c r="BL1384" s="5"/>
      <c r="BM1384" s="5"/>
    </row>
    <row r="1385" spans="1:65" x14ac:dyDescent="0.25">
      <c r="A1385" s="311"/>
      <c r="B1385" s="324" t="s">
        <v>13</v>
      </c>
      <c r="C1385" s="325" t="s">
        <v>14</v>
      </c>
      <c r="D1385" s="326" t="s">
        <v>60</v>
      </c>
      <c r="E1385" s="326"/>
      <c r="F1385" s="333">
        <v>12</v>
      </c>
      <c r="G1385" s="332">
        <f>SUM(F1385)*0.25</f>
        <v>3</v>
      </c>
      <c r="H1385" s="23"/>
      <c r="I1385" s="22">
        <f t="shared" si="546"/>
        <v>0</v>
      </c>
      <c r="J1385" s="314"/>
      <c r="K1385" s="314"/>
      <c r="L1385" s="314"/>
      <c r="M1385" s="314"/>
      <c r="N1385" s="311"/>
      <c r="O1385" s="324" t="s">
        <v>13</v>
      </c>
      <c r="P1385" s="325" t="s">
        <v>14</v>
      </c>
      <c r="Q1385" s="326" t="s">
        <v>60</v>
      </c>
      <c r="R1385" s="326"/>
      <c r="S1385" s="333">
        <v>12</v>
      </c>
      <c r="T1385" s="332">
        <f>SUM(S1385)*0.25</f>
        <v>3</v>
      </c>
      <c r="U1385" s="23"/>
      <c r="V1385" s="22">
        <f t="shared" si="547"/>
        <v>0</v>
      </c>
      <c r="W1385" s="314"/>
      <c r="X1385" s="314"/>
      <c r="Y1385" s="314"/>
      <c r="Z1385" s="314"/>
      <c r="AA1385" s="311"/>
      <c r="AB1385" s="324" t="s">
        <v>13</v>
      </c>
      <c r="AC1385" s="325" t="s">
        <v>14</v>
      </c>
      <c r="AD1385" s="326" t="s">
        <v>60</v>
      </c>
      <c r="AE1385" s="326"/>
      <c r="AF1385" s="333">
        <v>12</v>
      </c>
      <c r="AG1385" s="332">
        <f>SUM(AF1385)*0.25</f>
        <v>3</v>
      </c>
      <c r="AH1385" s="23"/>
      <c r="AI1385" s="22">
        <f t="shared" si="543"/>
        <v>0</v>
      </c>
      <c r="AJ1385" s="314"/>
      <c r="AK1385" s="314"/>
      <c r="AL1385" s="314"/>
      <c r="AM1385" s="314"/>
      <c r="AN1385" s="311"/>
      <c r="AO1385" s="324" t="s">
        <v>13</v>
      </c>
      <c r="AP1385" s="325" t="s">
        <v>14</v>
      </c>
      <c r="AQ1385" s="326" t="s">
        <v>60</v>
      </c>
      <c r="AR1385" s="326"/>
      <c r="AS1385" s="333">
        <v>12</v>
      </c>
      <c r="AT1385" s="332">
        <f>SUM(AS1385)*0.25</f>
        <v>3</v>
      </c>
      <c r="AU1385" s="23"/>
      <c r="AV1385" s="22">
        <f t="shared" si="544"/>
        <v>0</v>
      </c>
      <c r="AW1385" s="314"/>
      <c r="AX1385" s="314"/>
      <c r="AY1385" s="314"/>
      <c r="AZ1385" s="314"/>
      <c r="BB1385" s="11" t="s">
        <v>13</v>
      </c>
      <c r="BC1385" s="12" t="s">
        <v>14</v>
      </c>
      <c r="BD1385" s="28" t="s">
        <v>60</v>
      </c>
      <c r="BE1385" s="28"/>
      <c r="BF1385" s="69">
        <v>12</v>
      </c>
      <c r="BG1385" s="34">
        <f>SUM(BF1385)*0.25</f>
        <v>3</v>
      </c>
      <c r="BH1385" s="23"/>
      <c r="BI1385" s="10">
        <f t="shared" si="545"/>
        <v>0</v>
      </c>
      <c r="BJ1385" s="5"/>
      <c r="BK1385" s="5"/>
      <c r="BL1385" s="5"/>
      <c r="BM1385" s="5"/>
    </row>
    <row r="1386" spans="1:65" x14ac:dyDescent="0.25">
      <c r="A1386" s="311"/>
      <c r="B1386" s="324" t="s">
        <v>13</v>
      </c>
      <c r="C1386" s="325" t="s">
        <v>14</v>
      </c>
      <c r="D1386" s="326" t="s">
        <v>247</v>
      </c>
      <c r="E1386" s="326"/>
      <c r="F1386" s="326"/>
      <c r="G1386" s="332">
        <f>SUM(G1383)</f>
        <v>0.61799999999999999</v>
      </c>
      <c r="H1386" s="23"/>
      <c r="I1386" s="22">
        <f t="shared" si="546"/>
        <v>0</v>
      </c>
      <c r="J1386" s="314"/>
      <c r="K1386" s="314"/>
      <c r="L1386" s="314"/>
      <c r="M1386" s="314"/>
      <c r="N1386" s="311"/>
      <c r="O1386" s="324" t="s">
        <v>13</v>
      </c>
      <c r="P1386" s="325" t="s">
        <v>14</v>
      </c>
      <c r="Q1386" s="326" t="s">
        <v>247</v>
      </c>
      <c r="R1386" s="326"/>
      <c r="S1386" s="326"/>
      <c r="T1386" s="332">
        <f>SUM(T1383)</f>
        <v>0.61799999999999999</v>
      </c>
      <c r="U1386" s="23"/>
      <c r="V1386" s="22">
        <f t="shared" si="547"/>
        <v>0</v>
      </c>
      <c r="W1386" s="314"/>
      <c r="X1386" s="314"/>
      <c r="Y1386" s="314"/>
      <c r="Z1386" s="314"/>
      <c r="AA1386" s="311"/>
      <c r="AB1386" s="324" t="s">
        <v>13</v>
      </c>
      <c r="AC1386" s="325" t="s">
        <v>14</v>
      </c>
      <c r="AD1386" s="326" t="s">
        <v>247</v>
      </c>
      <c r="AE1386" s="326"/>
      <c r="AF1386" s="326"/>
      <c r="AG1386" s="332">
        <f>SUM(AG1383)</f>
        <v>0.61799999999999999</v>
      </c>
      <c r="AH1386" s="23"/>
      <c r="AI1386" s="22">
        <f t="shared" si="543"/>
        <v>0</v>
      </c>
      <c r="AJ1386" s="314"/>
      <c r="AK1386" s="314"/>
      <c r="AL1386" s="314"/>
      <c r="AM1386" s="314"/>
      <c r="AN1386" s="311"/>
      <c r="AO1386" s="324" t="s">
        <v>13</v>
      </c>
      <c r="AP1386" s="325" t="s">
        <v>14</v>
      </c>
      <c r="AQ1386" s="326" t="s">
        <v>247</v>
      </c>
      <c r="AR1386" s="326"/>
      <c r="AS1386" s="326"/>
      <c r="AT1386" s="332">
        <f>SUM(AT1383)</f>
        <v>0.61799999999999999</v>
      </c>
      <c r="AU1386" s="23"/>
      <c r="AV1386" s="22">
        <f t="shared" si="544"/>
        <v>0</v>
      </c>
      <c r="AW1386" s="314"/>
      <c r="AX1386" s="314"/>
      <c r="AY1386" s="314"/>
      <c r="AZ1386" s="314"/>
      <c r="BB1386" s="11" t="s">
        <v>13</v>
      </c>
      <c r="BC1386" s="12" t="s">
        <v>14</v>
      </c>
      <c r="BD1386" s="28" t="s">
        <v>247</v>
      </c>
      <c r="BE1386" s="28"/>
      <c r="BF1386" s="28"/>
      <c r="BG1386" s="34">
        <f>SUM(BG1383)</f>
        <v>0.61799999999999999</v>
      </c>
      <c r="BH1386" s="23"/>
      <c r="BI1386" s="10">
        <f t="shared" si="545"/>
        <v>0</v>
      </c>
      <c r="BJ1386" s="5"/>
      <c r="BK1386" s="5"/>
      <c r="BL1386" s="5"/>
      <c r="BM1386" s="5"/>
    </row>
    <row r="1387" spans="1:65" x14ac:dyDescent="0.25">
      <c r="A1387" s="311"/>
      <c r="B1387" s="324" t="s">
        <v>13</v>
      </c>
      <c r="C1387" s="325" t="s">
        <v>15</v>
      </c>
      <c r="D1387" s="326" t="s">
        <v>1248</v>
      </c>
      <c r="E1387" s="326"/>
      <c r="F1387" s="326">
        <v>8</v>
      </c>
      <c r="G1387" s="332">
        <v>8</v>
      </c>
      <c r="H1387" s="23"/>
      <c r="I1387" s="22">
        <f t="shared" si="546"/>
        <v>0</v>
      </c>
      <c r="J1387" s="314"/>
      <c r="K1387" s="314"/>
      <c r="L1387" s="314"/>
      <c r="M1387" s="314"/>
      <c r="N1387" s="311"/>
      <c r="O1387" s="324" t="s">
        <v>13</v>
      </c>
      <c r="P1387" s="325" t="s">
        <v>15</v>
      </c>
      <c r="Q1387" s="326" t="s">
        <v>1248</v>
      </c>
      <c r="R1387" s="326"/>
      <c r="S1387" s="326">
        <v>8</v>
      </c>
      <c r="T1387" s="332">
        <v>8</v>
      </c>
      <c r="U1387" s="23"/>
      <c r="V1387" s="22">
        <f t="shared" si="547"/>
        <v>0</v>
      </c>
      <c r="W1387" s="314"/>
      <c r="X1387" s="314"/>
      <c r="Y1387" s="314"/>
      <c r="Z1387" s="314"/>
      <c r="AA1387" s="311"/>
      <c r="AB1387" s="324" t="s">
        <v>13</v>
      </c>
      <c r="AC1387" s="325" t="s">
        <v>15</v>
      </c>
      <c r="AD1387" s="326" t="s">
        <v>1248</v>
      </c>
      <c r="AE1387" s="326"/>
      <c r="AF1387" s="326">
        <v>8</v>
      </c>
      <c r="AG1387" s="332">
        <v>8</v>
      </c>
      <c r="AH1387" s="23"/>
      <c r="AI1387" s="22">
        <f t="shared" si="543"/>
        <v>0</v>
      </c>
      <c r="AJ1387" s="314"/>
      <c r="AK1387" s="314"/>
      <c r="AL1387" s="314"/>
      <c r="AM1387" s="314"/>
      <c r="AN1387" s="311"/>
      <c r="AO1387" s="324" t="s">
        <v>13</v>
      </c>
      <c r="AP1387" s="325" t="s">
        <v>15</v>
      </c>
      <c r="AQ1387" s="326" t="s">
        <v>1248</v>
      </c>
      <c r="AR1387" s="326"/>
      <c r="AS1387" s="326">
        <v>8</v>
      </c>
      <c r="AT1387" s="332">
        <v>8</v>
      </c>
      <c r="AU1387" s="23"/>
      <c r="AV1387" s="22">
        <f t="shared" si="544"/>
        <v>0</v>
      </c>
      <c r="AW1387" s="314"/>
      <c r="AX1387" s="314"/>
      <c r="AY1387" s="314"/>
      <c r="AZ1387" s="314"/>
      <c r="BB1387" s="11" t="s">
        <v>13</v>
      </c>
      <c r="BC1387" s="12" t="s">
        <v>15</v>
      </c>
      <c r="BD1387" s="28" t="s">
        <v>1248</v>
      </c>
      <c r="BE1387" s="28"/>
      <c r="BF1387" s="28">
        <v>8</v>
      </c>
      <c r="BG1387" s="34">
        <v>8</v>
      </c>
      <c r="BH1387" s="23"/>
      <c r="BI1387" s="10">
        <f t="shared" si="545"/>
        <v>0</v>
      </c>
      <c r="BJ1387" s="5"/>
      <c r="BK1387" s="5"/>
      <c r="BL1387" s="5"/>
      <c r="BM1387" s="5"/>
    </row>
    <row r="1388" spans="1:65" x14ac:dyDescent="0.25">
      <c r="A1388" s="311"/>
      <c r="B1388" s="324" t="s">
        <v>13</v>
      </c>
      <c r="C1388" s="325" t="s">
        <v>15</v>
      </c>
      <c r="D1388" s="326" t="s">
        <v>1209</v>
      </c>
      <c r="E1388" s="326"/>
      <c r="F1388" s="326">
        <v>8</v>
      </c>
      <c r="G1388" s="332">
        <f>SUM(F1388)*2</f>
        <v>16</v>
      </c>
      <c r="H1388" s="23"/>
      <c r="I1388" s="22">
        <f t="shared" si="546"/>
        <v>0</v>
      </c>
      <c r="J1388" s="314"/>
      <c r="K1388" s="314"/>
      <c r="L1388" s="314"/>
      <c r="M1388" s="314"/>
      <c r="N1388" s="311"/>
      <c r="O1388" s="324" t="s">
        <v>13</v>
      </c>
      <c r="P1388" s="325" t="s">
        <v>15</v>
      </c>
      <c r="Q1388" s="326" t="s">
        <v>1209</v>
      </c>
      <c r="R1388" s="326"/>
      <c r="S1388" s="326">
        <v>8</v>
      </c>
      <c r="T1388" s="332">
        <f>SUM(S1388)*2</f>
        <v>16</v>
      </c>
      <c r="U1388" s="23"/>
      <c r="V1388" s="22">
        <f t="shared" si="547"/>
        <v>0</v>
      </c>
      <c r="W1388" s="314"/>
      <c r="X1388" s="314"/>
      <c r="Y1388" s="314"/>
      <c r="Z1388" s="314"/>
      <c r="AA1388" s="311"/>
      <c r="AB1388" s="324" t="s">
        <v>13</v>
      </c>
      <c r="AC1388" s="325" t="s">
        <v>15</v>
      </c>
      <c r="AD1388" s="326" t="s">
        <v>1209</v>
      </c>
      <c r="AE1388" s="326"/>
      <c r="AF1388" s="326">
        <v>8</v>
      </c>
      <c r="AG1388" s="332">
        <f>SUM(AF1388)*2</f>
        <v>16</v>
      </c>
      <c r="AH1388" s="23"/>
      <c r="AI1388" s="22">
        <f t="shared" si="543"/>
        <v>0</v>
      </c>
      <c r="AJ1388" s="314"/>
      <c r="AK1388" s="314"/>
      <c r="AL1388" s="314"/>
      <c r="AM1388" s="314"/>
      <c r="AN1388" s="311"/>
      <c r="AO1388" s="324" t="s">
        <v>13</v>
      </c>
      <c r="AP1388" s="325" t="s">
        <v>15</v>
      </c>
      <c r="AQ1388" s="326" t="s">
        <v>1209</v>
      </c>
      <c r="AR1388" s="326"/>
      <c r="AS1388" s="326">
        <v>8</v>
      </c>
      <c r="AT1388" s="332">
        <f>SUM(AS1388)*2</f>
        <v>16</v>
      </c>
      <c r="AU1388" s="23"/>
      <c r="AV1388" s="22">
        <f t="shared" si="544"/>
        <v>0</v>
      </c>
      <c r="AW1388" s="314"/>
      <c r="AX1388" s="314"/>
      <c r="AY1388" s="314"/>
      <c r="AZ1388" s="314"/>
      <c r="BB1388" s="11" t="s">
        <v>13</v>
      </c>
      <c r="BC1388" s="12" t="s">
        <v>15</v>
      </c>
      <c r="BD1388" s="28" t="s">
        <v>1209</v>
      </c>
      <c r="BE1388" s="28"/>
      <c r="BF1388" s="28">
        <v>8</v>
      </c>
      <c r="BG1388" s="34">
        <f>SUM(BF1388)*2</f>
        <v>16</v>
      </c>
      <c r="BH1388" s="23"/>
      <c r="BI1388" s="10">
        <f t="shared" si="545"/>
        <v>0</v>
      </c>
      <c r="BJ1388" s="5"/>
      <c r="BK1388" s="5"/>
      <c r="BL1388" s="5"/>
      <c r="BM1388" s="5"/>
    </row>
    <row r="1389" spans="1:65" x14ac:dyDescent="0.25">
      <c r="A1389" s="311"/>
      <c r="B1389" s="324" t="s">
        <v>13</v>
      </c>
      <c r="C1389" s="325" t="s">
        <v>15</v>
      </c>
      <c r="D1389" s="326"/>
      <c r="E1389" s="326"/>
      <c r="F1389" s="326"/>
      <c r="G1389" s="332"/>
      <c r="H1389" s="23"/>
      <c r="I1389" s="22">
        <f t="shared" si="546"/>
        <v>0</v>
      </c>
      <c r="J1389" s="314"/>
      <c r="K1389" s="314"/>
      <c r="L1389" s="314"/>
      <c r="M1389" s="314"/>
      <c r="N1389" s="311"/>
      <c r="O1389" s="324" t="s">
        <v>13</v>
      </c>
      <c r="P1389" s="325" t="s">
        <v>15</v>
      </c>
      <c r="Q1389" s="326"/>
      <c r="R1389" s="326"/>
      <c r="S1389" s="326"/>
      <c r="T1389" s="332"/>
      <c r="U1389" s="23"/>
      <c r="V1389" s="22">
        <f t="shared" si="547"/>
        <v>0</v>
      </c>
      <c r="W1389" s="314"/>
      <c r="X1389" s="314"/>
      <c r="Y1389" s="314"/>
      <c r="Z1389" s="314"/>
      <c r="AA1389" s="311"/>
      <c r="AB1389" s="324" t="s">
        <v>13</v>
      </c>
      <c r="AC1389" s="325" t="s">
        <v>15</v>
      </c>
      <c r="AD1389" s="326"/>
      <c r="AE1389" s="326"/>
      <c r="AF1389" s="326"/>
      <c r="AG1389" s="332"/>
      <c r="AH1389" s="23"/>
      <c r="AI1389" s="22">
        <f t="shared" si="543"/>
        <v>0</v>
      </c>
      <c r="AJ1389" s="314"/>
      <c r="AK1389" s="314"/>
      <c r="AL1389" s="314"/>
      <c r="AM1389" s="314"/>
      <c r="AN1389" s="311"/>
      <c r="AO1389" s="324" t="s">
        <v>13</v>
      </c>
      <c r="AP1389" s="325" t="s">
        <v>15</v>
      </c>
      <c r="AQ1389" s="326"/>
      <c r="AR1389" s="326"/>
      <c r="AS1389" s="326"/>
      <c r="AT1389" s="332"/>
      <c r="AU1389" s="23"/>
      <c r="AV1389" s="22">
        <f t="shared" si="544"/>
        <v>0</v>
      </c>
      <c r="AW1389" s="314"/>
      <c r="AX1389" s="314"/>
      <c r="AY1389" s="314"/>
      <c r="AZ1389" s="314"/>
      <c r="BB1389" s="11" t="s">
        <v>13</v>
      </c>
      <c r="BC1389" s="12" t="s">
        <v>15</v>
      </c>
      <c r="BD1389" s="28"/>
      <c r="BE1389" s="28"/>
      <c r="BF1389" s="28"/>
      <c r="BG1389" s="34"/>
      <c r="BH1389" s="23"/>
      <c r="BI1389" s="10">
        <f t="shared" si="545"/>
        <v>0</v>
      </c>
      <c r="BJ1389" s="5"/>
      <c r="BK1389" s="5"/>
      <c r="BL1389" s="5"/>
      <c r="BM1389" s="5"/>
    </row>
    <row r="1390" spans="1:65" x14ac:dyDescent="0.25">
      <c r="A1390" s="311"/>
      <c r="B1390" s="324" t="s">
        <v>13</v>
      </c>
      <c r="C1390" s="325" t="s">
        <v>16</v>
      </c>
      <c r="D1390" s="326"/>
      <c r="E1390" s="326"/>
      <c r="F1390" s="326"/>
      <c r="G1390" s="332">
        <v>4</v>
      </c>
      <c r="H1390" s="23"/>
      <c r="I1390" s="22">
        <f t="shared" si="546"/>
        <v>0</v>
      </c>
      <c r="J1390" s="314"/>
      <c r="K1390" s="314"/>
      <c r="L1390" s="314"/>
      <c r="M1390" s="314"/>
      <c r="N1390" s="311"/>
      <c r="O1390" s="324" t="s">
        <v>13</v>
      </c>
      <c r="P1390" s="325" t="s">
        <v>16</v>
      </c>
      <c r="Q1390" s="326"/>
      <c r="R1390" s="326"/>
      <c r="S1390" s="326"/>
      <c r="T1390" s="332">
        <v>4</v>
      </c>
      <c r="U1390" s="23"/>
      <c r="V1390" s="22">
        <f t="shared" si="547"/>
        <v>0</v>
      </c>
      <c r="W1390" s="314"/>
      <c r="X1390" s="314"/>
      <c r="Y1390" s="314"/>
      <c r="Z1390" s="314"/>
      <c r="AA1390" s="311"/>
      <c r="AB1390" s="324" t="s">
        <v>13</v>
      </c>
      <c r="AC1390" s="325" t="s">
        <v>16</v>
      </c>
      <c r="AD1390" s="326"/>
      <c r="AE1390" s="326"/>
      <c r="AF1390" s="326"/>
      <c r="AG1390" s="332">
        <v>4</v>
      </c>
      <c r="AH1390" s="23"/>
      <c r="AI1390" s="22">
        <f t="shared" si="543"/>
        <v>0</v>
      </c>
      <c r="AJ1390" s="314"/>
      <c r="AK1390" s="314"/>
      <c r="AL1390" s="314"/>
      <c r="AM1390" s="314"/>
      <c r="AN1390" s="311"/>
      <c r="AO1390" s="324" t="s">
        <v>13</v>
      </c>
      <c r="AP1390" s="325" t="s">
        <v>16</v>
      </c>
      <c r="AQ1390" s="326"/>
      <c r="AR1390" s="326"/>
      <c r="AS1390" s="326"/>
      <c r="AT1390" s="332">
        <v>4</v>
      </c>
      <c r="AU1390" s="23"/>
      <c r="AV1390" s="22">
        <f t="shared" si="544"/>
        <v>0</v>
      </c>
      <c r="AW1390" s="314"/>
      <c r="AX1390" s="314"/>
      <c r="AY1390" s="314"/>
      <c r="AZ1390" s="314"/>
      <c r="BB1390" s="11" t="s">
        <v>13</v>
      </c>
      <c r="BC1390" s="12" t="s">
        <v>16</v>
      </c>
      <c r="BD1390" s="28"/>
      <c r="BE1390" s="28"/>
      <c r="BF1390" s="28"/>
      <c r="BG1390" s="34">
        <v>4</v>
      </c>
      <c r="BH1390" s="23"/>
      <c r="BI1390" s="10">
        <f t="shared" si="545"/>
        <v>0</v>
      </c>
      <c r="BJ1390" s="5"/>
      <c r="BK1390" s="5"/>
      <c r="BL1390" s="5"/>
      <c r="BM1390" s="5"/>
    </row>
    <row r="1391" spans="1:65" x14ac:dyDescent="0.25">
      <c r="A1391" s="311"/>
      <c r="B1391" s="324" t="s">
        <v>13</v>
      </c>
      <c r="C1391" s="325" t="s">
        <v>16</v>
      </c>
      <c r="D1391" s="326"/>
      <c r="E1391" s="326"/>
      <c r="F1391" s="326"/>
      <c r="G1391" s="332"/>
      <c r="H1391" s="23"/>
      <c r="I1391" s="22">
        <f t="shared" si="546"/>
        <v>0</v>
      </c>
      <c r="J1391" s="314"/>
      <c r="K1391" s="314"/>
      <c r="L1391" s="314"/>
      <c r="M1391" s="314"/>
      <c r="N1391" s="311"/>
      <c r="O1391" s="324" t="s">
        <v>13</v>
      </c>
      <c r="P1391" s="325" t="s">
        <v>16</v>
      </c>
      <c r="Q1391" s="326"/>
      <c r="R1391" s="326"/>
      <c r="S1391" s="326"/>
      <c r="T1391" s="332"/>
      <c r="U1391" s="23"/>
      <c r="V1391" s="22">
        <f t="shared" si="547"/>
        <v>0</v>
      </c>
      <c r="W1391" s="314"/>
      <c r="X1391" s="314"/>
      <c r="Y1391" s="314"/>
      <c r="Z1391" s="314"/>
      <c r="AA1391" s="311"/>
      <c r="AB1391" s="324" t="s">
        <v>13</v>
      </c>
      <c r="AC1391" s="325" t="s">
        <v>16</v>
      </c>
      <c r="AD1391" s="326"/>
      <c r="AE1391" s="326"/>
      <c r="AF1391" s="326"/>
      <c r="AG1391" s="332"/>
      <c r="AH1391" s="23"/>
      <c r="AI1391" s="22">
        <f t="shared" si="543"/>
        <v>0</v>
      </c>
      <c r="AJ1391" s="314"/>
      <c r="AK1391" s="314"/>
      <c r="AL1391" s="314"/>
      <c r="AM1391" s="314"/>
      <c r="AN1391" s="311"/>
      <c r="AO1391" s="324" t="s">
        <v>13</v>
      </c>
      <c r="AP1391" s="325" t="s">
        <v>16</v>
      </c>
      <c r="AQ1391" s="326"/>
      <c r="AR1391" s="326"/>
      <c r="AS1391" s="326"/>
      <c r="AT1391" s="332"/>
      <c r="AU1391" s="23"/>
      <c r="AV1391" s="22">
        <f t="shared" si="544"/>
        <v>0</v>
      </c>
      <c r="AW1391" s="314"/>
      <c r="AX1391" s="314"/>
      <c r="AY1391" s="314"/>
      <c r="AZ1391" s="314"/>
      <c r="BB1391" s="11" t="s">
        <v>13</v>
      </c>
      <c r="BC1391" s="12" t="s">
        <v>16</v>
      </c>
      <c r="BD1391" s="28"/>
      <c r="BE1391" s="28"/>
      <c r="BF1391" s="28"/>
      <c r="BG1391" s="34"/>
      <c r="BH1391" s="23"/>
      <c r="BI1391" s="10">
        <f t="shared" si="545"/>
        <v>0</v>
      </c>
      <c r="BJ1391" s="5"/>
      <c r="BK1391" s="5"/>
      <c r="BL1391" s="5"/>
      <c r="BM1391" s="5"/>
    </row>
    <row r="1392" spans="1:65" x14ac:dyDescent="0.25">
      <c r="A1392" s="311"/>
      <c r="B1392" s="324" t="s">
        <v>21</v>
      </c>
      <c r="C1392" s="325" t="s">
        <v>14</v>
      </c>
      <c r="D1392" s="326"/>
      <c r="E1392" s="326"/>
      <c r="F1392" s="326"/>
      <c r="G1392" s="22">
        <f>SUM(G1383:G1386)</f>
        <v>4.2359999999999998</v>
      </c>
      <c r="H1392" s="23">
        <v>37.42</v>
      </c>
      <c r="I1392" s="22">
        <f t="shared" si="546"/>
        <v>158.51112000000001</v>
      </c>
      <c r="J1392" s="314"/>
      <c r="K1392" s="314">
        <f>SUM(G1392)*I1367</f>
        <v>4.2359999999999998</v>
      </c>
      <c r="L1392" s="314"/>
      <c r="M1392" s="314"/>
      <c r="N1392" s="311"/>
      <c r="O1392" s="324" t="s">
        <v>21</v>
      </c>
      <c r="P1392" s="325" t="s">
        <v>14</v>
      </c>
      <c r="Q1392" s="326"/>
      <c r="R1392" s="326"/>
      <c r="S1392" s="326"/>
      <c r="T1392" s="22">
        <f>SUM(T1383:T1386)</f>
        <v>4.2359999999999998</v>
      </c>
      <c r="U1392" s="23">
        <v>37.42</v>
      </c>
      <c r="V1392" s="22">
        <f t="shared" si="547"/>
        <v>158.51112000000001</v>
      </c>
      <c r="W1392" s="314"/>
      <c r="X1392" s="314">
        <f>SUM(T1392)*V1367</f>
        <v>0</v>
      </c>
      <c r="Y1392" s="314"/>
      <c r="Z1392" s="314"/>
      <c r="AA1392" s="311"/>
      <c r="AB1392" s="324" t="s">
        <v>21</v>
      </c>
      <c r="AC1392" s="325" t="s">
        <v>14</v>
      </c>
      <c r="AD1392" s="326"/>
      <c r="AE1392" s="326"/>
      <c r="AF1392" s="326"/>
      <c r="AG1392" s="22">
        <f>SUM(AG1383:AG1386)</f>
        <v>4.2359999999999998</v>
      </c>
      <c r="AH1392" s="23">
        <v>37.42</v>
      </c>
      <c r="AI1392" s="22">
        <f t="shared" si="543"/>
        <v>158.51112000000001</v>
      </c>
      <c r="AJ1392" s="314"/>
      <c r="AK1392" s="314">
        <f>SUM(AG1392)*AI1367</f>
        <v>0</v>
      </c>
      <c r="AL1392" s="314"/>
      <c r="AM1392" s="314"/>
      <c r="AN1392" s="311"/>
      <c r="AO1392" s="324" t="s">
        <v>21</v>
      </c>
      <c r="AP1392" s="325" t="s">
        <v>14</v>
      </c>
      <c r="AQ1392" s="326"/>
      <c r="AR1392" s="326"/>
      <c r="AS1392" s="326"/>
      <c r="AT1392" s="22">
        <f>SUM(AT1383:AT1386)</f>
        <v>4.2359999999999998</v>
      </c>
      <c r="AU1392" s="23">
        <v>37.42</v>
      </c>
      <c r="AV1392" s="22">
        <f t="shared" si="544"/>
        <v>158.51112000000001</v>
      </c>
      <c r="AW1392" s="314"/>
      <c r="AX1392" s="314">
        <f>SUM(AT1392)*AV1367</f>
        <v>0</v>
      </c>
      <c r="AY1392" s="314"/>
      <c r="AZ1392" s="314"/>
      <c r="BB1392" s="11" t="s">
        <v>21</v>
      </c>
      <c r="BC1392" s="12" t="s">
        <v>14</v>
      </c>
      <c r="BD1392" s="28"/>
      <c r="BE1392" s="28"/>
      <c r="BF1392" s="28"/>
      <c r="BG1392" s="22">
        <f>SUM(BG1383:BG1386)</f>
        <v>4.2359999999999998</v>
      </c>
      <c r="BH1392" s="15">
        <v>37.42</v>
      </c>
      <c r="BI1392" s="10">
        <f t="shared" si="545"/>
        <v>158.51112000000001</v>
      </c>
      <c r="BJ1392" s="5"/>
      <c r="BK1392" s="5">
        <f>SUM(BG1392)*BI1367</f>
        <v>0</v>
      </c>
      <c r="BL1392" s="5"/>
      <c r="BM1392" s="5"/>
    </row>
    <row r="1393" spans="1:65" x14ac:dyDescent="0.25">
      <c r="A1393" s="311"/>
      <c r="B1393" s="324" t="s">
        <v>21</v>
      </c>
      <c r="C1393" s="325" t="s">
        <v>15</v>
      </c>
      <c r="D1393" s="326"/>
      <c r="E1393" s="326"/>
      <c r="F1393" s="326"/>
      <c r="G1393" s="22">
        <f>SUM(G1387:G1389)</f>
        <v>24</v>
      </c>
      <c r="H1393" s="23">
        <v>37.42</v>
      </c>
      <c r="I1393" s="22">
        <f t="shared" si="546"/>
        <v>898.08</v>
      </c>
      <c r="J1393" s="314"/>
      <c r="K1393" s="314"/>
      <c r="L1393" s="314">
        <f>SUM(G1393)*I1367</f>
        <v>24</v>
      </c>
      <c r="M1393" s="314"/>
      <c r="N1393" s="311"/>
      <c r="O1393" s="324" t="s">
        <v>21</v>
      </c>
      <c r="P1393" s="325" t="s">
        <v>15</v>
      </c>
      <c r="Q1393" s="326"/>
      <c r="R1393" s="326"/>
      <c r="S1393" s="326"/>
      <c r="T1393" s="22">
        <f>SUM(T1387:T1389)</f>
        <v>24</v>
      </c>
      <c r="U1393" s="23">
        <v>37.42</v>
      </c>
      <c r="V1393" s="22">
        <f t="shared" si="547"/>
        <v>898.08</v>
      </c>
      <c r="W1393" s="314"/>
      <c r="X1393" s="314"/>
      <c r="Y1393" s="314">
        <f>SUM(T1393)*V1367</f>
        <v>0</v>
      </c>
      <c r="Z1393" s="314"/>
      <c r="AA1393" s="311"/>
      <c r="AB1393" s="324" t="s">
        <v>21</v>
      </c>
      <c r="AC1393" s="325" t="s">
        <v>15</v>
      </c>
      <c r="AD1393" s="326"/>
      <c r="AE1393" s="326"/>
      <c r="AF1393" s="326"/>
      <c r="AG1393" s="22">
        <f>SUM(AG1387:AG1389)</f>
        <v>24</v>
      </c>
      <c r="AH1393" s="23">
        <v>37.42</v>
      </c>
      <c r="AI1393" s="22">
        <f t="shared" si="543"/>
        <v>898.08</v>
      </c>
      <c r="AJ1393" s="314"/>
      <c r="AK1393" s="314"/>
      <c r="AL1393" s="314">
        <f>SUM(AG1393)*AI1367</f>
        <v>0</v>
      </c>
      <c r="AM1393" s="314"/>
      <c r="AN1393" s="311"/>
      <c r="AO1393" s="324" t="s">
        <v>21</v>
      </c>
      <c r="AP1393" s="325" t="s">
        <v>15</v>
      </c>
      <c r="AQ1393" s="326"/>
      <c r="AR1393" s="326"/>
      <c r="AS1393" s="326"/>
      <c r="AT1393" s="22">
        <f>SUM(AT1387:AT1389)</f>
        <v>24</v>
      </c>
      <c r="AU1393" s="23">
        <v>37.42</v>
      </c>
      <c r="AV1393" s="22">
        <f t="shared" si="544"/>
        <v>898.08</v>
      </c>
      <c r="AW1393" s="314"/>
      <c r="AX1393" s="314"/>
      <c r="AY1393" s="314">
        <f>SUM(AT1393)*AV1367</f>
        <v>0</v>
      </c>
      <c r="AZ1393" s="314"/>
      <c r="BB1393" s="11" t="s">
        <v>21</v>
      </c>
      <c r="BC1393" s="12" t="s">
        <v>15</v>
      </c>
      <c r="BD1393" s="28"/>
      <c r="BE1393" s="28"/>
      <c r="BF1393" s="28"/>
      <c r="BG1393" s="22">
        <f>SUM(BG1387:BG1389)</f>
        <v>24</v>
      </c>
      <c r="BH1393" s="15">
        <v>37.42</v>
      </c>
      <c r="BI1393" s="10">
        <f t="shared" si="545"/>
        <v>898.08</v>
      </c>
      <c r="BJ1393" s="5"/>
      <c r="BK1393" s="5"/>
      <c r="BL1393" s="5">
        <f>SUM(BG1393)*BI1367</f>
        <v>0</v>
      </c>
      <c r="BM1393" s="5"/>
    </row>
    <row r="1394" spans="1:65" x14ac:dyDescent="0.25">
      <c r="A1394" s="311"/>
      <c r="B1394" s="324" t="s">
        <v>21</v>
      </c>
      <c r="C1394" s="325" t="s">
        <v>16</v>
      </c>
      <c r="D1394" s="326"/>
      <c r="E1394" s="326"/>
      <c r="F1394" s="326"/>
      <c r="G1394" s="22">
        <f>SUM(G1390:G1391)</f>
        <v>4</v>
      </c>
      <c r="H1394" s="23">
        <v>37.42</v>
      </c>
      <c r="I1394" s="22">
        <f t="shared" si="546"/>
        <v>149.68</v>
      </c>
      <c r="J1394" s="314"/>
      <c r="K1394" s="314"/>
      <c r="L1394" s="314"/>
      <c r="M1394" s="314">
        <f>SUM(G1394)*I1367</f>
        <v>4</v>
      </c>
      <c r="N1394" s="311"/>
      <c r="O1394" s="324" t="s">
        <v>21</v>
      </c>
      <c r="P1394" s="325" t="s">
        <v>16</v>
      </c>
      <c r="Q1394" s="326"/>
      <c r="R1394" s="326"/>
      <c r="S1394" s="326"/>
      <c r="T1394" s="22">
        <f>SUM(T1390:T1391)</f>
        <v>4</v>
      </c>
      <c r="U1394" s="23">
        <v>37.42</v>
      </c>
      <c r="V1394" s="22">
        <f t="shared" si="547"/>
        <v>149.68</v>
      </c>
      <c r="W1394" s="314"/>
      <c r="X1394" s="314"/>
      <c r="Y1394" s="314"/>
      <c r="Z1394" s="314">
        <f>SUM(T1394)*V1367</f>
        <v>0</v>
      </c>
      <c r="AA1394" s="311"/>
      <c r="AB1394" s="324" t="s">
        <v>21</v>
      </c>
      <c r="AC1394" s="325" t="s">
        <v>16</v>
      </c>
      <c r="AD1394" s="326"/>
      <c r="AE1394" s="326"/>
      <c r="AF1394" s="326"/>
      <c r="AG1394" s="22">
        <f>SUM(AG1390:AG1391)</f>
        <v>4</v>
      </c>
      <c r="AH1394" s="23">
        <v>37.42</v>
      </c>
      <c r="AI1394" s="22">
        <f t="shared" si="543"/>
        <v>149.68</v>
      </c>
      <c r="AJ1394" s="314"/>
      <c r="AK1394" s="314"/>
      <c r="AL1394" s="314"/>
      <c r="AM1394" s="314">
        <f>SUM(AG1394)*AI1367</f>
        <v>0</v>
      </c>
      <c r="AN1394" s="311"/>
      <c r="AO1394" s="324" t="s">
        <v>21</v>
      </c>
      <c r="AP1394" s="325" t="s">
        <v>16</v>
      </c>
      <c r="AQ1394" s="326"/>
      <c r="AR1394" s="326"/>
      <c r="AS1394" s="326"/>
      <c r="AT1394" s="22">
        <f>SUM(AT1390:AT1391)</f>
        <v>4</v>
      </c>
      <c r="AU1394" s="23">
        <v>37.42</v>
      </c>
      <c r="AV1394" s="22">
        <f t="shared" si="544"/>
        <v>149.68</v>
      </c>
      <c r="AW1394" s="314"/>
      <c r="AX1394" s="314"/>
      <c r="AY1394" s="314"/>
      <c r="AZ1394" s="314">
        <f>SUM(AT1394)*AV1367</f>
        <v>0</v>
      </c>
      <c r="BB1394" s="11" t="s">
        <v>21</v>
      </c>
      <c r="BC1394" s="12" t="s">
        <v>16</v>
      </c>
      <c r="BD1394" s="28"/>
      <c r="BE1394" s="28"/>
      <c r="BF1394" s="28"/>
      <c r="BG1394" s="22">
        <f>SUM(BG1390:BG1391)</f>
        <v>4</v>
      </c>
      <c r="BH1394" s="15">
        <v>37.42</v>
      </c>
      <c r="BI1394" s="10">
        <f t="shared" si="545"/>
        <v>149.68</v>
      </c>
      <c r="BJ1394" s="5"/>
      <c r="BK1394" s="5"/>
      <c r="BL1394" s="5"/>
      <c r="BM1394" s="5">
        <f>SUM(BG1394)*BI1367</f>
        <v>0</v>
      </c>
    </row>
    <row r="1395" spans="1:65" x14ac:dyDescent="0.25">
      <c r="A1395" s="311"/>
      <c r="B1395" s="324" t="s">
        <v>13</v>
      </c>
      <c r="C1395" s="325" t="s">
        <v>17</v>
      </c>
      <c r="D1395" s="326"/>
      <c r="E1395" s="326"/>
      <c r="F1395" s="326"/>
      <c r="G1395" s="332">
        <v>2</v>
      </c>
      <c r="H1395" s="23">
        <v>37.42</v>
      </c>
      <c r="I1395" s="22">
        <f t="shared" si="546"/>
        <v>74.84</v>
      </c>
      <c r="J1395" s="314"/>
      <c r="K1395" s="314"/>
      <c r="L1395" s="314">
        <f>SUM(G1395)*I1367</f>
        <v>2</v>
      </c>
      <c r="M1395" s="314"/>
      <c r="N1395" s="311"/>
      <c r="O1395" s="324" t="s">
        <v>13</v>
      </c>
      <c r="P1395" s="325" t="s">
        <v>17</v>
      </c>
      <c r="Q1395" s="326"/>
      <c r="R1395" s="326"/>
      <c r="S1395" s="326"/>
      <c r="T1395" s="332">
        <v>2</v>
      </c>
      <c r="U1395" s="23">
        <v>37.42</v>
      </c>
      <c r="V1395" s="22">
        <f t="shared" si="547"/>
        <v>74.84</v>
      </c>
      <c r="W1395" s="314"/>
      <c r="X1395" s="314"/>
      <c r="Y1395" s="314">
        <f>SUM(T1395)*V1367</f>
        <v>0</v>
      </c>
      <c r="Z1395" s="314"/>
      <c r="AA1395" s="311"/>
      <c r="AB1395" s="324" t="s">
        <v>13</v>
      </c>
      <c r="AC1395" s="325" t="s">
        <v>17</v>
      </c>
      <c r="AD1395" s="326"/>
      <c r="AE1395" s="326"/>
      <c r="AF1395" s="326"/>
      <c r="AG1395" s="332">
        <v>2</v>
      </c>
      <c r="AH1395" s="23">
        <v>37.42</v>
      </c>
      <c r="AI1395" s="22">
        <f t="shared" si="543"/>
        <v>74.84</v>
      </c>
      <c r="AJ1395" s="314"/>
      <c r="AK1395" s="314"/>
      <c r="AL1395" s="314">
        <f>SUM(AG1395)*AI1367</f>
        <v>0</v>
      </c>
      <c r="AM1395" s="314"/>
      <c r="AN1395" s="311"/>
      <c r="AO1395" s="324" t="s">
        <v>13</v>
      </c>
      <c r="AP1395" s="325" t="s">
        <v>17</v>
      </c>
      <c r="AQ1395" s="326"/>
      <c r="AR1395" s="326"/>
      <c r="AS1395" s="326"/>
      <c r="AT1395" s="332">
        <v>2</v>
      </c>
      <c r="AU1395" s="23">
        <v>37.42</v>
      </c>
      <c r="AV1395" s="22">
        <f t="shared" si="544"/>
        <v>74.84</v>
      </c>
      <c r="AW1395" s="314"/>
      <c r="AX1395" s="314"/>
      <c r="AY1395" s="314">
        <f>SUM(AT1395)*AV1367</f>
        <v>0</v>
      </c>
      <c r="AZ1395" s="314"/>
      <c r="BB1395" s="11" t="s">
        <v>13</v>
      </c>
      <c r="BC1395" s="12" t="s">
        <v>17</v>
      </c>
      <c r="BD1395" s="28"/>
      <c r="BE1395" s="28"/>
      <c r="BF1395" s="28"/>
      <c r="BG1395" s="34">
        <v>2</v>
      </c>
      <c r="BH1395" s="15">
        <v>37.42</v>
      </c>
      <c r="BI1395" s="10">
        <f t="shared" si="545"/>
        <v>74.84</v>
      </c>
      <c r="BJ1395" s="5"/>
      <c r="BK1395" s="5"/>
      <c r="BL1395" s="5">
        <f>SUM(BG1395)*BI1367</f>
        <v>0</v>
      </c>
      <c r="BM1395" s="5"/>
    </row>
    <row r="1396" spans="1:65" x14ac:dyDescent="0.25">
      <c r="A1396" s="311"/>
      <c r="B1396" s="324" t="s">
        <v>12</v>
      </c>
      <c r="C1396" s="325"/>
      <c r="D1396" s="326"/>
      <c r="E1396" s="326"/>
      <c r="F1396" s="326"/>
      <c r="G1396" s="22"/>
      <c r="H1396" s="23">
        <v>37.42</v>
      </c>
      <c r="I1396" s="22">
        <f t="shared" si="546"/>
        <v>0</v>
      </c>
      <c r="J1396" s="314"/>
      <c r="K1396" s="314"/>
      <c r="L1396" s="314"/>
      <c r="M1396" s="314"/>
      <c r="N1396" s="311"/>
      <c r="O1396" s="324" t="s">
        <v>12</v>
      </c>
      <c r="P1396" s="325"/>
      <c r="Q1396" s="326"/>
      <c r="R1396" s="326"/>
      <c r="S1396" s="326"/>
      <c r="T1396" s="22"/>
      <c r="U1396" s="23">
        <v>37.42</v>
      </c>
      <c r="V1396" s="22">
        <f t="shared" si="547"/>
        <v>0</v>
      </c>
      <c r="W1396" s="314"/>
      <c r="X1396" s="314"/>
      <c r="Y1396" s="314"/>
      <c r="Z1396" s="314"/>
      <c r="AA1396" s="311"/>
      <c r="AB1396" s="324" t="s">
        <v>12</v>
      </c>
      <c r="AC1396" s="325"/>
      <c r="AD1396" s="326"/>
      <c r="AE1396" s="326"/>
      <c r="AF1396" s="326"/>
      <c r="AG1396" s="22"/>
      <c r="AH1396" s="23">
        <v>37.42</v>
      </c>
      <c r="AI1396" s="22">
        <f t="shared" si="543"/>
        <v>0</v>
      </c>
      <c r="AJ1396" s="314"/>
      <c r="AK1396" s="314"/>
      <c r="AL1396" s="314"/>
      <c r="AM1396" s="314"/>
      <c r="AN1396" s="311"/>
      <c r="AO1396" s="324" t="s">
        <v>12</v>
      </c>
      <c r="AP1396" s="325"/>
      <c r="AQ1396" s="326"/>
      <c r="AR1396" s="326"/>
      <c r="AS1396" s="326"/>
      <c r="AT1396" s="22"/>
      <c r="AU1396" s="23">
        <v>37.42</v>
      </c>
      <c r="AV1396" s="22">
        <f t="shared" si="544"/>
        <v>0</v>
      </c>
      <c r="AW1396" s="314"/>
      <c r="AX1396" s="314"/>
      <c r="AY1396" s="314"/>
      <c r="AZ1396" s="314"/>
      <c r="BB1396" s="11" t="s">
        <v>12</v>
      </c>
      <c r="BC1396" s="12"/>
      <c r="BD1396" s="28"/>
      <c r="BE1396" s="28"/>
      <c r="BF1396" s="28"/>
      <c r="BG1396" s="10"/>
      <c r="BH1396" s="15">
        <v>37.42</v>
      </c>
      <c r="BI1396" s="10">
        <f t="shared" si="545"/>
        <v>0</v>
      </c>
      <c r="BJ1396" s="5"/>
      <c r="BK1396" s="5"/>
      <c r="BL1396" s="5"/>
      <c r="BM1396" s="5"/>
    </row>
    <row r="1397" spans="1:65" x14ac:dyDescent="0.25">
      <c r="A1397" s="311"/>
      <c r="B1397" s="324" t="s">
        <v>11</v>
      </c>
      <c r="C1397" s="325"/>
      <c r="D1397" s="326"/>
      <c r="E1397" s="326"/>
      <c r="F1397" s="326"/>
      <c r="G1397" s="22">
        <v>1</v>
      </c>
      <c r="H1397" s="23">
        <f>SUM(I1369:I1396)*0.01</f>
        <v>23.997341200000001</v>
      </c>
      <c r="I1397" s="22">
        <f>SUM(G1397*H1397)</f>
        <v>23.997341200000001</v>
      </c>
      <c r="J1397" s="314"/>
      <c r="K1397" s="314"/>
      <c r="L1397" s="314"/>
      <c r="M1397" s="314"/>
      <c r="N1397" s="311"/>
      <c r="O1397" s="324" t="s">
        <v>11</v>
      </c>
      <c r="P1397" s="325"/>
      <c r="Q1397" s="326"/>
      <c r="R1397" s="326"/>
      <c r="S1397" s="326"/>
      <c r="T1397" s="22">
        <v>1</v>
      </c>
      <c r="U1397" s="23">
        <f>SUM(V1369:V1396)*0.01</f>
        <v>18.7440712</v>
      </c>
      <c r="V1397" s="22">
        <f>SUM(T1397*U1397)</f>
        <v>18.7440712</v>
      </c>
      <c r="W1397" s="314"/>
      <c r="X1397" s="314"/>
      <c r="Y1397" s="314"/>
      <c r="Z1397" s="314"/>
      <c r="AA1397" s="311"/>
      <c r="AB1397" s="324" t="s">
        <v>11</v>
      </c>
      <c r="AC1397" s="325"/>
      <c r="AD1397" s="326"/>
      <c r="AE1397" s="326"/>
      <c r="AF1397" s="326"/>
      <c r="AG1397" s="22">
        <v>1</v>
      </c>
      <c r="AH1397" s="23">
        <f>SUM(AI1369:AI1396)*0.01</f>
        <v>18.231050724999999</v>
      </c>
      <c r="AI1397" s="22">
        <f>SUM(AG1397*AH1397)</f>
        <v>18.231050724999999</v>
      </c>
      <c r="AJ1397" s="314"/>
      <c r="AK1397" s="314"/>
      <c r="AL1397" s="314"/>
      <c r="AM1397" s="314"/>
      <c r="AN1397" s="311"/>
      <c r="AO1397" s="324" t="s">
        <v>11</v>
      </c>
      <c r="AP1397" s="325"/>
      <c r="AQ1397" s="326"/>
      <c r="AR1397" s="326"/>
      <c r="AS1397" s="326"/>
      <c r="AT1397" s="22">
        <v>1</v>
      </c>
      <c r="AU1397" s="23">
        <f>SUM(AV1369:AV1396)*0.01</f>
        <v>25.566271200000003</v>
      </c>
      <c r="AV1397" s="22">
        <f>SUM(AT1397*AU1397)</f>
        <v>25.566271200000003</v>
      </c>
      <c r="AW1397" s="314"/>
      <c r="AX1397" s="314"/>
      <c r="AY1397" s="314"/>
      <c r="AZ1397" s="314"/>
      <c r="BB1397" s="11" t="s">
        <v>11</v>
      </c>
      <c r="BC1397" s="12"/>
      <c r="BD1397" s="28"/>
      <c r="BE1397" s="28"/>
      <c r="BF1397" s="28"/>
      <c r="BG1397" s="10">
        <v>1</v>
      </c>
      <c r="BH1397" s="15">
        <f>SUM(BI1369:BI1396)*0.01</f>
        <v>25.314921200000001</v>
      </c>
      <c r="BI1397" s="10">
        <f>SUM(BG1397*BH1397)</f>
        <v>25.314921200000001</v>
      </c>
      <c r="BJ1397" s="5"/>
      <c r="BK1397" s="5"/>
      <c r="BL1397" s="5"/>
      <c r="BM1397" s="5"/>
    </row>
    <row r="1398" spans="1:65" s="2" customFormat="1" x14ac:dyDescent="0.25">
      <c r="A1398" s="319"/>
      <c r="B1398" s="318" t="s">
        <v>10</v>
      </c>
      <c r="C1398" s="319"/>
      <c r="D1398" s="320"/>
      <c r="E1398" s="320"/>
      <c r="F1398" s="320"/>
      <c r="G1398" s="321">
        <f>SUM(G1392:G1395)</f>
        <v>34.236000000000004</v>
      </c>
      <c r="H1398" s="322"/>
      <c r="I1398" s="321">
        <f>SUM(I1369:I1397)</f>
        <v>2423.7314612</v>
      </c>
      <c r="J1398" s="321">
        <f>SUM(I1398)*I1367</f>
        <v>2423.7314612</v>
      </c>
      <c r="K1398" s="321">
        <f>SUM(K1392:K1397)</f>
        <v>4.2359999999999998</v>
      </c>
      <c r="L1398" s="321">
        <f t="shared" ref="L1398" si="548">SUM(L1392:L1397)</f>
        <v>26</v>
      </c>
      <c r="M1398" s="321">
        <f t="shared" ref="M1398" si="549">SUM(M1392:M1397)</f>
        <v>4</v>
      </c>
      <c r="N1398" s="319"/>
      <c r="O1398" s="318" t="s">
        <v>10</v>
      </c>
      <c r="P1398" s="319"/>
      <c r="Q1398" s="320"/>
      <c r="R1398" s="320"/>
      <c r="S1398" s="320"/>
      <c r="T1398" s="321">
        <f>SUM(T1392:T1395)</f>
        <v>34.236000000000004</v>
      </c>
      <c r="U1398" s="322"/>
      <c r="V1398" s="321">
        <f>SUM(V1369:V1397)</f>
        <v>1893.1511911999999</v>
      </c>
      <c r="W1398" s="321">
        <f>SUM(V1398)*V1367</f>
        <v>0</v>
      </c>
      <c r="X1398" s="321">
        <f>SUM(X1392:X1397)</f>
        <v>0</v>
      </c>
      <c r="Y1398" s="321">
        <f t="shared" ref="Y1398:Z1398" si="550">SUM(Y1392:Y1397)</f>
        <v>0</v>
      </c>
      <c r="Z1398" s="321">
        <f t="shared" si="550"/>
        <v>0</v>
      </c>
      <c r="AA1398" s="319"/>
      <c r="AB1398" s="318" t="s">
        <v>10</v>
      </c>
      <c r="AC1398" s="319"/>
      <c r="AD1398" s="320"/>
      <c r="AE1398" s="320"/>
      <c r="AF1398" s="320"/>
      <c r="AG1398" s="321">
        <f>SUM(AG1392:AG1395)</f>
        <v>34.236000000000004</v>
      </c>
      <c r="AH1398" s="322"/>
      <c r="AI1398" s="321">
        <f>SUM(AI1369:AI1397)</f>
        <v>1841.3361232249999</v>
      </c>
      <c r="AJ1398" s="321">
        <f>SUM(AI1398)*AI1367</f>
        <v>0</v>
      </c>
      <c r="AK1398" s="321">
        <f>SUM(AK1392:AK1397)</f>
        <v>0</v>
      </c>
      <c r="AL1398" s="321">
        <f t="shared" ref="AL1398:AM1398" si="551">SUM(AL1392:AL1397)</f>
        <v>0</v>
      </c>
      <c r="AM1398" s="321">
        <f t="shared" si="551"/>
        <v>0</v>
      </c>
      <c r="AN1398" s="319"/>
      <c r="AO1398" s="318" t="s">
        <v>10</v>
      </c>
      <c r="AP1398" s="319"/>
      <c r="AQ1398" s="320"/>
      <c r="AR1398" s="320"/>
      <c r="AS1398" s="320"/>
      <c r="AT1398" s="321">
        <f>SUM(AT1392:AT1395)</f>
        <v>34.236000000000004</v>
      </c>
      <c r="AU1398" s="322"/>
      <c r="AV1398" s="321">
        <f>SUM(AV1369:AV1397)</f>
        <v>2582.1933912</v>
      </c>
      <c r="AW1398" s="321">
        <f>SUM(AV1398)*AV1367</f>
        <v>0</v>
      </c>
      <c r="AX1398" s="321">
        <f>SUM(AX1392:AX1397)</f>
        <v>0</v>
      </c>
      <c r="AY1398" s="321">
        <f t="shared" ref="AY1398:AZ1398" si="552">SUM(AY1392:AY1397)</f>
        <v>0</v>
      </c>
      <c r="AZ1398" s="321">
        <f t="shared" si="552"/>
        <v>0</v>
      </c>
      <c r="BB1398" s="8" t="s">
        <v>10</v>
      </c>
      <c r="BD1398" s="27"/>
      <c r="BE1398" s="27"/>
      <c r="BF1398" s="27"/>
      <c r="BG1398" s="6">
        <f>SUM(BG1392:BG1395)</f>
        <v>34.236000000000004</v>
      </c>
      <c r="BH1398" s="14"/>
      <c r="BI1398" s="6">
        <f>SUM(BI1369:BI1397)</f>
        <v>2556.8070411999997</v>
      </c>
      <c r="BJ1398" s="6">
        <f>SUM(BI1398)*BI1367</f>
        <v>0</v>
      </c>
      <c r="BK1398" s="6">
        <f>SUM(BK1392:BK1397)</f>
        <v>0</v>
      </c>
      <c r="BL1398" s="6">
        <f t="shared" ref="BL1398:BM1398" si="553">SUM(BL1392:BL1397)</f>
        <v>0</v>
      </c>
      <c r="BM1398" s="6">
        <f t="shared" si="553"/>
        <v>0</v>
      </c>
    </row>
    <row r="1399" spans="1:65" ht="15.6" x14ac:dyDescent="0.3">
      <c r="A1399" s="309" t="s">
        <v>9</v>
      </c>
      <c r="B1399" s="310" t="str">
        <f>'JMS SHEDULE OF WORKS'!D45</f>
        <v>FF-16 Male vanity unit</v>
      </c>
      <c r="C1399" s="311"/>
      <c r="D1399" s="312">
        <v>0.8</v>
      </c>
      <c r="E1399" s="312">
        <v>0.5</v>
      </c>
      <c r="F1399" s="313" t="str">
        <f>'JMS SHEDULE OF WORKS'!J45</f>
        <v>WC-11</v>
      </c>
      <c r="G1399" s="314"/>
      <c r="H1399" s="315" t="s">
        <v>22</v>
      </c>
      <c r="I1399" s="316">
        <f>'JMS SHEDULE OF WORKS'!G45</f>
        <v>1</v>
      </c>
      <c r="J1399" s="314"/>
      <c r="K1399" s="314"/>
      <c r="L1399" s="314"/>
      <c r="M1399" s="314"/>
      <c r="N1399" s="309" t="s">
        <v>9</v>
      </c>
      <c r="O1399" s="310">
        <f>'JMS SHEDULE OF WORKS'!Q45</f>
        <v>17</v>
      </c>
      <c r="P1399" s="311"/>
      <c r="Q1399" s="312">
        <v>0.8</v>
      </c>
      <c r="R1399" s="312">
        <v>0.5</v>
      </c>
      <c r="S1399" s="313">
        <f>'JMS SHEDULE OF WORKS'!W45</f>
        <v>43749</v>
      </c>
      <c r="T1399" s="314"/>
      <c r="U1399" s="315" t="s">
        <v>22</v>
      </c>
      <c r="V1399" s="316">
        <f>'JMS SHEDULE OF WORKS'!T45</f>
        <v>0</v>
      </c>
      <c r="W1399" s="314"/>
      <c r="X1399" s="314"/>
      <c r="Y1399" s="314"/>
      <c r="Z1399" s="314"/>
      <c r="AA1399" s="309" t="s">
        <v>9</v>
      </c>
      <c r="AB1399" s="310" t="str">
        <f>'JMS SHEDULE OF WORKS'!AD45</f>
        <v>Now revised to Egger laminate</v>
      </c>
      <c r="AC1399" s="311"/>
      <c r="AD1399" s="312">
        <v>0.8</v>
      </c>
      <c r="AE1399" s="312">
        <v>0.5</v>
      </c>
      <c r="AF1399" s="313">
        <f>'JMS SHEDULE OF WORKS'!AJ45</f>
        <v>0</v>
      </c>
      <c r="AG1399" s="314"/>
      <c r="AH1399" s="315" t="s">
        <v>22</v>
      </c>
      <c r="AI1399" s="316">
        <f>'JMS SHEDULE OF WORKS'!AG45</f>
        <v>0</v>
      </c>
      <c r="AJ1399" s="314"/>
      <c r="AK1399" s="314"/>
      <c r="AL1399" s="314"/>
      <c r="AM1399" s="314"/>
      <c r="AN1399" s="309" t="s">
        <v>9</v>
      </c>
      <c r="AO1399" s="310">
        <f>'JMS SHEDULE OF WORKS'!AQ45</f>
        <v>0</v>
      </c>
      <c r="AP1399" s="311"/>
      <c r="AQ1399" s="312">
        <v>0.8</v>
      </c>
      <c r="AR1399" s="312">
        <v>0.5</v>
      </c>
      <c r="AS1399" s="313">
        <f>'JMS SHEDULE OF WORKS'!AW45</f>
        <v>0</v>
      </c>
      <c r="AT1399" s="314"/>
      <c r="AU1399" s="315" t="s">
        <v>22</v>
      </c>
      <c r="AV1399" s="316">
        <f>'JMS SHEDULE OF WORKS'!AT45</f>
        <v>0</v>
      </c>
      <c r="AW1399" s="314"/>
      <c r="AX1399" s="314"/>
      <c r="AY1399" s="314"/>
      <c r="AZ1399" s="314"/>
      <c r="BA1399" s="3" t="s">
        <v>9</v>
      </c>
      <c r="BB1399" s="67">
        <f>'JMS SHEDULE OF WORKS'!BD45</f>
        <v>0</v>
      </c>
      <c r="BD1399" s="26">
        <v>0.8</v>
      </c>
      <c r="BE1399" s="26">
        <v>0.5</v>
      </c>
      <c r="BF1399" s="68">
        <f>'JMS SHEDULE OF WORKS'!BJ45</f>
        <v>0</v>
      </c>
      <c r="BG1399" s="5"/>
      <c r="BH1399" s="13" t="s">
        <v>22</v>
      </c>
      <c r="BI1399" s="24">
        <f>'JMS SHEDULE OF WORKS'!BG45</f>
        <v>0</v>
      </c>
      <c r="BJ1399" s="5"/>
      <c r="BK1399" s="5"/>
      <c r="BL1399" s="5"/>
      <c r="BM1399" s="5"/>
    </row>
    <row r="1400" spans="1:65" s="2" customFormat="1" x14ac:dyDescent="0.25">
      <c r="A1400" s="317" t="str">
        <f>'JMS SHEDULE OF WORKS'!A45</f>
        <v>6881/43</v>
      </c>
      <c r="B1400" s="318" t="s">
        <v>3</v>
      </c>
      <c r="C1400" s="319" t="s">
        <v>4</v>
      </c>
      <c r="D1400" s="320" t="s">
        <v>5</v>
      </c>
      <c r="E1400" s="320" t="s">
        <v>5</v>
      </c>
      <c r="F1400" s="320" t="s">
        <v>23</v>
      </c>
      <c r="G1400" s="321" t="s">
        <v>6</v>
      </c>
      <c r="H1400" s="322" t="s">
        <v>7</v>
      </c>
      <c r="I1400" s="321" t="s">
        <v>8</v>
      </c>
      <c r="J1400" s="321"/>
      <c r="K1400" s="321" t="s">
        <v>18</v>
      </c>
      <c r="L1400" s="321" t="s">
        <v>19</v>
      </c>
      <c r="M1400" s="321" t="s">
        <v>20</v>
      </c>
      <c r="N1400" s="317">
        <f>'JMS SHEDULE OF WORKS'!N45</f>
        <v>1456.226484</v>
      </c>
      <c r="O1400" s="318" t="s">
        <v>3</v>
      </c>
      <c r="P1400" s="319" t="s">
        <v>4</v>
      </c>
      <c r="Q1400" s="320" t="s">
        <v>5</v>
      </c>
      <c r="R1400" s="320" t="s">
        <v>5</v>
      </c>
      <c r="S1400" s="320" t="s">
        <v>23</v>
      </c>
      <c r="T1400" s="321" t="s">
        <v>6</v>
      </c>
      <c r="U1400" s="322" t="s">
        <v>7</v>
      </c>
      <c r="V1400" s="321" t="s">
        <v>8</v>
      </c>
      <c r="W1400" s="321"/>
      <c r="X1400" s="321" t="s">
        <v>18</v>
      </c>
      <c r="Y1400" s="321" t="s">
        <v>19</v>
      </c>
      <c r="Z1400" s="321" t="s">
        <v>20</v>
      </c>
      <c r="AA1400" s="317" t="str">
        <f>'JMS SHEDULE OF WORKS'!AA45</f>
        <v>Now revised to unfinished Oberflex from Shadbolts</v>
      </c>
      <c r="AB1400" s="318" t="s">
        <v>3</v>
      </c>
      <c r="AC1400" s="319" t="s">
        <v>4</v>
      </c>
      <c r="AD1400" s="320" t="s">
        <v>5</v>
      </c>
      <c r="AE1400" s="320" t="s">
        <v>5</v>
      </c>
      <c r="AF1400" s="320" t="s">
        <v>23</v>
      </c>
      <c r="AG1400" s="321" t="s">
        <v>6</v>
      </c>
      <c r="AH1400" s="322" t="s">
        <v>7</v>
      </c>
      <c r="AI1400" s="321" t="s">
        <v>8</v>
      </c>
      <c r="AJ1400" s="321"/>
      <c r="AK1400" s="321" t="s">
        <v>18</v>
      </c>
      <c r="AL1400" s="321" t="s">
        <v>19</v>
      </c>
      <c r="AM1400" s="321" t="s">
        <v>20</v>
      </c>
      <c r="AN1400" s="317">
        <f>'JMS SHEDULE OF WORKS'!AN45</f>
        <v>0</v>
      </c>
      <c r="AO1400" s="318" t="s">
        <v>3</v>
      </c>
      <c r="AP1400" s="319" t="s">
        <v>4</v>
      </c>
      <c r="AQ1400" s="320" t="s">
        <v>5</v>
      </c>
      <c r="AR1400" s="320" t="s">
        <v>5</v>
      </c>
      <c r="AS1400" s="320" t="s">
        <v>23</v>
      </c>
      <c r="AT1400" s="321" t="s">
        <v>6</v>
      </c>
      <c r="AU1400" s="322" t="s">
        <v>7</v>
      </c>
      <c r="AV1400" s="321" t="s">
        <v>8</v>
      </c>
      <c r="AW1400" s="321"/>
      <c r="AX1400" s="321" t="s">
        <v>18</v>
      </c>
      <c r="AY1400" s="321" t="s">
        <v>19</v>
      </c>
      <c r="AZ1400" s="321" t="s">
        <v>20</v>
      </c>
      <c r="BA1400" s="66">
        <f>'JMS SHEDULE OF WORKS'!BA45</f>
        <v>0</v>
      </c>
      <c r="BB1400" s="8" t="s">
        <v>3</v>
      </c>
      <c r="BC1400" s="2" t="s">
        <v>4</v>
      </c>
      <c r="BD1400" s="27" t="s">
        <v>5</v>
      </c>
      <c r="BE1400" s="27" t="s">
        <v>5</v>
      </c>
      <c r="BF1400" s="27" t="s">
        <v>23</v>
      </c>
      <c r="BG1400" s="6" t="s">
        <v>6</v>
      </c>
      <c r="BH1400" s="14" t="s">
        <v>7</v>
      </c>
      <c r="BI1400" s="6" t="s">
        <v>8</v>
      </c>
      <c r="BJ1400" s="6"/>
      <c r="BK1400" s="6" t="s">
        <v>18</v>
      </c>
      <c r="BL1400" s="6" t="s">
        <v>19</v>
      </c>
      <c r="BM1400" s="6" t="s">
        <v>20</v>
      </c>
    </row>
    <row r="1401" spans="1:65" x14ac:dyDescent="0.25">
      <c r="A1401" s="323" t="s">
        <v>24</v>
      </c>
      <c r="B1401" s="324" t="s">
        <v>1247</v>
      </c>
      <c r="C1401" s="325" t="s">
        <v>1212</v>
      </c>
      <c r="D1401" s="326">
        <v>0.05</v>
      </c>
      <c r="E1401" s="326">
        <v>0.05</v>
      </c>
      <c r="F1401" s="326">
        <f t="shared" ref="F1401:F1402" si="554">SUM(D1401*E1401)</f>
        <v>2.5000000000000005E-3</v>
      </c>
      <c r="G1401" s="22">
        <f>SUM(D1399)*4</f>
        <v>3.2</v>
      </c>
      <c r="H1401" s="23">
        <v>550</v>
      </c>
      <c r="I1401" s="22">
        <f t="shared" ref="I1401:I1402" si="555">SUM(F1401*G1401)*H1401</f>
        <v>4.4000000000000012</v>
      </c>
      <c r="J1401" s="314"/>
      <c r="K1401" s="314"/>
      <c r="L1401" s="314"/>
      <c r="M1401" s="314"/>
      <c r="N1401" s="323" t="s">
        <v>24</v>
      </c>
      <c r="O1401" s="324" t="s">
        <v>1247</v>
      </c>
      <c r="P1401" s="325" t="s">
        <v>1212</v>
      </c>
      <c r="Q1401" s="326">
        <v>0.05</v>
      </c>
      <c r="R1401" s="326">
        <v>0.05</v>
      </c>
      <c r="S1401" s="326">
        <f t="shared" ref="S1401:S1402" si="556">SUM(Q1401*R1401)</f>
        <v>2.5000000000000005E-3</v>
      </c>
      <c r="T1401" s="22">
        <f>SUM(Q1399)*4</f>
        <v>3.2</v>
      </c>
      <c r="U1401" s="23">
        <v>550</v>
      </c>
      <c r="V1401" s="22">
        <f t="shared" ref="V1401:V1402" si="557">SUM(S1401*T1401)*U1401</f>
        <v>4.4000000000000012</v>
      </c>
      <c r="W1401" s="314"/>
      <c r="X1401" s="314"/>
      <c r="Y1401" s="314"/>
      <c r="Z1401" s="314"/>
      <c r="AA1401" s="323" t="s">
        <v>24</v>
      </c>
      <c r="AB1401" s="324" t="s">
        <v>1247</v>
      </c>
      <c r="AC1401" s="325" t="s">
        <v>1212</v>
      </c>
      <c r="AD1401" s="326">
        <v>0.05</v>
      </c>
      <c r="AE1401" s="326">
        <v>0.05</v>
      </c>
      <c r="AF1401" s="326">
        <f t="shared" ref="AF1401:AF1402" si="558">SUM(AD1401*AE1401)</f>
        <v>2.5000000000000005E-3</v>
      </c>
      <c r="AG1401" s="22">
        <f>SUM(AD1399)*4</f>
        <v>3.2</v>
      </c>
      <c r="AH1401" s="23">
        <v>550</v>
      </c>
      <c r="AI1401" s="22">
        <f t="shared" ref="AI1401:AI1406" si="559">SUM(AF1401*AG1401)*AH1401</f>
        <v>4.4000000000000012</v>
      </c>
      <c r="AJ1401" s="314"/>
      <c r="AK1401" s="314"/>
      <c r="AL1401" s="314"/>
      <c r="AM1401" s="314"/>
      <c r="AN1401" s="323" t="s">
        <v>24</v>
      </c>
      <c r="AO1401" s="324" t="s">
        <v>1247</v>
      </c>
      <c r="AP1401" s="325" t="s">
        <v>1212</v>
      </c>
      <c r="AQ1401" s="326">
        <v>0.05</v>
      </c>
      <c r="AR1401" s="326">
        <v>0.05</v>
      </c>
      <c r="AS1401" s="326">
        <f t="shared" ref="AS1401:AS1402" si="560">SUM(AQ1401*AR1401)</f>
        <v>2.5000000000000005E-3</v>
      </c>
      <c r="AT1401" s="22">
        <f>SUM(AQ1399)*4</f>
        <v>3.2</v>
      </c>
      <c r="AU1401" s="23">
        <v>550</v>
      </c>
      <c r="AV1401" s="22">
        <f t="shared" ref="AV1401:AV1402" si="561">SUM(AS1401*AT1401)*AU1401</f>
        <v>4.4000000000000012</v>
      </c>
      <c r="AW1401" s="314"/>
      <c r="AX1401" s="314"/>
      <c r="AY1401" s="314"/>
      <c r="AZ1401" s="314"/>
      <c r="BA1401" s="30" t="s">
        <v>24</v>
      </c>
      <c r="BB1401" s="11" t="s">
        <v>1247</v>
      </c>
      <c r="BC1401" s="12" t="s">
        <v>1212</v>
      </c>
      <c r="BD1401" s="28">
        <v>0.05</v>
      </c>
      <c r="BE1401" s="28">
        <v>0.05</v>
      </c>
      <c r="BF1401" s="28">
        <f t="shared" ref="BF1401:BF1406" si="562">SUM(BD1401*BE1401)</f>
        <v>2.5000000000000005E-3</v>
      </c>
      <c r="BG1401" s="10">
        <f>SUM(BD1399)*4</f>
        <v>3.2</v>
      </c>
      <c r="BH1401" s="15">
        <v>550</v>
      </c>
      <c r="BI1401" s="10">
        <f t="shared" ref="BI1401:BI1406" si="563">SUM(BF1401*BG1401)*BH1401</f>
        <v>4.4000000000000012</v>
      </c>
      <c r="BJ1401" s="5"/>
      <c r="BK1401" s="5"/>
      <c r="BL1401" s="5"/>
      <c r="BM1401" s="5"/>
    </row>
    <row r="1402" spans="1:65" x14ac:dyDescent="0.25">
      <c r="A1402" s="323" t="s">
        <v>24</v>
      </c>
      <c r="B1402" s="324" t="s">
        <v>1247</v>
      </c>
      <c r="C1402" s="325" t="s">
        <v>1212</v>
      </c>
      <c r="D1402" s="326">
        <v>0.05</v>
      </c>
      <c r="E1402" s="326">
        <v>0.05</v>
      </c>
      <c r="F1402" s="326">
        <f t="shared" si="554"/>
        <v>2.5000000000000005E-3</v>
      </c>
      <c r="G1402" s="22">
        <f>SUM(E1399)*8</f>
        <v>4</v>
      </c>
      <c r="H1402" s="23">
        <v>550</v>
      </c>
      <c r="I1402" s="22">
        <f t="shared" si="555"/>
        <v>5.5000000000000009</v>
      </c>
      <c r="J1402" s="314"/>
      <c r="K1402" s="314"/>
      <c r="L1402" s="314"/>
      <c r="M1402" s="314"/>
      <c r="N1402" s="323" t="s">
        <v>24</v>
      </c>
      <c r="O1402" s="324" t="s">
        <v>1247</v>
      </c>
      <c r="P1402" s="325" t="s">
        <v>1212</v>
      </c>
      <c r="Q1402" s="326">
        <v>0.05</v>
      </c>
      <c r="R1402" s="326">
        <v>0.05</v>
      </c>
      <c r="S1402" s="326">
        <f t="shared" si="556"/>
        <v>2.5000000000000005E-3</v>
      </c>
      <c r="T1402" s="22">
        <f>SUM(R1399)*8</f>
        <v>4</v>
      </c>
      <c r="U1402" s="23">
        <v>550</v>
      </c>
      <c r="V1402" s="22">
        <f t="shared" si="557"/>
        <v>5.5000000000000009</v>
      </c>
      <c r="W1402" s="314"/>
      <c r="X1402" s="314"/>
      <c r="Y1402" s="314"/>
      <c r="Z1402" s="314"/>
      <c r="AA1402" s="323" t="s">
        <v>24</v>
      </c>
      <c r="AB1402" s="324" t="s">
        <v>1247</v>
      </c>
      <c r="AC1402" s="325" t="s">
        <v>1212</v>
      </c>
      <c r="AD1402" s="326">
        <v>0.05</v>
      </c>
      <c r="AE1402" s="326">
        <v>0.05</v>
      </c>
      <c r="AF1402" s="326">
        <f t="shared" si="558"/>
        <v>2.5000000000000005E-3</v>
      </c>
      <c r="AG1402" s="22">
        <f>SUM(AE1399)*8</f>
        <v>4</v>
      </c>
      <c r="AH1402" s="23">
        <v>550</v>
      </c>
      <c r="AI1402" s="22">
        <f t="shared" si="559"/>
        <v>5.5000000000000009</v>
      </c>
      <c r="AJ1402" s="314"/>
      <c r="AK1402" s="314"/>
      <c r="AL1402" s="314"/>
      <c r="AM1402" s="314"/>
      <c r="AN1402" s="323" t="s">
        <v>24</v>
      </c>
      <c r="AO1402" s="324" t="s">
        <v>1247</v>
      </c>
      <c r="AP1402" s="325" t="s">
        <v>1212</v>
      </c>
      <c r="AQ1402" s="326">
        <v>0.05</v>
      </c>
      <c r="AR1402" s="326">
        <v>0.05</v>
      </c>
      <c r="AS1402" s="326">
        <f t="shared" si="560"/>
        <v>2.5000000000000005E-3</v>
      </c>
      <c r="AT1402" s="22">
        <f>SUM(AR1399)*8</f>
        <v>4</v>
      </c>
      <c r="AU1402" s="23">
        <v>550</v>
      </c>
      <c r="AV1402" s="22">
        <f t="shared" si="561"/>
        <v>5.5000000000000009</v>
      </c>
      <c r="AW1402" s="314"/>
      <c r="AX1402" s="314"/>
      <c r="AY1402" s="314"/>
      <c r="AZ1402" s="314"/>
      <c r="BA1402" s="30" t="s">
        <v>24</v>
      </c>
      <c r="BB1402" s="11" t="s">
        <v>1247</v>
      </c>
      <c r="BC1402" s="12" t="s">
        <v>1212</v>
      </c>
      <c r="BD1402" s="28">
        <v>0.05</v>
      </c>
      <c r="BE1402" s="28">
        <v>0.05</v>
      </c>
      <c r="BF1402" s="28">
        <f t="shared" si="562"/>
        <v>2.5000000000000005E-3</v>
      </c>
      <c r="BG1402" s="10">
        <f>SUM(BE1399)*8</f>
        <v>4</v>
      </c>
      <c r="BH1402" s="15">
        <v>550</v>
      </c>
      <c r="BI1402" s="10">
        <f t="shared" si="563"/>
        <v>5.5000000000000009</v>
      </c>
      <c r="BJ1402" s="5"/>
      <c r="BK1402" s="5"/>
      <c r="BL1402" s="5"/>
      <c r="BM1402" s="5"/>
    </row>
    <row r="1403" spans="1:65" x14ac:dyDescent="0.25">
      <c r="A1403" s="323" t="s">
        <v>24</v>
      </c>
      <c r="B1403" s="324"/>
      <c r="C1403" s="325"/>
      <c r="D1403" s="326"/>
      <c r="E1403" s="326"/>
      <c r="F1403" s="326">
        <f t="shared" ref="F1403:F1406" si="564">SUM(D1403*E1403)</f>
        <v>0</v>
      </c>
      <c r="G1403" s="22"/>
      <c r="H1403" s="23"/>
      <c r="I1403" s="22">
        <f t="shared" ref="I1403:I1406" si="565">SUM(F1403*G1403)*H1403</f>
        <v>0</v>
      </c>
      <c r="J1403" s="314"/>
      <c r="K1403" s="314"/>
      <c r="L1403" s="314"/>
      <c r="M1403" s="314"/>
      <c r="N1403" s="323" t="s">
        <v>24</v>
      </c>
      <c r="O1403" s="324"/>
      <c r="P1403" s="325"/>
      <c r="Q1403" s="326"/>
      <c r="R1403" s="326"/>
      <c r="S1403" s="326">
        <f t="shared" ref="S1403:S1406" si="566">SUM(Q1403*R1403)</f>
        <v>0</v>
      </c>
      <c r="T1403" s="22"/>
      <c r="U1403" s="23"/>
      <c r="V1403" s="22">
        <f t="shared" ref="V1403:V1406" si="567">SUM(S1403*T1403)*U1403</f>
        <v>0</v>
      </c>
      <c r="W1403" s="314"/>
      <c r="X1403" s="314"/>
      <c r="Y1403" s="314"/>
      <c r="Z1403" s="314"/>
      <c r="AA1403" s="323" t="s">
        <v>24</v>
      </c>
      <c r="AB1403" s="324"/>
      <c r="AC1403" s="325"/>
      <c r="AD1403" s="326"/>
      <c r="AE1403" s="326"/>
      <c r="AF1403" s="326">
        <f t="shared" ref="AF1403:AF1406" si="568">SUM(AD1403*AE1403)</f>
        <v>0</v>
      </c>
      <c r="AG1403" s="22"/>
      <c r="AH1403" s="23"/>
      <c r="AI1403" s="22">
        <f t="shared" si="559"/>
        <v>0</v>
      </c>
      <c r="AJ1403" s="314"/>
      <c r="AK1403" s="314"/>
      <c r="AL1403" s="314"/>
      <c r="AM1403" s="314"/>
      <c r="AN1403" s="323" t="s">
        <v>24</v>
      </c>
      <c r="AO1403" s="324"/>
      <c r="AP1403" s="325"/>
      <c r="AQ1403" s="326"/>
      <c r="AR1403" s="326"/>
      <c r="AS1403" s="326">
        <f t="shared" ref="AS1403:AS1406" si="569">SUM(AQ1403*AR1403)</f>
        <v>0</v>
      </c>
      <c r="AT1403" s="22"/>
      <c r="AU1403" s="23"/>
      <c r="AV1403" s="22">
        <f t="shared" ref="AV1403:AV1406" si="570">SUM(AS1403*AT1403)*AU1403</f>
        <v>0</v>
      </c>
      <c r="AW1403" s="314"/>
      <c r="AX1403" s="314"/>
      <c r="AY1403" s="314"/>
      <c r="AZ1403" s="314"/>
      <c r="BA1403" s="30" t="s">
        <v>24</v>
      </c>
      <c r="BB1403" s="11"/>
      <c r="BC1403" s="12"/>
      <c r="BD1403" s="28"/>
      <c r="BE1403" s="28"/>
      <c r="BF1403" s="28">
        <f t="shared" si="562"/>
        <v>0</v>
      </c>
      <c r="BG1403" s="10"/>
      <c r="BH1403" s="15"/>
      <c r="BI1403" s="10">
        <f t="shared" si="563"/>
        <v>0</v>
      </c>
      <c r="BJ1403" s="5"/>
      <c r="BK1403" s="5"/>
      <c r="BL1403" s="5"/>
      <c r="BM1403" s="5"/>
    </row>
    <row r="1404" spans="1:65" x14ac:dyDescent="0.25">
      <c r="A1404" s="327" t="s">
        <v>25</v>
      </c>
      <c r="B1404" s="324"/>
      <c r="C1404" s="325"/>
      <c r="D1404" s="326"/>
      <c r="E1404" s="326"/>
      <c r="F1404" s="326">
        <f t="shared" si="564"/>
        <v>0</v>
      </c>
      <c r="G1404" s="22"/>
      <c r="H1404" s="23"/>
      <c r="I1404" s="22">
        <f t="shared" si="565"/>
        <v>0</v>
      </c>
      <c r="J1404" s="314"/>
      <c r="K1404" s="314"/>
      <c r="L1404" s="314"/>
      <c r="M1404" s="314"/>
      <c r="N1404" s="327" t="s">
        <v>25</v>
      </c>
      <c r="O1404" s="324"/>
      <c r="P1404" s="325"/>
      <c r="Q1404" s="326"/>
      <c r="R1404" s="326"/>
      <c r="S1404" s="326">
        <f t="shared" si="566"/>
        <v>0</v>
      </c>
      <c r="T1404" s="22"/>
      <c r="U1404" s="23"/>
      <c r="V1404" s="22">
        <f t="shared" si="567"/>
        <v>0</v>
      </c>
      <c r="W1404" s="314"/>
      <c r="X1404" s="314"/>
      <c r="Y1404" s="314"/>
      <c r="Z1404" s="314"/>
      <c r="AA1404" s="327" t="s">
        <v>25</v>
      </c>
      <c r="AB1404" s="324"/>
      <c r="AC1404" s="325"/>
      <c r="AD1404" s="326"/>
      <c r="AE1404" s="326"/>
      <c r="AF1404" s="326">
        <f t="shared" si="568"/>
        <v>0</v>
      </c>
      <c r="AG1404" s="22"/>
      <c r="AH1404" s="23"/>
      <c r="AI1404" s="22">
        <f t="shared" si="559"/>
        <v>0</v>
      </c>
      <c r="AJ1404" s="314"/>
      <c r="AK1404" s="314"/>
      <c r="AL1404" s="314"/>
      <c r="AM1404" s="314"/>
      <c r="AN1404" s="327" t="s">
        <v>25</v>
      </c>
      <c r="AO1404" s="324"/>
      <c r="AP1404" s="325"/>
      <c r="AQ1404" s="326"/>
      <c r="AR1404" s="326"/>
      <c r="AS1404" s="326">
        <f t="shared" si="569"/>
        <v>0</v>
      </c>
      <c r="AT1404" s="22"/>
      <c r="AU1404" s="23"/>
      <c r="AV1404" s="22">
        <f t="shared" si="570"/>
        <v>0</v>
      </c>
      <c r="AW1404" s="314"/>
      <c r="AX1404" s="314"/>
      <c r="AY1404" s="314"/>
      <c r="AZ1404" s="314"/>
      <c r="BA1404" s="31" t="s">
        <v>25</v>
      </c>
      <c r="BB1404" s="11"/>
      <c r="BC1404" s="12"/>
      <c r="BD1404" s="28"/>
      <c r="BE1404" s="28"/>
      <c r="BF1404" s="28">
        <f t="shared" si="562"/>
        <v>0</v>
      </c>
      <c r="BG1404" s="10"/>
      <c r="BH1404" s="15"/>
      <c r="BI1404" s="10">
        <f t="shared" si="563"/>
        <v>0</v>
      </c>
      <c r="BJ1404" s="5"/>
      <c r="BK1404" s="5"/>
      <c r="BL1404" s="5"/>
      <c r="BM1404" s="5"/>
    </row>
    <row r="1405" spans="1:65" x14ac:dyDescent="0.25">
      <c r="A1405" s="327" t="s">
        <v>25</v>
      </c>
      <c r="B1405" s="324"/>
      <c r="C1405" s="325"/>
      <c r="D1405" s="326"/>
      <c r="E1405" s="326"/>
      <c r="F1405" s="326">
        <f t="shared" si="564"/>
        <v>0</v>
      </c>
      <c r="G1405" s="22"/>
      <c r="H1405" s="23"/>
      <c r="I1405" s="22">
        <f t="shared" si="565"/>
        <v>0</v>
      </c>
      <c r="J1405" s="314"/>
      <c r="K1405" s="314"/>
      <c r="L1405" s="314"/>
      <c r="M1405" s="314"/>
      <c r="N1405" s="327" t="s">
        <v>25</v>
      </c>
      <c r="O1405" s="324"/>
      <c r="P1405" s="325"/>
      <c r="Q1405" s="326"/>
      <c r="R1405" s="326"/>
      <c r="S1405" s="326">
        <f t="shared" si="566"/>
        <v>0</v>
      </c>
      <c r="T1405" s="22"/>
      <c r="U1405" s="23"/>
      <c r="V1405" s="22">
        <f t="shared" si="567"/>
        <v>0</v>
      </c>
      <c r="W1405" s="314"/>
      <c r="X1405" s="314"/>
      <c r="Y1405" s="314"/>
      <c r="Z1405" s="314"/>
      <c r="AA1405" s="327" t="s">
        <v>25</v>
      </c>
      <c r="AB1405" s="324"/>
      <c r="AC1405" s="325"/>
      <c r="AD1405" s="326"/>
      <c r="AE1405" s="326"/>
      <c r="AF1405" s="326">
        <f t="shared" si="568"/>
        <v>0</v>
      </c>
      <c r="AG1405" s="22"/>
      <c r="AH1405" s="23"/>
      <c r="AI1405" s="22">
        <f t="shared" si="559"/>
        <v>0</v>
      </c>
      <c r="AJ1405" s="314"/>
      <c r="AK1405" s="314"/>
      <c r="AL1405" s="314"/>
      <c r="AM1405" s="314"/>
      <c r="AN1405" s="327" t="s">
        <v>25</v>
      </c>
      <c r="AO1405" s="324"/>
      <c r="AP1405" s="325"/>
      <c r="AQ1405" s="326"/>
      <c r="AR1405" s="326"/>
      <c r="AS1405" s="326">
        <f t="shared" si="569"/>
        <v>0</v>
      </c>
      <c r="AT1405" s="22"/>
      <c r="AU1405" s="23"/>
      <c r="AV1405" s="22">
        <f t="shared" si="570"/>
        <v>0</v>
      </c>
      <c r="AW1405" s="314"/>
      <c r="AX1405" s="314"/>
      <c r="AY1405" s="314"/>
      <c r="AZ1405" s="314"/>
      <c r="BA1405" s="31" t="s">
        <v>25</v>
      </c>
      <c r="BB1405" s="11"/>
      <c r="BC1405" s="12"/>
      <c r="BD1405" s="28"/>
      <c r="BE1405" s="28"/>
      <c r="BF1405" s="28">
        <f t="shared" si="562"/>
        <v>0</v>
      </c>
      <c r="BG1405" s="10"/>
      <c r="BH1405" s="15"/>
      <c r="BI1405" s="10">
        <f t="shared" si="563"/>
        <v>0</v>
      </c>
      <c r="BJ1405" s="5"/>
      <c r="BK1405" s="5"/>
      <c r="BL1405" s="5"/>
      <c r="BM1405" s="5"/>
    </row>
    <row r="1406" spans="1:65" x14ac:dyDescent="0.25">
      <c r="A1406" s="327" t="s">
        <v>25</v>
      </c>
      <c r="B1406" s="324"/>
      <c r="C1406" s="325"/>
      <c r="D1406" s="326"/>
      <c r="E1406" s="326"/>
      <c r="F1406" s="326">
        <f t="shared" si="564"/>
        <v>0</v>
      </c>
      <c r="G1406" s="22"/>
      <c r="H1406" s="23"/>
      <c r="I1406" s="22">
        <f t="shared" si="565"/>
        <v>0</v>
      </c>
      <c r="J1406" s="314"/>
      <c r="K1406" s="314"/>
      <c r="L1406" s="314"/>
      <c r="M1406" s="314"/>
      <c r="N1406" s="327" t="s">
        <v>25</v>
      </c>
      <c r="O1406" s="324"/>
      <c r="P1406" s="325"/>
      <c r="Q1406" s="326"/>
      <c r="R1406" s="326"/>
      <c r="S1406" s="326">
        <f t="shared" si="566"/>
        <v>0</v>
      </c>
      <c r="T1406" s="22"/>
      <c r="U1406" s="23"/>
      <c r="V1406" s="22">
        <f t="shared" si="567"/>
        <v>0</v>
      </c>
      <c r="W1406" s="314"/>
      <c r="X1406" s="314"/>
      <c r="Y1406" s="314"/>
      <c r="Z1406" s="314"/>
      <c r="AA1406" s="327" t="s">
        <v>25</v>
      </c>
      <c r="AB1406" s="324"/>
      <c r="AC1406" s="325"/>
      <c r="AD1406" s="326"/>
      <c r="AE1406" s="326"/>
      <c r="AF1406" s="326">
        <f t="shared" si="568"/>
        <v>0</v>
      </c>
      <c r="AG1406" s="22"/>
      <c r="AH1406" s="23"/>
      <c r="AI1406" s="22">
        <f t="shared" si="559"/>
        <v>0</v>
      </c>
      <c r="AJ1406" s="314"/>
      <c r="AK1406" s="314"/>
      <c r="AL1406" s="314"/>
      <c r="AM1406" s="314"/>
      <c r="AN1406" s="327" t="s">
        <v>25</v>
      </c>
      <c r="AO1406" s="324"/>
      <c r="AP1406" s="325"/>
      <c r="AQ1406" s="326"/>
      <c r="AR1406" s="326"/>
      <c r="AS1406" s="326">
        <f t="shared" si="569"/>
        <v>0</v>
      </c>
      <c r="AT1406" s="22"/>
      <c r="AU1406" s="23"/>
      <c r="AV1406" s="22">
        <f t="shared" si="570"/>
        <v>0</v>
      </c>
      <c r="AW1406" s="314"/>
      <c r="AX1406" s="314"/>
      <c r="AY1406" s="314"/>
      <c r="AZ1406" s="314"/>
      <c r="BA1406" s="31" t="s">
        <v>25</v>
      </c>
      <c r="BB1406" s="11"/>
      <c r="BC1406" s="12"/>
      <c r="BD1406" s="28"/>
      <c r="BE1406" s="28"/>
      <c r="BF1406" s="28">
        <f t="shared" si="562"/>
        <v>0</v>
      </c>
      <c r="BG1406" s="10"/>
      <c r="BH1406" s="15"/>
      <c r="BI1406" s="10">
        <f t="shared" si="563"/>
        <v>0</v>
      </c>
      <c r="BJ1406" s="5"/>
      <c r="BK1406" s="5"/>
      <c r="BL1406" s="5"/>
      <c r="BM1406" s="5"/>
    </row>
    <row r="1407" spans="1:65" x14ac:dyDescent="0.25">
      <c r="A1407" s="327" t="s">
        <v>39</v>
      </c>
      <c r="B1407" s="324" t="s">
        <v>1246</v>
      </c>
      <c r="C1407" s="325"/>
      <c r="D1407" s="326"/>
      <c r="E1407" s="326"/>
      <c r="F1407" s="326"/>
      <c r="G1407" s="22">
        <v>1</v>
      </c>
      <c r="H1407" s="23">
        <v>40</v>
      </c>
      <c r="I1407" s="22">
        <f t="shared" ref="I1407" si="571">SUM(G1407*H1407)</f>
        <v>40</v>
      </c>
      <c r="J1407" s="314"/>
      <c r="K1407" s="314"/>
      <c r="L1407" s="314"/>
      <c r="M1407" s="314"/>
      <c r="N1407" s="327" t="s">
        <v>39</v>
      </c>
      <c r="O1407" s="324" t="s">
        <v>1246</v>
      </c>
      <c r="P1407" s="325"/>
      <c r="Q1407" s="326"/>
      <c r="R1407" s="326"/>
      <c r="S1407" s="326"/>
      <c r="T1407" s="22">
        <v>1</v>
      </c>
      <c r="U1407" s="23">
        <v>40</v>
      </c>
      <c r="V1407" s="22">
        <f t="shared" ref="V1407:V1428" si="572">SUM(T1407*U1407)</f>
        <v>40</v>
      </c>
      <c r="W1407" s="314"/>
      <c r="X1407" s="314"/>
      <c r="Y1407" s="314"/>
      <c r="Z1407" s="314"/>
      <c r="AA1407" s="327" t="s">
        <v>39</v>
      </c>
      <c r="AB1407" s="324" t="s">
        <v>1246</v>
      </c>
      <c r="AC1407" s="325"/>
      <c r="AD1407" s="326"/>
      <c r="AE1407" s="326"/>
      <c r="AF1407" s="326"/>
      <c r="AG1407" s="22">
        <v>1</v>
      </c>
      <c r="AH1407" s="23">
        <v>40</v>
      </c>
      <c r="AI1407" s="22">
        <f t="shared" ref="AI1407:AI1428" si="573">SUM(AG1407*AH1407)</f>
        <v>40</v>
      </c>
      <c r="AJ1407" s="314"/>
      <c r="AK1407" s="314"/>
      <c r="AL1407" s="314"/>
      <c r="AM1407" s="314"/>
      <c r="AN1407" s="327" t="s">
        <v>39</v>
      </c>
      <c r="AO1407" s="324" t="s">
        <v>1246</v>
      </c>
      <c r="AP1407" s="325"/>
      <c r="AQ1407" s="326"/>
      <c r="AR1407" s="326"/>
      <c r="AS1407" s="326"/>
      <c r="AT1407" s="22">
        <v>1</v>
      </c>
      <c r="AU1407" s="23">
        <v>40</v>
      </c>
      <c r="AV1407" s="22">
        <f t="shared" ref="AV1407:AV1428" si="574">SUM(AT1407*AU1407)</f>
        <v>40</v>
      </c>
      <c r="AW1407" s="314"/>
      <c r="AX1407" s="314"/>
      <c r="AY1407" s="314"/>
      <c r="AZ1407" s="314"/>
      <c r="BA1407" s="31" t="s">
        <v>39</v>
      </c>
      <c r="BB1407" s="11" t="s">
        <v>1246</v>
      </c>
      <c r="BC1407" s="12"/>
      <c r="BD1407" s="28"/>
      <c r="BE1407" s="28"/>
      <c r="BF1407" s="28"/>
      <c r="BG1407" s="10">
        <v>1</v>
      </c>
      <c r="BH1407" s="15">
        <v>40</v>
      </c>
      <c r="BI1407" s="10">
        <f t="shared" ref="BI1407:BI1428" si="575">SUM(BG1407*BH1407)</f>
        <v>40</v>
      </c>
      <c r="BJ1407" s="5"/>
      <c r="BK1407" s="5"/>
      <c r="BL1407" s="5"/>
      <c r="BM1407" s="5"/>
    </row>
    <row r="1408" spans="1:65" x14ac:dyDescent="0.25">
      <c r="A1408" s="327" t="s">
        <v>39</v>
      </c>
      <c r="B1408" s="324"/>
      <c r="C1408" s="325"/>
      <c r="D1408" s="326"/>
      <c r="E1408" s="326"/>
      <c r="F1408" s="326"/>
      <c r="G1408" s="22"/>
      <c r="H1408" s="23"/>
      <c r="I1408" s="22">
        <f t="shared" ref="I1408:I1409" si="576">SUM(G1408*H1408)</f>
        <v>0</v>
      </c>
      <c r="J1408" s="314"/>
      <c r="K1408" s="314"/>
      <c r="L1408" s="314"/>
      <c r="M1408" s="314"/>
      <c r="N1408" s="327" t="s">
        <v>39</v>
      </c>
      <c r="O1408" s="324"/>
      <c r="P1408" s="325"/>
      <c r="Q1408" s="326"/>
      <c r="R1408" s="326"/>
      <c r="S1408" s="326"/>
      <c r="T1408" s="22"/>
      <c r="U1408" s="23"/>
      <c r="V1408" s="22">
        <f t="shared" si="572"/>
        <v>0</v>
      </c>
      <c r="W1408" s="314"/>
      <c r="X1408" s="314"/>
      <c r="Y1408" s="314"/>
      <c r="Z1408" s="314"/>
      <c r="AA1408" s="327" t="s">
        <v>39</v>
      </c>
      <c r="AB1408" s="324"/>
      <c r="AC1408" s="325"/>
      <c r="AD1408" s="326"/>
      <c r="AE1408" s="326"/>
      <c r="AF1408" s="326"/>
      <c r="AG1408" s="22"/>
      <c r="AH1408" s="23"/>
      <c r="AI1408" s="22">
        <f t="shared" si="573"/>
        <v>0</v>
      </c>
      <c r="AJ1408" s="314"/>
      <c r="AK1408" s="314"/>
      <c r="AL1408" s="314"/>
      <c r="AM1408" s="314"/>
      <c r="AN1408" s="327" t="s">
        <v>39</v>
      </c>
      <c r="AO1408" s="324"/>
      <c r="AP1408" s="325"/>
      <c r="AQ1408" s="326"/>
      <c r="AR1408" s="326"/>
      <c r="AS1408" s="326"/>
      <c r="AT1408" s="22"/>
      <c r="AU1408" s="23"/>
      <c r="AV1408" s="22">
        <f t="shared" si="574"/>
        <v>0</v>
      </c>
      <c r="AW1408" s="314"/>
      <c r="AX1408" s="314"/>
      <c r="AY1408" s="314"/>
      <c r="AZ1408" s="314"/>
      <c r="BA1408" s="31" t="s">
        <v>39</v>
      </c>
      <c r="BB1408" s="11"/>
      <c r="BC1408" s="12"/>
      <c r="BD1408" s="28"/>
      <c r="BE1408" s="28"/>
      <c r="BF1408" s="28"/>
      <c r="BG1408" s="10"/>
      <c r="BH1408" s="15"/>
      <c r="BI1408" s="10">
        <f t="shared" si="575"/>
        <v>0</v>
      </c>
      <c r="BJ1408" s="5"/>
      <c r="BK1408" s="5"/>
      <c r="BL1408" s="5"/>
      <c r="BM1408" s="5"/>
    </row>
    <row r="1409" spans="1:65" x14ac:dyDescent="0.25">
      <c r="A1409" s="327" t="s">
        <v>39</v>
      </c>
      <c r="B1409" s="324"/>
      <c r="C1409" s="325"/>
      <c r="D1409" s="326"/>
      <c r="E1409" s="326"/>
      <c r="F1409" s="326"/>
      <c r="G1409" s="22"/>
      <c r="H1409" s="23"/>
      <c r="I1409" s="22">
        <f t="shared" si="576"/>
        <v>0</v>
      </c>
      <c r="J1409" s="314"/>
      <c r="K1409" s="314"/>
      <c r="L1409" s="314"/>
      <c r="M1409" s="314"/>
      <c r="N1409" s="327" t="s">
        <v>39</v>
      </c>
      <c r="O1409" s="324"/>
      <c r="P1409" s="325"/>
      <c r="Q1409" s="326"/>
      <c r="R1409" s="326"/>
      <c r="S1409" s="326"/>
      <c r="T1409" s="22"/>
      <c r="U1409" s="23"/>
      <c r="V1409" s="22">
        <f t="shared" si="572"/>
        <v>0</v>
      </c>
      <c r="W1409" s="314"/>
      <c r="X1409" s="314"/>
      <c r="Y1409" s="314"/>
      <c r="Z1409" s="314"/>
      <c r="AA1409" s="327" t="s">
        <v>39</v>
      </c>
      <c r="AB1409" s="324"/>
      <c r="AC1409" s="325"/>
      <c r="AD1409" s="326"/>
      <c r="AE1409" s="326"/>
      <c r="AF1409" s="326"/>
      <c r="AG1409" s="22"/>
      <c r="AH1409" s="23"/>
      <c r="AI1409" s="22">
        <f t="shared" si="573"/>
        <v>0</v>
      </c>
      <c r="AJ1409" s="314"/>
      <c r="AK1409" s="314"/>
      <c r="AL1409" s="314"/>
      <c r="AM1409" s="314"/>
      <c r="AN1409" s="327" t="s">
        <v>39</v>
      </c>
      <c r="AO1409" s="324"/>
      <c r="AP1409" s="325"/>
      <c r="AQ1409" s="326"/>
      <c r="AR1409" s="326"/>
      <c r="AS1409" s="326"/>
      <c r="AT1409" s="22"/>
      <c r="AU1409" s="23"/>
      <c r="AV1409" s="22">
        <f t="shared" si="574"/>
        <v>0</v>
      </c>
      <c r="AW1409" s="314"/>
      <c r="AX1409" s="314"/>
      <c r="AY1409" s="314"/>
      <c r="AZ1409" s="314"/>
      <c r="BA1409" s="31" t="s">
        <v>39</v>
      </c>
      <c r="BB1409" s="11"/>
      <c r="BC1409" s="12"/>
      <c r="BD1409" s="28"/>
      <c r="BE1409" s="28"/>
      <c r="BF1409" s="28"/>
      <c r="BG1409" s="10"/>
      <c r="BH1409" s="15"/>
      <c r="BI1409" s="10">
        <f t="shared" si="575"/>
        <v>0</v>
      </c>
      <c r="BJ1409" s="5"/>
      <c r="BK1409" s="5"/>
      <c r="BL1409" s="5"/>
      <c r="BM1409" s="5"/>
    </row>
    <row r="1410" spans="1:65" x14ac:dyDescent="0.25">
      <c r="A1410" s="328" t="s">
        <v>28</v>
      </c>
      <c r="B1410" s="324" t="s">
        <v>1191</v>
      </c>
      <c r="C1410" s="325"/>
      <c r="D1410" s="326"/>
      <c r="E1410" s="326"/>
      <c r="F1410" s="326"/>
      <c r="G1410" s="22">
        <v>1</v>
      </c>
      <c r="H1410" s="329">
        <f>SUM(VENEER!X18)</f>
        <v>362.36</v>
      </c>
      <c r="I1410" s="22">
        <f t="shared" ref="I1410:I1411" si="577">SUM(G1410*H1410)</f>
        <v>362.36</v>
      </c>
      <c r="J1410" s="329" t="s">
        <v>1338</v>
      </c>
      <c r="K1410" s="330"/>
      <c r="L1410" s="314"/>
      <c r="M1410" s="314"/>
      <c r="N1410" s="328" t="s">
        <v>28</v>
      </c>
      <c r="O1410" s="324" t="s">
        <v>1191</v>
      </c>
      <c r="P1410" s="325"/>
      <c r="Q1410" s="326"/>
      <c r="R1410" s="326"/>
      <c r="S1410" s="326"/>
      <c r="T1410" s="22">
        <v>1</v>
      </c>
      <c r="U1410" s="329">
        <f>SUM('VENEER TO LAMINATE'!M18)</f>
        <v>105.81</v>
      </c>
      <c r="V1410" s="22">
        <f t="shared" si="572"/>
        <v>105.81</v>
      </c>
      <c r="W1410" s="329" t="s">
        <v>1514</v>
      </c>
      <c r="X1410" s="330"/>
      <c r="Y1410" s="314"/>
      <c r="Z1410" s="314"/>
      <c r="AA1410" s="328" t="s">
        <v>28</v>
      </c>
      <c r="AB1410" s="324" t="s">
        <v>1191</v>
      </c>
      <c r="AC1410" s="325"/>
      <c r="AD1410" s="326"/>
      <c r="AE1410" s="326"/>
      <c r="AF1410" s="326"/>
      <c r="AG1410" s="22">
        <v>1</v>
      </c>
      <c r="AH1410" s="329">
        <f>SUM('EGGER LAMINATE'!N18)</f>
        <v>82.76713749999999</v>
      </c>
      <c r="AI1410" s="22">
        <f t="shared" si="573"/>
        <v>82.76713749999999</v>
      </c>
      <c r="AJ1410" s="329" t="s">
        <v>1527</v>
      </c>
      <c r="AK1410" s="330"/>
      <c r="AL1410" s="314"/>
      <c r="AM1410" s="314"/>
      <c r="AN1410" s="328" t="s">
        <v>28</v>
      </c>
      <c r="AO1410" s="324" t="s">
        <v>1191</v>
      </c>
      <c r="AP1410" s="325"/>
      <c r="AQ1410" s="326"/>
      <c r="AR1410" s="326"/>
      <c r="AS1410" s="326"/>
      <c r="AT1410" s="22">
        <v>1</v>
      </c>
      <c r="AU1410" s="329">
        <f>SUM(VENEER!U18)</f>
        <v>421.73</v>
      </c>
      <c r="AV1410" s="22">
        <f t="shared" si="574"/>
        <v>421.73</v>
      </c>
      <c r="AW1410" s="329" t="s">
        <v>1629</v>
      </c>
      <c r="AX1410" s="330"/>
      <c r="AY1410" s="314"/>
      <c r="AZ1410" s="314"/>
      <c r="BA1410" s="32" t="s">
        <v>28</v>
      </c>
      <c r="BB1410" s="11" t="s">
        <v>1191</v>
      </c>
      <c r="BC1410" s="12"/>
      <c r="BD1410" s="28"/>
      <c r="BE1410" s="28"/>
      <c r="BF1410" s="28"/>
      <c r="BG1410" s="10">
        <v>1</v>
      </c>
      <c r="BH1410" s="236">
        <f>SUM(VENEER!AE18)</f>
        <v>407.86000000000007</v>
      </c>
      <c r="BI1410" s="10">
        <f t="shared" si="575"/>
        <v>407.86000000000007</v>
      </c>
      <c r="BJ1410" s="236" t="s">
        <v>1675</v>
      </c>
      <c r="BK1410" s="172"/>
      <c r="BL1410" s="5"/>
      <c r="BM1410" s="5"/>
    </row>
    <row r="1411" spans="1:65" x14ac:dyDescent="0.25">
      <c r="A1411" s="328" t="s">
        <v>28</v>
      </c>
      <c r="B1411" s="324" t="s">
        <v>1185</v>
      </c>
      <c r="C1411" s="325"/>
      <c r="D1411" s="326"/>
      <c r="E1411" s="326"/>
      <c r="F1411" s="326"/>
      <c r="G1411" s="22">
        <v>1</v>
      </c>
      <c r="H1411" s="23">
        <v>105</v>
      </c>
      <c r="I1411" s="22">
        <f t="shared" si="577"/>
        <v>105</v>
      </c>
      <c r="J1411" s="22" t="s">
        <v>1245</v>
      </c>
      <c r="K1411" s="314"/>
      <c r="L1411" s="314"/>
      <c r="M1411" s="314"/>
      <c r="N1411" s="328" t="s">
        <v>28</v>
      </c>
      <c r="O1411" s="324" t="s">
        <v>1185</v>
      </c>
      <c r="P1411" s="325"/>
      <c r="Q1411" s="326"/>
      <c r="R1411" s="326"/>
      <c r="S1411" s="326"/>
      <c r="T1411" s="22">
        <v>1</v>
      </c>
      <c r="U1411" s="23">
        <v>105</v>
      </c>
      <c r="V1411" s="22">
        <f t="shared" si="572"/>
        <v>105</v>
      </c>
      <c r="W1411" s="22" t="s">
        <v>1245</v>
      </c>
      <c r="X1411" s="314"/>
      <c r="Y1411" s="314"/>
      <c r="Z1411" s="314"/>
      <c r="AA1411" s="328" t="s">
        <v>28</v>
      </c>
      <c r="AB1411" s="324" t="s">
        <v>1185</v>
      </c>
      <c r="AC1411" s="325"/>
      <c r="AD1411" s="326"/>
      <c r="AE1411" s="326"/>
      <c r="AF1411" s="326"/>
      <c r="AG1411" s="22">
        <v>1</v>
      </c>
      <c r="AH1411" s="23">
        <v>105</v>
      </c>
      <c r="AI1411" s="22">
        <f t="shared" si="573"/>
        <v>105</v>
      </c>
      <c r="AJ1411" s="22" t="s">
        <v>1245</v>
      </c>
      <c r="AK1411" s="314"/>
      <c r="AL1411" s="314"/>
      <c r="AM1411" s="314"/>
      <c r="AN1411" s="328" t="s">
        <v>28</v>
      </c>
      <c r="AO1411" s="324" t="s">
        <v>1185</v>
      </c>
      <c r="AP1411" s="325"/>
      <c r="AQ1411" s="326"/>
      <c r="AR1411" s="326"/>
      <c r="AS1411" s="326"/>
      <c r="AT1411" s="22">
        <v>1</v>
      </c>
      <c r="AU1411" s="23">
        <v>105</v>
      </c>
      <c r="AV1411" s="22">
        <f t="shared" si="574"/>
        <v>105</v>
      </c>
      <c r="AW1411" s="22" t="s">
        <v>1245</v>
      </c>
      <c r="AX1411" s="314"/>
      <c r="AY1411" s="314"/>
      <c r="AZ1411" s="314"/>
      <c r="BA1411" s="32" t="s">
        <v>28</v>
      </c>
      <c r="BB1411" s="11" t="s">
        <v>1185</v>
      </c>
      <c r="BC1411" s="12"/>
      <c r="BD1411" s="28"/>
      <c r="BE1411" s="28"/>
      <c r="BF1411" s="28"/>
      <c r="BG1411" s="10">
        <v>1</v>
      </c>
      <c r="BH1411" s="15">
        <v>105</v>
      </c>
      <c r="BI1411" s="10">
        <f t="shared" si="575"/>
        <v>105</v>
      </c>
      <c r="BJ1411" s="10" t="s">
        <v>1245</v>
      </c>
      <c r="BK1411" s="5"/>
      <c r="BL1411" s="5"/>
      <c r="BM1411" s="5"/>
    </row>
    <row r="1412" spans="1:65" x14ac:dyDescent="0.25">
      <c r="A1412" s="328" t="s">
        <v>28</v>
      </c>
      <c r="B1412" s="324"/>
      <c r="C1412" s="325"/>
      <c r="D1412" s="326"/>
      <c r="E1412" s="326"/>
      <c r="F1412" s="326"/>
      <c r="G1412" s="22"/>
      <c r="H1412" s="23"/>
      <c r="I1412" s="22">
        <f t="shared" ref="I1412:I1428" si="578">SUM(G1412*H1412)</f>
        <v>0</v>
      </c>
      <c r="J1412" s="314"/>
      <c r="K1412" s="314"/>
      <c r="L1412" s="314"/>
      <c r="M1412" s="314"/>
      <c r="N1412" s="328" t="s">
        <v>28</v>
      </c>
      <c r="O1412" s="324"/>
      <c r="P1412" s="325"/>
      <c r="Q1412" s="326"/>
      <c r="R1412" s="326"/>
      <c r="S1412" s="326"/>
      <c r="T1412" s="22"/>
      <c r="U1412" s="23"/>
      <c r="V1412" s="22">
        <f t="shared" si="572"/>
        <v>0</v>
      </c>
      <c r="W1412" s="314"/>
      <c r="X1412" s="314"/>
      <c r="Y1412" s="314"/>
      <c r="Z1412" s="314"/>
      <c r="AA1412" s="328" t="s">
        <v>28</v>
      </c>
      <c r="AB1412" s="324"/>
      <c r="AC1412" s="325"/>
      <c r="AD1412" s="326"/>
      <c r="AE1412" s="326"/>
      <c r="AF1412" s="326"/>
      <c r="AG1412" s="22"/>
      <c r="AH1412" s="23"/>
      <c r="AI1412" s="22">
        <f t="shared" si="573"/>
        <v>0</v>
      </c>
      <c r="AJ1412" s="314"/>
      <c r="AK1412" s="314"/>
      <c r="AL1412" s="314"/>
      <c r="AM1412" s="314"/>
      <c r="AN1412" s="328" t="s">
        <v>28</v>
      </c>
      <c r="AO1412" s="324"/>
      <c r="AP1412" s="325"/>
      <c r="AQ1412" s="326"/>
      <c r="AR1412" s="326"/>
      <c r="AS1412" s="326"/>
      <c r="AT1412" s="22"/>
      <c r="AU1412" s="23"/>
      <c r="AV1412" s="22">
        <f t="shared" si="574"/>
        <v>0</v>
      </c>
      <c r="AW1412" s="314"/>
      <c r="AX1412" s="314"/>
      <c r="AY1412" s="314"/>
      <c r="AZ1412" s="314"/>
      <c r="BA1412" s="32" t="s">
        <v>28</v>
      </c>
      <c r="BB1412" s="11"/>
      <c r="BC1412" s="12"/>
      <c r="BD1412" s="28"/>
      <c r="BE1412" s="28"/>
      <c r="BF1412" s="28"/>
      <c r="BG1412" s="10"/>
      <c r="BH1412" s="15"/>
      <c r="BI1412" s="10">
        <f t="shared" si="575"/>
        <v>0</v>
      </c>
      <c r="BJ1412" s="5"/>
      <c r="BK1412" s="5"/>
      <c r="BL1412" s="5"/>
      <c r="BM1412" s="5"/>
    </row>
    <row r="1413" spans="1:65" x14ac:dyDescent="0.25">
      <c r="A1413" s="311" t="s">
        <v>26</v>
      </c>
      <c r="B1413" s="324"/>
      <c r="C1413" s="325"/>
      <c r="D1413" s="326"/>
      <c r="E1413" s="326"/>
      <c r="F1413" s="326"/>
      <c r="G1413" s="331">
        <v>0.1</v>
      </c>
      <c r="H1413" s="23">
        <f>SUM(I1410:I1412)</f>
        <v>467.36</v>
      </c>
      <c r="I1413" s="22">
        <f t="shared" si="578"/>
        <v>46.736000000000004</v>
      </c>
      <c r="J1413" s="314"/>
      <c r="K1413" s="314"/>
      <c r="L1413" s="314"/>
      <c r="M1413" s="314"/>
      <c r="N1413" s="311" t="s">
        <v>26</v>
      </c>
      <c r="O1413" s="324"/>
      <c r="P1413" s="325"/>
      <c r="Q1413" s="326"/>
      <c r="R1413" s="326"/>
      <c r="S1413" s="326"/>
      <c r="T1413" s="331">
        <v>0.1</v>
      </c>
      <c r="U1413" s="23">
        <f>SUM(V1410:V1412)</f>
        <v>210.81</v>
      </c>
      <c r="V1413" s="22">
        <f t="shared" si="572"/>
        <v>21.081000000000003</v>
      </c>
      <c r="W1413" s="314"/>
      <c r="X1413" s="314"/>
      <c r="Y1413" s="314"/>
      <c r="Z1413" s="314"/>
      <c r="AA1413" s="311" t="s">
        <v>26</v>
      </c>
      <c r="AB1413" s="324"/>
      <c r="AC1413" s="325"/>
      <c r="AD1413" s="326"/>
      <c r="AE1413" s="326"/>
      <c r="AF1413" s="326"/>
      <c r="AG1413" s="331">
        <v>0.1</v>
      </c>
      <c r="AH1413" s="23">
        <f>SUM(AI1410:AI1412)</f>
        <v>187.76713749999999</v>
      </c>
      <c r="AI1413" s="22">
        <f t="shared" si="573"/>
        <v>18.776713749999999</v>
      </c>
      <c r="AJ1413" s="314"/>
      <c r="AK1413" s="314"/>
      <c r="AL1413" s="314"/>
      <c r="AM1413" s="314"/>
      <c r="AN1413" s="311" t="s">
        <v>26</v>
      </c>
      <c r="AO1413" s="324"/>
      <c r="AP1413" s="325"/>
      <c r="AQ1413" s="326"/>
      <c r="AR1413" s="326"/>
      <c r="AS1413" s="326"/>
      <c r="AT1413" s="331">
        <v>0.1</v>
      </c>
      <c r="AU1413" s="23">
        <f>SUM(AV1410:AV1412)</f>
        <v>526.73</v>
      </c>
      <c r="AV1413" s="22">
        <f t="shared" si="574"/>
        <v>52.673000000000002</v>
      </c>
      <c r="AW1413" s="314"/>
      <c r="AX1413" s="314"/>
      <c r="AY1413" s="314"/>
      <c r="AZ1413" s="314"/>
      <c r="BA1413" t="s">
        <v>26</v>
      </c>
      <c r="BB1413" s="11"/>
      <c r="BC1413" s="12"/>
      <c r="BD1413" s="28"/>
      <c r="BE1413" s="28"/>
      <c r="BF1413" s="28"/>
      <c r="BG1413" s="33">
        <v>0.1</v>
      </c>
      <c r="BH1413" s="15">
        <f>SUM(BI1410:BI1412)</f>
        <v>512.86000000000013</v>
      </c>
      <c r="BI1413" s="10">
        <f t="shared" si="575"/>
        <v>51.286000000000016</v>
      </c>
      <c r="BJ1413" s="5"/>
      <c r="BK1413" s="5"/>
      <c r="BL1413" s="5"/>
      <c r="BM1413" s="5"/>
    </row>
    <row r="1414" spans="1:65" x14ac:dyDescent="0.25">
      <c r="A1414" s="311"/>
      <c r="B1414" s="324" t="s">
        <v>27</v>
      </c>
      <c r="C1414" s="325"/>
      <c r="D1414" s="326"/>
      <c r="E1414" s="326"/>
      <c r="F1414" s="326"/>
      <c r="G1414" s="22">
        <v>1</v>
      </c>
      <c r="H1414" s="23">
        <v>15</v>
      </c>
      <c r="I1414" s="22">
        <f t="shared" si="578"/>
        <v>15</v>
      </c>
      <c r="J1414" s="314"/>
      <c r="K1414" s="314"/>
      <c r="L1414" s="314"/>
      <c r="M1414" s="314"/>
      <c r="N1414" s="311"/>
      <c r="O1414" s="324" t="s">
        <v>27</v>
      </c>
      <c r="P1414" s="325"/>
      <c r="Q1414" s="326"/>
      <c r="R1414" s="326"/>
      <c r="S1414" s="326"/>
      <c r="T1414" s="22">
        <v>1</v>
      </c>
      <c r="U1414" s="23">
        <v>15</v>
      </c>
      <c r="V1414" s="22">
        <f t="shared" si="572"/>
        <v>15</v>
      </c>
      <c r="W1414" s="314"/>
      <c r="X1414" s="314"/>
      <c r="Y1414" s="314"/>
      <c r="Z1414" s="314"/>
      <c r="AA1414" s="311"/>
      <c r="AB1414" s="324" t="s">
        <v>27</v>
      </c>
      <c r="AC1414" s="325"/>
      <c r="AD1414" s="326"/>
      <c r="AE1414" s="326"/>
      <c r="AF1414" s="326"/>
      <c r="AG1414" s="22">
        <v>1</v>
      </c>
      <c r="AH1414" s="23">
        <v>15</v>
      </c>
      <c r="AI1414" s="22">
        <f t="shared" si="573"/>
        <v>15</v>
      </c>
      <c r="AJ1414" s="314"/>
      <c r="AK1414" s="314"/>
      <c r="AL1414" s="314"/>
      <c r="AM1414" s="314"/>
      <c r="AN1414" s="311"/>
      <c r="AO1414" s="324" t="s">
        <v>27</v>
      </c>
      <c r="AP1414" s="325"/>
      <c r="AQ1414" s="326"/>
      <c r="AR1414" s="326"/>
      <c r="AS1414" s="326"/>
      <c r="AT1414" s="22">
        <v>1</v>
      </c>
      <c r="AU1414" s="23">
        <v>15</v>
      </c>
      <c r="AV1414" s="22">
        <f t="shared" si="574"/>
        <v>15</v>
      </c>
      <c r="AW1414" s="314"/>
      <c r="AX1414" s="314"/>
      <c r="AY1414" s="314"/>
      <c r="AZ1414" s="314"/>
      <c r="BB1414" s="11" t="s">
        <v>27</v>
      </c>
      <c r="BC1414" s="12"/>
      <c r="BD1414" s="28"/>
      <c r="BE1414" s="28"/>
      <c r="BF1414" s="28"/>
      <c r="BG1414" s="10">
        <v>1</v>
      </c>
      <c r="BH1414" s="15">
        <v>15</v>
      </c>
      <c r="BI1414" s="10">
        <f t="shared" si="575"/>
        <v>15</v>
      </c>
      <c r="BJ1414" s="5"/>
      <c r="BK1414" s="5"/>
      <c r="BL1414" s="5"/>
      <c r="BM1414" s="5"/>
    </row>
    <row r="1415" spans="1:65" x14ac:dyDescent="0.25">
      <c r="A1415" s="311"/>
      <c r="B1415" s="324" t="s">
        <v>13</v>
      </c>
      <c r="C1415" s="325" t="s">
        <v>14</v>
      </c>
      <c r="D1415" s="326" t="s">
        <v>29</v>
      </c>
      <c r="E1415" s="326"/>
      <c r="F1415" s="326">
        <f>SUM(G1401:G1403)</f>
        <v>7.2</v>
      </c>
      <c r="G1415" s="332">
        <f>SUM(F1415)/20</f>
        <v>0.36</v>
      </c>
      <c r="H1415" s="23"/>
      <c r="I1415" s="22">
        <f t="shared" si="578"/>
        <v>0</v>
      </c>
      <c r="J1415" s="314"/>
      <c r="K1415" s="314"/>
      <c r="L1415" s="314"/>
      <c r="M1415" s="314"/>
      <c r="N1415" s="311"/>
      <c r="O1415" s="324" t="s">
        <v>13</v>
      </c>
      <c r="P1415" s="325" t="s">
        <v>14</v>
      </c>
      <c r="Q1415" s="326" t="s">
        <v>29</v>
      </c>
      <c r="R1415" s="326"/>
      <c r="S1415" s="326">
        <f>SUM(T1401:T1403)</f>
        <v>7.2</v>
      </c>
      <c r="T1415" s="332">
        <f>SUM(S1415)/20</f>
        <v>0.36</v>
      </c>
      <c r="U1415" s="23"/>
      <c r="V1415" s="22">
        <f t="shared" si="572"/>
        <v>0</v>
      </c>
      <c r="W1415" s="314"/>
      <c r="X1415" s="314"/>
      <c r="Y1415" s="314"/>
      <c r="Z1415" s="314"/>
      <c r="AA1415" s="311"/>
      <c r="AB1415" s="324" t="s">
        <v>13</v>
      </c>
      <c r="AC1415" s="325" t="s">
        <v>14</v>
      </c>
      <c r="AD1415" s="326" t="s">
        <v>29</v>
      </c>
      <c r="AE1415" s="326"/>
      <c r="AF1415" s="326">
        <f>SUM(AG1401:AG1403)</f>
        <v>7.2</v>
      </c>
      <c r="AG1415" s="332">
        <f>SUM(AF1415)/20</f>
        <v>0.36</v>
      </c>
      <c r="AH1415" s="23"/>
      <c r="AI1415" s="22">
        <f t="shared" si="573"/>
        <v>0</v>
      </c>
      <c r="AJ1415" s="314"/>
      <c r="AK1415" s="314"/>
      <c r="AL1415" s="314"/>
      <c r="AM1415" s="314"/>
      <c r="AN1415" s="311"/>
      <c r="AO1415" s="324" t="s">
        <v>13</v>
      </c>
      <c r="AP1415" s="325" t="s">
        <v>14</v>
      </c>
      <c r="AQ1415" s="326" t="s">
        <v>29</v>
      </c>
      <c r="AR1415" s="326"/>
      <c r="AS1415" s="326">
        <f>SUM(AT1401:AT1403)</f>
        <v>7.2</v>
      </c>
      <c r="AT1415" s="332">
        <f>SUM(AS1415)/20</f>
        <v>0.36</v>
      </c>
      <c r="AU1415" s="23"/>
      <c r="AV1415" s="22">
        <f t="shared" si="574"/>
        <v>0</v>
      </c>
      <c r="AW1415" s="314"/>
      <c r="AX1415" s="314"/>
      <c r="AY1415" s="314"/>
      <c r="AZ1415" s="314"/>
      <c r="BB1415" s="11" t="s">
        <v>13</v>
      </c>
      <c r="BC1415" s="12" t="s">
        <v>14</v>
      </c>
      <c r="BD1415" s="28" t="s">
        <v>29</v>
      </c>
      <c r="BE1415" s="28"/>
      <c r="BF1415" s="28">
        <f>SUM(BG1401:BG1403)</f>
        <v>7.2</v>
      </c>
      <c r="BG1415" s="34">
        <f>SUM(BF1415)/20</f>
        <v>0.36</v>
      </c>
      <c r="BH1415" s="23"/>
      <c r="BI1415" s="10">
        <f t="shared" si="575"/>
        <v>0</v>
      </c>
      <c r="BJ1415" s="5"/>
      <c r="BK1415" s="5"/>
      <c r="BL1415" s="5"/>
      <c r="BM1415" s="5"/>
    </row>
    <row r="1416" spans="1:65" x14ac:dyDescent="0.25">
      <c r="A1416" s="311"/>
      <c r="B1416" s="324" t="s">
        <v>13</v>
      </c>
      <c r="C1416" s="325" t="s">
        <v>14</v>
      </c>
      <c r="D1416" s="326" t="s">
        <v>30</v>
      </c>
      <c r="E1416" s="326"/>
      <c r="F1416" s="326">
        <f>SUM(G1404:G1406)</f>
        <v>0</v>
      </c>
      <c r="G1416" s="332">
        <f>SUM(F1416)/10</f>
        <v>0</v>
      </c>
      <c r="H1416" s="23"/>
      <c r="I1416" s="22">
        <f t="shared" si="578"/>
        <v>0</v>
      </c>
      <c r="J1416" s="314"/>
      <c r="K1416" s="314"/>
      <c r="L1416" s="314"/>
      <c r="M1416" s="314"/>
      <c r="N1416" s="311"/>
      <c r="O1416" s="324" t="s">
        <v>13</v>
      </c>
      <c r="P1416" s="325" t="s">
        <v>14</v>
      </c>
      <c r="Q1416" s="326" t="s">
        <v>30</v>
      </c>
      <c r="R1416" s="326"/>
      <c r="S1416" s="326">
        <f>SUM(T1404:T1406)</f>
        <v>0</v>
      </c>
      <c r="T1416" s="332">
        <f>SUM(S1416)/10</f>
        <v>0</v>
      </c>
      <c r="U1416" s="23"/>
      <c r="V1416" s="22">
        <f t="shared" si="572"/>
        <v>0</v>
      </c>
      <c r="W1416" s="314"/>
      <c r="X1416" s="314"/>
      <c r="Y1416" s="314"/>
      <c r="Z1416" s="314"/>
      <c r="AA1416" s="311"/>
      <c r="AB1416" s="324" t="s">
        <v>13</v>
      </c>
      <c r="AC1416" s="325" t="s">
        <v>14</v>
      </c>
      <c r="AD1416" s="326" t="s">
        <v>30</v>
      </c>
      <c r="AE1416" s="326"/>
      <c r="AF1416" s="326">
        <f>SUM(AG1404:AG1406)</f>
        <v>0</v>
      </c>
      <c r="AG1416" s="332">
        <f>SUM(AF1416)/10</f>
        <v>0</v>
      </c>
      <c r="AH1416" s="23"/>
      <c r="AI1416" s="22">
        <f t="shared" si="573"/>
        <v>0</v>
      </c>
      <c r="AJ1416" s="314"/>
      <c r="AK1416" s="314"/>
      <c r="AL1416" s="314"/>
      <c r="AM1416" s="314"/>
      <c r="AN1416" s="311"/>
      <c r="AO1416" s="324" t="s">
        <v>13</v>
      </c>
      <c r="AP1416" s="325" t="s">
        <v>14</v>
      </c>
      <c r="AQ1416" s="326" t="s">
        <v>30</v>
      </c>
      <c r="AR1416" s="326"/>
      <c r="AS1416" s="326">
        <f>SUM(AT1404:AT1406)</f>
        <v>0</v>
      </c>
      <c r="AT1416" s="332">
        <f>SUM(AS1416)/10</f>
        <v>0</v>
      </c>
      <c r="AU1416" s="23"/>
      <c r="AV1416" s="22">
        <f t="shared" si="574"/>
        <v>0</v>
      </c>
      <c r="AW1416" s="314"/>
      <c r="AX1416" s="314"/>
      <c r="AY1416" s="314"/>
      <c r="AZ1416" s="314"/>
      <c r="BB1416" s="11" t="s">
        <v>13</v>
      </c>
      <c r="BC1416" s="12" t="s">
        <v>14</v>
      </c>
      <c r="BD1416" s="28" t="s">
        <v>30</v>
      </c>
      <c r="BE1416" s="28"/>
      <c r="BF1416" s="28">
        <f>SUM(BG1404:BG1406)</f>
        <v>0</v>
      </c>
      <c r="BG1416" s="34">
        <f>SUM(BF1416)/10</f>
        <v>0</v>
      </c>
      <c r="BH1416" s="23"/>
      <c r="BI1416" s="10">
        <f t="shared" si="575"/>
        <v>0</v>
      </c>
      <c r="BJ1416" s="5"/>
      <c r="BK1416" s="5"/>
      <c r="BL1416" s="5"/>
      <c r="BM1416" s="5"/>
    </row>
    <row r="1417" spans="1:65" x14ac:dyDescent="0.25">
      <c r="A1417" s="311"/>
      <c r="B1417" s="324" t="s">
        <v>13</v>
      </c>
      <c r="C1417" s="325" t="s">
        <v>14</v>
      </c>
      <c r="D1417" s="326" t="s">
        <v>60</v>
      </c>
      <c r="E1417" s="326"/>
      <c r="F1417" s="333">
        <v>8</v>
      </c>
      <c r="G1417" s="332">
        <f>SUM(F1417)*0.25</f>
        <v>2</v>
      </c>
      <c r="H1417" s="23"/>
      <c r="I1417" s="22">
        <f t="shared" si="578"/>
        <v>0</v>
      </c>
      <c r="J1417" s="314"/>
      <c r="K1417" s="314"/>
      <c r="L1417" s="314"/>
      <c r="M1417" s="314"/>
      <c r="N1417" s="311"/>
      <c r="O1417" s="324" t="s">
        <v>13</v>
      </c>
      <c r="P1417" s="325" t="s">
        <v>14</v>
      </c>
      <c r="Q1417" s="326" t="s">
        <v>60</v>
      </c>
      <c r="R1417" s="326"/>
      <c r="S1417" s="333">
        <v>8</v>
      </c>
      <c r="T1417" s="332">
        <f>SUM(S1417)*0.25</f>
        <v>2</v>
      </c>
      <c r="U1417" s="23"/>
      <c r="V1417" s="22">
        <f t="shared" si="572"/>
        <v>0</v>
      </c>
      <c r="W1417" s="314"/>
      <c r="X1417" s="314"/>
      <c r="Y1417" s="314"/>
      <c r="Z1417" s="314"/>
      <c r="AA1417" s="311"/>
      <c r="AB1417" s="324" t="s">
        <v>13</v>
      </c>
      <c r="AC1417" s="325" t="s">
        <v>14</v>
      </c>
      <c r="AD1417" s="326" t="s">
        <v>60</v>
      </c>
      <c r="AE1417" s="326"/>
      <c r="AF1417" s="333">
        <v>8</v>
      </c>
      <c r="AG1417" s="332">
        <f>SUM(AF1417)*0.25</f>
        <v>2</v>
      </c>
      <c r="AH1417" s="23"/>
      <c r="AI1417" s="22">
        <f t="shared" si="573"/>
        <v>0</v>
      </c>
      <c r="AJ1417" s="314"/>
      <c r="AK1417" s="314"/>
      <c r="AL1417" s="314"/>
      <c r="AM1417" s="314"/>
      <c r="AN1417" s="311"/>
      <c r="AO1417" s="324" t="s">
        <v>13</v>
      </c>
      <c r="AP1417" s="325" t="s">
        <v>14</v>
      </c>
      <c r="AQ1417" s="326" t="s">
        <v>60</v>
      </c>
      <c r="AR1417" s="326"/>
      <c r="AS1417" s="333">
        <v>8</v>
      </c>
      <c r="AT1417" s="332">
        <f>SUM(AS1417)*0.25</f>
        <v>2</v>
      </c>
      <c r="AU1417" s="23"/>
      <c r="AV1417" s="22">
        <f t="shared" si="574"/>
        <v>0</v>
      </c>
      <c r="AW1417" s="314"/>
      <c r="AX1417" s="314"/>
      <c r="AY1417" s="314"/>
      <c r="AZ1417" s="314"/>
      <c r="BB1417" s="11" t="s">
        <v>13</v>
      </c>
      <c r="BC1417" s="12" t="s">
        <v>14</v>
      </c>
      <c r="BD1417" s="28" t="s">
        <v>60</v>
      </c>
      <c r="BE1417" s="28"/>
      <c r="BF1417" s="69">
        <v>8</v>
      </c>
      <c r="BG1417" s="34">
        <f>SUM(BF1417)*0.25</f>
        <v>2</v>
      </c>
      <c r="BH1417" s="23"/>
      <c r="BI1417" s="10">
        <f t="shared" si="575"/>
        <v>0</v>
      </c>
      <c r="BJ1417" s="5"/>
      <c r="BK1417" s="5"/>
      <c r="BL1417" s="5"/>
      <c r="BM1417" s="5"/>
    </row>
    <row r="1418" spans="1:65" x14ac:dyDescent="0.25">
      <c r="A1418" s="311"/>
      <c r="B1418" s="324" t="s">
        <v>13</v>
      </c>
      <c r="C1418" s="325" t="s">
        <v>14</v>
      </c>
      <c r="D1418" s="326" t="s">
        <v>247</v>
      </c>
      <c r="E1418" s="326"/>
      <c r="F1418" s="326"/>
      <c r="G1418" s="332">
        <f>SUM(G1415)</f>
        <v>0.36</v>
      </c>
      <c r="H1418" s="23"/>
      <c r="I1418" s="22">
        <f t="shared" si="578"/>
        <v>0</v>
      </c>
      <c r="J1418" s="314"/>
      <c r="K1418" s="314"/>
      <c r="L1418" s="314"/>
      <c r="M1418" s="314"/>
      <c r="N1418" s="311"/>
      <c r="O1418" s="324" t="s">
        <v>13</v>
      </c>
      <c r="P1418" s="325" t="s">
        <v>14</v>
      </c>
      <c r="Q1418" s="326" t="s">
        <v>247</v>
      </c>
      <c r="R1418" s="326"/>
      <c r="S1418" s="326"/>
      <c r="T1418" s="332">
        <f>SUM(T1415)</f>
        <v>0.36</v>
      </c>
      <c r="U1418" s="23"/>
      <c r="V1418" s="22">
        <f t="shared" si="572"/>
        <v>0</v>
      </c>
      <c r="W1418" s="314"/>
      <c r="X1418" s="314"/>
      <c r="Y1418" s="314"/>
      <c r="Z1418" s="314"/>
      <c r="AA1418" s="311"/>
      <c r="AB1418" s="324" t="s">
        <v>13</v>
      </c>
      <c r="AC1418" s="325" t="s">
        <v>14</v>
      </c>
      <c r="AD1418" s="326" t="s">
        <v>247</v>
      </c>
      <c r="AE1418" s="326"/>
      <c r="AF1418" s="326"/>
      <c r="AG1418" s="332">
        <f>SUM(AG1415)</f>
        <v>0.36</v>
      </c>
      <c r="AH1418" s="23"/>
      <c r="AI1418" s="22">
        <f t="shared" si="573"/>
        <v>0</v>
      </c>
      <c r="AJ1418" s="314"/>
      <c r="AK1418" s="314"/>
      <c r="AL1418" s="314"/>
      <c r="AM1418" s="314"/>
      <c r="AN1418" s="311"/>
      <c r="AO1418" s="324" t="s">
        <v>13</v>
      </c>
      <c r="AP1418" s="325" t="s">
        <v>14</v>
      </c>
      <c r="AQ1418" s="326" t="s">
        <v>247</v>
      </c>
      <c r="AR1418" s="326"/>
      <c r="AS1418" s="326"/>
      <c r="AT1418" s="332">
        <f>SUM(AT1415)</f>
        <v>0.36</v>
      </c>
      <c r="AU1418" s="23"/>
      <c r="AV1418" s="22">
        <f t="shared" si="574"/>
        <v>0</v>
      </c>
      <c r="AW1418" s="314"/>
      <c r="AX1418" s="314"/>
      <c r="AY1418" s="314"/>
      <c r="AZ1418" s="314"/>
      <c r="BB1418" s="11" t="s">
        <v>13</v>
      </c>
      <c r="BC1418" s="12" t="s">
        <v>14</v>
      </c>
      <c r="BD1418" s="28" t="s">
        <v>247</v>
      </c>
      <c r="BE1418" s="28"/>
      <c r="BF1418" s="28"/>
      <c r="BG1418" s="34">
        <f>SUM(BG1415)</f>
        <v>0.36</v>
      </c>
      <c r="BH1418" s="23"/>
      <c r="BI1418" s="10">
        <f t="shared" si="575"/>
        <v>0</v>
      </c>
      <c r="BJ1418" s="5"/>
      <c r="BK1418" s="5"/>
      <c r="BL1418" s="5"/>
      <c r="BM1418" s="5"/>
    </row>
    <row r="1419" spans="1:65" x14ac:dyDescent="0.25">
      <c r="A1419" s="311"/>
      <c r="B1419" s="324" t="s">
        <v>13</v>
      </c>
      <c r="C1419" s="325" t="s">
        <v>15</v>
      </c>
      <c r="D1419" s="326" t="s">
        <v>1248</v>
      </c>
      <c r="E1419" s="326"/>
      <c r="F1419" s="326">
        <v>8</v>
      </c>
      <c r="G1419" s="332">
        <v>8</v>
      </c>
      <c r="H1419" s="23"/>
      <c r="I1419" s="22">
        <f t="shared" si="578"/>
        <v>0</v>
      </c>
      <c r="J1419" s="314"/>
      <c r="K1419" s="314"/>
      <c r="L1419" s="314"/>
      <c r="M1419" s="314"/>
      <c r="N1419" s="311"/>
      <c r="O1419" s="324" t="s">
        <v>13</v>
      </c>
      <c r="P1419" s="325" t="s">
        <v>15</v>
      </c>
      <c r="Q1419" s="326" t="s">
        <v>1248</v>
      </c>
      <c r="R1419" s="326"/>
      <c r="S1419" s="326">
        <v>8</v>
      </c>
      <c r="T1419" s="332">
        <v>8</v>
      </c>
      <c r="U1419" s="23"/>
      <c r="V1419" s="22">
        <f t="shared" si="572"/>
        <v>0</v>
      </c>
      <c r="W1419" s="314"/>
      <c r="X1419" s="314"/>
      <c r="Y1419" s="314"/>
      <c r="Z1419" s="314"/>
      <c r="AA1419" s="311"/>
      <c r="AB1419" s="324" t="s">
        <v>13</v>
      </c>
      <c r="AC1419" s="325" t="s">
        <v>15</v>
      </c>
      <c r="AD1419" s="326" t="s">
        <v>1248</v>
      </c>
      <c r="AE1419" s="326"/>
      <c r="AF1419" s="326">
        <v>8</v>
      </c>
      <c r="AG1419" s="332">
        <v>8</v>
      </c>
      <c r="AH1419" s="23"/>
      <c r="AI1419" s="22">
        <f t="shared" si="573"/>
        <v>0</v>
      </c>
      <c r="AJ1419" s="314"/>
      <c r="AK1419" s="314"/>
      <c r="AL1419" s="314"/>
      <c r="AM1419" s="314"/>
      <c r="AN1419" s="311"/>
      <c r="AO1419" s="324" t="s">
        <v>13</v>
      </c>
      <c r="AP1419" s="325" t="s">
        <v>15</v>
      </c>
      <c r="AQ1419" s="326" t="s">
        <v>1248</v>
      </c>
      <c r="AR1419" s="326"/>
      <c r="AS1419" s="326">
        <v>8</v>
      </c>
      <c r="AT1419" s="332">
        <v>8</v>
      </c>
      <c r="AU1419" s="23"/>
      <c r="AV1419" s="22">
        <f t="shared" si="574"/>
        <v>0</v>
      </c>
      <c r="AW1419" s="314"/>
      <c r="AX1419" s="314"/>
      <c r="AY1419" s="314"/>
      <c r="AZ1419" s="314"/>
      <c r="BB1419" s="11" t="s">
        <v>13</v>
      </c>
      <c r="BC1419" s="12" t="s">
        <v>15</v>
      </c>
      <c r="BD1419" s="28" t="s">
        <v>1248</v>
      </c>
      <c r="BE1419" s="28"/>
      <c r="BF1419" s="28">
        <v>8</v>
      </c>
      <c r="BG1419" s="34">
        <v>8</v>
      </c>
      <c r="BH1419" s="23"/>
      <c r="BI1419" s="10">
        <f t="shared" si="575"/>
        <v>0</v>
      </c>
      <c r="BJ1419" s="5"/>
      <c r="BK1419" s="5"/>
      <c r="BL1419" s="5"/>
      <c r="BM1419" s="5"/>
    </row>
    <row r="1420" spans="1:65" x14ac:dyDescent="0.25">
      <c r="A1420" s="311"/>
      <c r="B1420" s="324" t="s">
        <v>13</v>
      </c>
      <c r="C1420" s="325" t="s">
        <v>15</v>
      </c>
      <c r="D1420" s="326" t="s">
        <v>1209</v>
      </c>
      <c r="E1420" s="326"/>
      <c r="F1420" s="326">
        <v>8</v>
      </c>
      <c r="G1420" s="332">
        <f>SUM(F1420)*1</f>
        <v>8</v>
      </c>
      <c r="H1420" s="23"/>
      <c r="I1420" s="22">
        <f t="shared" si="578"/>
        <v>0</v>
      </c>
      <c r="J1420" s="314"/>
      <c r="K1420" s="314"/>
      <c r="L1420" s="314"/>
      <c r="M1420" s="314"/>
      <c r="N1420" s="311"/>
      <c r="O1420" s="324" t="s">
        <v>13</v>
      </c>
      <c r="P1420" s="325" t="s">
        <v>15</v>
      </c>
      <c r="Q1420" s="326" t="s">
        <v>1209</v>
      </c>
      <c r="R1420" s="326"/>
      <c r="S1420" s="326">
        <v>8</v>
      </c>
      <c r="T1420" s="332">
        <f>SUM(S1420)*1</f>
        <v>8</v>
      </c>
      <c r="U1420" s="23"/>
      <c r="V1420" s="22">
        <f t="shared" si="572"/>
        <v>0</v>
      </c>
      <c r="W1420" s="314"/>
      <c r="X1420" s="314"/>
      <c r="Y1420" s="314"/>
      <c r="Z1420" s="314"/>
      <c r="AA1420" s="311"/>
      <c r="AB1420" s="324" t="s">
        <v>13</v>
      </c>
      <c r="AC1420" s="325" t="s">
        <v>15</v>
      </c>
      <c r="AD1420" s="326" t="s">
        <v>1209</v>
      </c>
      <c r="AE1420" s="326"/>
      <c r="AF1420" s="326">
        <v>8</v>
      </c>
      <c r="AG1420" s="332">
        <f>SUM(AF1420)*1</f>
        <v>8</v>
      </c>
      <c r="AH1420" s="23"/>
      <c r="AI1420" s="22">
        <f t="shared" si="573"/>
        <v>0</v>
      </c>
      <c r="AJ1420" s="314"/>
      <c r="AK1420" s="314"/>
      <c r="AL1420" s="314"/>
      <c r="AM1420" s="314"/>
      <c r="AN1420" s="311"/>
      <c r="AO1420" s="324" t="s">
        <v>13</v>
      </c>
      <c r="AP1420" s="325" t="s">
        <v>15</v>
      </c>
      <c r="AQ1420" s="326" t="s">
        <v>1209</v>
      </c>
      <c r="AR1420" s="326"/>
      <c r="AS1420" s="326">
        <v>8</v>
      </c>
      <c r="AT1420" s="332">
        <f>SUM(AS1420)*1</f>
        <v>8</v>
      </c>
      <c r="AU1420" s="23"/>
      <c r="AV1420" s="22">
        <f t="shared" si="574"/>
        <v>0</v>
      </c>
      <c r="AW1420" s="314"/>
      <c r="AX1420" s="314"/>
      <c r="AY1420" s="314"/>
      <c r="AZ1420" s="314"/>
      <c r="BB1420" s="11" t="s">
        <v>13</v>
      </c>
      <c r="BC1420" s="12" t="s">
        <v>15</v>
      </c>
      <c r="BD1420" s="28" t="s">
        <v>1209</v>
      </c>
      <c r="BE1420" s="28"/>
      <c r="BF1420" s="28">
        <v>8</v>
      </c>
      <c r="BG1420" s="34">
        <f>SUM(BF1420)*1</f>
        <v>8</v>
      </c>
      <c r="BH1420" s="23"/>
      <c r="BI1420" s="10">
        <f t="shared" si="575"/>
        <v>0</v>
      </c>
      <c r="BJ1420" s="5"/>
      <c r="BK1420" s="5"/>
      <c r="BL1420" s="5"/>
      <c r="BM1420" s="5"/>
    </row>
    <row r="1421" spans="1:65" x14ac:dyDescent="0.25">
      <c r="A1421" s="311"/>
      <c r="B1421" s="324" t="s">
        <v>13</v>
      </c>
      <c r="C1421" s="325" t="s">
        <v>15</v>
      </c>
      <c r="D1421" s="326"/>
      <c r="E1421" s="326"/>
      <c r="F1421" s="326"/>
      <c r="G1421" s="332"/>
      <c r="H1421" s="23"/>
      <c r="I1421" s="22">
        <f t="shared" si="578"/>
        <v>0</v>
      </c>
      <c r="J1421" s="314"/>
      <c r="K1421" s="314"/>
      <c r="L1421" s="314"/>
      <c r="M1421" s="314"/>
      <c r="N1421" s="311"/>
      <c r="O1421" s="324" t="s">
        <v>13</v>
      </c>
      <c r="P1421" s="325" t="s">
        <v>15</v>
      </c>
      <c r="Q1421" s="326"/>
      <c r="R1421" s="326"/>
      <c r="S1421" s="326"/>
      <c r="T1421" s="332"/>
      <c r="U1421" s="23"/>
      <c r="V1421" s="22">
        <f t="shared" si="572"/>
        <v>0</v>
      </c>
      <c r="W1421" s="314"/>
      <c r="X1421" s="314"/>
      <c r="Y1421" s="314"/>
      <c r="Z1421" s="314"/>
      <c r="AA1421" s="311"/>
      <c r="AB1421" s="324" t="s">
        <v>13</v>
      </c>
      <c r="AC1421" s="325" t="s">
        <v>15</v>
      </c>
      <c r="AD1421" s="326"/>
      <c r="AE1421" s="326"/>
      <c r="AF1421" s="326"/>
      <c r="AG1421" s="332"/>
      <c r="AH1421" s="23"/>
      <c r="AI1421" s="22">
        <f t="shared" si="573"/>
        <v>0</v>
      </c>
      <c r="AJ1421" s="314"/>
      <c r="AK1421" s="314"/>
      <c r="AL1421" s="314"/>
      <c r="AM1421" s="314"/>
      <c r="AN1421" s="311"/>
      <c r="AO1421" s="324" t="s">
        <v>13</v>
      </c>
      <c r="AP1421" s="325" t="s">
        <v>15</v>
      </c>
      <c r="AQ1421" s="326"/>
      <c r="AR1421" s="326"/>
      <c r="AS1421" s="326"/>
      <c r="AT1421" s="332"/>
      <c r="AU1421" s="23"/>
      <c r="AV1421" s="22">
        <f t="shared" si="574"/>
        <v>0</v>
      </c>
      <c r="AW1421" s="314"/>
      <c r="AX1421" s="314"/>
      <c r="AY1421" s="314"/>
      <c r="AZ1421" s="314"/>
      <c r="BB1421" s="11" t="s">
        <v>13</v>
      </c>
      <c r="BC1421" s="12" t="s">
        <v>15</v>
      </c>
      <c r="BD1421" s="28"/>
      <c r="BE1421" s="28"/>
      <c r="BF1421" s="28"/>
      <c r="BG1421" s="34"/>
      <c r="BH1421" s="23"/>
      <c r="BI1421" s="10">
        <f t="shared" si="575"/>
        <v>0</v>
      </c>
      <c r="BJ1421" s="5"/>
      <c r="BK1421" s="5"/>
      <c r="BL1421" s="5"/>
      <c r="BM1421" s="5"/>
    </row>
    <row r="1422" spans="1:65" x14ac:dyDescent="0.25">
      <c r="A1422" s="311"/>
      <c r="B1422" s="324" t="s">
        <v>13</v>
      </c>
      <c r="C1422" s="325" t="s">
        <v>16</v>
      </c>
      <c r="D1422" s="326"/>
      <c r="E1422" s="326"/>
      <c r="F1422" s="326"/>
      <c r="G1422" s="332">
        <v>2</v>
      </c>
      <c r="H1422" s="23"/>
      <c r="I1422" s="22">
        <f t="shared" si="578"/>
        <v>0</v>
      </c>
      <c r="J1422" s="314"/>
      <c r="K1422" s="314"/>
      <c r="L1422" s="314"/>
      <c r="M1422" s="314"/>
      <c r="N1422" s="311"/>
      <c r="O1422" s="324" t="s">
        <v>13</v>
      </c>
      <c r="P1422" s="325" t="s">
        <v>16</v>
      </c>
      <c r="Q1422" s="326"/>
      <c r="R1422" s="326"/>
      <c r="S1422" s="326"/>
      <c r="T1422" s="332">
        <v>2</v>
      </c>
      <c r="U1422" s="23"/>
      <c r="V1422" s="22">
        <f t="shared" si="572"/>
        <v>0</v>
      </c>
      <c r="W1422" s="314"/>
      <c r="X1422" s="314"/>
      <c r="Y1422" s="314"/>
      <c r="Z1422" s="314"/>
      <c r="AA1422" s="311"/>
      <c r="AB1422" s="324" t="s">
        <v>13</v>
      </c>
      <c r="AC1422" s="325" t="s">
        <v>16</v>
      </c>
      <c r="AD1422" s="326"/>
      <c r="AE1422" s="326"/>
      <c r="AF1422" s="326"/>
      <c r="AG1422" s="332">
        <v>2</v>
      </c>
      <c r="AH1422" s="23"/>
      <c r="AI1422" s="22">
        <f t="shared" si="573"/>
        <v>0</v>
      </c>
      <c r="AJ1422" s="314"/>
      <c r="AK1422" s="314"/>
      <c r="AL1422" s="314"/>
      <c r="AM1422" s="314"/>
      <c r="AN1422" s="311"/>
      <c r="AO1422" s="324" t="s">
        <v>13</v>
      </c>
      <c r="AP1422" s="325" t="s">
        <v>16</v>
      </c>
      <c r="AQ1422" s="326"/>
      <c r="AR1422" s="326"/>
      <c r="AS1422" s="326"/>
      <c r="AT1422" s="332">
        <v>2</v>
      </c>
      <c r="AU1422" s="23"/>
      <c r="AV1422" s="22">
        <f t="shared" si="574"/>
        <v>0</v>
      </c>
      <c r="AW1422" s="314"/>
      <c r="AX1422" s="314"/>
      <c r="AY1422" s="314"/>
      <c r="AZ1422" s="314"/>
      <c r="BB1422" s="11" t="s">
        <v>13</v>
      </c>
      <c r="BC1422" s="12" t="s">
        <v>16</v>
      </c>
      <c r="BD1422" s="28"/>
      <c r="BE1422" s="28"/>
      <c r="BF1422" s="28"/>
      <c r="BG1422" s="34">
        <v>2</v>
      </c>
      <c r="BH1422" s="23"/>
      <c r="BI1422" s="10">
        <f t="shared" si="575"/>
        <v>0</v>
      </c>
      <c r="BJ1422" s="5"/>
      <c r="BK1422" s="5"/>
      <c r="BL1422" s="5"/>
      <c r="BM1422" s="5"/>
    </row>
    <row r="1423" spans="1:65" x14ac:dyDescent="0.25">
      <c r="A1423" s="311"/>
      <c r="B1423" s="324" t="s">
        <v>13</v>
      </c>
      <c r="C1423" s="325" t="s">
        <v>16</v>
      </c>
      <c r="D1423" s="326"/>
      <c r="E1423" s="326"/>
      <c r="F1423" s="326"/>
      <c r="G1423" s="332"/>
      <c r="H1423" s="23"/>
      <c r="I1423" s="22">
        <f t="shared" si="578"/>
        <v>0</v>
      </c>
      <c r="J1423" s="314"/>
      <c r="K1423" s="314"/>
      <c r="L1423" s="314"/>
      <c r="M1423" s="314"/>
      <c r="N1423" s="311"/>
      <c r="O1423" s="324" t="s">
        <v>13</v>
      </c>
      <c r="P1423" s="325" t="s">
        <v>16</v>
      </c>
      <c r="Q1423" s="326"/>
      <c r="R1423" s="326"/>
      <c r="S1423" s="326"/>
      <c r="T1423" s="332"/>
      <c r="U1423" s="23"/>
      <c r="V1423" s="22">
        <f t="shared" si="572"/>
        <v>0</v>
      </c>
      <c r="W1423" s="314"/>
      <c r="X1423" s="314"/>
      <c r="Y1423" s="314"/>
      <c r="Z1423" s="314"/>
      <c r="AA1423" s="311"/>
      <c r="AB1423" s="324" t="s">
        <v>13</v>
      </c>
      <c r="AC1423" s="325" t="s">
        <v>16</v>
      </c>
      <c r="AD1423" s="326"/>
      <c r="AE1423" s="326"/>
      <c r="AF1423" s="326"/>
      <c r="AG1423" s="332"/>
      <c r="AH1423" s="23"/>
      <c r="AI1423" s="22">
        <f t="shared" si="573"/>
        <v>0</v>
      </c>
      <c r="AJ1423" s="314"/>
      <c r="AK1423" s="314"/>
      <c r="AL1423" s="314"/>
      <c r="AM1423" s="314"/>
      <c r="AN1423" s="311"/>
      <c r="AO1423" s="324" t="s">
        <v>13</v>
      </c>
      <c r="AP1423" s="325" t="s">
        <v>16</v>
      </c>
      <c r="AQ1423" s="326"/>
      <c r="AR1423" s="326"/>
      <c r="AS1423" s="326"/>
      <c r="AT1423" s="332"/>
      <c r="AU1423" s="23"/>
      <c r="AV1423" s="22">
        <f t="shared" si="574"/>
        <v>0</v>
      </c>
      <c r="AW1423" s="314"/>
      <c r="AX1423" s="314"/>
      <c r="AY1423" s="314"/>
      <c r="AZ1423" s="314"/>
      <c r="BB1423" s="11" t="s">
        <v>13</v>
      </c>
      <c r="BC1423" s="12" t="s">
        <v>16</v>
      </c>
      <c r="BD1423" s="28"/>
      <c r="BE1423" s="28"/>
      <c r="BF1423" s="28"/>
      <c r="BG1423" s="34"/>
      <c r="BH1423" s="23"/>
      <c r="BI1423" s="10">
        <f t="shared" si="575"/>
        <v>0</v>
      </c>
      <c r="BJ1423" s="5"/>
      <c r="BK1423" s="5"/>
      <c r="BL1423" s="5"/>
      <c r="BM1423" s="5"/>
    </row>
    <row r="1424" spans="1:65" x14ac:dyDescent="0.25">
      <c r="A1424" s="311"/>
      <c r="B1424" s="324" t="s">
        <v>21</v>
      </c>
      <c r="C1424" s="325" t="s">
        <v>14</v>
      </c>
      <c r="D1424" s="326"/>
      <c r="E1424" s="326"/>
      <c r="F1424" s="326"/>
      <c r="G1424" s="22">
        <f>SUM(G1415:G1418)</f>
        <v>2.7199999999999998</v>
      </c>
      <c r="H1424" s="23">
        <v>37.42</v>
      </c>
      <c r="I1424" s="22">
        <f t="shared" si="578"/>
        <v>101.7824</v>
      </c>
      <c r="J1424" s="314"/>
      <c r="K1424" s="314">
        <f>SUM(G1424)*I1399</f>
        <v>2.7199999999999998</v>
      </c>
      <c r="L1424" s="314"/>
      <c r="M1424" s="314"/>
      <c r="N1424" s="311"/>
      <c r="O1424" s="324" t="s">
        <v>21</v>
      </c>
      <c r="P1424" s="325" t="s">
        <v>14</v>
      </c>
      <c r="Q1424" s="326"/>
      <c r="R1424" s="326"/>
      <c r="S1424" s="326"/>
      <c r="T1424" s="22">
        <f>SUM(T1415:T1418)</f>
        <v>2.7199999999999998</v>
      </c>
      <c r="U1424" s="23">
        <v>37.42</v>
      </c>
      <c r="V1424" s="22">
        <f t="shared" si="572"/>
        <v>101.7824</v>
      </c>
      <c r="W1424" s="314"/>
      <c r="X1424" s="314">
        <f>SUM(T1424)*V1399</f>
        <v>0</v>
      </c>
      <c r="Y1424" s="314"/>
      <c r="Z1424" s="314"/>
      <c r="AA1424" s="311"/>
      <c r="AB1424" s="324" t="s">
        <v>21</v>
      </c>
      <c r="AC1424" s="325" t="s">
        <v>14</v>
      </c>
      <c r="AD1424" s="326"/>
      <c r="AE1424" s="326"/>
      <c r="AF1424" s="326"/>
      <c r="AG1424" s="22">
        <f>SUM(AG1415:AG1418)</f>
        <v>2.7199999999999998</v>
      </c>
      <c r="AH1424" s="23">
        <v>37.42</v>
      </c>
      <c r="AI1424" s="22">
        <f t="shared" si="573"/>
        <v>101.7824</v>
      </c>
      <c r="AJ1424" s="314"/>
      <c r="AK1424" s="314">
        <f>SUM(AG1424)*AI1399</f>
        <v>0</v>
      </c>
      <c r="AL1424" s="314"/>
      <c r="AM1424" s="314"/>
      <c r="AN1424" s="311"/>
      <c r="AO1424" s="324" t="s">
        <v>21</v>
      </c>
      <c r="AP1424" s="325" t="s">
        <v>14</v>
      </c>
      <c r="AQ1424" s="326"/>
      <c r="AR1424" s="326"/>
      <c r="AS1424" s="326"/>
      <c r="AT1424" s="22">
        <f>SUM(AT1415:AT1418)</f>
        <v>2.7199999999999998</v>
      </c>
      <c r="AU1424" s="23">
        <v>37.42</v>
      </c>
      <c r="AV1424" s="22">
        <f t="shared" si="574"/>
        <v>101.7824</v>
      </c>
      <c r="AW1424" s="314"/>
      <c r="AX1424" s="314">
        <f>SUM(AT1424)*AV1399</f>
        <v>0</v>
      </c>
      <c r="AY1424" s="314"/>
      <c r="AZ1424" s="314"/>
      <c r="BB1424" s="11" t="s">
        <v>21</v>
      </c>
      <c r="BC1424" s="12" t="s">
        <v>14</v>
      </c>
      <c r="BD1424" s="28"/>
      <c r="BE1424" s="28"/>
      <c r="BF1424" s="28"/>
      <c r="BG1424" s="22">
        <f>SUM(BG1415:BG1418)</f>
        <v>2.7199999999999998</v>
      </c>
      <c r="BH1424" s="15">
        <v>37.42</v>
      </c>
      <c r="BI1424" s="10">
        <f t="shared" si="575"/>
        <v>101.7824</v>
      </c>
      <c r="BJ1424" s="5"/>
      <c r="BK1424" s="5">
        <f>SUM(BG1424)*BI1399</f>
        <v>0</v>
      </c>
      <c r="BL1424" s="5"/>
      <c r="BM1424" s="5"/>
    </row>
    <row r="1425" spans="1:65" x14ac:dyDescent="0.25">
      <c r="A1425" s="311"/>
      <c r="B1425" s="324" t="s">
        <v>21</v>
      </c>
      <c r="C1425" s="325" t="s">
        <v>15</v>
      </c>
      <c r="D1425" s="326"/>
      <c r="E1425" s="326"/>
      <c r="F1425" s="326"/>
      <c r="G1425" s="22">
        <f>SUM(G1419:G1421)</f>
        <v>16</v>
      </c>
      <c r="H1425" s="23">
        <v>37.42</v>
      </c>
      <c r="I1425" s="22">
        <f t="shared" si="578"/>
        <v>598.72</v>
      </c>
      <c r="J1425" s="314"/>
      <c r="K1425" s="314"/>
      <c r="L1425" s="314">
        <f>SUM(G1425)*I1399</f>
        <v>16</v>
      </c>
      <c r="M1425" s="314"/>
      <c r="N1425" s="311"/>
      <c r="O1425" s="324" t="s">
        <v>21</v>
      </c>
      <c r="P1425" s="325" t="s">
        <v>15</v>
      </c>
      <c r="Q1425" s="326"/>
      <c r="R1425" s="326"/>
      <c r="S1425" s="326"/>
      <c r="T1425" s="22">
        <f>SUM(T1419:T1421)</f>
        <v>16</v>
      </c>
      <c r="U1425" s="23">
        <v>37.42</v>
      </c>
      <c r="V1425" s="22">
        <f t="shared" si="572"/>
        <v>598.72</v>
      </c>
      <c r="W1425" s="314"/>
      <c r="X1425" s="314"/>
      <c r="Y1425" s="314">
        <f>SUM(T1425)*V1399</f>
        <v>0</v>
      </c>
      <c r="Z1425" s="314"/>
      <c r="AA1425" s="311"/>
      <c r="AB1425" s="324" t="s">
        <v>21</v>
      </c>
      <c r="AC1425" s="325" t="s">
        <v>15</v>
      </c>
      <c r="AD1425" s="326"/>
      <c r="AE1425" s="326"/>
      <c r="AF1425" s="326"/>
      <c r="AG1425" s="22">
        <f>SUM(AG1419:AG1421)</f>
        <v>16</v>
      </c>
      <c r="AH1425" s="23">
        <v>37.42</v>
      </c>
      <c r="AI1425" s="22">
        <f t="shared" si="573"/>
        <v>598.72</v>
      </c>
      <c r="AJ1425" s="314"/>
      <c r="AK1425" s="314"/>
      <c r="AL1425" s="314">
        <f>SUM(AG1425)*AI1399</f>
        <v>0</v>
      </c>
      <c r="AM1425" s="314"/>
      <c r="AN1425" s="311"/>
      <c r="AO1425" s="324" t="s">
        <v>21</v>
      </c>
      <c r="AP1425" s="325" t="s">
        <v>15</v>
      </c>
      <c r="AQ1425" s="326"/>
      <c r="AR1425" s="326"/>
      <c r="AS1425" s="326"/>
      <c r="AT1425" s="22">
        <f>SUM(AT1419:AT1421)</f>
        <v>16</v>
      </c>
      <c r="AU1425" s="23">
        <v>37.42</v>
      </c>
      <c r="AV1425" s="22">
        <f t="shared" si="574"/>
        <v>598.72</v>
      </c>
      <c r="AW1425" s="314"/>
      <c r="AX1425" s="314"/>
      <c r="AY1425" s="314">
        <f>SUM(AT1425)*AV1399</f>
        <v>0</v>
      </c>
      <c r="AZ1425" s="314"/>
      <c r="BB1425" s="11" t="s">
        <v>21</v>
      </c>
      <c r="BC1425" s="12" t="s">
        <v>15</v>
      </c>
      <c r="BD1425" s="28"/>
      <c r="BE1425" s="28"/>
      <c r="BF1425" s="28"/>
      <c r="BG1425" s="22">
        <f>SUM(BG1419:BG1421)</f>
        <v>16</v>
      </c>
      <c r="BH1425" s="15">
        <v>37.42</v>
      </c>
      <c r="BI1425" s="10">
        <f t="shared" si="575"/>
        <v>598.72</v>
      </c>
      <c r="BJ1425" s="5"/>
      <c r="BK1425" s="5"/>
      <c r="BL1425" s="5">
        <f>SUM(BG1425)*BI1399</f>
        <v>0</v>
      </c>
      <c r="BM1425" s="5"/>
    </row>
    <row r="1426" spans="1:65" x14ac:dyDescent="0.25">
      <c r="A1426" s="311"/>
      <c r="B1426" s="324" t="s">
        <v>21</v>
      </c>
      <c r="C1426" s="325" t="s">
        <v>16</v>
      </c>
      <c r="D1426" s="326"/>
      <c r="E1426" s="326"/>
      <c r="F1426" s="326"/>
      <c r="G1426" s="22">
        <f>SUM(G1422:G1423)</f>
        <v>2</v>
      </c>
      <c r="H1426" s="23">
        <v>37.42</v>
      </c>
      <c r="I1426" s="22">
        <f t="shared" si="578"/>
        <v>74.84</v>
      </c>
      <c r="J1426" s="314"/>
      <c r="K1426" s="314"/>
      <c r="L1426" s="314"/>
      <c r="M1426" s="314">
        <f>SUM(G1426)*I1399</f>
        <v>2</v>
      </c>
      <c r="N1426" s="311"/>
      <c r="O1426" s="324" t="s">
        <v>21</v>
      </c>
      <c r="P1426" s="325" t="s">
        <v>16</v>
      </c>
      <c r="Q1426" s="326"/>
      <c r="R1426" s="326"/>
      <c r="S1426" s="326"/>
      <c r="T1426" s="22">
        <f>SUM(T1422:T1423)</f>
        <v>2</v>
      </c>
      <c r="U1426" s="23">
        <v>37.42</v>
      </c>
      <c r="V1426" s="22">
        <f t="shared" si="572"/>
        <v>74.84</v>
      </c>
      <c r="W1426" s="314"/>
      <c r="X1426" s="314"/>
      <c r="Y1426" s="314"/>
      <c r="Z1426" s="314">
        <f>SUM(T1426)*V1399</f>
        <v>0</v>
      </c>
      <c r="AA1426" s="311"/>
      <c r="AB1426" s="324" t="s">
        <v>21</v>
      </c>
      <c r="AC1426" s="325" t="s">
        <v>16</v>
      </c>
      <c r="AD1426" s="326"/>
      <c r="AE1426" s="326"/>
      <c r="AF1426" s="326"/>
      <c r="AG1426" s="22">
        <f>SUM(AG1422:AG1423)</f>
        <v>2</v>
      </c>
      <c r="AH1426" s="23">
        <v>37.42</v>
      </c>
      <c r="AI1426" s="22">
        <f t="shared" si="573"/>
        <v>74.84</v>
      </c>
      <c r="AJ1426" s="314"/>
      <c r="AK1426" s="314"/>
      <c r="AL1426" s="314"/>
      <c r="AM1426" s="314">
        <f>SUM(AG1426)*AI1399</f>
        <v>0</v>
      </c>
      <c r="AN1426" s="311"/>
      <c r="AO1426" s="324" t="s">
        <v>21</v>
      </c>
      <c r="AP1426" s="325" t="s">
        <v>16</v>
      </c>
      <c r="AQ1426" s="326"/>
      <c r="AR1426" s="326"/>
      <c r="AS1426" s="326"/>
      <c r="AT1426" s="22">
        <f>SUM(AT1422:AT1423)</f>
        <v>2</v>
      </c>
      <c r="AU1426" s="23">
        <v>37.42</v>
      </c>
      <c r="AV1426" s="22">
        <f t="shared" si="574"/>
        <v>74.84</v>
      </c>
      <c r="AW1426" s="314"/>
      <c r="AX1426" s="314"/>
      <c r="AY1426" s="314"/>
      <c r="AZ1426" s="314">
        <f>SUM(AT1426)*AV1399</f>
        <v>0</v>
      </c>
      <c r="BB1426" s="11" t="s">
        <v>21</v>
      </c>
      <c r="BC1426" s="12" t="s">
        <v>16</v>
      </c>
      <c r="BD1426" s="28"/>
      <c r="BE1426" s="28"/>
      <c r="BF1426" s="28"/>
      <c r="BG1426" s="22">
        <f>SUM(BG1422:BG1423)</f>
        <v>2</v>
      </c>
      <c r="BH1426" s="15">
        <v>37.42</v>
      </c>
      <c r="BI1426" s="10">
        <f t="shared" si="575"/>
        <v>74.84</v>
      </c>
      <c r="BJ1426" s="5"/>
      <c r="BK1426" s="5"/>
      <c r="BL1426" s="5"/>
      <c r="BM1426" s="5">
        <f>SUM(BG1426)*BI1399</f>
        <v>0</v>
      </c>
    </row>
    <row r="1427" spans="1:65" x14ac:dyDescent="0.25">
      <c r="A1427" s="311"/>
      <c r="B1427" s="324" t="s">
        <v>13</v>
      </c>
      <c r="C1427" s="325" t="s">
        <v>17</v>
      </c>
      <c r="D1427" s="326"/>
      <c r="E1427" s="326"/>
      <c r="F1427" s="326"/>
      <c r="G1427" s="332">
        <v>1</v>
      </c>
      <c r="H1427" s="23">
        <v>37.42</v>
      </c>
      <c r="I1427" s="22">
        <f t="shared" si="578"/>
        <v>37.42</v>
      </c>
      <c r="J1427" s="314"/>
      <c r="K1427" s="314"/>
      <c r="L1427" s="314">
        <f>SUM(G1427)*I1399</f>
        <v>1</v>
      </c>
      <c r="M1427" s="314"/>
      <c r="N1427" s="311"/>
      <c r="O1427" s="324" t="s">
        <v>13</v>
      </c>
      <c r="P1427" s="325" t="s">
        <v>17</v>
      </c>
      <c r="Q1427" s="326"/>
      <c r="R1427" s="326"/>
      <c r="S1427" s="326"/>
      <c r="T1427" s="332">
        <v>1</v>
      </c>
      <c r="U1427" s="23">
        <v>37.42</v>
      </c>
      <c r="V1427" s="22">
        <f t="shared" si="572"/>
        <v>37.42</v>
      </c>
      <c r="W1427" s="314"/>
      <c r="X1427" s="314"/>
      <c r="Y1427" s="314">
        <f>SUM(T1427)*V1399</f>
        <v>0</v>
      </c>
      <c r="Z1427" s="314"/>
      <c r="AA1427" s="311"/>
      <c r="AB1427" s="324" t="s">
        <v>13</v>
      </c>
      <c r="AC1427" s="325" t="s">
        <v>17</v>
      </c>
      <c r="AD1427" s="326"/>
      <c r="AE1427" s="326"/>
      <c r="AF1427" s="326"/>
      <c r="AG1427" s="332">
        <v>1</v>
      </c>
      <c r="AH1427" s="23">
        <v>37.42</v>
      </c>
      <c r="AI1427" s="22">
        <f t="shared" si="573"/>
        <v>37.42</v>
      </c>
      <c r="AJ1427" s="314"/>
      <c r="AK1427" s="314"/>
      <c r="AL1427" s="314">
        <f>SUM(AG1427)*AI1399</f>
        <v>0</v>
      </c>
      <c r="AM1427" s="314"/>
      <c r="AN1427" s="311"/>
      <c r="AO1427" s="324" t="s">
        <v>13</v>
      </c>
      <c r="AP1427" s="325" t="s">
        <v>17</v>
      </c>
      <c r="AQ1427" s="326"/>
      <c r="AR1427" s="326"/>
      <c r="AS1427" s="326"/>
      <c r="AT1427" s="332">
        <v>1</v>
      </c>
      <c r="AU1427" s="23">
        <v>37.42</v>
      </c>
      <c r="AV1427" s="22">
        <f t="shared" si="574"/>
        <v>37.42</v>
      </c>
      <c r="AW1427" s="314"/>
      <c r="AX1427" s="314"/>
      <c r="AY1427" s="314">
        <f>SUM(AT1427)*AV1399</f>
        <v>0</v>
      </c>
      <c r="AZ1427" s="314"/>
      <c r="BB1427" s="11" t="s">
        <v>13</v>
      </c>
      <c r="BC1427" s="12" t="s">
        <v>17</v>
      </c>
      <c r="BD1427" s="28"/>
      <c r="BE1427" s="28"/>
      <c r="BF1427" s="28"/>
      <c r="BG1427" s="34">
        <v>1</v>
      </c>
      <c r="BH1427" s="15">
        <v>37.42</v>
      </c>
      <c r="BI1427" s="10">
        <f t="shared" si="575"/>
        <v>37.42</v>
      </c>
      <c r="BJ1427" s="5"/>
      <c r="BK1427" s="5"/>
      <c r="BL1427" s="5">
        <f>SUM(BG1427)*BI1399</f>
        <v>0</v>
      </c>
      <c r="BM1427" s="5"/>
    </row>
    <row r="1428" spans="1:65" x14ac:dyDescent="0.25">
      <c r="A1428" s="311"/>
      <c r="B1428" s="324" t="s">
        <v>12</v>
      </c>
      <c r="C1428" s="325"/>
      <c r="D1428" s="326"/>
      <c r="E1428" s="326"/>
      <c r="F1428" s="326"/>
      <c r="G1428" s="22"/>
      <c r="H1428" s="23">
        <v>37.42</v>
      </c>
      <c r="I1428" s="22">
        <f t="shared" si="578"/>
        <v>0</v>
      </c>
      <c r="J1428" s="314"/>
      <c r="K1428" s="314"/>
      <c r="L1428" s="314"/>
      <c r="M1428" s="314"/>
      <c r="N1428" s="311"/>
      <c r="O1428" s="324" t="s">
        <v>12</v>
      </c>
      <c r="P1428" s="325"/>
      <c r="Q1428" s="326"/>
      <c r="R1428" s="326"/>
      <c r="S1428" s="326"/>
      <c r="T1428" s="22"/>
      <c r="U1428" s="23">
        <v>37.42</v>
      </c>
      <c r="V1428" s="22">
        <f t="shared" si="572"/>
        <v>0</v>
      </c>
      <c r="W1428" s="314"/>
      <c r="X1428" s="314"/>
      <c r="Y1428" s="314"/>
      <c r="Z1428" s="314"/>
      <c r="AA1428" s="311"/>
      <c r="AB1428" s="324" t="s">
        <v>12</v>
      </c>
      <c r="AC1428" s="325"/>
      <c r="AD1428" s="326"/>
      <c r="AE1428" s="326"/>
      <c r="AF1428" s="326"/>
      <c r="AG1428" s="22"/>
      <c r="AH1428" s="23">
        <v>37.42</v>
      </c>
      <c r="AI1428" s="22">
        <f t="shared" si="573"/>
        <v>0</v>
      </c>
      <c r="AJ1428" s="314"/>
      <c r="AK1428" s="314"/>
      <c r="AL1428" s="314"/>
      <c r="AM1428" s="314"/>
      <c r="AN1428" s="311"/>
      <c r="AO1428" s="324" t="s">
        <v>12</v>
      </c>
      <c r="AP1428" s="325"/>
      <c r="AQ1428" s="326"/>
      <c r="AR1428" s="326"/>
      <c r="AS1428" s="326"/>
      <c r="AT1428" s="22"/>
      <c r="AU1428" s="23">
        <v>37.42</v>
      </c>
      <c r="AV1428" s="22">
        <f t="shared" si="574"/>
        <v>0</v>
      </c>
      <c r="AW1428" s="314"/>
      <c r="AX1428" s="314"/>
      <c r="AY1428" s="314"/>
      <c r="AZ1428" s="314"/>
      <c r="BB1428" s="11" t="s">
        <v>12</v>
      </c>
      <c r="BC1428" s="12"/>
      <c r="BD1428" s="28"/>
      <c r="BE1428" s="28"/>
      <c r="BF1428" s="28"/>
      <c r="BG1428" s="10"/>
      <c r="BH1428" s="15">
        <v>37.42</v>
      </c>
      <c r="BI1428" s="10">
        <f t="shared" si="575"/>
        <v>0</v>
      </c>
      <c r="BJ1428" s="5"/>
      <c r="BK1428" s="5"/>
      <c r="BL1428" s="5"/>
      <c r="BM1428" s="5"/>
    </row>
    <row r="1429" spans="1:65" x14ac:dyDescent="0.25">
      <c r="A1429" s="311"/>
      <c r="B1429" s="324" t="s">
        <v>11</v>
      </c>
      <c r="C1429" s="325"/>
      <c r="D1429" s="326"/>
      <c r="E1429" s="326"/>
      <c r="F1429" s="326"/>
      <c r="G1429" s="22">
        <v>1</v>
      </c>
      <c r="H1429" s="23">
        <f>SUM(I1401:I1428)*0.01</f>
        <v>13.917584</v>
      </c>
      <c r="I1429" s="22">
        <f>SUM(G1429*H1429)</f>
        <v>13.917584</v>
      </c>
      <c r="J1429" s="314"/>
      <c r="K1429" s="314"/>
      <c r="L1429" s="314"/>
      <c r="M1429" s="314"/>
      <c r="N1429" s="311"/>
      <c r="O1429" s="324" t="s">
        <v>11</v>
      </c>
      <c r="P1429" s="325"/>
      <c r="Q1429" s="326"/>
      <c r="R1429" s="326"/>
      <c r="S1429" s="326"/>
      <c r="T1429" s="22">
        <v>1</v>
      </c>
      <c r="U1429" s="23">
        <f>SUM(V1401:V1428)*0.01</f>
        <v>11.095534000000001</v>
      </c>
      <c r="V1429" s="22">
        <f>SUM(T1429*U1429)</f>
        <v>11.095534000000001</v>
      </c>
      <c r="W1429" s="314"/>
      <c r="X1429" s="314"/>
      <c r="Y1429" s="314"/>
      <c r="Z1429" s="314"/>
      <c r="AA1429" s="311"/>
      <c r="AB1429" s="324" t="s">
        <v>11</v>
      </c>
      <c r="AC1429" s="325"/>
      <c r="AD1429" s="326"/>
      <c r="AE1429" s="326"/>
      <c r="AF1429" s="326"/>
      <c r="AG1429" s="22">
        <v>1</v>
      </c>
      <c r="AH1429" s="23">
        <f>SUM(AI1401:AI1428)*0.01</f>
        <v>10.8420625125</v>
      </c>
      <c r="AI1429" s="22">
        <f>SUM(AG1429*AH1429)</f>
        <v>10.8420625125</v>
      </c>
      <c r="AJ1429" s="314"/>
      <c r="AK1429" s="314"/>
      <c r="AL1429" s="314"/>
      <c r="AM1429" s="314"/>
      <c r="AN1429" s="311"/>
      <c r="AO1429" s="324" t="s">
        <v>11</v>
      </c>
      <c r="AP1429" s="325"/>
      <c r="AQ1429" s="326"/>
      <c r="AR1429" s="326"/>
      <c r="AS1429" s="326"/>
      <c r="AT1429" s="22">
        <v>1</v>
      </c>
      <c r="AU1429" s="23">
        <f>SUM(AV1401:AV1428)*0.01</f>
        <v>14.570653999999999</v>
      </c>
      <c r="AV1429" s="22">
        <f>SUM(AT1429*AU1429)</f>
        <v>14.570653999999999</v>
      </c>
      <c r="AW1429" s="314"/>
      <c r="AX1429" s="314"/>
      <c r="AY1429" s="314"/>
      <c r="AZ1429" s="314"/>
      <c r="BB1429" s="11" t="s">
        <v>11</v>
      </c>
      <c r="BC1429" s="12"/>
      <c r="BD1429" s="28"/>
      <c r="BE1429" s="28"/>
      <c r="BF1429" s="28"/>
      <c r="BG1429" s="10">
        <v>1</v>
      </c>
      <c r="BH1429" s="15">
        <f>SUM(BI1401:BI1428)*0.01</f>
        <v>14.418084000000002</v>
      </c>
      <c r="BI1429" s="10">
        <f>SUM(BG1429*BH1429)</f>
        <v>14.418084000000002</v>
      </c>
      <c r="BJ1429" s="5"/>
      <c r="BK1429" s="5"/>
      <c r="BL1429" s="5"/>
      <c r="BM1429" s="5"/>
    </row>
    <row r="1430" spans="1:65" s="2" customFormat="1" x14ac:dyDescent="0.25">
      <c r="A1430" s="319"/>
      <c r="B1430" s="318" t="s">
        <v>10</v>
      </c>
      <c r="C1430" s="319"/>
      <c r="D1430" s="320"/>
      <c r="E1430" s="320"/>
      <c r="F1430" s="320"/>
      <c r="G1430" s="321">
        <f>SUM(G1424:G1427)</f>
        <v>21.72</v>
      </c>
      <c r="H1430" s="322"/>
      <c r="I1430" s="321">
        <f>SUM(I1401:I1429)</f>
        <v>1405.675984</v>
      </c>
      <c r="J1430" s="321">
        <f>SUM(I1430)*I1399</f>
        <v>1405.675984</v>
      </c>
      <c r="K1430" s="321">
        <f>SUM(K1424:K1429)</f>
        <v>2.7199999999999998</v>
      </c>
      <c r="L1430" s="321">
        <f t="shared" ref="L1430" si="579">SUM(L1424:L1429)</f>
        <v>17</v>
      </c>
      <c r="M1430" s="321">
        <f t="shared" ref="M1430" si="580">SUM(M1424:M1429)</f>
        <v>2</v>
      </c>
      <c r="N1430" s="319"/>
      <c r="O1430" s="318" t="s">
        <v>10</v>
      </c>
      <c r="P1430" s="319"/>
      <c r="Q1430" s="320"/>
      <c r="R1430" s="320"/>
      <c r="S1430" s="320"/>
      <c r="T1430" s="321">
        <f>SUM(T1424:T1427)</f>
        <v>21.72</v>
      </c>
      <c r="U1430" s="322"/>
      <c r="V1430" s="321">
        <f>SUM(V1401:V1429)</f>
        <v>1120.6489340000001</v>
      </c>
      <c r="W1430" s="321">
        <f>SUM(V1430)*V1399</f>
        <v>0</v>
      </c>
      <c r="X1430" s="321">
        <f>SUM(X1424:X1429)</f>
        <v>0</v>
      </c>
      <c r="Y1430" s="321">
        <f t="shared" ref="Y1430:Z1430" si="581">SUM(Y1424:Y1429)</f>
        <v>0</v>
      </c>
      <c r="Z1430" s="321">
        <f t="shared" si="581"/>
        <v>0</v>
      </c>
      <c r="AA1430" s="319"/>
      <c r="AB1430" s="318" t="s">
        <v>10</v>
      </c>
      <c r="AC1430" s="319"/>
      <c r="AD1430" s="320"/>
      <c r="AE1430" s="320"/>
      <c r="AF1430" s="320"/>
      <c r="AG1430" s="321">
        <f>SUM(AG1424:AG1427)</f>
        <v>21.72</v>
      </c>
      <c r="AH1430" s="322"/>
      <c r="AI1430" s="321">
        <f>SUM(AI1401:AI1429)</f>
        <v>1095.0483137624999</v>
      </c>
      <c r="AJ1430" s="321">
        <f>SUM(AI1430)*AI1399</f>
        <v>0</v>
      </c>
      <c r="AK1430" s="321">
        <f>SUM(AK1424:AK1429)</f>
        <v>0</v>
      </c>
      <c r="AL1430" s="321">
        <f t="shared" ref="AL1430:AM1430" si="582">SUM(AL1424:AL1429)</f>
        <v>0</v>
      </c>
      <c r="AM1430" s="321">
        <f t="shared" si="582"/>
        <v>0</v>
      </c>
      <c r="AN1430" s="319"/>
      <c r="AO1430" s="318" t="s">
        <v>10</v>
      </c>
      <c r="AP1430" s="319"/>
      <c r="AQ1430" s="320"/>
      <c r="AR1430" s="320"/>
      <c r="AS1430" s="320"/>
      <c r="AT1430" s="321">
        <f>SUM(AT1424:AT1427)</f>
        <v>21.72</v>
      </c>
      <c r="AU1430" s="322"/>
      <c r="AV1430" s="321">
        <f>SUM(AV1401:AV1429)</f>
        <v>1471.6360540000001</v>
      </c>
      <c r="AW1430" s="321">
        <f>SUM(AV1430)*AV1399</f>
        <v>0</v>
      </c>
      <c r="AX1430" s="321">
        <f>SUM(AX1424:AX1429)</f>
        <v>0</v>
      </c>
      <c r="AY1430" s="321">
        <f t="shared" ref="AY1430:AZ1430" si="583">SUM(AY1424:AY1429)</f>
        <v>0</v>
      </c>
      <c r="AZ1430" s="321">
        <f t="shared" si="583"/>
        <v>0</v>
      </c>
      <c r="BB1430" s="8" t="s">
        <v>10</v>
      </c>
      <c r="BD1430" s="27"/>
      <c r="BE1430" s="27"/>
      <c r="BF1430" s="27"/>
      <c r="BG1430" s="6">
        <f>SUM(BG1424:BG1427)</f>
        <v>21.72</v>
      </c>
      <c r="BH1430" s="14"/>
      <c r="BI1430" s="6">
        <f>SUM(BI1401:BI1429)</f>
        <v>1456.226484</v>
      </c>
      <c r="BJ1430" s="6">
        <f>SUM(BI1430)*BI1399</f>
        <v>0</v>
      </c>
      <c r="BK1430" s="6">
        <f>SUM(BK1424:BK1429)</f>
        <v>0</v>
      </c>
      <c r="BL1430" s="6">
        <f t="shared" ref="BL1430:BM1430" si="584">SUM(BL1424:BL1429)</f>
        <v>0</v>
      </c>
      <c r="BM1430" s="6">
        <f t="shared" si="584"/>
        <v>0</v>
      </c>
    </row>
    <row r="1431" spans="1:65" ht="15.6" x14ac:dyDescent="0.3">
      <c r="A1431" s="309" t="s">
        <v>9</v>
      </c>
      <c r="B1431" s="310" t="str">
        <f>'JMS SHEDULE OF WORKS'!D46</f>
        <v>FF-16 Female vanity unit</v>
      </c>
      <c r="C1431" s="311"/>
      <c r="D1431" s="312">
        <v>3</v>
      </c>
      <c r="E1431" s="312">
        <v>0.5</v>
      </c>
      <c r="F1431" s="313" t="str">
        <f>'JMS SHEDULE OF WORKS'!J46</f>
        <v>WC-12</v>
      </c>
      <c r="G1431" s="314"/>
      <c r="H1431" s="315" t="s">
        <v>22</v>
      </c>
      <c r="I1431" s="316">
        <f>'JMS SHEDULE OF WORKS'!G46</f>
        <v>1</v>
      </c>
      <c r="J1431" s="314"/>
      <c r="K1431" s="314"/>
      <c r="L1431" s="314"/>
      <c r="M1431" s="314"/>
      <c r="N1431" s="309" t="s">
        <v>9</v>
      </c>
      <c r="O1431" s="310">
        <f>'JMS SHEDULE OF WORKS'!Q46</f>
        <v>42</v>
      </c>
      <c r="P1431" s="311"/>
      <c r="Q1431" s="312">
        <v>3</v>
      </c>
      <c r="R1431" s="312">
        <v>0.5</v>
      </c>
      <c r="S1431" s="313">
        <f>'JMS SHEDULE OF WORKS'!W46</f>
        <v>43749</v>
      </c>
      <c r="T1431" s="314"/>
      <c r="U1431" s="315" t="s">
        <v>22</v>
      </c>
      <c r="V1431" s="316">
        <f>'JMS SHEDULE OF WORKS'!T46</f>
        <v>0</v>
      </c>
      <c r="W1431" s="314"/>
      <c r="X1431" s="314"/>
      <c r="Y1431" s="314"/>
      <c r="Z1431" s="314"/>
      <c r="AA1431" s="309" t="s">
        <v>9</v>
      </c>
      <c r="AB1431" s="310" t="str">
        <f>'JMS SHEDULE OF WORKS'!AD46</f>
        <v>Now revised to Egger laminate</v>
      </c>
      <c r="AC1431" s="311"/>
      <c r="AD1431" s="312">
        <v>3</v>
      </c>
      <c r="AE1431" s="312">
        <v>0.5</v>
      </c>
      <c r="AF1431" s="313">
        <f>'JMS SHEDULE OF WORKS'!AJ46</f>
        <v>0</v>
      </c>
      <c r="AG1431" s="314"/>
      <c r="AH1431" s="315" t="s">
        <v>22</v>
      </c>
      <c r="AI1431" s="316">
        <f>'JMS SHEDULE OF WORKS'!AG46</f>
        <v>0</v>
      </c>
      <c r="AJ1431" s="314"/>
      <c r="AK1431" s="314"/>
      <c r="AL1431" s="314"/>
      <c r="AM1431" s="314"/>
      <c r="AN1431" s="309" t="s">
        <v>9</v>
      </c>
      <c r="AO1431" s="310">
        <f>'JMS SHEDULE OF WORKS'!AQ46</f>
        <v>0</v>
      </c>
      <c r="AP1431" s="311"/>
      <c r="AQ1431" s="312">
        <v>3</v>
      </c>
      <c r="AR1431" s="312">
        <v>0.5</v>
      </c>
      <c r="AS1431" s="313">
        <f>'JMS SHEDULE OF WORKS'!AW46</f>
        <v>0</v>
      </c>
      <c r="AT1431" s="314"/>
      <c r="AU1431" s="315" t="s">
        <v>22</v>
      </c>
      <c r="AV1431" s="316">
        <f>'JMS SHEDULE OF WORKS'!AT46</f>
        <v>0</v>
      </c>
      <c r="AW1431" s="314"/>
      <c r="AX1431" s="314"/>
      <c r="AY1431" s="314"/>
      <c r="AZ1431" s="314"/>
      <c r="BA1431" s="3" t="s">
        <v>9</v>
      </c>
      <c r="BB1431" s="67">
        <f>'JMS SHEDULE OF WORKS'!BD46</f>
        <v>0</v>
      </c>
      <c r="BD1431" s="26">
        <v>3</v>
      </c>
      <c r="BE1431" s="26">
        <v>0.5</v>
      </c>
      <c r="BF1431" s="68">
        <f>'JMS SHEDULE OF WORKS'!BJ46</f>
        <v>0</v>
      </c>
      <c r="BG1431" s="5"/>
      <c r="BH1431" s="13" t="s">
        <v>22</v>
      </c>
      <c r="BI1431" s="24">
        <f>'JMS SHEDULE OF WORKS'!BG46</f>
        <v>0</v>
      </c>
      <c r="BJ1431" s="5"/>
      <c r="BK1431" s="5"/>
      <c r="BL1431" s="5"/>
      <c r="BM1431" s="5"/>
    </row>
    <row r="1432" spans="1:65" s="2" customFormat="1" x14ac:dyDescent="0.25">
      <c r="A1432" s="317" t="str">
        <f>'JMS SHEDULE OF WORKS'!A46</f>
        <v>6881/44</v>
      </c>
      <c r="B1432" s="318" t="s">
        <v>3</v>
      </c>
      <c r="C1432" s="319" t="s">
        <v>4</v>
      </c>
      <c r="D1432" s="320" t="s">
        <v>5</v>
      </c>
      <c r="E1432" s="320" t="s">
        <v>5</v>
      </c>
      <c r="F1432" s="320" t="s">
        <v>23</v>
      </c>
      <c r="G1432" s="321" t="s">
        <v>6</v>
      </c>
      <c r="H1432" s="322" t="s">
        <v>7</v>
      </c>
      <c r="I1432" s="321" t="s">
        <v>8</v>
      </c>
      <c r="J1432" s="321"/>
      <c r="K1432" s="321" t="s">
        <v>18</v>
      </c>
      <c r="L1432" s="321" t="s">
        <v>19</v>
      </c>
      <c r="M1432" s="321" t="s">
        <v>20</v>
      </c>
      <c r="N1432" s="317">
        <f>'JMS SHEDULE OF WORKS'!N46</f>
        <v>4196.4086000000007</v>
      </c>
      <c r="O1432" s="318" t="s">
        <v>3</v>
      </c>
      <c r="P1432" s="319" t="s">
        <v>4</v>
      </c>
      <c r="Q1432" s="320" t="s">
        <v>5</v>
      </c>
      <c r="R1432" s="320" t="s">
        <v>5</v>
      </c>
      <c r="S1432" s="320" t="s">
        <v>23</v>
      </c>
      <c r="T1432" s="321" t="s">
        <v>6</v>
      </c>
      <c r="U1432" s="322" t="s">
        <v>7</v>
      </c>
      <c r="V1432" s="321" t="s">
        <v>8</v>
      </c>
      <c r="W1432" s="321"/>
      <c r="X1432" s="321" t="s">
        <v>18</v>
      </c>
      <c r="Y1432" s="321" t="s">
        <v>19</v>
      </c>
      <c r="Z1432" s="321" t="s">
        <v>20</v>
      </c>
      <c r="AA1432" s="317" t="str">
        <f>'JMS SHEDULE OF WORKS'!AA46</f>
        <v>Now revised to unfinished Oberflex from Shadbolts</v>
      </c>
      <c r="AB1432" s="318" t="s">
        <v>3</v>
      </c>
      <c r="AC1432" s="319" t="s">
        <v>4</v>
      </c>
      <c r="AD1432" s="320" t="s">
        <v>5</v>
      </c>
      <c r="AE1432" s="320" t="s">
        <v>5</v>
      </c>
      <c r="AF1432" s="320" t="s">
        <v>23</v>
      </c>
      <c r="AG1432" s="321" t="s">
        <v>6</v>
      </c>
      <c r="AH1432" s="322" t="s">
        <v>7</v>
      </c>
      <c r="AI1432" s="321" t="s">
        <v>8</v>
      </c>
      <c r="AJ1432" s="321"/>
      <c r="AK1432" s="321" t="s">
        <v>18</v>
      </c>
      <c r="AL1432" s="321" t="s">
        <v>19</v>
      </c>
      <c r="AM1432" s="321" t="s">
        <v>20</v>
      </c>
      <c r="AN1432" s="317">
        <f>'JMS SHEDULE OF WORKS'!AN46</f>
        <v>0</v>
      </c>
      <c r="AO1432" s="318" t="s">
        <v>3</v>
      </c>
      <c r="AP1432" s="319" t="s">
        <v>4</v>
      </c>
      <c r="AQ1432" s="320" t="s">
        <v>5</v>
      </c>
      <c r="AR1432" s="320" t="s">
        <v>5</v>
      </c>
      <c r="AS1432" s="320" t="s">
        <v>23</v>
      </c>
      <c r="AT1432" s="321" t="s">
        <v>6</v>
      </c>
      <c r="AU1432" s="322" t="s">
        <v>7</v>
      </c>
      <c r="AV1432" s="321" t="s">
        <v>8</v>
      </c>
      <c r="AW1432" s="321"/>
      <c r="AX1432" s="321" t="s">
        <v>18</v>
      </c>
      <c r="AY1432" s="321" t="s">
        <v>19</v>
      </c>
      <c r="AZ1432" s="321" t="s">
        <v>20</v>
      </c>
      <c r="BA1432" s="66">
        <f>'JMS SHEDULE OF WORKS'!BA46</f>
        <v>0</v>
      </c>
      <c r="BB1432" s="8" t="s">
        <v>3</v>
      </c>
      <c r="BC1432" s="2" t="s">
        <v>4</v>
      </c>
      <c r="BD1432" s="27" t="s">
        <v>5</v>
      </c>
      <c r="BE1432" s="27" t="s">
        <v>5</v>
      </c>
      <c r="BF1432" s="27" t="s">
        <v>23</v>
      </c>
      <c r="BG1432" s="6" t="s">
        <v>6</v>
      </c>
      <c r="BH1432" s="14" t="s">
        <v>7</v>
      </c>
      <c r="BI1432" s="6" t="s">
        <v>8</v>
      </c>
      <c r="BJ1432" s="6"/>
      <c r="BK1432" s="6" t="s">
        <v>18</v>
      </c>
      <c r="BL1432" s="6" t="s">
        <v>19</v>
      </c>
      <c r="BM1432" s="6" t="s">
        <v>20</v>
      </c>
    </row>
    <row r="1433" spans="1:65" x14ac:dyDescent="0.25">
      <c r="A1433" s="323" t="s">
        <v>24</v>
      </c>
      <c r="B1433" s="324" t="s">
        <v>1247</v>
      </c>
      <c r="C1433" s="325" t="s">
        <v>1212</v>
      </c>
      <c r="D1433" s="326">
        <v>0.05</v>
      </c>
      <c r="E1433" s="326">
        <v>0.05</v>
      </c>
      <c r="F1433" s="326">
        <f t="shared" ref="F1433:F1434" si="585">SUM(D1433*E1433)</f>
        <v>2.5000000000000005E-3</v>
      </c>
      <c r="G1433" s="22">
        <f>SUM(D1431)*4</f>
        <v>12</v>
      </c>
      <c r="H1433" s="23">
        <v>550</v>
      </c>
      <c r="I1433" s="22">
        <f t="shared" ref="I1433:I1434" si="586">SUM(F1433*G1433)*H1433</f>
        <v>16.500000000000004</v>
      </c>
      <c r="J1433" s="314"/>
      <c r="K1433" s="314"/>
      <c r="L1433" s="314"/>
      <c r="M1433" s="314"/>
      <c r="N1433" s="323" t="s">
        <v>24</v>
      </c>
      <c r="O1433" s="324" t="s">
        <v>1247</v>
      </c>
      <c r="P1433" s="325" t="s">
        <v>1212</v>
      </c>
      <c r="Q1433" s="326">
        <v>0.05</v>
      </c>
      <c r="R1433" s="326">
        <v>0.05</v>
      </c>
      <c r="S1433" s="326">
        <f t="shared" ref="S1433:S1434" si="587">SUM(Q1433*R1433)</f>
        <v>2.5000000000000005E-3</v>
      </c>
      <c r="T1433" s="22">
        <f>SUM(Q1431)*4</f>
        <v>12</v>
      </c>
      <c r="U1433" s="23">
        <v>550</v>
      </c>
      <c r="V1433" s="22">
        <f t="shared" ref="V1433:V1434" si="588">SUM(S1433*T1433)*U1433</f>
        <v>16.500000000000004</v>
      </c>
      <c r="W1433" s="314"/>
      <c r="X1433" s="314"/>
      <c r="Y1433" s="314"/>
      <c r="Z1433" s="314"/>
      <c r="AA1433" s="323" t="s">
        <v>24</v>
      </c>
      <c r="AB1433" s="324" t="s">
        <v>1247</v>
      </c>
      <c r="AC1433" s="325" t="s">
        <v>1212</v>
      </c>
      <c r="AD1433" s="326">
        <v>0.05</v>
      </c>
      <c r="AE1433" s="326">
        <v>0.05</v>
      </c>
      <c r="AF1433" s="326">
        <f t="shared" ref="AF1433:AF1434" si="589">SUM(AD1433*AE1433)</f>
        <v>2.5000000000000005E-3</v>
      </c>
      <c r="AG1433" s="22">
        <f>SUM(AD1431)*4</f>
        <v>12</v>
      </c>
      <c r="AH1433" s="23">
        <v>550</v>
      </c>
      <c r="AI1433" s="22">
        <f t="shared" ref="AI1433:AI1438" si="590">SUM(AF1433*AG1433)*AH1433</f>
        <v>16.500000000000004</v>
      </c>
      <c r="AJ1433" s="314"/>
      <c r="AK1433" s="314"/>
      <c r="AL1433" s="314"/>
      <c r="AM1433" s="314"/>
      <c r="AN1433" s="323" t="s">
        <v>24</v>
      </c>
      <c r="AO1433" s="324" t="s">
        <v>1247</v>
      </c>
      <c r="AP1433" s="325" t="s">
        <v>1212</v>
      </c>
      <c r="AQ1433" s="326">
        <v>0.05</v>
      </c>
      <c r="AR1433" s="326">
        <v>0.05</v>
      </c>
      <c r="AS1433" s="326">
        <f t="shared" ref="AS1433:AS1434" si="591">SUM(AQ1433*AR1433)</f>
        <v>2.5000000000000005E-3</v>
      </c>
      <c r="AT1433" s="22">
        <f>SUM(AQ1431)*4</f>
        <v>12</v>
      </c>
      <c r="AU1433" s="23">
        <v>550</v>
      </c>
      <c r="AV1433" s="22">
        <f t="shared" ref="AV1433:AV1434" si="592">SUM(AS1433*AT1433)*AU1433</f>
        <v>16.500000000000004</v>
      </c>
      <c r="AW1433" s="314"/>
      <c r="AX1433" s="314"/>
      <c r="AY1433" s="314"/>
      <c r="AZ1433" s="314"/>
      <c r="BA1433" s="30" t="s">
        <v>24</v>
      </c>
      <c r="BB1433" s="11" t="s">
        <v>1247</v>
      </c>
      <c r="BC1433" s="12" t="s">
        <v>1212</v>
      </c>
      <c r="BD1433" s="28">
        <v>0.05</v>
      </c>
      <c r="BE1433" s="28">
        <v>0.05</v>
      </c>
      <c r="BF1433" s="28">
        <f t="shared" ref="BF1433:BF1438" si="593">SUM(BD1433*BE1433)</f>
        <v>2.5000000000000005E-3</v>
      </c>
      <c r="BG1433" s="10">
        <f>SUM(BD1431)*4</f>
        <v>12</v>
      </c>
      <c r="BH1433" s="15">
        <v>550</v>
      </c>
      <c r="BI1433" s="10">
        <f t="shared" ref="BI1433:BI1438" si="594">SUM(BF1433*BG1433)*BH1433</f>
        <v>16.500000000000004</v>
      </c>
      <c r="BJ1433" s="5"/>
      <c r="BK1433" s="5"/>
      <c r="BL1433" s="5"/>
      <c r="BM1433" s="5"/>
    </row>
    <row r="1434" spans="1:65" x14ac:dyDescent="0.25">
      <c r="A1434" s="323" t="s">
        <v>24</v>
      </c>
      <c r="B1434" s="324" t="s">
        <v>1247</v>
      </c>
      <c r="C1434" s="325" t="s">
        <v>1212</v>
      </c>
      <c r="D1434" s="326">
        <v>0.05</v>
      </c>
      <c r="E1434" s="326">
        <v>0.05</v>
      </c>
      <c r="F1434" s="326">
        <f t="shared" si="585"/>
        <v>2.5000000000000005E-3</v>
      </c>
      <c r="G1434" s="22">
        <f>SUM(E1431)*24</f>
        <v>12</v>
      </c>
      <c r="H1434" s="23">
        <v>550</v>
      </c>
      <c r="I1434" s="22">
        <f t="shared" si="586"/>
        <v>16.500000000000004</v>
      </c>
      <c r="J1434" s="314"/>
      <c r="K1434" s="314"/>
      <c r="L1434" s="314"/>
      <c r="M1434" s="314"/>
      <c r="N1434" s="323" t="s">
        <v>24</v>
      </c>
      <c r="O1434" s="324" t="s">
        <v>1247</v>
      </c>
      <c r="P1434" s="325" t="s">
        <v>1212</v>
      </c>
      <c r="Q1434" s="326">
        <v>0.05</v>
      </c>
      <c r="R1434" s="326">
        <v>0.05</v>
      </c>
      <c r="S1434" s="326">
        <f t="shared" si="587"/>
        <v>2.5000000000000005E-3</v>
      </c>
      <c r="T1434" s="22">
        <f>SUM(R1431)*24</f>
        <v>12</v>
      </c>
      <c r="U1434" s="23">
        <v>550</v>
      </c>
      <c r="V1434" s="22">
        <f t="shared" si="588"/>
        <v>16.500000000000004</v>
      </c>
      <c r="W1434" s="314"/>
      <c r="X1434" s="314"/>
      <c r="Y1434" s="314"/>
      <c r="Z1434" s="314"/>
      <c r="AA1434" s="323" t="s">
        <v>24</v>
      </c>
      <c r="AB1434" s="324" t="s">
        <v>1247</v>
      </c>
      <c r="AC1434" s="325" t="s">
        <v>1212</v>
      </c>
      <c r="AD1434" s="326">
        <v>0.05</v>
      </c>
      <c r="AE1434" s="326">
        <v>0.05</v>
      </c>
      <c r="AF1434" s="326">
        <f t="shared" si="589"/>
        <v>2.5000000000000005E-3</v>
      </c>
      <c r="AG1434" s="22">
        <f>SUM(AE1431)*24</f>
        <v>12</v>
      </c>
      <c r="AH1434" s="23">
        <v>550</v>
      </c>
      <c r="AI1434" s="22">
        <f t="shared" si="590"/>
        <v>16.500000000000004</v>
      </c>
      <c r="AJ1434" s="314"/>
      <c r="AK1434" s="314"/>
      <c r="AL1434" s="314"/>
      <c r="AM1434" s="314"/>
      <c r="AN1434" s="323" t="s">
        <v>24</v>
      </c>
      <c r="AO1434" s="324" t="s">
        <v>1247</v>
      </c>
      <c r="AP1434" s="325" t="s">
        <v>1212</v>
      </c>
      <c r="AQ1434" s="326">
        <v>0.05</v>
      </c>
      <c r="AR1434" s="326">
        <v>0.05</v>
      </c>
      <c r="AS1434" s="326">
        <f t="shared" si="591"/>
        <v>2.5000000000000005E-3</v>
      </c>
      <c r="AT1434" s="22">
        <f>SUM(AR1431)*24</f>
        <v>12</v>
      </c>
      <c r="AU1434" s="23">
        <v>550</v>
      </c>
      <c r="AV1434" s="22">
        <f t="shared" si="592"/>
        <v>16.500000000000004</v>
      </c>
      <c r="AW1434" s="314"/>
      <c r="AX1434" s="314"/>
      <c r="AY1434" s="314"/>
      <c r="AZ1434" s="314"/>
      <c r="BA1434" s="30" t="s">
        <v>24</v>
      </c>
      <c r="BB1434" s="11" t="s">
        <v>1247</v>
      </c>
      <c r="BC1434" s="12" t="s">
        <v>1212</v>
      </c>
      <c r="BD1434" s="28">
        <v>0.05</v>
      </c>
      <c r="BE1434" s="28">
        <v>0.05</v>
      </c>
      <c r="BF1434" s="28">
        <f t="shared" si="593"/>
        <v>2.5000000000000005E-3</v>
      </c>
      <c r="BG1434" s="10">
        <f>SUM(BE1431)*24</f>
        <v>12</v>
      </c>
      <c r="BH1434" s="15">
        <v>550</v>
      </c>
      <c r="BI1434" s="10">
        <f t="shared" si="594"/>
        <v>16.500000000000004</v>
      </c>
      <c r="BJ1434" s="5"/>
      <c r="BK1434" s="5"/>
      <c r="BL1434" s="5"/>
      <c r="BM1434" s="5"/>
    </row>
    <row r="1435" spans="1:65" x14ac:dyDescent="0.25">
      <c r="A1435" s="323" t="s">
        <v>24</v>
      </c>
      <c r="B1435" s="324"/>
      <c r="C1435" s="325"/>
      <c r="D1435" s="326"/>
      <c r="E1435" s="326"/>
      <c r="F1435" s="326">
        <f t="shared" ref="F1435:F1438" si="595">SUM(D1435*E1435)</f>
        <v>0</v>
      </c>
      <c r="G1435" s="22"/>
      <c r="H1435" s="23"/>
      <c r="I1435" s="22">
        <f t="shared" ref="I1435:I1438" si="596">SUM(F1435*G1435)*H1435</f>
        <v>0</v>
      </c>
      <c r="J1435" s="314"/>
      <c r="K1435" s="314"/>
      <c r="L1435" s="314"/>
      <c r="M1435" s="314"/>
      <c r="N1435" s="323" t="s">
        <v>24</v>
      </c>
      <c r="O1435" s="324"/>
      <c r="P1435" s="325"/>
      <c r="Q1435" s="326"/>
      <c r="R1435" s="326"/>
      <c r="S1435" s="326">
        <f t="shared" ref="S1435:S1438" si="597">SUM(Q1435*R1435)</f>
        <v>0</v>
      </c>
      <c r="T1435" s="22"/>
      <c r="U1435" s="23"/>
      <c r="V1435" s="22">
        <f t="shared" ref="V1435:V1438" si="598">SUM(S1435*T1435)*U1435</f>
        <v>0</v>
      </c>
      <c r="W1435" s="314"/>
      <c r="X1435" s="314"/>
      <c r="Y1435" s="314"/>
      <c r="Z1435" s="314"/>
      <c r="AA1435" s="323" t="s">
        <v>24</v>
      </c>
      <c r="AB1435" s="324"/>
      <c r="AC1435" s="325"/>
      <c r="AD1435" s="326"/>
      <c r="AE1435" s="326"/>
      <c r="AF1435" s="326">
        <f t="shared" ref="AF1435:AF1438" si="599">SUM(AD1435*AE1435)</f>
        <v>0</v>
      </c>
      <c r="AG1435" s="22"/>
      <c r="AH1435" s="23"/>
      <c r="AI1435" s="22">
        <f t="shared" si="590"/>
        <v>0</v>
      </c>
      <c r="AJ1435" s="314"/>
      <c r="AK1435" s="314"/>
      <c r="AL1435" s="314"/>
      <c r="AM1435" s="314"/>
      <c r="AN1435" s="323" t="s">
        <v>24</v>
      </c>
      <c r="AO1435" s="324"/>
      <c r="AP1435" s="325"/>
      <c r="AQ1435" s="326"/>
      <c r="AR1435" s="326"/>
      <c r="AS1435" s="326">
        <f t="shared" ref="AS1435:AS1438" si="600">SUM(AQ1435*AR1435)</f>
        <v>0</v>
      </c>
      <c r="AT1435" s="22"/>
      <c r="AU1435" s="23"/>
      <c r="AV1435" s="22">
        <f t="shared" ref="AV1435:AV1438" si="601">SUM(AS1435*AT1435)*AU1435</f>
        <v>0</v>
      </c>
      <c r="AW1435" s="314"/>
      <c r="AX1435" s="314"/>
      <c r="AY1435" s="314"/>
      <c r="AZ1435" s="314"/>
      <c r="BA1435" s="30" t="s">
        <v>24</v>
      </c>
      <c r="BB1435" s="11"/>
      <c r="BC1435" s="12"/>
      <c r="BD1435" s="28"/>
      <c r="BE1435" s="28"/>
      <c r="BF1435" s="28">
        <f t="shared" si="593"/>
        <v>0</v>
      </c>
      <c r="BG1435" s="10"/>
      <c r="BH1435" s="15"/>
      <c r="BI1435" s="10">
        <f t="shared" si="594"/>
        <v>0</v>
      </c>
      <c r="BJ1435" s="5"/>
      <c r="BK1435" s="5"/>
      <c r="BL1435" s="5"/>
      <c r="BM1435" s="5"/>
    </row>
    <row r="1436" spans="1:65" x14ac:dyDescent="0.25">
      <c r="A1436" s="327" t="s">
        <v>25</v>
      </c>
      <c r="B1436" s="324"/>
      <c r="C1436" s="325"/>
      <c r="D1436" s="326"/>
      <c r="E1436" s="326"/>
      <c r="F1436" s="326">
        <f t="shared" si="595"/>
        <v>0</v>
      </c>
      <c r="G1436" s="22"/>
      <c r="H1436" s="23"/>
      <c r="I1436" s="22">
        <f t="shared" si="596"/>
        <v>0</v>
      </c>
      <c r="J1436" s="314"/>
      <c r="K1436" s="314"/>
      <c r="L1436" s="314"/>
      <c r="M1436" s="314"/>
      <c r="N1436" s="327" t="s">
        <v>25</v>
      </c>
      <c r="O1436" s="324"/>
      <c r="P1436" s="325"/>
      <c r="Q1436" s="326"/>
      <c r="R1436" s="326"/>
      <c r="S1436" s="326">
        <f t="shared" si="597"/>
        <v>0</v>
      </c>
      <c r="T1436" s="22"/>
      <c r="U1436" s="23"/>
      <c r="V1436" s="22">
        <f t="shared" si="598"/>
        <v>0</v>
      </c>
      <c r="W1436" s="314"/>
      <c r="X1436" s="314"/>
      <c r="Y1436" s="314"/>
      <c r="Z1436" s="314"/>
      <c r="AA1436" s="327" t="s">
        <v>25</v>
      </c>
      <c r="AB1436" s="324"/>
      <c r="AC1436" s="325"/>
      <c r="AD1436" s="326"/>
      <c r="AE1436" s="326"/>
      <c r="AF1436" s="326">
        <f t="shared" si="599"/>
        <v>0</v>
      </c>
      <c r="AG1436" s="22"/>
      <c r="AH1436" s="23"/>
      <c r="AI1436" s="22">
        <f t="shared" si="590"/>
        <v>0</v>
      </c>
      <c r="AJ1436" s="314"/>
      <c r="AK1436" s="314"/>
      <c r="AL1436" s="314"/>
      <c r="AM1436" s="314"/>
      <c r="AN1436" s="327" t="s">
        <v>25</v>
      </c>
      <c r="AO1436" s="324"/>
      <c r="AP1436" s="325"/>
      <c r="AQ1436" s="326"/>
      <c r="AR1436" s="326"/>
      <c r="AS1436" s="326">
        <f t="shared" si="600"/>
        <v>0</v>
      </c>
      <c r="AT1436" s="22"/>
      <c r="AU1436" s="23"/>
      <c r="AV1436" s="22">
        <f t="shared" si="601"/>
        <v>0</v>
      </c>
      <c r="AW1436" s="314"/>
      <c r="AX1436" s="314"/>
      <c r="AY1436" s="314"/>
      <c r="AZ1436" s="314"/>
      <c r="BA1436" s="31" t="s">
        <v>25</v>
      </c>
      <c r="BB1436" s="11"/>
      <c r="BC1436" s="12"/>
      <c r="BD1436" s="28"/>
      <c r="BE1436" s="28"/>
      <c r="BF1436" s="28">
        <f t="shared" si="593"/>
        <v>0</v>
      </c>
      <c r="BG1436" s="10"/>
      <c r="BH1436" s="15"/>
      <c r="BI1436" s="10">
        <f t="shared" si="594"/>
        <v>0</v>
      </c>
      <c r="BJ1436" s="5"/>
      <c r="BK1436" s="5"/>
      <c r="BL1436" s="5"/>
      <c r="BM1436" s="5"/>
    </row>
    <row r="1437" spans="1:65" x14ac:dyDescent="0.25">
      <c r="A1437" s="327" t="s">
        <v>25</v>
      </c>
      <c r="B1437" s="324"/>
      <c r="C1437" s="325"/>
      <c r="D1437" s="326"/>
      <c r="E1437" s="326"/>
      <c r="F1437" s="326">
        <f t="shared" si="595"/>
        <v>0</v>
      </c>
      <c r="G1437" s="22"/>
      <c r="H1437" s="23"/>
      <c r="I1437" s="22">
        <f t="shared" si="596"/>
        <v>0</v>
      </c>
      <c r="J1437" s="314"/>
      <c r="K1437" s="314"/>
      <c r="L1437" s="314"/>
      <c r="M1437" s="314"/>
      <c r="N1437" s="327" t="s">
        <v>25</v>
      </c>
      <c r="O1437" s="324"/>
      <c r="P1437" s="325"/>
      <c r="Q1437" s="326"/>
      <c r="R1437" s="326"/>
      <c r="S1437" s="326">
        <f t="shared" si="597"/>
        <v>0</v>
      </c>
      <c r="T1437" s="22"/>
      <c r="U1437" s="23"/>
      <c r="V1437" s="22">
        <f t="shared" si="598"/>
        <v>0</v>
      </c>
      <c r="W1437" s="314"/>
      <c r="X1437" s="314"/>
      <c r="Y1437" s="314"/>
      <c r="Z1437" s="314"/>
      <c r="AA1437" s="327" t="s">
        <v>25</v>
      </c>
      <c r="AB1437" s="324"/>
      <c r="AC1437" s="325"/>
      <c r="AD1437" s="326"/>
      <c r="AE1437" s="326"/>
      <c r="AF1437" s="326">
        <f t="shared" si="599"/>
        <v>0</v>
      </c>
      <c r="AG1437" s="22"/>
      <c r="AH1437" s="23"/>
      <c r="AI1437" s="22">
        <f t="shared" si="590"/>
        <v>0</v>
      </c>
      <c r="AJ1437" s="314"/>
      <c r="AK1437" s="314"/>
      <c r="AL1437" s="314"/>
      <c r="AM1437" s="314"/>
      <c r="AN1437" s="327" t="s">
        <v>25</v>
      </c>
      <c r="AO1437" s="324"/>
      <c r="AP1437" s="325"/>
      <c r="AQ1437" s="326"/>
      <c r="AR1437" s="326"/>
      <c r="AS1437" s="326">
        <f t="shared" si="600"/>
        <v>0</v>
      </c>
      <c r="AT1437" s="22"/>
      <c r="AU1437" s="23"/>
      <c r="AV1437" s="22">
        <f t="shared" si="601"/>
        <v>0</v>
      </c>
      <c r="AW1437" s="314"/>
      <c r="AX1437" s="314"/>
      <c r="AY1437" s="314"/>
      <c r="AZ1437" s="314"/>
      <c r="BA1437" s="31" t="s">
        <v>25</v>
      </c>
      <c r="BB1437" s="11"/>
      <c r="BC1437" s="12"/>
      <c r="BD1437" s="28"/>
      <c r="BE1437" s="28"/>
      <c r="BF1437" s="28">
        <f t="shared" si="593"/>
        <v>0</v>
      </c>
      <c r="BG1437" s="10"/>
      <c r="BH1437" s="15"/>
      <c r="BI1437" s="10">
        <f t="shared" si="594"/>
        <v>0</v>
      </c>
      <c r="BJ1437" s="5"/>
      <c r="BK1437" s="5"/>
      <c r="BL1437" s="5"/>
      <c r="BM1437" s="5"/>
    </row>
    <row r="1438" spans="1:65" x14ac:dyDescent="0.25">
      <c r="A1438" s="327" t="s">
        <v>25</v>
      </c>
      <c r="B1438" s="324"/>
      <c r="C1438" s="325"/>
      <c r="D1438" s="326"/>
      <c r="E1438" s="326"/>
      <c r="F1438" s="326">
        <f t="shared" si="595"/>
        <v>0</v>
      </c>
      <c r="G1438" s="22"/>
      <c r="H1438" s="23"/>
      <c r="I1438" s="22">
        <f t="shared" si="596"/>
        <v>0</v>
      </c>
      <c r="J1438" s="314"/>
      <c r="K1438" s="314"/>
      <c r="L1438" s="314"/>
      <c r="M1438" s="314"/>
      <c r="N1438" s="327" t="s">
        <v>25</v>
      </c>
      <c r="O1438" s="324"/>
      <c r="P1438" s="325"/>
      <c r="Q1438" s="326"/>
      <c r="R1438" s="326"/>
      <c r="S1438" s="326">
        <f t="shared" si="597"/>
        <v>0</v>
      </c>
      <c r="T1438" s="22"/>
      <c r="U1438" s="23"/>
      <c r="V1438" s="22">
        <f t="shared" si="598"/>
        <v>0</v>
      </c>
      <c r="W1438" s="314"/>
      <c r="X1438" s="314"/>
      <c r="Y1438" s="314"/>
      <c r="Z1438" s="314"/>
      <c r="AA1438" s="327" t="s">
        <v>25</v>
      </c>
      <c r="AB1438" s="324"/>
      <c r="AC1438" s="325"/>
      <c r="AD1438" s="326"/>
      <c r="AE1438" s="326"/>
      <c r="AF1438" s="326">
        <f t="shared" si="599"/>
        <v>0</v>
      </c>
      <c r="AG1438" s="22"/>
      <c r="AH1438" s="23"/>
      <c r="AI1438" s="22">
        <f t="shared" si="590"/>
        <v>0</v>
      </c>
      <c r="AJ1438" s="314"/>
      <c r="AK1438" s="314"/>
      <c r="AL1438" s="314"/>
      <c r="AM1438" s="314"/>
      <c r="AN1438" s="327" t="s">
        <v>25</v>
      </c>
      <c r="AO1438" s="324"/>
      <c r="AP1438" s="325"/>
      <c r="AQ1438" s="326"/>
      <c r="AR1438" s="326"/>
      <c r="AS1438" s="326">
        <f t="shared" si="600"/>
        <v>0</v>
      </c>
      <c r="AT1438" s="22"/>
      <c r="AU1438" s="23"/>
      <c r="AV1438" s="22">
        <f t="shared" si="601"/>
        <v>0</v>
      </c>
      <c r="AW1438" s="314"/>
      <c r="AX1438" s="314"/>
      <c r="AY1438" s="314"/>
      <c r="AZ1438" s="314"/>
      <c r="BA1438" s="31" t="s">
        <v>25</v>
      </c>
      <c r="BB1438" s="11"/>
      <c r="BC1438" s="12"/>
      <c r="BD1438" s="28"/>
      <c r="BE1438" s="28"/>
      <c r="BF1438" s="28">
        <f t="shared" si="593"/>
        <v>0</v>
      </c>
      <c r="BG1438" s="10"/>
      <c r="BH1438" s="15"/>
      <c r="BI1438" s="10">
        <f t="shared" si="594"/>
        <v>0</v>
      </c>
      <c r="BJ1438" s="5"/>
      <c r="BK1438" s="5"/>
      <c r="BL1438" s="5"/>
      <c r="BM1438" s="5"/>
    </row>
    <row r="1439" spans="1:65" x14ac:dyDescent="0.25">
      <c r="A1439" s="327" t="s">
        <v>39</v>
      </c>
      <c r="B1439" s="324" t="s">
        <v>1246</v>
      </c>
      <c r="C1439" s="325"/>
      <c r="D1439" s="326"/>
      <c r="E1439" s="326"/>
      <c r="F1439" s="326"/>
      <c r="G1439" s="22">
        <v>3</v>
      </c>
      <c r="H1439" s="23">
        <v>40</v>
      </c>
      <c r="I1439" s="22">
        <f t="shared" ref="I1439" si="602">SUM(G1439*H1439)</f>
        <v>120</v>
      </c>
      <c r="J1439" s="314"/>
      <c r="K1439" s="314"/>
      <c r="L1439" s="314"/>
      <c r="M1439" s="314"/>
      <c r="N1439" s="327" t="s">
        <v>39</v>
      </c>
      <c r="O1439" s="324" t="s">
        <v>1246</v>
      </c>
      <c r="P1439" s="325"/>
      <c r="Q1439" s="326"/>
      <c r="R1439" s="326"/>
      <c r="S1439" s="326"/>
      <c r="T1439" s="22">
        <v>3</v>
      </c>
      <c r="U1439" s="23">
        <v>40</v>
      </c>
      <c r="V1439" s="22">
        <f t="shared" ref="V1439:V1460" si="603">SUM(T1439*U1439)</f>
        <v>120</v>
      </c>
      <c r="W1439" s="314"/>
      <c r="X1439" s="314"/>
      <c r="Y1439" s="314"/>
      <c r="Z1439" s="314"/>
      <c r="AA1439" s="327" t="s">
        <v>39</v>
      </c>
      <c r="AB1439" s="324" t="s">
        <v>1246</v>
      </c>
      <c r="AC1439" s="325"/>
      <c r="AD1439" s="326"/>
      <c r="AE1439" s="326"/>
      <c r="AF1439" s="326"/>
      <c r="AG1439" s="22">
        <v>3</v>
      </c>
      <c r="AH1439" s="23">
        <v>40</v>
      </c>
      <c r="AI1439" s="22">
        <f t="shared" ref="AI1439:AI1460" si="604">SUM(AG1439*AH1439)</f>
        <v>120</v>
      </c>
      <c r="AJ1439" s="314"/>
      <c r="AK1439" s="314"/>
      <c r="AL1439" s="314"/>
      <c r="AM1439" s="314"/>
      <c r="AN1439" s="327" t="s">
        <v>39</v>
      </c>
      <c r="AO1439" s="324" t="s">
        <v>1246</v>
      </c>
      <c r="AP1439" s="325"/>
      <c r="AQ1439" s="326"/>
      <c r="AR1439" s="326"/>
      <c r="AS1439" s="326"/>
      <c r="AT1439" s="22">
        <v>3</v>
      </c>
      <c r="AU1439" s="23">
        <v>40</v>
      </c>
      <c r="AV1439" s="22">
        <f t="shared" ref="AV1439:AV1460" si="605">SUM(AT1439*AU1439)</f>
        <v>120</v>
      </c>
      <c r="AW1439" s="314"/>
      <c r="AX1439" s="314"/>
      <c r="AY1439" s="314"/>
      <c r="AZ1439" s="314"/>
      <c r="BA1439" s="31" t="s">
        <v>39</v>
      </c>
      <c r="BB1439" s="11" t="s">
        <v>1246</v>
      </c>
      <c r="BC1439" s="12"/>
      <c r="BD1439" s="28"/>
      <c r="BE1439" s="28"/>
      <c r="BF1439" s="28"/>
      <c r="BG1439" s="10">
        <v>3</v>
      </c>
      <c r="BH1439" s="15">
        <v>40</v>
      </c>
      <c r="BI1439" s="10">
        <f t="shared" ref="BI1439:BI1460" si="606">SUM(BG1439*BH1439)</f>
        <v>120</v>
      </c>
      <c r="BJ1439" s="5"/>
      <c r="BK1439" s="5"/>
      <c r="BL1439" s="5"/>
      <c r="BM1439" s="5"/>
    </row>
    <row r="1440" spans="1:65" x14ac:dyDescent="0.25">
      <c r="A1440" s="327" t="s">
        <v>39</v>
      </c>
      <c r="B1440" s="324"/>
      <c r="C1440" s="325"/>
      <c r="D1440" s="326"/>
      <c r="E1440" s="326"/>
      <c r="F1440" s="326"/>
      <c r="G1440" s="22"/>
      <c r="H1440" s="23"/>
      <c r="I1440" s="22">
        <f t="shared" ref="I1440:I1441" si="607">SUM(G1440*H1440)</f>
        <v>0</v>
      </c>
      <c r="J1440" s="314"/>
      <c r="K1440" s="314"/>
      <c r="L1440" s="314"/>
      <c r="M1440" s="314"/>
      <c r="N1440" s="327" t="s">
        <v>39</v>
      </c>
      <c r="O1440" s="324"/>
      <c r="P1440" s="325"/>
      <c r="Q1440" s="326"/>
      <c r="R1440" s="326"/>
      <c r="S1440" s="326"/>
      <c r="T1440" s="22"/>
      <c r="U1440" s="23"/>
      <c r="V1440" s="22">
        <f t="shared" si="603"/>
        <v>0</v>
      </c>
      <c r="W1440" s="314"/>
      <c r="X1440" s="314"/>
      <c r="Y1440" s="314"/>
      <c r="Z1440" s="314"/>
      <c r="AA1440" s="327" t="s">
        <v>39</v>
      </c>
      <c r="AB1440" s="324"/>
      <c r="AC1440" s="325"/>
      <c r="AD1440" s="326"/>
      <c r="AE1440" s="326"/>
      <c r="AF1440" s="326"/>
      <c r="AG1440" s="22"/>
      <c r="AH1440" s="23"/>
      <c r="AI1440" s="22">
        <f t="shared" si="604"/>
        <v>0</v>
      </c>
      <c r="AJ1440" s="314"/>
      <c r="AK1440" s="314"/>
      <c r="AL1440" s="314"/>
      <c r="AM1440" s="314"/>
      <c r="AN1440" s="327" t="s">
        <v>39</v>
      </c>
      <c r="AO1440" s="324"/>
      <c r="AP1440" s="325"/>
      <c r="AQ1440" s="326"/>
      <c r="AR1440" s="326"/>
      <c r="AS1440" s="326"/>
      <c r="AT1440" s="22"/>
      <c r="AU1440" s="23"/>
      <c r="AV1440" s="22">
        <f t="shared" si="605"/>
        <v>0</v>
      </c>
      <c r="AW1440" s="314"/>
      <c r="AX1440" s="314"/>
      <c r="AY1440" s="314"/>
      <c r="AZ1440" s="314"/>
      <c r="BA1440" s="31" t="s">
        <v>39</v>
      </c>
      <c r="BB1440" s="11"/>
      <c r="BC1440" s="12"/>
      <c r="BD1440" s="28"/>
      <c r="BE1440" s="28"/>
      <c r="BF1440" s="28"/>
      <c r="BG1440" s="10"/>
      <c r="BH1440" s="15"/>
      <c r="BI1440" s="10">
        <f t="shared" si="606"/>
        <v>0</v>
      </c>
      <c r="BJ1440" s="5"/>
      <c r="BK1440" s="5"/>
      <c r="BL1440" s="5"/>
      <c r="BM1440" s="5"/>
    </row>
    <row r="1441" spans="1:65" x14ac:dyDescent="0.25">
      <c r="A1441" s="327" t="s">
        <v>39</v>
      </c>
      <c r="B1441" s="324"/>
      <c r="C1441" s="325"/>
      <c r="D1441" s="326"/>
      <c r="E1441" s="326"/>
      <c r="F1441" s="326"/>
      <c r="G1441" s="22"/>
      <c r="H1441" s="23"/>
      <c r="I1441" s="22">
        <f t="shared" si="607"/>
        <v>0</v>
      </c>
      <c r="J1441" s="314"/>
      <c r="K1441" s="314"/>
      <c r="L1441" s="314"/>
      <c r="M1441" s="314"/>
      <c r="N1441" s="327" t="s">
        <v>39</v>
      </c>
      <c r="O1441" s="324"/>
      <c r="P1441" s="325"/>
      <c r="Q1441" s="326"/>
      <c r="R1441" s="326"/>
      <c r="S1441" s="326"/>
      <c r="T1441" s="22"/>
      <c r="U1441" s="23"/>
      <c r="V1441" s="22">
        <f t="shared" si="603"/>
        <v>0</v>
      </c>
      <c r="W1441" s="314"/>
      <c r="X1441" s="314"/>
      <c r="Y1441" s="314"/>
      <c r="Z1441" s="314"/>
      <c r="AA1441" s="327" t="s">
        <v>39</v>
      </c>
      <c r="AB1441" s="324"/>
      <c r="AC1441" s="325"/>
      <c r="AD1441" s="326"/>
      <c r="AE1441" s="326"/>
      <c r="AF1441" s="326"/>
      <c r="AG1441" s="22"/>
      <c r="AH1441" s="23"/>
      <c r="AI1441" s="22">
        <f t="shared" si="604"/>
        <v>0</v>
      </c>
      <c r="AJ1441" s="314"/>
      <c r="AK1441" s="314"/>
      <c r="AL1441" s="314"/>
      <c r="AM1441" s="314"/>
      <c r="AN1441" s="327" t="s">
        <v>39</v>
      </c>
      <c r="AO1441" s="324"/>
      <c r="AP1441" s="325"/>
      <c r="AQ1441" s="326"/>
      <c r="AR1441" s="326"/>
      <c r="AS1441" s="326"/>
      <c r="AT1441" s="22"/>
      <c r="AU1441" s="23"/>
      <c r="AV1441" s="22">
        <f t="shared" si="605"/>
        <v>0</v>
      </c>
      <c r="AW1441" s="314"/>
      <c r="AX1441" s="314"/>
      <c r="AY1441" s="314"/>
      <c r="AZ1441" s="314"/>
      <c r="BA1441" s="31" t="s">
        <v>39</v>
      </c>
      <c r="BB1441" s="11"/>
      <c r="BC1441" s="12"/>
      <c r="BD1441" s="28"/>
      <c r="BE1441" s="28"/>
      <c r="BF1441" s="28"/>
      <c r="BG1441" s="10"/>
      <c r="BH1441" s="15"/>
      <c r="BI1441" s="10">
        <f t="shared" si="606"/>
        <v>0</v>
      </c>
      <c r="BJ1441" s="5"/>
      <c r="BK1441" s="5"/>
      <c r="BL1441" s="5"/>
      <c r="BM1441" s="5"/>
    </row>
    <row r="1442" spans="1:65" x14ac:dyDescent="0.25">
      <c r="A1442" s="328" t="s">
        <v>28</v>
      </c>
      <c r="B1442" s="324" t="s">
        <v>1191</v>
      </c>
      <c r="C1442" s="325"/>
      <c r="D1442" s="326"/>
      <c r="E1442" s="326"/>
      <c r="F1442" s="326"/>
      <c r="G1442" s="22">
        <v>1</v>
      </c>
      <c r="H1442" s="329">
        <f>SUM(VENEER!X24)</f>
        <v>1258.2600000000002</v>
      </c>
      <c r="I1442" s="22">
        <f t="shared" ref="I1442:I1443" si="608">SUM(G1442*H1442)</f>
        <v>1258.2600000000002</v>
      </c>
      <c r="J1442" s="329" t="s">
        <v>1338</v>
      </c>
      <c r="K1442" s="330"/>
      <c r="L1442" s="314"/>
      <c r="M1442" s="314"/>
      <c r="N1442" s="328" t="s">
        <v>28</v>
      </c>
      <c r="O1442" s="324" t="s">
        <v>1191</v>
      </c>
      <c r="P1442" s="325"/>
      <c r="Q1442" s="326"/>
      <c r="R1442" s="326"/>
      <c r="S1442" s="326"/>
      <c r="T1442" s="22">
        <v>1</v>
      </c>
      <c r="U1442" s="329">
        <f>SUM('VENEER TO LAMINATE'!M24)</f>
        <v>377.28000000000003</v>
      </c>
      <c r="V1442" s="22">
        <f t="shared" si="603"/>
        <v>377.28000000000003</v>
      </c>
      <c r="W1442" s="329" t="s">
        <v>1514</v>
      </c>
      <c r="X1442" s="330"/>
      <c r="Y1442" s="314"/>
      <c r="Z1442" s="314"/>
      <c r="AA1442" s="328" t="s">
        <v>28</v>
      </c>
      <c r="AB1442" s="324" t="s">
        <v>1191</v>
      </c>
      <c r="AC1442" s="325"/>
      <c r="AD1442" s="326"/>
      <c r="AE1442" s="326"/>
      <c r="AF1442" s="326"/>
      <c r="AG1442" s="22">
        <v>1</v>
      </c>
      <c r="AH1442" s="329">
        <f>SUM('EGGER LAMINATE'!N24)</f>
        <v>284.9366</v>
      </c>
      <c r="AI1442" s="22">
        <f t="shared" si="604"/>
        <v>284.9366</v>
      </c>
      <c r="AJ1442" s="329" t="s">
        <v>1527</v>
      </c>
      <c r="AK1442" s="330"/>
      <c r="AL1442" s="314"/>
      <c r="AM1442" s="314"/>
      <c r="AN1442" s="328" t="s">
        <v>28</v>
      </c>
      <c r="AO1442" s="324" t="s">
        <v>1191</v>
      </c>
      <c r="AP1442" s="325"/>
      <c r="AQ1442" s="326"/>
      <c r="AR1442" s="326"/>
      <c r="AS1442" s="326"/>
      <c r="AT1442" s="22">
        <v>1</v>
      </c>
      <c r="AU1442" s="329">
        <f>SUM(VENEER!U24)</f>
        <v>1400.0300000000002</v>
      </c>
      <c r="AV1442" s="22">
        <f t="shared" si="605"/>
        <v>1400.0300000000002</v>
      </c>
      <c r="AW1442" s="329" t="s">
        <v>1629</v>
      </c>
      <c r="AX1442" s="330"/>
      <c r="AY1442" s="314"/>
      <c r="AZ1442" s="314"/>
      <c r="BA1442" s="32" t="s">
        <v>28</v>
      </c>
      <c r="BB1442" s="11" t="s">
        <v>1191</v>
      </c>
      <c r="BC1442" s="12"/>
      <c r="BD1442" s="28"/>
      <c r="BE1442" s="28"/>
      <c r="BF1442" s="28"/>
      <c r="BG1442" s="10">
        <v>1</v>
      </c>
      <c r="BH1442" s="236">
        <f>SUM(VENEER!AE24)</f>
        <v>1363.52</v>
      </c>
      <c r="BI1442" s="10">
        <f t="shared" si="606"/>
        <v>1363.52</v>
      </c>
      <c r="BJ1442" s="236" t="s">
        <v>1675</v>
      </c>
      <c r="BK1442" s="172"/>
      <c r="BL1442" s="5"/>
      <c r="BM1442" s="5"/>
    </row>
    <row r="1443" spans="1:65" x14ac:dyDescent="0.25">
      <c r="A1443" s="328" t="s">
        <v>28</v>
      </c>
      <c r="B1443" s="324" t="s">
        <v>1185</v>
      </c>
      <c r="C1443" s="325"/>
      <c r="D1443" s="326"/>
      <c r="E1443" s="326"/>
      <c r="F1443" s="326"/>
      <c r="G1443" s="22">
        <v>3</v>
      </c>
      <c r="H1443" s="23">
        <v>105</v>
      </c>
      <c r="I1443" s="22">
        <f t="shared" si="608"/>
        <v>315</v>
      </c>
      <c r="J1443" s="22" t="s">
        <v>1245</v>
      </c>
      <c r="K1443" s="314"/>
      <c r="L1443" s="314"/>
      <c r="M1443" s="314"/>
      <c r="N1443" s="328" t="s">
        <v>28</v>
      </c>
      <c r="O1443" s="324" t="s">
        <v>1185</v>
      </c>
      <c r="P1443" s="325"/>
      <c r="Q1443" s="326"/>
      <c r="R1443" s="326"/>
      <c r="S1443" s="326"/>
      <c r="T1443" s="22">
        <v>3</v>
      </c>
      <c r="U1443" s="23">
        <v>105</v>
      </c>
      <c r="V1443" s="22">
        <f t="shared" si="603"/>
        <v>315</v>
      </c>
      <c r="W1443" s="22" t="s">
        <v>1245</v>
      </c>
      <c r="X1443" s="314"/>
      <c r="Y1443" s="314"/>
      <c r="Z1443" s="314"/>
      <c r="AA1443" s="328" t="s">
        <v>28</v>
      </c>
      <c r="AB1443" s="324" t="s">
        <v>1185</v>
      </c>
      <c r="AC1443" s="325"/>
      <c r="AD1443" s="326"/>
      <c r="AE1443" s="326"/>
      <c r="AF1443" s="326"/>
      <c r="AG1443" s="22">
        <v>3</v>
      </c>
      <c r="AH1443" s="23">
        <v>105</v>
      </c>
      <c r="AI1443" s="22">
        <f t="shared" si="604"/>
        <v>315</v>
      </c>
      <c r="AJ1443" s="22" t="s">
        <v>1245</v>
      </c>
      <c r="AK1443" s="314"/>
      <c r="AL1443" s="314"/>
      <c r="AM1443" s="314"/>
      <c r="AN1443" s="328" t="s">
        <v>28</v>
      </c>
      <c r="AO1443" s="324" t="s">
        <v>1185</v>
      </c>
      <c r="AP1443" s="325"/>
      <c r="AQ1443" s="326"/>
      <c r="AR1443" s="326"/>
      <c r="AS1443" s="326"/>
      <c r="AT1443" s="22">
        <v>3</v>
      </c>
      <c r="AU1443" s="23">
        <v>105</v>
      </c>
      <c r="AV1443" s="22">
        <f t="shared" si="605"/>
        <v>315</v>
      </c>
      <c r="AW1443" s="22" t="s">
        <v>1245</v>
      </c>
      <c r="AX1443" s="314"/>
      <c r="AY1443" s="314"/>
      <c r="AZ1443" s="314"/>
      <c r="BA1443" s="32" t="s">
        <v>28</v>
      </c>
      <c r="BB1443" s="11" t="s">
        <v>1185</v>
      </c>
      <c r="BC1443" s="12"/>
      <c r="BD1443" s="28"/>
      <c r="BE1443" s="28"/>
      <c r="BF1443" s="28"/>
      <c r="BG1443" s="10">
        <v>3</v>
      </c>
      <c r="BH1443" s="15">
        <v>105</v>
      </c>
      <c r="BI1443" s="10">
        <f t="shared" si="606"/>
        <v>315</v>
      </c>
      <c r="BJ1443" s="10" t="s">
        <v>1245</v>
      </c>
      <c r="BK1443" s="5"/>
      <c r="BL1443" s="5"/>
      <c r="BM1443" s="5"/>
    </row>
    <row r="1444" spans="1:65" x14ac:dyDescent="0.25">
      <c r="A1444" s="328" t="s">
        <v>28</v>
      </c>
      <c r="B1444" s="324"/>
      <c r="C1444" s="325"/>
      <c r="D1444" s="326"/>
      <c r="E1444" s="326"/>
      <c r="F1444" s="326"/>
      <c r="G1444" s="22"/>
      <c r="H1444" s="23"/>
      <c r="I1444" s="22">
        <f t="shared" ref="I1444:I1460" si="609">SUM(G1444*H1444)</f>
        <v>0</v>
      </c>
      <c r="J1444" s="314"/>
      <c r="K1444" s="314"/>
      <c r="L1444" s="314"/>
      <c r="M1444" s="314"/>
      <c r="N1444" s="328" t="s">
        <v>28</v>
      </c>
      <c r="O1444" s="324"/>
      <c r="P1444" s="325"/>
      <c r="Q1444" s="326"/>
      <c r="R1444" s="326"/>
      <c r="S1444" s="326"/>
      <c r="T1444" s="22"/>
      <c r="U1444" s="23"/>
      <c r="V1444" s="22">
        <f t="shared" si="603"/>
        <v>0</v>
      </c>
      <c r="W1444" s="314"/>
      <c r="X1444" s="314"/>
      <c r="Y1444" s="314"/>
      <c r="Z1444" s="314"/>
      <c r="AA1444" s="328" t="s">
        <v>28</v>
      </c>
      <c r="AB1444" s="324"/>
      <c r="AC1444" s="325"/>
      <c r="AD1444" s="326"/>
      <c r="AE1444" s="326"/>
      <c r="AF1444" s="326"/>
      <c r="AG1444" s="22"/>
      <c r="AH1444" s="23"/>
      <c r="AI1444" s="22">
        <f t="shared" si="604"/>
        <v>0</v>
      </c>
      <c r="AJ1444" s="314"/>
      <c r="AK1444" s="314"/>
      <c r="AL1444" s="314"/>
      <c r="AM1444" s="314"/>
      <c r="AN1444" s="328" t="s">
        <v>28</v>
      </c>
      <c r="AO1444" s="324"/>
      <c r="AP1444" s="325"/>
      <c r="AQ1444" s="326"/>
      <c r="AR1444" s="326"/>
      <c r="AS1444" s="326"/>
      <c r="AT1444" s="22"/>
      <c r="AU1444" s="23"/>
      <c r="AV1444" s="22">
        <f t="shared" si="605"/>
        <v>0</v>
      </c>
      <c r="AW1444" s="314"/>
      <c r="AX1444" s="314"/>
      <c r="AY1444" s="314"/>
      <c r="AZ1444" s="314"/>
      <c r="BA1444" s="32" t="s">
        <v>28</v>
      </c>
      <c r="BB1444" s="11"/>
      <c r="BC1444" s="12"/>
      <c r="BD1444" s="28"/>
      <c r="BE1444" s="28"/>
      <c r="BF1444" s="28"/>
      <c r="BG1444" s="10"/>
      <c r="BH1444" s="15"/>
      <c r="BI1444" s="10">
        <f t="shared" si="606"/>
        <v>0</v>
      </c>
      <c r="BJ1444" s="5"/>
      <c r="BK1444" s="5"/>
      <c r="BL1444" s="5"/>
      <c r="BM1444" s="5"/>
    </row>
    <row r="1445" spans="1:65" x14ac:dyDescent="0.25">
      <c r="A1445" s="311" t="s">
        <v>26</v>
      </c>
      <c r="B1445" s="324"/>
      <c r="C1445" s="325"/>
      <c r="D1445" s="326"/>
      <c r="E1445" s="326"/>
      <c r="F1445" s="326"/>
      <c r="G1445" s="331">
        <v>0.1</v>
      </c>
      <c r="H1445" s="23">
        <f>SUM(I1442:I1444)</f>
        <v>1573.2600000000002</v>
      </c>
      <c r="I1445" s="22">
        <f t="shared" si="609"/>
        <v>157.32600000000002</v>
      </c>
      <c r="J1445" s="314"/>
      <c r="K1445" s="314"/>
      <c r="L1445" s="314"/>
      <c r="M1445" s="314"/>
      <c r="N1445" s="311" t="s">
        <v>26</v>
      </c>
      <c r="O1445" s="324"/>
      <c r="P1445" s="325"/>
      <c r="Q1445" s="326"/>
      <c r="R1445" s="326"/>
      <c r="S1445" s="326"/>
      <c r="T1445" s="331">
        <v>0.1</v>
      </c>
      <c r="U1445" s="23">
        <f>SUM(V1442:V1444)</f>
        <v>692.28</v>
      </c>
      <c r="V1445" s="22">
        <f t="shared" si="603"/>
        <v>69.227999999999994</v>
      </c>
      <c r="W1445" s="314"/>
      <c r="X1445" s="314"/>
      <c r="Y1445" s="314"/>
      <c r="Z1445" s="314"/>
      <c r="AA1445" s="311" t="s">
        <v>26</v>
      </c>
      <c r="AB1445" s="324"/>
      <c r="AC1445" s="325"/>
      <c r="AD1445" s="326"/>
      <c r="AE1445" s="326"/>
      <c r="AF1445" s="326"/>
      <c r="AG1445" s="331">
        <v>0.1</v>
      </c>
      <c r="AH1445" s="23">
        <f>SUM(AI1442:AI1444)</f>
        <v>599.9366</v>
      </c>
      <c r="AI1445" s="22">
        <f t="shared" si="604"/>
        <v>59.993660000000006</v>
      </c>
      <c r="AJ1445" s="314"/>
      <c r="AK1445" s="314"/>
      <c r="AL1445" s="314"/>
      <c r="AM1445" s="314"/>
      <c r="AN1445" s="311" t="s">
        <v>26</v>
      </c>
      <c r="AO1445" s="324"/>
      <c r="AP1445" s="325"/>
      <c r="AQ1445" s="326"/>
      <c r="AR1445" s="326"/>
      <c r="AS1445" s="326"/>
      <c r="AT1445" s="331">
        <v>0.1</v>
      </c>
      <c r="AU1445" s="23">
        <f>SUM(AV1442:AV1444)</f>
        <v>1715.0300000000002</v>
      </c>
      <c r="AV1445" s="22">
        <f t="shared" si="605"/>
        <v>171.50300000000004</v>
      </c>
      <c r="AW1445" s="314"/>
      <c r="AX1445" s="314"/>
      <c r="AY1445" s="314"/>
      <c r="AZ1445" s="314"/>
      <c r="BA1445" t="s">
        <v>26</v>
      </c>
      <c r="BB1445" s="11"/>
      <c r="BC1445" s="12"/>
      <c r="BD1445" s="28"/>
      <c r="BE1445" s="28"/>
      <c r="BF1445" s="28"/>
      <c r="BG1445" s="33">
        <v>0.1</v>
      </c>
      <c r="BH1445" s="15">
        <f>SUM(BI1442:BI1444)</f>
        <v>1678.52</v>
      </c>
      <c r="BI1445" s="10">
        <f t="shared" si="606"/>
        <v>167.852</v>
      </c>
      <c r="BJ1445" s="5"/>
      <c r="BK1445" s="5"/>
      <c r="BL1445" s="5"/>
      <c r="BM1445" s="5"/>
    </row>
    <row r="1446" spans="1:65" x14ac:dyDescent="0.25">
      <c r="A1446" s="311"/>
      <c r="B1446" s="324" t="s">
        <v>27</v>
      </c>
      <c r="C1446" s="325"/>
      <c r="D1446" s="326"/>
      <c r="E1446" s="326"/>
      <c r="F1446" s="326"/>
      <c r="G1446" s="22">
        <v>3</v>
      </c>
      <c r="H1446" s="23">
        <v>15</v>
      </c>
      <c r="I1446" s="22">
        <f t="shared" si="609"/>
        <v>45</v>
      </c>
      <c r="J1446" s="314"/>
      <c r="K1446" s="314"/>
      <c r="L1446" s="314"/>
      <c r="M1446" s="314"/>
      <c r="N1446" s="311"/>
      <c r="O1446" s="324" t="s">
        <v>27</v>
      </c>
      <c r="P1446" s="325"/>
      <c r="Q1446" s="326"/>
      <c r="R1446" s="326"/>
      <c r="S1446" s="326"/>
      <c r="T1446" s="22">
        <v>3</v>
      </c>
      <c r="U1446" s="23">
        <v>15</v>
      </c>
      <c r="V1446" s="22">
        <f t="shared" si="603"/>
        <v>45</v>
      </c>
      <c r="W1446" s="314"/>
      <c r="X1446" s="314"/>
      <c r="Y1446" s="314"/>
      <c r="Z1446" s="314"/>
      <c r="AA1446" s="311"/>
      <c r="AB1446" s="324" t="s">
        <v>27</v>
      </c>
      <c r="AC1446" s="325"/>
      <c r="AD1446" s="326"/>
      <c r="AE1446" s="326"/>
      <c r="AF1446" s="326"/>
      <c r="AG1446" s="22">
        <v>3</v>
      </c>
      <c r="AH1446" s="23">
        <v>15</v>
      </c>
      <c r="AI1446" s="22">
        <f t="shared" si="604"/>
        <v>45</v>
      </c>
      <c r="AJ1446" s="314"/>
      <c r="AK1446" s="314"/>
      <c r="AL1446" s="314"/>
      <c r="AM1446" s="314"/>
      <c r="AN1446" s="311"/>
      <c r="AO1446" s="324" t="s">
        <v>27</v>
      </c>
      <c r="AP1446" s="325"/>
      <c r="AQ1446" s="326"/>
      <c r="AR1446" s="326"/>
      <c r="AS1446" s="326"/>
      <c r="AT1446" s="22">
        <v>3</v>
      </c>
      <c r="AU1446" s="23">
        <v>15</v>
      </c>
      <c r="AV1446" s="22">
        <f t="shared" si="605"/>
        <v>45</v>
      </c>
      <c r="AW1446" s="314"/>
      <c r="AX1446" s="314"/>
      <c r="AY1446" s="314"/>
      <c r="AZ1446" s="314"/>
      <c r="BB1446" s="11" t="s">
        <v>27</v>
      </c>
      <c r="BC1446" s="12"/>
      <c r="BD1446" s="28"/>
      <c r="BE1446" s="28"/>
      <c r="BF1446" s="28"/>
      <c r="BG1446" s="10">
        <v>3</v>
      </c>
      <c r="BH1446" s="15">
        <v>15</v>
      </c>
      <c r="BI1446" s="10">
        <f t="shared" si="606"/>
        <v>45</v>
      </c>
      <c r="BJ1446" s="5"/>
      <c r="BK1446" s="5"/>
      <c r="BL1446" s="5"/>
      <c r="BM1446" s="5"/>
    </row>
    <row r="1447" spans="1:65" x14ac:dyDescent="0.25">
      <c r="A1447" s="311"/>
      <c r="B1447" s="324" t="s">
        <v>13</v>
      </c>
      <c r="C1447" s="325" t="s">
        <v>14</v>
      </c>
      <c r="D1447" s="326" t="s">
        <v>29</v>
      </c>
      <c r="E1447" s="326"/>
      <c r="F1447" s="326">
        <f>SUM(G1433:G1435)</f>
        <v>24</v>
      </c>
      <c r="G1447" s="332">
        <f>SUM(F1447)/20</f>
        <v>1.2</v>
      </c>
      <c r="H1447" s="23"/>
      <c r="I1447" s="22">
        <f t="shared" si="609"/>
        <v>0</v>
      </c>
      <c r="J1447" s="314"/>
      <c r="K1447" s="314"/>
      <c r="L1447" s="314"/>
      <c r="M1447" s="314"/>
      <c r="N1447" s="311"/>
      <c r="O1447" s="324" t="s">
        <v>13</v>
      </c>
      <c r="P1447" s="325" t="s">
        <v>14</v>
      </c>
      <c r="Q1447" s="326" t="s">
        <v>29</v>
      </c>
      <c r="R1447" s="326"/>
      <c r="S1447" s="326">
        <f>SUM(T1433:T1435)</f>
        <v>24</v>
      </c>
      <c r="T1447" s="332">
        <f>SUM(S1447)/20</f>
        <v>1.2</v>
      </c>
      <c r="U1447" s="23"/>
      <c r="V1447" s="22">
        <f t="shared" si="603"/>
        <v>0</v>
      </c>
      <c r="W1447" s="314"/>
      <c r="X1447" s="314"/>
      <c r="Y1447" s="314"/>
      <c r="Z1447" s="314"/>
      <c r="AA1447" s="311"/>
      <c r="AB1447" s="324" t="s">
        <v>13</v>
      </c>
      <c r="AC1447" s="325" t="s">
        <v>14</v>
      </c>
      <c r="AD1447" s="326" t="s">
        <v>29</v>
      </c>
      <c r="AE1447" s="326"/>
      <c r="AF1447" s="326">
        <f>SUM(AG1433:AG1435)</f>
        <v>24</v>
      </c>
      <c r="AG1447" s="332">
        <f>SUM(AF1447)/20</f>
        <v>1.2</v>
      </c>
      <c r="AH1447" s="23"/>
      <c r="AI1447" s="22">
        <f t="shared" si="604"/>
        <v>0</v>
      </c>
      <c r="AJ1447" s="314"/>
      <c r="AK1447" s="314"/>
      <c r="AL1447" s="314"/>
      <c r="AM1447" s="314"/>
      <c r="AN1447" s="311"/>
      <c r="AO1447" s="324" t="s">
        <v>13</v>
      </c>
      <c r="AP1447" s="325" t="s">
        <v>14</v>
      </c>
      <c r="AQ1447" s="326" t="s">
        <v>29</v>
      </c>
      <c r="AR1447" s="326"/>
      <c r="AS1447" s="326">
        <f>SUM(AT1433:AT1435)</f>
        <v>24</v>
      </c>
      <c r="AT1447" s="332">
        <f>SUM(AS1447)/20</f>
        <v>1.2</v>
      </c>
      <c r="AU1447" s="23"/>
      <c r="AV1447" s="22">
        <f t="shared" si="605"/>
        <v>0</v>
      </c>
      <c r="AW1447" s="314"/>
      <c r="AX1447" s="314"/>
      <c r="AY1447" s="314"/>
      <c r="AZ1447" s="314"/>
      <c r="BB1447" s="11" t="s">
        <v>13</v>
      </c>
      <c r="BC1447" s="12" t="s">
        <v>14</v>
      </c>
      <c r="BD1447" s="28" t="s">
        <v>29</v>
      </c>
      <c r="BE1447" s="28"/>
      <c r="BF1447" s="28">
        <f>SUM(BG1433:BG1435)</f>
        <v>24</v>
      </c>
      <c r="BG1447" s="34">
        <f>SUM(BF1447)/20</f>
        <v>1.2</v>
      </c>
      <c r="BH1447" s="23"/>
      <c r="BI1447" s="10">
        <f t="shared" si="606"/>
        <v>0</v>
      </c>
      <c r="BJ1447" s="5"/>
      <c r="BK1447" s="5"/>
      <c r="BL1447" s="5"/>
      <c r="BM1447" s="5"/>
    </row>
    <row r="1448" spans="1:65" x14ac:dyDescent="0.25">
      <c r="A1448" s="311"/>
      <c r="B1448" s="324" t="s">
        <v>13</v>
      </c>
      <c r="C1448" s="325" t="s">
        <v>14</v>
      </c>
      <c r="D1448" s="326" t="s">
        <v>30</v>
      </c>
      <c r="E1448" s="326"/>
      <c r="F1448" s="326">
        <f>SUM(G1436:G1438)</f>
        <v>0</v>
      </c>
      <c r="G1448" s="332">
        <f>SUM(F1448)/10</f>
        <v>0</v>
      </c>
      <c r="H1448" s="23"/>
      <c r="I1448" s="22">
        <f t="shared" si="609"/>
        <v>0</v>
      </c>
      <c r="J1448" s="314"/>
      <c r="K1448" s="314"/>
      <c r="L1448" s="314"/>
      <c r="M1448" s="314"/>
      <c r="N1448" s="311"/>
      <c r="O1448" s="324" t="s">
        <v>13</v>
      </c>
      <c r="P1448" s="325" t="s">
        <v>14</v>
      </c>
      <c r="Q1448" s="326" t="s">
        <v>30</v>
      </c>
      <c r="R1448" s="326"/>
      <c r="S1448" s="326">
        <f>SUM(T1436:T1438)</f>
        <v>0</v>
      </c>
      <c r="T1448" s="332">
        <f>SUM(S1448)/10</f>
        <v>0</v>
      </c>
      <c r="U1448" s="23"/>
      <c r="V1448" s="22">
        <f t="shared" si="603"/>
        <v>0</v>
      </c>
      <c r="W1448" s="314"/>
      <c r="X1448" s="314"/>
      <c r="Y1448" s="314"/>
      <c r="Z1448" s="314"/>
      <c r="AA1448" s="311"/>
      <c r="AB1448" s="324" t="s">
        <v>13</v>
      </c>
      <c r="AC1448" s="325" t="s">
        <v>14</v>
      </c>
      <c r="AD1448" s="326" t="s">
        <v>30</v>
      </c>
      <c r="AE1448" s="326"/>
      <c r="AF1448" s="326">
        <f>SUM(AG1436:AG1438)</f>
        <v>0</v>
      </c>
      <c r="AG1448" s="332">
        <f>SUM(AF1448)/10</f>
        <v>0</v>
      </c>
      <c r="AH1448" s="23"/>
      <c r="AI1448" s="22">
        <f t="shared" si="604"/>
        <v>0</v>
      </c>
      <c r="AJ1448" s="314"/>
      <c r="AK1448" s="314"/>
      <c r="AL1448" s="314"/>
      <c r="AM1448" s="314"/>
      <c r="AN1448" s="311"/>
      <c r="AO1448" s="324" t="s">
        <v>13</v>
      </c>
      <c r="AP1448" s="325" t="s">
        <v>14</v>
      </c>
      <c r="AQ1448" s="326" t="s">
        <v>30</v>
      </c>
      <c r="AR1448" s="326"/>
      <c r="AS1448" s="326">
        <f>SUM(AT1436:AT1438)</f>
        <v>0</v>
      </c>
      <c r="AT1448" s="332">
        <f>SUM(AS1448)/10</f>
        <v>0</v>
      </c>
      <c r="AU1448" s="23"/>
      <c r="AV1448" s="22">
        <f t="shared" si="605"/>
        <v>0</v>
      </c>
      <c r="AW1448" s="314"/>
      <c r="AX1448" s="314"/>
      <c r="AY1448" s="314"/>
      <c r="AZ1448" s="314"/>
      <c r="BB1448" s="11" t="s">
        <v>13</v>
      </c>
      <c r="BC1448" s="12" t="s">
        <v>14</v>
      </c>
      <c r="BD1448" s="28" t="s">
        <v>30</v>
      </c>
      <c r="BE1448" s="28"/>
      <c r="BF1448" s="28">
        <f>SUM(BG1436:BG1438)</f>
        <v>0</v>
      </c>
      <c r="BG1448" s="34">
        <f>SUM(BF1448)/10</f>
        <v>0</v>
      </c>
      <c r="BH1448" s="23"/>
      <c r="BI1448" s="10">
        <f t="shared" si="606"/>
        <v>0</v>
      </c>
      <c r="BJ1448" s="5"/>
      <c r="BK1448" s="5"/>
      <c r="BL1448" s="5"/>
      <c r="BM1448" s="5"/>
    </row>
    <row r="1449" spans="1:65" x14ac:dyDescent="0.25">
      <c r="A1449" s="311"/>
      <c r="B1449" s="324" t="s">
        <v>13</v>
      </c>
      <c r="C1449" s="325" t="s">
        <v>14</v>
      </c>
      <c r="D1449" s="326" t="s">
        <v>60</v>
      </c>
      <c r="E1449" s="326"/>
      <c r="F1449" s="333">
        <v>24</v>
      </c>
      <c r="G1449" s="332">
        <f>SUM(F1449)*0.25</f>
        <v>6</v>
      </c>
      <c r="H1449" s="23"/>
      <c r="I1449" s="22">
        <f t="shared" si="609"/>
        <v>0</v>
      </c>
      <c r="J1449" s="314"/>
      <c r="K1449" s="314"/>
      <c r="L1449" s="314"/>
      <c r="M1449" s="314"/>
      <c r="N1449" s="311"/>
      <c r="O1449" s="324" t="s">
        <v>13</v>
      </c>
      <c r="P1449" s="325" t="s">
        <v>14</v>
      </c>
      <c r="Q1449" s="326" t="s">
        <v>60</v>
      </c>
      <c r="R1449" s="326"/>
      <c r="S1449" s="333">
        <v>24</v>
      </c>
      <c r="T1449" s="332">
        <f>SUM(S1449)*0.25</f>
        <v>6</v>
      </c>
      <c r="U1449" s="23"/>
      <c r="V1449" s="22">
        <f t="shared" si="603"/>
        <v>0</v>
      </c>
      <c r="W1449" s="314"/>
      <c r="X1449" s="314"/>
      <c r="Y1449" s="314"/>
      <c r="Z1449" s="314"/>
      <c r="AA1449" s="311"/>
      <c r="AB1449" s="324" t="s">
        <v>13</v>
      </c>
      <c r="AC1449" s="325" t="s">
        <v>14</v>
      </c>
      <c r="AD1449" s="326" t="s">
        <v>60</v>
      </c>
      <c r="AE1449" s="326"/>
      <c r="AF1449" s="333">
        <v>24</v>
      </c>
      <c r="AG1449" s="332">
        <f>SUM(AF1449)*0.25</f>
        <v>6</v>
      </c>
      <c r="AH1449" s="23"/>
      <c r="AI1449" s="22">
        <f t="shared" si="604"/>
        <v>0</v>
      </c>
      <c r="AJ1449" s="314"/>
      <c r="AK1449" s="314"/>
      <c r="AL1449" s="314"/>
      <c r="AM1449" s="314"/>
      <c r="AN1449" s="311"/>
      <c r="AO1449" s="324" t="s">
        <v>13</v>
      </c>
      <c r="AP1449" s="325" t="s">
        <v>14</v>
      </c>
      <c r="AQ1449" s="326" t="s">
        <v>60</v>
      </c>
      <c r="AR1449" s="326"/>
      <c r="AS1449" s="333">
        <v>24</v>
      </c>
      <c r="AT1449" s="332">
        <f>SUM(AS1449)*0.25</f>
        <v>6</v>
      </c>
      <c r="AU1449" s="23"/>
      <c r="AV1449" s="22">
        <f t="shared" si="605"/>
        <v>0</v>
      </c>
      <c r="AW1449" s="314"/>
      <c r="AX1449" s="314"/>
      <c r="AY1449" s="314"/>
      <c r="AZ1449" s="314"/>
      <c r="BB1449" s="11" t="s">
        <v>13</v>
      </c>
      <c r="BC1449" s="12" t="s">
        <v>14</v>
      </c>
      <c r="BD1449" s="28" t="s">
        <v>60</v>
      </c>
      <c r="BE1449" s="28"/>
      <c r="BF1449" s="69">
        <v>24</v>
      </c>
      <c r="BG1449" s="34">
        <f>SUM(BF1449)*0.25</f>
        <v>6</v>
      </c>
      <c r="BH1449" s="23"/>
      <c r="BI1449" s="10">
        <f t="shared" si="606"/>
        <v>0</v>
      </c>
      <c r="BJ1449" s="5"/>
      <c r="BK1449" s="5"/>
      <c r="BL1449" s="5"/>
      <c r="BM1449" s="5"/>
    </row>
    <row r="1450" spans="1:65" x14ac:dyDescent="0.25">
      <c r="A1450" s="311"/>
      <c r="B1450" s="324" t="s">
        <v>13</v>
      </c>
      <c r="C1450" s="325" t="s">
        <v>14</v>
      </c>
      <c r="D1450" s="326" t="s">
        <v>247</v>
      </c>
      <c r="E1450" s="326"/>
      <c r="F1450" s="326"/>
      <c r="G1450" s="332">
        <f>SUM(G1447)</f>
        <v>1.2</v>
      </c>
      <c r="H1450" s="23"/>
      <c r="I1450" s="22">
        <f t="shared" si="609"/>
        <v>0</v>
      </c>
      <c r="J1450" s="314"/>
      <c r="K1450" s="314"/>
      <c r="L1450" s="314"/>
      <c r="M1450" s="314"/>
      <c r="N1450" s="311"/>
      <c r="O1450" s="324" t="s">
        <v>13</v>
      </c>
      <c r="P1450" s="325" t="s">
        <v>14</v>
      </c>
      <c r="Q1450" s="326" t="s">
        <v>247</v>
      </c>
      <c r="R1450" s="326"/>
      <c r="S1450" s="326"/>
      <c r="T1450" s="332">
        <f>SUM(T1447)</f>
        <v>1.2</v>
      </c>
      <c r="U1450" s="23"/>
      <c r="V1450" s="22">
        <f t="shared" si="603"/>
        <v>0</v>
      </c>
      <c r="W1450" s="314"/>
      <c r="X1450" s="314"/>
      <c r="Y1450" s="314"/>
      <c r="Z1450" s="314"/>
      <c r="AA1450" s="311"/>
      <c r="AB1450" s="324" t="s">
        <v>13</v>
      </c>
      <c r="AC1450" s="325" t="s">
        <v>14</v>
      </c>
      <c r="AD1450" s="326" t="s">
        <v>247</v>
      </c>
      <c r="AE1450" s="326"/>
      <c r="AF1450" s="326"/>
      <c r="AG1450" s="332">
        <f>SUM(AG1447)</f>
        <v>1.2</v>
      </c>
      <c r="AH1450" s="23"/>
      <c r="AI1450" s="22">
        <f t="shared" si="604"/>
        <v>0</v>
      </c>
      <c r="AJ1450" s="314"/>
      <c r="AK1450" s="314"/>
      <c r="AL1450" s="314"/>
      <c r="AM1450" s="314"/>
      <c r="AN1450" s="311"/>
      <c r="AO1450" s="324" t="s">
        <v>13</v>
      </c>
      <c r="AP1450" s="325" t="s">
        <v>14</v>
      </c>
      <c r="AQ1450" s="326" t="s">
        <v>247</v>
      </c>
      <c r="AR1450" s="326"/>
      <c r="AS1450" s="326"/>
      <c r="AT1450" s="332">
        <f>SUM(AT1447)</f>
        <v>1.2</v>
      </c>
      <c r="AU1450" s="23"/>
      <c r="AV1450" s="22">
        <f t="shared" si="605"/>
        <v>0</v>
      </c>
      <c r="AW1450" s="314"/>
      <c r="AX1450" s="314"/>
      <c r="AY1450" s="314"/>
      <c r="AZ1450" s="314"/>
      <c r="BB1450" s="11" t="s">
        <v>13</v>
      </c>
      <c r="BC1450" s="12" t="s">
        <v>14</v>
      </c>
      <c r="BD1450" s="28" t="s">
        <v>247</v>
      </c>
      <c r="BE1450" s="28"/>
      <c r="BF1450" s="28"/>
      <c r="BG1450" s="34">
        <f>SUM(BG1447)</f>
        <v>1.2</v>
      </c>
      <c r="BH1450" s="23"/>
      <c r="BI1450" s="10">
        <f t="shared" si="606"/>
        <v>0</v>
      </c>
      <c r="BJ1450" s="5"/>
      <c r="BK1450" s="5"/>
      <c r="BL1450" s="5"/>
      <c r="BM1450" s="5"/>
    </row>
    <row r="1451" spans="1:65" x14ac:dyDescent="0.25">
      <c r="A1451" s="311"/>
      <c r="B1451" s="324" t="s">
        <v>13</v>
      </c>
      <c r="C1451" s="325" t="s">
        <v>15</v>
      </c>
      <c r="D1451" s="326" t="s">
        <v>1248</v>
      </c>
      <c r="E1451" s="326"/>
      <c r="F1451" s="326">
        <v>8</v>
      </c>
      <c r="G1451" s="332">
        <f>SUM(F1451)*2</f>
        <v>16</v>
      </c>
      <c r="H1451" s="23"/>
      <c r="I1451" s="22">
        <f t="shared" si="609"/>
        <v>0</v>
      </c>
      <c r="J1451" s="314"/>
      <c r="K1451" s="314"/>
      <c r="L1451" s="314"/>
      <c r="M1451" s="314"/>
      <c r="N1451" s="311"/>
      <c r="O1451" s="324" t="s">
        <v>13</v>
      </c>
      <c r="P1451" s="325" t="s">
        <v>15</v>
      </c>
      <c r="Q1451" s="326" t="s">
        <v>1248</v>
      </c>
      <c r="R1451" s="326"/>
      <c r="S1451" s="326">
        <v>8</v>
      </c>
      <c r="T1451" s="332">
        <f>SUM(S1451)*2</f>
        <v>16</v>
      </c>
      <c r="U1451" s="23"/>
      <c r="V1451" s="22">
        <f t="shared" si="603"/>
        <v>0</v>
      </c>
      <c r="W1451" s="314"/>
      <c r="X1451" s="314"/>
      <c r="Y1451" s="314"/>
      <c r="Z1451" s="314"/>
      <c r="AA1451" s="311"/>
      <c r="AB1451" s="324" t="s">
        <v>13</v>
      </c>
      <c r="AC1451" s="325" t="s">
        <v>15</v>
      </c>
      <c r="AD1451" s="326" t="s">
        <v>1248</v>
      </c>
      <c r="AE1451" s="326"/>
      <c r="AF1451" s="326">
        <v>8</v>
      </c>
      <c r="AG1451" s="332">
        <f>SUM(AF1451)*2</f>
        <v>16</v>
      </c>
      <c r="AH1451" s="23"/>
      <c r="AI1451" s="22">
        <f t="shared" si="604"/>
        <v>0</v>
      </c>
      <c r="AJ1451" s="314"/>
      <c r="AK1451" s="314"/>
      <c r="AL1451" s="314"/>
      <c r="AM1451" s="314"/>
      <c r="AN1451" s="311"/>
      <c r="AO1451" s="324" t="s">
        <v>13</v>
      </c>
      <c r="AP1451" s="325" t="s">
        <v>15</v>
      </c>
      <c r="AQ1451" s="326" t="s">
        <v>1248</v>
      </c>
      <c r="AR1451" s="326"/>
      <c r="AS1451" s="326">
        <v>8</v>
      </c>
      <c r="AT1451" s="332">
        <f>SUM(AS1451)*2</f>
        <v>16</v>
      </c>
      <c r="AU1451" s="23"/>
      <c r="AV1451" s="22">
        <f t="shared" si="605"/>
        <v>0</v>
      </c>
      <c r="AW1451" s="314"/>
      <c r="AX1451" s="314"/>
      <c r="AY1451" s="314"/>
      <c r="AZ1451" s="314"/>
      <c r="BB1451" s="11" t="s">
        <v>13</v>
      </c>
      <c r="BC1451" s="12" t="s">
        <v>15</v>
      </c>
      <c r="BD1451" s="28" t="s">
        <v>1248</v>
      </c>
      <c r="BE1451" s="28"/>
      <c r="BF1451" s="28">
        <v>8</v>
      </c>
      <c r="BG1451" s="34">
        <f>SUM(BF1451)*2</f>
        <v>16</v>
      </c>
      <c r="BH1451" s="23"/>
      <c r="BI1451" s="10">
        <f t="shared" si="606"/>
        <v>0</v>
      </c>
      <c r="BJ1451" s="5"/>
      <c r="BK1451" s="5"/>
      <c r="BL1451" s="5"/>
      <c r="BM1451" s="5"/>
    </row>
    <row r="1452" spans="1:65" x14ac:dyDescent="0.25">
      <c r="A1452" s="311"/>
      <c r="B1452" s="324" t="s">
        <v>13</v>
      </c>
      <c r="C1452" s="325" t="s">
        <v>15</v>
      </c>
      <c r="D1452" s="326" t="s">
        <v>1209</v>
      </c>
      <c r="E1452" s="326"/>
      <c r="F1452" s="326">
        <v>8</v>
      </c>
      <c r="G1452" s="332">
        <f>SUM(F1452)*3</f>
        <v>24</v>
      </c>
      <c r="H1452" s="23"/>
      <c r="I1452" s="22">
        <f t="shared" si="609"/>
        <v>0</v>
      </c>
      <c r="J1452" s="314"/>
      <c r="K1452" s="314"/>
      <c r="L1452" s="314"/>
      <c r="M1452" s="314"/>
      <c r="N1452" s="311"/>
      <c r="O1452" s="324" t="s">
        <v>13</v>
      </c>
      <c r="P1452" s="325" t="s">
        <v>15</v>
      </c>
      <c r="Q1452" s="326" t="s">
        <v>1209</v>
      </c>
      <c r="R1452" s="326"/>
      <c r="S1452" s="326">
        <v>8</v>
      </c>
      <c r="T1452" s="332">
        <f>SUM(S1452)*3</f>
        <v>24</v>
      </c>
      <c r="U1452" s="23"/>
      <c r="V1452" s="22">
        <f t="shared" si="603"/>
        <v>0</v>
      </c>
      <c r="W1452" s="314"/>
      <c r="X1452" s="314"/>
      <c r="Y1452" s="314"/>
      <c r="Z1452" s="314"/>
      <c r="AA1452" s="311"/>
      <c r="AB1452" s="324" t="s">
        <v>13</v>
      </c>
      <c r="AC1452" s="325" t="s">
        <v>15</v>
      </c>
      <c r="AD1452" s="326" t="s">
        <v>1209</v>
      </c>
      <c r="AE1452" s="326"/>
      <c r="AF1452" s="326">
        <v>8</v>
      </c>
      <c r="AG1452" s="332">
        <f>SUM(AF1452)*3</f>
        <v>24</v>
      </c>
      <c r="AH1452" s="23"/>
      <c r="AI1452" s="22">
        <f t="shared" si="604"/>
        <v>0</v>
      </c>
      <c r="AJ1452" s="314"/>
      <c r="AK1452" s="314"/>
      <c r="AL1452" s="314"/>
      <c r="AM1452" s="314"/>
      <c r="AN1452" s="311"/>
      <c r="AO1452" s="324" t="s">
        <v>13</v>
      </c>
      <c r="AP1452" s="325" t="s">
        <v>15</v>
      </c>
      <c r="AQ1452" s="326" t="s">
        <v>1209</v>
      </c>
      <c r="AR1452" s="326"/>
      <c r="AS1452" s="326">
        <v>8</v>
      </c>
      <c r="AT1452" s="332">
        <f>SUM(AS1452)*3</f>
        <v>24</v>
      </c>
      <c r="AU1452" s="23"/>
      <c r="AV1452" s="22">
        <f t="shared" si="605"/>
        <v>0</v>
      </c>
      <c r="AW1452" s="314"/>
      <c r="AX1452" s="314"/>
      <c r="AY1452" s="314"/>
      <c r="AZ1452" s="314"/>
      <c r="BB1452" s="11" t="s">
        <v>13</v>
      </c>
      <c r="BC1452" s="12" t="s">
        <v>15</v>
      </c>
      <c r="BD1452" s="28" t="s">
        <v>1209</v>
      </c>
      <c r="BE1452" s="28"/>
      <c r="BF1452" s="28">
        <v>8</v>
      </c>
      <c r="BG1452" s="34">
        <f>SUM(BF1452)*3</f>
        <v>24</v>
      </c>
      <c r="BH1452" s="23"/>
      <c r="BI1452" s="10">
        <f t="shared" si="606"/>
        <v>0</v>
      </c>
      <c r="BJ1452" s="5"/>
      <c r="BK1452" s="5"/>
      <c r="BL1452" s="5"/>
      <c r="BM1452" s="5"/>
    </row>
    <row r="1453" spans="1:65" x14ac:dyDescent="0.25">
      <c r="A1453" s="311"/>
      <c r="B1453" s="324" t="s">
        <v>13</v>
      </c>
      <c r="C1453" s="325" t="s">
        <v>15</v>
      </c>
      <c r="D1453" s="326"/>
      <c r="E1453" s="326"/>
      <c r="F1453" s="326"/>
      <c r="G1453" s="332"/>
      <c r="H1453" s="23"/>
      <c r="I1453" s="22">
        <f t="shared" si="609"/>
        <v>0</v>
      </c>
      <c r="J1453" s="314"/>
      <c r="K1453" s="314"/>
      <c r="L1453" s="314"/>
      <c r="M1453" s="314"/>
      <c r="N1453" s="311"/>
      <c r="O1453" s="324" t="s">
        <v>13</v>
      </c>
      <c r="P1453" s="325" t="s">
        <v>15</v>
      </c>
      <c r="Q1453" s="326"/>
      <c r="R1453" s="326"/>
      <c r="S1453" s="326"/>
      <c r="T1453" s="332"/>
      <c r="U1453" s="23"/>
      <c r="V1453" s="22">
        <f t="shared" si="603"/>
        <v>0</v>
      </c>
      <c r="W1453" s="314"/>
      <c r="X1453" s="314"/>
      <c r="Y1453" s="314"/>
      <c r="Z1453" s="314"/>
      <c r="AA1453" s="311"/>
      <c r="AB1453" s="324" t="s">
        <v>13</v>
      </c>
      <c r="AC1453" s="325" t="s">
        <v>15</v>
      </c>
      <c r="AD1453" s="326"/>
      <c r="AE1453" s="326"/>
      <c r="AF1453" s="326"/>
      <c r="AG1453" s="332"/>
      <c r="AH1453" s="23"/>
      <c r="AI1453" s="22">
        <f t="shared" si="604"/>
        <v>0</v>
      </c>
      <c r="AJ1453" s="314"/>
      <c r="AK1453" s="314"/>
      <c r="AL1453" s="314"/>
      <c r="AM1453" s="314"/>
      <c r="AN1453" s="311"/>
      <c r="AO1453" s="324" t="s">
        <v>13</v>
      </c>
      <c r="AP1453" s="325" t="s">
        <v>15</v>
      </c>
      <c r="AQ1453" s="326"/>
      <c r="AR1453" s="326"/>
      <c r="AS1453" s="326"/>
      <c r="AT1453" s="332"/>
      <c r="AU1453" s="23"/>
      <c r="AV1453" s="22">
        <f t="shared" si="605"/>
        <v>0</v>
      </c>
      <c r="AW1453" s="314"/>
      <c r="AX1453" s="314"/>
      <c r="AY1453" s="314"/>
      <c r="AZ1453" s="314"/>
      <c r="BB1453" s="11" t="s">
        <v>13</v>
      </c>
      <c r="BC1453" s="12" t="s">
        <v>15</v>
      </c>
      <c r="BD1453" s="28"/>
      <c r="BE1453" s="28"/>
      <c r="BF1453" s="28"/>
      <c r="BG1453" s="34"/>
      <c r="BH1453" s="23"/>
      <c r="BI1453" s="10">
        <f t="shared" si="606"/>
        <v>0</v>
      </c>
      <c r="BJ1453" s="5"/>
      <c r="BK1453" s="5"/>
      <c r="BL1453" s="5"/>
      <c r="BM1453" s="5"/>
    </row>
    <row r="1454" spans="1:65" x14ac:dyDescent="0.25">
      <c r="A1454" s="311"/>
      <c r="B1454" s="324" t="s">
        <v>13</v>
      </c>
      <c r="C1454" s="325" t="s">
        <v>16</v>
      </c>
      <c r="D1454" s="326"/>
      <c r="E1454" s="326"/>
      <c r="F1454" s="326"/>
      <c r="G1454" s="332">
        <v>6</v>
      </c>
      <c r="H1454" s="23"/>
      <c r="I1454" s="22">
        <f t="shared" si="609"/>
        <v>0</v>
      </c>
      <c r="J1454" s="314"/>
      <c r="K1454" s="314"/>
      <c r="L1454" s="314"/>
      <c r="M1454" s="314"/>
      <c r="N1454" s="311"/>
      <c r="O1454" s="324" t="s">
        <v>13</v>
      </c>
      <c r="P1454" s="325" t="s">
        <v>16</v>
      </c>
      <c r="Q1454" s="326"/>
      <c r="R1454" s="326"/>
      <c r="S1454" s="326"/>
      <c r="T1454" s="332">
        <v>6</v>
      </c>
      <c r="U1454" s="23"/>
      <c r="V1454" s="22">
        <f t="shared" si="603"/>
        <v>0</v>
      </c>
      <c r="W1454" s="314"/>
      <c r="X1454" s="314"/>
      <c r="Y1454" s="314"/>
      <c r="Z1454" s="314"/>
      <c r="AA1454" s="311"/>
      <c r="AB1454" s="324" t="s">
        <v>13</v>
      </c>
      <c r="AC1454" s="325" t="s">
        <v>16</v>
      </c>
      <c r="AD1454" s="326"/>
      <c r="AE1454" s="326"/>
      <c r="AF1454" s="326"/>
      <c r="AG1454" s="332">
        <v>6</v>
      </c>
      <c r="AH1454" s="23"/>
      <c r="AI1454" s="22">
        <f t="shared" si="604"/>
        <v>0</v>
      </c>
      <c r="AJ1454" s="314"/>
      <c r="AK1454" s="314"/>
      <c r="AL1454" s="314"/>
      <c r="AM1454" s="314"/>
      <c r="AN1454" s="311"/>
      <c r="AO1454" s="324" t="s">
        <v>13</v>
      </c>
      <c r="AP1454" s="325" t="s">
        <v>16</v>
      </c>
      <c r="AQ1454" s="326"/>
      <c r="AR1454" s="326"/>
      <c r="AS1454" s="326"/>
      <c r="AT1454" s="332">
        <v>6</v>
      </c>
      <c r="AU1454" s="23"/>
      <c r="AV1454" s="22">
        <f t="shared" si="605"/>
        <v>0</v>
      </c>
      <c r="AW1454" s="314"/>
      <c r="AX1454" s="314"/>
      <c r="AY1454" s="314"/>
      <c r="AZ1454" s="314"/>
      <c r="BB1454" s="11" t="s">
        <v>13</v>
      </c>
      <c r="BC1454" s="12" t="s">
        <v>16</v>
      </c>
      <c r="BD1454" s="28"/>
      <c r="BE1454" s="28"/>
      <c r="BF1454" s="28"/>
      <c r="BG1454" s="34">
        <v>6</v>
      </c>
      <c r="BH1454" s="23"/>
      <c r="BI1454" s="10">
        <f t="shared" si="606"/>
        <v>0</v>
      </c>
      <c r="BJ1454" s="5"/>
      <c r="BK1454" s="5"/>
      <c r="BL1454" s="5"/>
      <c r="BM1454" s="5"/>
    </row>
    <row r="1455" spans="1:65" x14ac:dyDescent="0.25">
      <c r="A1455" s="311"/>
      <c r="B1455" s="324" t="s">
        <v>13</v>
      </c>
      <c r="C1455" s="325" t="s">
        <v>16</v>
      </c>
      <c r="D1455" s="326"/>
      <c r="E1455" s="326"/>
      <c r="F1455" s="326"/>
      <c r="G1455" s="332"/>
      <c r="H1455" s="23"/>
      <c r="I1455" s="22">
        <f t="shared" si="609"/>
        <v>0</v>
      </c>
      <c r="J1455" s="314"/>
      <c r="K1455" s="314"/>
      <c r="L1455" s="314"/>
      <c r="M1455" s="314"/>
      <c r="N1455" s="311"/>
      <c r="O1455" s="324" t="s">
        <v>13</v>
      </c>
      <c r="P1455" s="325" t="s">
        <v>16</v>
      </c>
      <c r="Q1455" s="326"/>
      <c r="R1455" s="326"/>
      <c r="S1455" s="326"/>
      <c r="T1455" s="332"/>
      <c r="U1455" s="23"/>
      <c r="V1455" s="22">
        <f t="shared" si="603"/>
        <v>0</v>
      </c>
      <c r="W1455" s="314"/>
      <c r="X1455" s="314"/>
      <c r="Y1455" s="314"/>
      <c r="Z1455" s="314"/>
      <c r="AA1455" s="311"/>
      <c r="AB1455" s="324" t="s">
        <v>13</v>
      </c>
      <c r="AC1455" s="325" t="s">
        <v>16</v>
      </c>
      <c r="AD1455" s="326"/>
      <c r="AE1455" s="326"/>
      <c r="AF1455" s="326"/>
      <c r="AG1455" s="332"/>
      <c r="AH1455" s="23"/>
      <c r="AI1455" s="22">
        <f t="shared" si="604"/>
        <v>0</v>
      </c>
      <c r="AJ1455" s="314"/>
      <c r="AK1455" s="314"/>
      <c r="AL1455" s="314"/>
      <c r="AM1455" s="314"/>
      <c r="AN1455" s="311"/>
      <c r="AO1455" s="324" t="s">
        <v>13</v>
      </c>
      <c r="AP1455" s="325" t="s">
        <v>16</v>
      </c>
      <c r="AQ1455" s="326"/>
      <c r="AR1455" s="326"/>
      <c r="AS1455" s="326"/>
      <c r="AT1455" s="332"/>
      <c r="AU1455" s="23"/>
      <c r="AV1455" s="22">
        <f t="shared" si="605"/>
        <v>0</v>
      </c>
      <c r="AW1455" s="314"/>
      <c r="AX1455" s="314"/>
      <c r="AY1455" s="314"/>
      <c r="AZ1455" s="314"/>
      <c r="BB1455" s="11" t="s">
        <v>13</v>
      </c>
      <c r="BC1455" s="12" t="s">
        <v>16</v>
      </c>
      <c r="BD1455" s="28"/>
      <c r="BE1455" s="28"/>
      <c r="BF1455" s="28"/>
      <c r="BG1455" s="34"/>
      <c r="BH1455" s="23"/>
      <c r="BI1455" s="10">
        <f t="shared" si="606"/>
        <v>0</v>
      </c>
      <c r="BJ1455" s="5"/>
      <c r="BK1455" s="5"/>
      <c r="BL1455" s="5"/>
      <c r="BM1455" s="5"/>
    </row>
    <row r="1456" spans="1:65" x14ac:dyDescent="0.25">
      <c r="A1456" s="311"/>
      <c r="B1456" s="324" t="s">
        <v>21</v>
      </c>
      <c r="C1456" s="325" t="s">
        <v>14</v>
      </c>
      <c r="D1456" s="326"/>
      <c r="E1456" s="326"/>
      <c r="F1456" s="326"/>
      <c r="G1456" s="22">
        <f>SUM(G1447:G1450)</f>
        <v>8.4</v>
      </c>
      <c r="H1456" s="23">
        <v>37.42</v>
      </c>
      <c r="I1456" s="22">
        <f t="shared" si="609"/>
        <v>314.32800000000003</v>
      </c>
      <c r="J1456" s="314"/>
      <c r="K1456" s="314">
        <f>SUM(G1456)*I1431</f>
        <v>8.4</v>
      </c>
      <c r="L1456" s="314"/>
      <c r="M1456" s="314"/>
      <c r="N1456" s="311"/>
      <c r="O1456" s="324" t="s">
        <v>21</v>
      </c>
      <c r="P1456" s="325" t="s">
        <v>14</v>
      </c>
      <c r="Q1456" s="326"/>
      <c r="R1456" s="326"/>
      <c r="S1456" s="326"/>
      <c r="T1456" s="22">
        <f>SUM(T1447:T1450)</f>
        <v>8.4</v>
      </c>
      <c r="U1456" s="23">
        <v>37.42</v>
      </c>
      <c r="V1456" s="22">
        <f t="shared" si="603"/>
        <v>314.32800000000003</v>
      </c>
      <c r="W1456" s="314"/>
      <c r="X1456" s="314">
        <f>SUM(T1456)*V1431</f>
        <v>0</v>
      </c>
      <c r="Y1456" s="314"/>
      <c r="Z1456" s="314"/>
      <c r="AA1456" s="311"/>
      <c r="AB1456" s="324" t="s">
        <v>21</v>
      </c>
      <c r="AC1456" s="325" t="s">
        <v>14</v>
      </c>
      <c r="AD1456" s="326"/>
      <c r="AE1456" s="326"/>
      <c r="AF1456" s="326"/>
      <c r="AG1456" s="22">
        <f>SUM(AG1447:AG1450)</f>
        <v>8.4</v>
      </c>
      <c r="AH1456" s="23">
        <v>37.42</v>
      </c>
      <c r="AI1456" s="22">
        <f t="shared" si="604"/>
        <v>314.32800000000003</v>
      </c>
      <c r="AJ1456" s="314"/>
      <c r="AK1456" s="314">
        <f>SUM(AG1456)*AI1431</f>
        <v>0</v>
      </c>
      <c r="AL1456" s="314"/>
      <c r="AM1456" s="314"/>
      <c r="AN1456" s="311"/>
      <c r="AO1456" s="324" t="s">
        <v>21</v>
      </c>
      <c r="AP1456" s="325" t="s">
        <v>14</v>
      </c>
      <c r="AQ1456" s="326"/>
      <c r="AR1456" s="326"/>
      <c r="AS1456" s="326"/>
      <c r="AT1456" s="22">
        <f>SUM(AT1447:AT1450)</f>
        <v>8.4</v>
      </c>
      <c r="AU1456" s="23">
        <v>37.42</v>
      </c>
      <c r="AV1456" s="22">
        <f t="shared" si="605"/>
        <v>314.32800000000003</v>
      </c>
      <c r="AW1456" s="314"/>
      <c r="AX1456" s="314">
        <f>SUM(AT1456)*AV1431</f>
        <v>0</v>
      </c>
      <c r="AY1456" s="314"/>
      <c r="AZ1456" s="314"/>
      <c r="BB1456" s="11" t="s">
        <v>21</v>
      </c>
      <c r="BC1456" s="12" t="s">
        <v>14</v>
      </c>
      <c r="BD1456" s="28"/>
      <c r="BE1456" s="28"/>
      <c r="BF1456" s="28"/>
      <c r="BG1456" s="22">
        <f>SUM(BG1447:BG1450)</f>
        <v>8.4</v>
      </c>
      <c r="BH1456" s="15">
        <v>37.42</v>
      </c>
      <c r="BI1456" s="10">
        <f t="shared" si="606"/>
        <v>314.32800000000003</v>
      </c>
      <c r="BJ1456" s="5"/>
      <c r="BK1456" s="5">
        <f>SUM(BG1456)*BI1431</f>
        <v>0</v>
      </c>
      <c r="BL1456" s="5"/>
      <c r="BM1456" s="5"/>
    </row>
    <row r="1457" spans="1:65" x14ac:dyDescent="0.25">
      <c r="A1457" s="311"/>
      <c r="B1457" s="324" t="s">
        <v>21</v>
      </c>
      <c r="C1457" s="325" t="s">
        <v>15</v>
      </c>
      <c r="D1457" s="326"/>
      <c r="E1457" s="326"/>
      <c r="F1457" s="326"/>
      <c r="G1457" s="22">
        <f>SUM(G1451:G1453)</f>
        <v>40</v>
      </c>
      <c r="H1457" s="23">
        <v>37.42</v>
      </c>
      <c r="I1457" s="22">
        <f t="shared" si="609"/>
        <v>1496.8000000000002</v>
      </c>
      <c r="J1457" s="314"/>
      <c r="K1457" s="314"/>
      <c r="L1457" s="314">
        <f>SUM(G1457)*I1431</f>
        <v>40</v>
      </c>
      <c r="M1457" s="314"/>
      <c r="N1457" s="311"/>
      <c r="O1457" s="324" t="s">
        <v>21</v>
      </c>
      <c r="P1457" s="325" t="s">
        <v>15</v>
      </c>
      <c r="Q1457" s="326"/>
      <c r="R1457" s="326"/>
      <c r="S1457" s="326"/>
      <c r="T1457" s="22">
        <f>SUM(T1451:T1453)</f>
        <v>40</v>
      </c>
      <c r="U1457" s="23">
        <v>37.42</v>
      </c>
      <c r="V1457" s="22">
        <f t="shared" si="603"/>
        <v>1496.8000000000002</v>
      </c>
      <c r="W1457" s="314"/>
      <c r="X1457" s="314"/>
      <c r="Y1457" s="314">
        <f>SUM(T1457)*V1431</f>
        <v>0</v>
      </c>
      <c r="Z1457" s="314"/>
      <c r="AA1457" s="311"/>
      <c r="AB1457" s="324" t="s">
        <v>21</v>
      </c>
      <c r="AC1457" s="325" t="s">
        <v>15</v>
      </c>
      <c r="AD1457" s="326"/>
      <c r="AE1457" s="326"/>
      <c r="AF1457" s="326"/>
      <c r="AG1457" s="22">
        <f>SUM(AG1451:AG1453)</f>
        <v>40</v>
      </c>
      <c r="AH1457" s="23">
        <v>37.42</v>
      </c>
      <c r="AI1457" s="22">
        <f t="shared" si="604"/>
        <v>1496.8000000000002</v>
      </c>
      <c r="AJ1457" s="314"/>
      <c r="AK1457" s="314"/>
      <c r="AL1457" s="314">
        <f>SUM(AG1457)*AI1431</f>
        <v>0</v>
      </c>
      <c r="AM1457" s="314"/>
      <c r="AN1457" s="311"/>
      <c r="AO1457" s="324" t="s">
        <v>21</v>
      </c>
      <c r="AP1457" s="325" t="s">
        <v>15</v>
      </c>
      <c r="AQ1457" s="326"/>
      <c r="AR1457" s="326"/>
      <c r="AS1457" s="326"/>
      <c r="AT1457" s="22">
        <f>SUM(AT1451:AT1453)</f>
        <v>40</v>
      </c>
      <c r="AU1457" s="23">
        <v>37.42</v>
      </c>
      <c r="AV1457" s="22">
        <f t="shared" si="605"/>
        <v>1496.8000000000002</v>
      </c>
      <c r="AW1457" s="314"/>
      <c r="AX1457" s="314"/>
      <c r="AY1457" s="314">
        <f>SUM(AT1457)*AV1431</f>
        <v>0</v>
      </c>
      <c r="AZ1457" s="314"/>
      <c r="BB1457" s="11" t="s">
        <v>21</v>
      </c>
      <c r="BC1457" s="12" t="s">
        <v>15</v>
      </c>
      <c r="BD1457" s="28"/>
      <c r="BE1457" s="28"/>
      <c r="BF1457" s="28"/>
      <c r="BG1457" s="22">
        <f>SUM(BG1451:BG1453)</f>
        <v>40</v>
      </c>
      <c r="BH1457" s="15">
        <v>37.42</v>
      </c>
      <c r="BI1457" s="10">
        <f t="shared" si="606"/>
        <v>1496.8000000000002</v>
      </c>
      <c r="BJ1457" s="5"/>
      <c r="BK1457" s="5"/>
      <c r="BL1457" s="5">
        <f>SUM(BG1457)*BI1431</f>
        <v>0</v>
      </c>
      <c r="BM1457" s="5"/>
    </row>
    <row r="1458" spans="1:65" x14ac:dyDescent="0.25">
      <c r="A1458" s="311"/>
      <c r="B1458" s="324" t="s">
        <v>21</v>
      </c>
      <c r="C1458" s="325" t="s">
        <v>16</v>
      </c>
      <c r="D1458" s="326"/>
      <c r="E1458" s="326"/>
      <c r="F1458" s="326"/>
      <c r="G1458" s="22">
        <f>SUM(G1454:G1455)</f>
        <v>6</v>
      </c>
      <c r="H1458" s="23">
        <v>37.42</v>
      </c>
      <c r="I1458" s="22">
        <f t="shared" si="609"/>
        <v>224.52</v>
      </c>
      <c r="J1458" s="314"/>
      <c r="K1458" s="314"/>
      <c r="L1458" s="314"/>
      <c r="M1458" s="314">
        <f>SUM(G1458)*I1431</f>
        <v>6</v>
      </c>
      <c r="N1458" s="311"/>
      <c r="O1458" s="324" t="s">
        <v>21</v>
      </c>
      <c r="P1458" s="325" t="s">
        <v>16</v>
      </c>
      <c r="Q1458" s="326"/>
      <c r="R1458" s="326"/>
      <c r="S1458" s="326"/>
      <c r="T1458" s="22">
        <f>SUM(T1454:T1455)</f>
        <v>6</v>
      </c>
      <c r="U1458" s="23">
        <v>37.42</v>
      </c>
      <c r="V1458" s="22">
        <f t="shared" si="603"/>
        <v>224.52</v>
      </c>
      <c r="W1458" s="314"/>
      <c r="X1458" s="314"/>
      <c r="Y1458" s="314"/>
      <c r="Z1458" s="314">
        <f>SUM(T1458)*V1431</f>
        <v>0</v>
      </c>
      <c r="AA1458" s="311"/>
      <c r="AB1458" s="324" t="s">
        <v>21</v>
      </c>
      <c r="AC1458" s="325" t="s">
        <v>16</v>
      </c>
      <c r="AD1458" s="326"/>
      <c r="AE1458" s="326"/>
      <c r="AF1458" s="326"/>
      <c r="AG1458" s="22">
        <f>SUM(AG1454:AG1455)</f>
        <v>6</v>
      </c>
      <c r="AH1458" s="23">
        <v>37.42</v>
      </c>
      <c r="AI1458" s="22">
        <f t="shared" si="604"/>
        <v>224.52</v>
      </c>
      <c r="AJ1458" s="314"/>
      <c r="AK1458" s="314"/>
      <c r="AL1458" s="314"/>
      <c r="AM1458" s="314">
        <f>SUM(AG1458)*AI1431</f>
        <v>0</v>
      </c>
      <c r="AN1458" s="311"/>
      <c r="AO1458" s="324" t="s">
        <v>21</v>
      </c>
      <c r="AP1458" s="325" t="s">
        <v>16</v>
      </c>
      <c r="AQ1458" s="326"/>
      <c r="AR1458" s="326"/>
      <c r="AS1458" s="326"/>
      <c r="AT1458" s="22">
        <f>SUM(AT1454:AT1455)</f>
        <v>6</v>
      </c>
      <c r="AU1458" s="23">
        <v>37.42</v>
      </c>
      <c r="AV1458" s="22">
        <f t="shared" si="605"/>
        <v>224.52</v>
      </c>
      <c r="AW1458" s="314"/>
      <c r="AX1458" s="314"/>
      <c r="AY1458" s="314"/>
      <c r="AZ1458" s="314">
        <f>SUM(AT1458)*AV1431</f>
        <v>0</v>
      </c>
      <c r="BB1458" s="11" t="s">
        <v>21</v>
      </c>
      <c r="BC1458" s="12" t="s">
        <v>16</v>
      </c>
      <c r="BD1458" s="28"/>
      <c r="BE1458" s="28"/>
      <c r="BF1458" s="28"/>
      <c r="BG1458" s="22">
        <f>SUM(BG1454:BG1455)</f>
        <v>6</v>
      </c>
      <c r="BH1458" s="15">
        <v>37.42</v>
      </c>
      <c r="BI1458" s="10">
        <f t="shared" si="606"/>
        <v>224.52</v>
      </c>
      <c r="BJ1458" s="5"/>
      <c r="BK1458" s="5"/>
      <c r="BL1458" s="5"/>
      <c r="BM1458" s="5">
        <f>SUM(BG1458)*BI1431</f>
        <v>0</v>
      </c>
    </row>
    <row r="1459" spans="1:65" x14ac:dyDescent="0.25">
      <c r="A1459" s="311"/>
      <c r="B1459" s="324" t="s">
        <v>13</v>
      </c>
      <c r="C1459" s="325" t="s">
        <v>17</v>
      </c>
      <c r="D1459" s="326"/>
      <c r="E1459" s="326"/>
      <c r="F1459" s="326"/>
      <c r="G1459" s="332">
        <v>2</v>
      </c>
      <c r="H1459" s="23">
        <v>37.42</v>
      </c>
      <c r="I1459" s="22">
        <f t="shared" si="609"/>
        <v>74.84</v>
      </c>
      <c r="J1459" s="314"/>
      <c r="K1459" s="314"/>
      <c r="L1459" s="314">
        <f>SUM(G1459)*I1431</f>
        <v>2</v>
      </c>
      <c r="M1459" s="314"/>
      <c r="N1459" s="311"/>
      <c r="O1459" s="324" t="s">
        <v>13</v>
      </c>
      <c r="P1459" s="325" t="s">
        <v>17</v>
      </c>
      <c r="Q1459" s="326"/>
      <c r="R1459" s="326"/>
      <c r="S1459" s="326"/>
      <c r="T1459" s="332">
        <v>2</v>
      </c>
      <c r="U1459" s="23">
        <v>37.42</v>
      </c>
      <c r="V1459" s="22">
        <f t="shared" si="603"/>
        <v>74.84</v>
      </c>
      <c r="W1459" s="314"/>
      <c r="X1459" s="314"/>
      <c r="Y1459" s="314">
        <f>SUM(T1459)*V1431</f>
        <v>0</v>
      </c>
      <c r="Z1459" s="314"/>
      <c r="AA1459" s="311"/>
      <c r="AB1459" s="324" t="s">
        <v>13</v>
      </c>
      <c r="AC1459" s="325" t="s">
        <v>17</v>
      </c>
      <c r="AD1459" s="326"/>
      <c r="AE1459" s="326"/>
      <c r="AF1459" s="326"/>
      <c r="AG1459" s="332">
        <v>2</v>
      </c>
      <c r="AH1459" s="23">
        <v>37.42</v>
      </c>
      <c r="AI1459" s="22">
        <f t="shared" si="604"/>
        <v>74.84</v>
      </c>
      <c r="AJ1459" s="314"/>
      <c r="AK1459" s="314"/>
      <c r="AL1459" s="314">
        <f>SUM(AG1459)*AI1431</f>
        <v>0</v>
      </c>
      <c r="AM1459" s="314"/>
      <c r="AN1459" s="311"/>
      <c r="AO1459" s="324" t="s">
        <v>13</v>
      </c>
      <c r="AP1459" s="325" t="s">
        <v>17</v>
      </c>
      <c r="AQ1459" s="326"/>
      <c r="AR1459" s="326"/>
      <c r="AS1459" s="326"/>
      <c r="AT1459" s="332">
        <v>2</v>
      </c>
      <c r="AU1459" s="23">
        <v>37.42</v>
      </c>
      <c r="AV1459" s="22">
        <f t="shared" si="605"/>
        <v>74.84</v>
      </c>
      <c r="AW1459" s="314"/>
      <c r="AX1459" s="314"/>
      <c r="AY1459" s="314">
        <f>SUM(AT1459)*AV1431</f>
        <v>0</v>
      </c>
      <c r="AZ1459" s="314"/>
      <c r="BB1459" s="11" t="s">
        <v>13</v>
      </c>
      <c r="BC1459" s="12" t="s">
        <v>17</v>
      </c>
      <c r="BD1459" s="28"/>
      <c r="BE1459" s="28"/>
      <c r="BF1459" s="28"/>
      <c r="BG1459" s="34">
        <v>2</v>
      </c>
      <c r="BH1459" s="15">
        <v>37.42</v>
      </c>
      <c r="BI1459" s="10">
        <f t="shared" si="606"/>
        <v>74.84</v>
      </c>
      <c r="BJ1459" s="5"/>
      <c r="BK1459" s="5"/>
      <c r="BL1459" s="5">
        <f>SUM(BG1459)*BI1431</f>
        <v>0</v>
      </c>
      <c r="BM1459" s="5"/>
    </row>
    <row r="1460" spans="1:65" x14ac:dyDescent="0.25">
      <c r="A1460" s="311"/>
      <c r="B1460" s="324" t="s">
        <v>12</v>
      </c>
      <c r="C1460" s="325"/>
      <c r="D1460" s="326"/>
      <c r="E1460" s="326"/>
      <c r="F1460" s="326"/>
      <c r="G1460" s="22"/>
      <c r="H1460" s="23">
        <v>37.42</v>
      </c>
      <c r="I1460" s="22">
        <f t="shared" si="609"/>
        <v>0</v>
      </c>
      <c r="J1460" s="314"/>
      <c r="K1460" s="314"/>
      <c r="L1460" s="314"/>
      <c r="M1460" s="314"/>
      <c r="N1460" s="311"/>
      <c r="O1460" s="324" t="s">
        <v>12</v>
      </c>
      <c r="P1460" s="325"/>
      <c r="Q1460" s="326"/>
      <c r="R1460" s="326"/>
      <c r="S1460" s="326"/>
      <c r="T1460" s="22"/>
      <c r="U1460" s="23">
        <v>37.42</v>
      </c>
      <c r="V1460" s="22">
        <f t="shared" si="603"/>
        <v>0</v>
      </c>
      <c r="W1460" s="314"/>
      <c r="X1460" s="314"/>
      <c r="Y1460" s="314"/>
      <c r="Z1460" s="314"/>
      <c r="AA1460" s="311"/>
      <c r="AB1460" s="324" t="s">
        <v>12</v>
      </c>
      <c r="AC1460" s="325"/>
      <c r="AD1460" s="326"/>
      <c r="AE1460" s="326"/>
      <c r="AF1460" s="326"/>
      <c r="AG1460" s="22"/>
      <c r="AH1460" s="23">
        <v>37.42</v>
      </c>
      <c r="AI1460" s="22">
        <f t="shared" si="604"/>
        <v>0</v>
      </c>
      <c r="AJ1460" s="314"/>
      <c r="AK1460" s="314"/>
      <c r="AL1460" s="314"/>
      <c r="AM1460" s="314"/>
      <c r="AN1460" s="311"/>
      <c r="AO1460" s="324" t="s">
        <v>12</v>
      </c>
      <c r="AP1460" s="325"/>
      <c r="AQ1460" s="326"/>
      <c r="AR1460" s="326"/>
      <c r="AS1460" s="326"/>
      <c r="AT1460" s="22"/>
      <c r="AU1460" s="23">
        <v>37.42</v>
      </c>
      <c r="AV1460" s="22">
        <f t="shared" si="605"/>
        <v>0</v>
      </c>
      <c r="AW1460" s="314"/>
      <c r="AX1460" s="314"/>
      <c r="AY1460" s="314"/>
      <c r="AZ1460" s="314"/>
      <c r="BB1460" s="11" t="s">
        <v>12</v>
      </c>
      <c r="BC1460" s="12"/>
      <c r="BD1460" s="28"/>
      <c r="BE1460" s="28"/>
      <c r="BF1460" s="28"/>
      <c r="BG1460" s="10"/>
      <c r="BH1460" s="15">
        <v>37.42</v>
      </c>
      <c r="BI1460" s="10">
        <f t="shared" si="606"/>
        <v>0</v>
      </c>
      <c r="BJ1460" s="5"/>
      <c r="BK1460" s="5"/>
      <c r="BL1460" s="5"/>
      <c r="BM1460" s="5"/>
    </row>
    <row r="1461" spans="1:65" x14ac:dyDescent="0.25">
      <c r="A1461" s="311"/>
      <c r="B1461" s="324" t="s">
        <v>11</v>
      </c>
      <c r="C1461" s="325"/>
      <c r="D1461" s="326"/>
      <c r="E1461" s="326"/>
      <c r="F1461" s="326"/>
      <c r="G1461" s="22">
        <v>1</v>
      </c>
      <c r="H1461" s="23">
        <f>SUM(I1433:I1460)*0.01</f>
        <v>40.390740000000008</v>
      </c>
      <c r="I1461" s="22">
        <f>SUM(G1461*H1461)</f>
        <v>40.390740000000008</v>
      </c>
      <c r="J1461" s="314"/>
      <c r="K1461" s="314"/>
      <c r="L1461" s="314"/>
      <c r="M1461" s="314"/>
      <c r="N1461" s="311"/>
      <c r="O1461" s="324" t="s">
        <v>11</v>
      </c>
      <c r="P1461" s="325"/>
      <c r="Q1461" s="326"/>
      <c r="R1461" s="326"/>
      <c r="S1461" s="326"/>
      <c r="T1461" s="22">
        <v>1</v>
      </c>
      <c r="U1461" s="23">
        <f>SUM(V1433:V1460)*0.01</f>
        <v>30.699960000000004</v>
      </c>
      <c r="V1461" s="22">
        <f>SUM(T1461*U1461)</f>
        <v>30.699960000000004</v>
      </c>
      <c r="W1461" s="314"/>
      <c r="X1461" s="314"/>
      <c r="Y1461" s="314"/>
      <c r="Z1461" s="314"/>
      <c r="AA1461" s="311"/>
      <c r="AB1461" s="324" t="s">
        <v>11</v>
      </c>
      <c r="AC1461" s="325"/>
      <c r="AD1461" s="326"/>
      <c r="AE1461" s="326"/>
      <c r="AF1461" s="326"/>
      <c r="AG1461" s="22">
        <v>1</v>
      </c>
      <c r="AH1461" s="23">
        <f>SUM(AI1433:AI1460)*0.01</f>
        <v>29.684182600000003</v>
      </c>
      <c r="AI1461" s="22">
        <f>SUM(AG1461*AH1461)</f>
        <v>29.684182600000003</v>
      </c>
      <c r="AJ1461" s="314"/>
      <c r="AK1461" s="314"/>
      <c r="AL1461" s="314"/>
      <c r="AM1461" s="314"/>
      <c r="AN1461" s="311"/>
      <c r="AO1461" s="324" t="s">
        <v>11</v>
      </c>
      <c r="AP1461" s="325"/>
      <c r="AQ1461" s="326"/>
      <c r="AR1461" s="326"/>
      <c r="AS1461" s="326"/>
      <c r="AT1461" s="22">
        <v>1</v>
      </c>
      <c r="AU1461" s="23">
        <f>SUM(AV1433:AV1460)*0.01</f>
        <v>41.950210000000006</v>
      </c>
      <c r="AV1461" s="22">
        <f>SUM(AT1461*AU1461)</f>
        <v>41.950210000000006</v>
      </c>
      <c r="AW1461" s="314"/>
      <c r="AX1461" s="314"/>
      <c r="AY1461" s="314"/>
      <c r="AZ1461" s="314"/>
      <c r="BB1461" s="11" t="s">
        <v>11</v>
      </c>
      <c r="BC1461" s="12"/>
      <c r="BD1461" s="28"/>
      <c r="BE1461" s="28"/>
      <c r="BF1461" s="28"/>
      <c r="BG1461" s="10">
        <v>1</v>
      </c>
      <c r="BH1461" s="15">
        <f>SUM(BI1433:BI1460)*0.01</f>
        <v>41.548600000000008</v>
      </c>
      <c r="BI1461" s="10">
        <f>SUM(BG1461*BH1461)</f>
        <v>41.548600000000008</v>
      </c>
      <c r="BJ1461" s="5"/>
      <c r="BK1461" s="5"/>
      <c r="BL1461" s="5"/>
      <c r="BM1461" s="5"/>
    </row>
    <row r="1462" spans="1:65" s="2" customFormat="1" x14ac:dyDescent="0.25">
      <c r="A1462" s="319"/>
      <c r="B1462" s="318" t="s">
        <v>10</v>
      </c>
      <c r="C1462" s="319"/>
      <c r="D1462" s="320"/>
      <c r="E1462" s="320"/>
      <c r="F1462" s="320"/>
      <c r="G1462" s="321">
        <f>SUM(G1456:G1459)</f>
        <v>56.4</v>
      </c>
      <c r="H1462" s="322"/>
      <c r="I1462" s="321">
        <f>SUM(I1433:I1461)</f>
        <v>4079.4647400000003</v>
      </c>
      <c r="J1462" s="321">
        <f>SUM(I1462)*I1431</f>
        <v>4079.4647400000003</v>
      </c>
      <c r="K1462" s="321">
        <f>SUM(K1456:K1461)</f>
        <v>8.4</v>
      </c>
      <c r="L1462" s="321">
        <f t="shared" ref="L1462" si="610">SUM(L1456:L1461)</f>
        <v>42</v>
      </c>
      <c r="M1462" s="321">
        <f t="shared" ref="M1462" si="611">SUM(M1456:M1461)</f>
        <v>6</v>
      </c>
      <c r="N1462" s="319"/>
      <c r="O1462" s="318" t="s">
        <v>10</v>
      </c>
      <c r="P1462" s="319"/>
      <c r="Q1462" s="320"/>
      <c r="R1462" s="320"/>
      <c r="S1462" s="320"/>
      <c r="T1462" s="321">
        <f>SUM(T1456:T1459)</f>
        <v>56.4</v>
      </c>
      <c r="U1462" s="322"/>
      <c r="V1462" s="321">
        <f>SUM(V1433:V1461)</f>
        <v>3100.6959600000005</v>
      </c>
      <c r="W1462" s="321">
        <f>SUM(V1462)*V1431</f>
        <v>0</v>
      </c>
      <c r="X1462" s="321">
        <f>SUM(X1456:X1461)</f>
        <v>0</v>
      </c>
      <c r="Y1462" s="321">
        <f t="shared" ref="Y1462:Z1462" si="612">SUM(Y1456:Y1461)</f>
        <v>0</v>
      </c>
      <c r="Z1462" s="321">
        <f t="shared" si="612"/>
        <v>0</v>
      </c>
      <c r="AA1462" s="319"/>
      <c r="AB1462" s="318" t="s">
        <v>10</v>
      </c>
      <c r="AC1462" s="319"/>
      <c r="AD1462" s="320"/>
      <c r="AE1462" s="320"/>
      <c r="AF1462" s="320"/>
      <c r="AG1462" s="321">
        <f>SUM(AG1456:AG1459)</f>
        <v>56.4</v>
      </c>
      <c r="AH1462" s="322"/>
      <c r="AI1462" s="321">
        <f>SUM(AI1433:AI1461)</f>
        <v>2998.1024426000004</v>
      </c>
      <c r="AJ1462" s="321">
        <f>SUM(AI1462)*AI1431</f>
        <v>0</v>
      </c>
      <c r="AK1462" s="321">
        <f>SUM(AK1456:AK1461)</f>
        <v>0</v>
      </c>
      <c r="AL1462" s="321">
        <f t="shared" ref="AL1462:AM1462" si="613">SUM(AL1456:AL1461)</f>
        <v>0</v>
      </c>
      <c r="AM1462" s="321">
        <f t="shared" si="613"/>
        <v>0</v>
      </c>
      <c r="AN1462" s="319"/>
      <c r="AO1462" s="318" t="s">
        <v>10</v>
      </c>
      <c r="AP1462" s="319"/>
      <c r="AQ1462" s="320"/>
      <c r="AR1462" s="320"/>
      <c r="AS1462" s="320"/>
      <c r="AT1462" s="321">
        <f>SUM(AT1456:AT1459)</f>
        <v>56.4</v>
      </c>
      <c r="AU1462" s="322"/>
      <c r="AV1462" s="321">
        <f>SUM(AV1433:AV1461)</f>
        <v>4236.9712100000006</v>
      </c>
      <c r="AW1462" s="321">
        <f>SUM(AV1462)*AV1431</f>
        <v>0</v>
      </c>
      <c r="AX1462" s="321">
        <f>SUM(AX1456:AX1461)</f>
        <v>0</v>
      </c>
      <c r="AY1462" s="321">
        <f t="shared" ref="AY1462:AZ1462" si="614">SUM(AY1456:AY1461)</f>
        <v>0</v>
      </c>
      <c r="AZ1462" s="321">
        <f t="shared" si="614"/>
        <v>0</v>
      </c>
      <c r="BB1462" s="8" t="s">
        <v>10</v>
      </c>
      <c r="BD1462" s="27"/>
      <c r="BE1462" s="27"/>
      <c r="BF1462" s="27"/>
      <c r="BG1462" s="6">
        <f>SUM(BG1456:BG1459)</f>
        <v>56.4</v>
      </c>
      <c r="BH1462" s="14"/>
      <c r="BI1462" s="6">
        <f>SUM(BI1433:BI1461)</f>
        <v>4196.4086000000007</v>
      </c>
      <c r="BJ1462" s="6">
        <f>SUM(BI1462)*BI1431</f>
        <v>0</v>
      </c>
      <c r="BK1462" s="6">
        <f>SUM(BK1456:BK1461)</f>
        <v>0</v>
      </c>
      <c r="BL1462" s="6">
        <f t="shared" ref="BL1462:BM1462" si="615">SUM(BL1456:BL1461)</f>
        <v>0</v>
      </c>
      <c r="BM1462" s="6">
        <f t="shared" si="615"/>
        <v>0</v>
      </c>
    </row>
    <row r="1463" spans="1:65" ht="15.6" x14ac:dyDescent="0.3">
      <c r="A1463" s="309" t="s">
        <v>9</v>
      </c>
      <c r="B1463" s="310" t="str">
        <f>'JMS SHEDULE OF WORKS'!D47</f>
        <v>FF-16 Male vanity unit</v>
      </c>
      <c r="C1463" s="311"/>
      <c r="D1463" s="312">
        <v>4.33</v>
      </c>
      <c r="E1463" s="312">
        <v>0.5</v>
      </c>
      <c r="F1463" s="313" t="str">
        <f>'JMS SHEDULE OF WORKS'!J47</f>
        <v>WC-02</v>
      </c>
      <c r="G1463" s="314"/>
      <c r="H1463" s="315" t="s">
        <v>22</v>
      </c>
      <c r="I1463" s="316">
        <f>'JMS SHEDULE OF WORKS'!G47</f>
        <v>5</v>
      </c>
      <c r="J1463" s="314"/>
      <c r="K1463" s="314"/>
      <c r="L1463" s="314"/>
      <c r="M1463" s="314"/>
      <c r="N1463" s="309" t="s">
        <v>9</v>
      </c>
      <c r="O1463" s="310">
        <f>'JMS SHEDULE OF WORKS'!Q47</f>
        <v>295</v>
      </c>
      <c r="P1463" s="311"/>
      <c r="Q1463" s="312">
        <v>4.33</v>
      </c>
      <c r="R1463" s="312">
        <v>0.5</v>
      </c>
      <c r="S1463" s="313">
        <f>'JMS SHEDULE OF WORKS'!W47</f>
        <v>43749</v>
      </c>
      <c r="T1463" s="314"/>
      <c r="U1463" s="315" t="s">
        <v>22</v>
      </c>
      <c r="V1463" s="316">
        <f>'JMS SHEDULE OF WORKS'!T47</f>
        <v>0</v>
      </c>
      <c r="W1463" s="314"/>
      <c r="X1463" s="314"/>
      <c r="Y1463" s="314"/>
      <c r="Z1463" s="314"/>
      <c r="AA1463" s="309" t="s">
        <v>9</v>
      </c>
      <c r="AB1463" s="310" t="str">
        <f>'JMS SHEDULE OF WORKS'!AD47</f>
        <v>Now revised to Egger laminate</v>
      </c>
      <c r="AC1463" s="311"/>
      <c r="AD1463" s="312">
        <v>4.33</v>
      </c>
      <c r="AE1463" s="312">
        <v>0.5</v>
      </c>
      <c r="AF1463" s="313">
        <f>'JMS SHEDULE OF WORKS'!AJ47</f>
        <v>0</v>
      </c>
      <c r="AG1463" s="314"/>
      <c r="AH1463" s="315" t="s">
        <v>22</v>
      </c>
      <c r="AI1463" s="316">
        <f>'JMS SHEDULE OF WORKS'!AG47</f>
        <v>0</v>
      </c>
      <c r="AJ1463" s="314"/>
      <c r="AK1463" s="314"/>
      <c r="AL1463" s="314"/>
      <c r="AM1463" s="314"/>
      <c r="AN1463" s="309" t="s">
        <v>9</v>
      </c>
      <c r="AO1463" s="310">
        <f>'JMS SHEDULE OF WORKS'!AQ47</f>
        <v>0</v>
      </c>
      <c r="AP1463" s="311"/>
      <c r="AQ1463" s="312">
        <v>4.33</v>
      </c>
      <c r="AR1463" s="312">
        <v>0.5</v>
      </c>
      <c r="AS1463" s="313">
        <f>'JMS SHEDULE OF WORKS'!AW47</f>
        <v>0</v>
      </c>
      <c r="AT1463" s="314"/>
      <c r="AU1463" s="315" t="s">
        <v>22</v>
      </c>
      <c r="AV1463" s="316">
        <f>'JMS SHEDULE OF WORKS'!AT47</f>
        <v>0</v>
      </c>
      <c r="AW1463" s="314"/>
      <c r="AX1463" s="314"/>
      <c r="AY1463" s="314"/>
      <c r="AZ1463" s="314"/>
      <c r="BA1463" s="3" t="s">
        <v>9</v>
      </c>
      <c r="BB1463" s="67">
        <f>'JMS SHEDULE OF WORKS'!BD47</f>
        <v>0</v>
      </c>
      <c r="BD1463" s="26">
        <v>4.33</v>
      </c>
      <c r="BE1463" s="26">
        <v>0.5</v>
      </c>
      <c r="BF1463" s="68">
        <f>'JMS SHEDULE OF WORKS'!BJ47</f>
        <v>0</v>
      </c>
      <c r="BG1463" s="5"/>
      <c r="BH1463" s="13" t="s">
        <v>22</v>
      </c>
      <c r="BI1463" s="24">
        <f>'JMS SHEDULE OF WORKS'!BG47</f>
        <v>0</v>
      </c>
      <c r="BJ1463" s="5"/>
      <c r="BK1463" s="5"/>
      <c r="BL1463" s="5"/>
      <c r="BM1463" s="5"/>
    </row>
    <row r="1464" spans="1:65" s="2" customFormat="1" x14ac:dyDescent="0.25">
      <c r="A1464" s="317" t="str">
        <f>'JMS SHEDULE OF WORKS'!A47</f>
        <v>6881/45</v>
      </c>
      <c r="B1464" s="318" t="s">
        <v>3</v>
      </c>
      <c r="C1464" s="319" t="s">
        <v>4</v>
      </c>
      <c r="D1464" s="320" t="s">
        <v>5</v>
      </c>
      <c r="E1464" s="320" t="s">
        <v>5</v>
      </c>
      <c r="F1464" s="320" t="s">
        <v>23</v>
      </c>
      <c r="G1464" s="321" t="s">
        <v>6</v>
      </c>
      <c r="H1464" s="322" t="s">
        <v>7</v>
      </c>
      <c r="I1464" s="321" t="s">
        <v>8</v>
      </c>
      <c r="J1464" s="321"/>
      <c r="K1464" s="321" t="s">
        <v>18</v>
      </c>
      <c r="L1464" s="321" t="s">
        <v>19</v>
      </c>
      <c r="M1464" s="321" t="s">
        <v>20</v>
      </c>
      <c r="N1464" s="317">
        <f>'JMS SHEDULE OF WORKS'!N47</f>
        <v>29522.569872</v>
      </c>
      <c r="O1464" s="318" t="s">
        <v>3</v>
      </c>
      <c r="P1464" s="319" t="s">
        <v>4</v>
      </c>
      <c r="Q1464" s="320" t="s">
        <v>5</v>
      </c>
      <c r="R1464" s="320" t="s">
        <v>5</v>
      </c>
      <c r="S1464" s="320" t="s">
        <v>23</v>
      </c>
      <c r="T1464" s="321" t="s">
        <v>6</v>
      </c>
      <c r="U1464" s="322" t="s">
        <v>7</v>
      </c>
      <c r="V1464" s="321" t="s">
        <v>8</v>
      </c>
      <c r="W1464" s="321"/>
      <c r="X1464" s="321" t="s">
        <v>18</v>
      </c>
      <c r="Y1464" s="321" t="s">
        <v>19</v>
      </c>
      <c r="Z1464" s="321" t="s">
        <v>20</v>
      </c>
      <c r="AA1464" s="317" t="str">
        <f>'JMS SHEDULE OF WORKS'!AA47</f>
        <v>Now revised to unfinished Oberflex from Shadbolts</v>
      </c>
      <c r="AB1464" s="318" t="s">
        <v>3</v>
      </c>
      <c r="AC1464" s="319" t="s">
        <v>4</v>
      </c>
      <c r="AD1464" s="320" t="s">
        <v>5</v>
      </c>
      <c r="AE1464" s="320" t="s">
        <v>5</v>
      </c>
      <c r="AF1464" s="320" t="s">
        <v>23</v>
      </c>
      <c r="AG1464" s="321" t="s">
        <v>6</v>
      </c>
      <c r="AH1464" s="322" t="s">
        <v>7</v>
      </c>
      <c r="AI1464" s="321" t="s">
        <v>8</v>
      </c>
      <c r="AJ1464" s="321"/>
      <c r="AK1464" s="321" t="s">
        <v>18</v>
      </c>
      <c r="AL1464" s="321" t="s">
        <v>19</v>
      </c>
      <c r="AM1464" s="321" t="s">
        <v>20</v>
      </c>
      <c r="AN1464" s="317">
        <f>'JMS SHEDULE OF WORKS'!AN47</f>
        <v>0</v>
      </c>
      <c r="AO1464" s="318" t="s">
        <v>3</v>
      </c>
      <c r="AP1464" s="319" t="s">
        <v>4</v>
      </c>
      <c r="AQ1464" s="320" t="s">
        <v>5</v>
      </c>
      <c r="AR1464" s="320" t="s">
        <v>5</v>
      </c>
      <c r="AS1464" s="320" t="s">
        <v>23</v>
      </c>
      <c r="AT1464" s="321" t="s">
        <v>6</v>
      </c>
      <c r="AU1464" s="322" t="s">
        <v>7</v>
      </c>
      <c r="AV1464" s="321" t="s">
        <v>8</v>
      </c>
      <c r="AW1464" s="321"/>
      <c r="AX1464" s="321" t="s">
        <v>18</v>
      </c>
      <c r="AY1464" s="321" t="s">
        <v>19</v>
      </c>
      <c r="AZ1464" s="321" t="s">
        <v>20</v>
      </c>
      <c r="BA1464" s="66">
        <f>'JMS SHEDULE OF WORKS'!BA47</f>
        <v>0</v>
      </c>
      <c r="BB1464" s="8" t="s">
        <v>3</v>
      </c>
      <c r="BC1464" s="2" t="s">
        <v>4</v>
      </c>
      <c r="BD1464" s="27" t="s">
        <v>5</v>
      </c>
      <c r="BE1464" s="27" t="s">
        <v>5</v>
      </c>
      <c r="BF1464" s="27" t="s">
        <v>23</v>
      </c>
      <c r="BG1464" s="6" t="s">
        <v>6</v>
      </c>
      <c r="BH1464" s="14" t="s">
        <v>7</v>
      </c>
      <c r="BI1464" s="6" t="s">
        <v>8</v>
      </c>
      <c r="BJ1464" s="6"/>
      <c r="BK1464" s="6" t="s">
        <v>18</v>
      </c>
      <c r="BL1464" s="6" t="s">
        <v>19</v>
      </c>
      <c r="BM1464" s="6" t="s">
        <v>20</v>
      </c>
    </row>
    <row r="1465" spans="1:65" x14ac:dyDescent="0.25">
      <c r="A1465" s="323" t="s">
        <v>24</v>
      </c>
      <c r="B1465" s="324" t="s">
        <v>1247</v>
      </c>
      <c r="C1465" s="325" t="s">
        <v>1212</v>
      </c>
      <c r="D1465" s="326">
        <v>0.05</v>
      </c>
      <c r="E1465" s="326">
        <v>0.05</v>
      </c>
      <c r="F1465" s="326">
        <f t="shared" ref="F1465:F1466" si="616">SUM(D1465*E1465)</f>
        <v>2.5000000000000005E-3</v>
      </c>
      <c r="G1465" s="22">
        <f>SUM(D1463)*4</f>
        <v>17.32</v>
      </c>
      <c r="H1465" s="23">
        <v>550</v>
      </c>
      <c r="I1465" s="22">
        <f t="shared" ref="I1465:I1466" si="617">SUM(F1465*G1465)*H1465</f>
        <v>23.815000000000008</v>
      </c>
      <c r="J1465" s="314"/>
      <c r="K1465" s="314"/>
      <c r="L1465" s="314"/>
      <c r="M1465" s="314"/>
      <c r="N1465" s="323" t="s">
        <v>24</v>
      </c>
      <c r="O1465" s="324" t="s">
        <v>1247</v>
      </c>
      <c r="P1465" s="325" t="s">
        <v>1212</v>
      </c>
      <c r="Q1465" s="326">
        <v>0.05</v>
      </c>
      <c r="R1465" s="326">
        <v>0.05</v>
      </c>
      <c r="S1465" s="326">
        <f t="shared" ref="S1465:S1466" si="618">SUM(Q1465*R1465)</f>
        <v>2.5000000000000005E-3</v>
      </c>
      <c r="T1465" s="22">
        <f>SUM(Q1463)*4</f>
        <v>17.32</v>
      </c>
      <c r="U1465" s="23">
        <v>550</v>
      </c>
      <c r="V1465" s="22">
        <f t="shared" ref="V1465:V1466" si="619">SUM(S1465*T1465)*U1465</f>
        <v>23.815000000000008</v>
      </c>
      <c r="W1465" s="314"/>
      <c r="X1465" s="314"/>
      <c r="Y1465" s="314"/>
      <c r="Z1465" s="314"/>
      <c r="AA1465" s="323" t="s">
        <v>24</v>
      </c>
      <c r="AB1465" s="324" t="s">
        <v>1247</v>
      </c>
      <c r="AC1465" s="325" t="s">
        <v>1212</v>
      </c>
      <c r="AD1465" s="326">
        <v>0.05</v>
      </c>
      <c r="AE1465" s="326">
        <v>0.05</v>
      </c>
      <c r="AF1465" s="326">
        <f t="shared" ref="AF1465:AF1466" si="620">SUM(AD1465*AE1465)</f>
        <v>2.5000000000000005E-3</v>
      </c>
      <c r="AG1465" s="22">
        <f>SUM(AD1463)*4</f>
        <v>17.32</v>
      </c>
      <c r="AH1465" s="23">
        <v>550</v>
      </c>
      <c r="AI1465" s="22">
        <f t="shared" ref="AI1465:AI1470" si="621">SUM(AF1465*AG1465)*AH1465</f>
        <v>23.815000000000008</v>
      </c>
      <c r="AJ1465" s="314"/>
      <c r="AK1465" s="314"/>
      <c r="AL1465" s="314"/>
      <c r="AM1465" s="314"/>
      <c r="AN1465" s="323" t="s">
        <v>24</v>
      </c>
      <c r="AO1465" s="324" t="s">
        <v>1247</v>
      </c>
      <c r="AP1465" s="325" t="s">
        <v>1212</v>
      </c>
      <c r="AQ1465" s="326">
        <v>0.05</v>
      </c>
      <c r="AR1465" s="326">
        <v>0.05</v>
      </c>
      <c r="AS1465" s="326">
        <f t="shared" ref="AS1465:AS1466" si="622">SUM(AQ1465*AR1465)</f>
        <v>2.5000000000000005E-3</v>
      </c>
      <c r="AT1465" s="22">
        <f>SUM(AQ1463)*4</f>
        <v>17.32</v>
      </c>
      <c r="AU1465" s="23">
        <v>550</v>
      </c>
      <c r="AV1465" s="22">
        <f t="shared" ref="AV1465:AV1466" si="623">SUM(AS1465*AT1465)*AU1465</f>
        <v>23.815000000000008</v>
      </c>
      <c r="AW1465" s="314"/>
      <c r="AX1465" s="314"/>
      <c r="AY1465" s="314"/>
      <c r="AZ1465" s="314"/>
      <c r="BA1465" s="30" t="s">
        <v>24</v>
      </c>
      <c r="BB1465" s="11" t="s">
        <v>1247</v>
      </c>
      <c r="BC1465" s="12" t="s">
        <v>1212</v>
      </c>
      <c r="BD1465" s="28">
        <v>0.05</v>
      </c>
      <c r="BE1465" s="28">
        <v>0.05</v>
      </c>
      <c r="BF1465" s="28">
        <f t="shared" ref="BF1465:BF1470" si="624">SUM(BD1465*BE1465)</f>
        <v>2.5000000000000005E-3</v>
      </c>
      <c r="BG1465" s="10">
        <f>SUM(BD1463)*4</f>
        <v>17.32</v>
      </c>
      <c r="BH1465" s="15">
        <v>550</v>
      </c>
      <c r="BI1465" s="10">
        <f t="shared" ref="BI1465:BI1470" si="625">SUM(BF1465*BG1465)*BH1465</f>
        <v>23.815000000000008</v>
      </c>
      <c r="BJ1465" s="5"/>
      <c r="BK1465" s="5"/>
      <c r="BL1465" s="5"/>
      <c r="BM1465" s="5"/>
    </row>
    <row r="1466" spans="1:65" x14ac:dyDescent="0.25">
      <c r="A1466" s="323" t="s">
        <v>24</v>
      </c>
      <c r="B1466" s="324" t="s">
        <v>1247</v>
      </c>
      <c r="C1466" s="325" t="s">
        <v>1212</v>
      </c>
      <c r="D1466" s="326">
        <v>0.05</v>
      </c>
      <c r="E1466" s="326">
        <v>0.05</v>
      </c>
      <c r="F1466" s="326">
        <f t="shared" si="616"/>
        <v>2.5000000000000005E-3</v>
      </c>
      <c r="G1466" s="22">
        <f>SUM(E1463)*36</f>
        <v>18</v>
      </c>
      <c r="H1466" s="23">
        <v>550</v>
      </c>
      <c r="I1466" s="22">
        <f t="shared" si="617"/>
        <v>24.750000000000007</v>
      </c>
      <c r="J1466" s="314"/>
      <c r="K1466" s="314"/>
      <c r="L1466" s="314"/>
      <c r="M1466" s="314"/>
      <c r="N1466" s="323" t="s">
        <v>24</v>
      </c>
      <c r="O1466" s="324" t="s">
        <v>1247</v>
      </c>
      <c r="P1466" s="325" t="s">
        <v>1212</v>
      </c>
      <c r="Q1466" s="326">
        <v>0.05</v>
      </c>
      <c r="R1466" s="326">
        <v>0.05</v>
      </c>
      <c r="S1466" s="326">
        <f t="shared" si="618"/>
        <v>2.5000000000000005E-3</v>
      </c>
      <c r="T1466" s="22">
        <f>SUM(R1463)*36</f>
        <v>18</v>
      </c>
      <c r="U1466" s="23">
        <v>550</v>
      </c>
      <c r="V1466" s="22">
        <f t="shared" si="619"/>
        <v>24.750000000000007</v>
      </c>
      <c r="W1466" s="314"/>
      <c r="X1466" s="314"/>
      <c r="Y1466" s="314"/>
      <c r="Z1466" s="314"/>
      <c r="AA1466" s="323" t="s">
        <v>24</v>
      </c>
      <c r="AB1466" s="324" t="s">
        <v>1247</v>
      </c>
      <c r="AC1466" s="325" t="s">
        <v>1212</v>
      </c>
      <c r="AD1466" s="326">
        <v>0.05</v>
      </c>
      <c r="AE1466" s="326">
        <v>0.05</v>
      </c>
      <c r="AF1466" s="326">
        <f t="shared" si="620"/>
        <v>2.5000000000000005E-3</v>
      </c>
      <c r="AG1466" s="22">
        <f>SUM(AE1463)*36</f>
        <v>18</v>
      </c>
      <c r="AH1466" s="23">
        <v>550</v>
      </c>
      <c r="AI1466" s="22">
        <f t="shared" si="621"/>
        <v>24.750000000000007</v>
      </c>
      <c r="AJ1466" s="314"/>
      <c r="AK1466" s="314"/>
      <c r="AL1466" s="314"/>
      <c r="AM1466" s="314"/>
      <c r="AN1466" s="323" t="s">
        <v>24</v>
      </c>
      <c r="AO1466" s="324" t="s">
        <v>1247</v>
      </c>
      <c r="AP1466" s="325" t="s">
        <v>1212</v>
      </c>
      <c r="AQ1466" s="326">
        <v>0.05</v>
      </c>
      <c r="AR1466" s="326">
        <v>0.05</v>
      </c>
      <c r="AS1466" s="326">
        <f t="shared" si="622"/>
        <v>2.5000000000000005E-3</v>
      </c>
      <c r="AT1466" s="22">
        <f>SUM(AR1463)*36</f>
        <v>18</v>
      </c>
      <c r="AU1466" s="23">
        <v>550</v>
      </c>
      <c r="AV1466" s="22">
        <f t="shared" si="623"/>
        <v>24.750000000000007</v>
      </c>
      <c r="AW1466" s="314"/>
      <c r="AX1466" s="314"/>
      <c r="AY1466" s="314"/>
      <c r="AZ1466" s="314"/>
      <c r="BA1466" s="30" t="s">
        <v>24</v>
      </c>
      <c r="BB1466" s="11" t="s">
        <v>1247</v>
      </c>
      <c r="BC1466" s="12" t="s">
        <v>1212</v>
      </c>
      <c r="BD1466" s="28">
        <v>0.05</v>
      </c>
      <c r="BE1466" s="28">
        <v>0.05</v>
      </c>
      <c r="BF1466" s="28">
        <f t="shared" si="624"/>
        <v>2.5000000000000005E-3</v>
      </c>
      <c r="BG1466" s="10">
        <f>SUM(BE1463)*36</f>
        <v>18</v>
      </c>
      <c r="BH1466" s="15">
        <v>550</v>
      </c>
      <c r="BI1466" s="10">
        <f t="shared" si="625"/>
        <v>24.750000000000007</v>
      </c>
      <c r="BJ1466" s="5"/>
      <c r="BK1466" s="5"/>
      <c r="BL1466" s="5"/>
      <c r="BM1466" s="5"/>
    </row>
    <row r="1467" spans="1:65" x14ac:dyDescent="0.25">
      <c r="A1467" s="323" t="s">
        <v>24</v>
      </c>
      <c r="B1467" s="324"/>
      <c r="C1467" s="325"/>
      <c r="D1467" s="326"/>
      <c r="E1467" s="326"/>
      <c r="F1467" s="326">
        <f t="shared" ref="F1467:F1470" si="626">SUM(D1467*E1467)</f>
        <v>0</v>
      </c>
      <c r="G1467" s="22"/>
      <c r="H1467" s="23"/>
      <c r="I1467" s="22">
        <f t="shared" ref="I1467:I1470" si="627">SUM(F1467*G1467)*H1467</f>
        <v>0</v>
      </c>
      <c r="J1467" s="314"/>
      <c r="K1467" s="314"/>
      <c r="L1467" s="314"/>
      <c r="M1467" s="314"/>
      <c r="N1467" s="323" t="s">
        <v>24</v>
      </c>
      <c r="O1467" s="324"/>
      <c r="P1467" s="325"/>
      <c r="Q1467" s="326"/>
      <c r="R1467" s="326"/>
      <c r="S1467" s="326">
        <f t="shared" ref="S1467:S1470" si="628">SUM(Q1467*R1467)</f>
        <v>0</v>
      </c>
      <c r="T1467" s="22"/>
      <c r="U1467" s="23"/>
      <c r="V1467" s="22">
        <f t="shared" ref="V1467:V1470" si="629">SUM(S1467*T1467)*U1467</f>
        <v>0</v>
      </c>
      <c r="W1467" s="314"/>
      <c r="X1467" s="314"/>
      <c r="Y1467" s="314"/>
      <c r="Z1467" s="314"/>
      <c r="AA1467" s="323" t="s">
        <v>24</v>
      </c>
      <c r="AB1467" s="324"/>
      <c r="AC1467" s="325"/>
      <c r="AD1467" s="326"/>
      <c r="AE1467" s="326"/>
      <c r="AF1467" s="326">
        <f t="shared" ref="AF1467:AF1470" si="630">SUM(AD1467*AE1467)</f>
        <v>0</v>
      </c>
      <c r="AG1467" s="22"/>
      <c r="AH1467" s="23"/>
      <c r="AI1467" s="22">
        <f t="shared" si="621"/>
        <v>0</v>
      </c>
      <c r="AJ1467" s="314"/>
      <c r="AK1467" s="314"/>
      <c r="AL1467" s="314"/>
      <c r="AM1467" s="314"/>
      <c r="AN1467" s="323" t="s">
        <v>24</v>
      </c>
      <c r="AO1467" s="324"/>
      <c r="AP1467" s="325"/>
      <c r="AQ1467" s="326"/>
      <c r="AR1467" s="326"/>
      <c r="AS1467" s="326">
        <f t="shared" ref="AS1467:AS1470" si="631">SUM(AQ1467*AR1467)</f>
        <v>0</v>
      </c>
      <c r="AT1467" s="22"/>
      <c r="AU1467" s="23"/>
      <c r="AV1467" s="22">
        <f t="shared" ref="AV1467:AV1470" si="632">SUM(AS1467*AT1467)*AU1467</f>
        <v>0</v>
      </c>
      <c r="AW1467" s="314"/>
      <c r="AX1467" s="314"/>
      <c r="AY1467" s="314"/>
      <c r="AZ1467" s="314"/>
      <c r="BA1467" s="30" t="s">
        <v>24</v>
      </c>
      <c r="BB1467" s="11"/>
      <c r="BC1467" s="12"/>
      <c r="BD1467" s="28"/>
      <c r="BE1467" s="28"/>
      <c r="BF1467" s="28">
        <f t="shared" si="624"/>
        <v>0</v>
      </c>
      <c r="BG1467" s="10"/>
      <c r="BH1467" s="15"/>
      <c r="BI1467" s="10">
        <f t="shared" si="625"/>
        <v>0</v>
      </c>
      <c r="BJ1467" s="5"/>
      <c r="BK1467" s="5"/>
      <c r="BL1467" s="5"/>
      <c r="BM1467" s="5"/>
    </row>
    <row r="1468" spans="1:65" x14ac:dyDescent="0.25">
      <c r="A1468" s="327" t="s">
        <v>25</v>
      </c>
      <c r="B1468" s="324"/>
      <c r="C1468" s="325"/>
      <c r="D1468" s="326"/>
      <c r="E1468" s="326"/>
      <c r="F1468" s="326">
        <f t="shared" si="626"/>
        <v>0</v>
      </c>
      <c r="G1468" s="22"/>
      <c r="H1468" s="23"/>
      <c r="I1468" s="22">
        <f t="shared" si="627"/>
        <v>0</v>
      </c>
      <c r="J1468" s="314"/>
      <c r="K1468" s="314"/>
      <c r="L1468" s="314"/>
      <c r="M1468" s="314"/>
      <c r="N1468" s="327" t="s">
        <v>25</v>
      </c>
      <c r="O1468" s="324"/>
      <c r="P1468" s="325"/>
      <c r="Q1468" s="326"/>
      <c r="R1468" s="326"/>
      <c r="S1468" s="326">
        <f t="shared" si="628"/>
        <v>0</v>
      </c>
      <c r="T1468" s="22"/>
      <c r="U1468" s="23"/>
      <c r="V1468" s="22">
        <f t="shared" si="629"/>
        <v>0</v>
      </c>
      <c r="W1468" s="314"/>
      <c r="X1468" s="314"/>
      <c r="Y1468" s="314"/>
      <c r="Z1468" s="314"/>
      <c r="AA1468" s="327" t="s">
        <v>25</v>
      </c>
      <c r="AB1468" s="324"/>
      <c r="AC1468" s="325"/>
      <c r="AD1468" s="326"/>
      <c r="AE1468" s="326"/>
      <c r="AF1468" s="326">
        <f t="shared" si="630"/>
        <v>0</v>
      </c>
      <c r="AG1468" s="22"/>
      <c r="AH1468" s="23"/>
      <c r="AI1468" s="22">
        <f t="shared" si="621"/>
        <v>0</v>
      </c>
      <c r="AJ1468" s="314"/>
      <c r="AK1468" s="314"/>
      <c r="AL1468" s="314"/>
      <c r="AM1468" s="314"/>
      <c r="AN1468" s="327" t="s">
        <v>25</v>
      </c>
      <c r="AO1468" s="324"/>
      <c r="AP1468" s="325"/>
      <c r="AQ1468" s="326"/>
      <c r="AR1468" s="326"/>
      <c r="AS1468" s="326">
        <f t="shared" si="631"/>
        <v>0</v>
      </c>
      <c r="AT1468" s="22"/>
      <c r="AU1468" s="23"/>
      <c r="AV1468" s="22">
        <f t="shared" si="632"/>
        <v>0</v>
      </c>
      <c r="AW1468" s="314"/>
      <c r="AX1468" s="314"/>
      <c r="AY1468" s="314"/>
      <c r="AZ1468" s="314"/>
      <c r="BA1468" s="31" t="s">
        <v>25</v>
      </c>
      <c r="BB1468" s="11"/>
      <c r="BC1468" s="12"/>
      <c r="BD1468" s="28"/>
      <c r="BE1468" s="28"/>
      <c r="BF1468" s="28">
        <f t="shared" si="624"/>
        <v>0</v>
      </c>
      <c r="BG1468" s="10"/>
      <c r="BH1468" s="15"/>
      <c r="BI1468" s="10">
        <f t="shared" si="625"/>
        <v>0</v>
      </c>
      <c r="BJ1468" s="5"/>
      <c r="BK1468" s="5"/>
      <c r="BL1468" s="5"/>
      <c r="BM1468" s="5"/>
    </row>
    <row r="1469" spans="1:65" x14ac:dyDescent="0.25">
      <c r="A1469" s="327" t="s">
        <v>25</v>
      </c>
      <c r="B1469" s="324"/>
      <c r="C1469" s="325"/>
      <c r="D1469" s="326"/>
      <c r="E1469" s="326"/>
      <c r="F1469" s="326">
        <f t="shared" si="626"/>
        <v>0</v>
      </c>
      <c r="G1469" s="22"/>
      <c r="H1469" s="23"/>
      <c r="I1469" s="22">
        <f t="shared" si="627"/>
        <v>0</v>
      </c>
      <c r="J1469" s="314"/>
      <c r="K1469" s="314"/>
      <c r="L1469" s="314"/>
      <c r="M1469" s="314"/>
      <c r="N1469" s="327" t="s">
        <v>25</v>
      </c>
      <c r="O1469" s="324"/>
      <c r="P1469" s="325"/>
      <c r="Q1469" s="326"/>
      <c r="R1469" s="326"/>
      <c r="S1469" s="326">
        <f t="shared" si="628"/>
        <v>0</v>
      </c>
      <c r="T1469" s="22"/>
      <c r="U1469" s="23"/>
      <c r="V1469" s="22">
        <f t="shared" si="629"/>
        <v>0</v>
      </c>
      <c r="W1469" s="314"/>
      <c r="X1469" s="314"/>
      <c r="Y1469" s="314"/>
      <c r="Z1469" s="314"/>
      <c r="AA1469" s="327" t="s">
        <v>25</v>
      </c>
      <c r="AB1469" s="324"/>
      <c r="AC1469" s="325"/>
      <c r="AD1469" s="326"/>
      <c r="AE1469" s="326"/>
      <c r="AF1469" s="326">
        <f t="shared" si="630"/>
        <v>0</v>
      </c>
      <c r="AG1469" s="22"/>
      <c r="AH1469" s="23"/>
      <c r="AI1469" s="22">
        <f t="shared" si="621"/>
        <v>0</v>
      </c>
      <c r="AJ1469" s="314"/>
      <c r="AK1469" s="314"/>
      <c r="AL1469" s="314"/>
      <c r="AM1469" s="314"/>
      <c r="AN1469" s="327" t="s">
        <v>25</v>
      </c>
      <c r="AO1469" s="324"/>
      <c r="AP1469" s="325"/>
      <c r="AQ1469" s="326"/>
      <c r="AR1469" s="326"/>
      <c r="AS1469" s="326">
        <f t="shared" si="631"/>
        <v>0</v>
      </c>
      <c r="AT1469" s="22"/>
      <c r="AU1469" s="23"/>
      <c r="AV1469" s="22">
        <f t="shared" si="632"/>
        <v>0</v>
      </c>
      <c r="AW1469" s="314"/>
      <c r="AX1469" s="314"/>
      <c r="AY1469" s="314"/>
      <c r="AZ1469" s="314"/>
      <c r="BA1469" s="31" t="s">
        <v>25</v>
      </c>
      <c r="BB1469" s="11"/>
      <c r="BC1469" s="12"/>
      <c r="BD1469" s="28"/>
      <c r="BE1469" s="28"/>
      <c r="BF1469" s="28">
        <f t="shared" si="624"/>
        <v>0</v>
      </c>
      <c r="BG1469" s="10"/>
      <c r="BH1469" s="15"/>
      <c r="BI1469" s="10">
        <f t="shared" si="625"/>
        <v>0</v>
      </c>
      <c r="BJ1469" s="5"/>
      <c r="BK1469" s="5"/>
      <c r="BL1469" s="5"/>
      <c r="BM1469" s="5"/>
    </row>
    <row r="1470" spans="1:65" x14ac:dyDescent="0.25">
      <c r="A1470" s="327" t="s">
        <v>25</v>
      </c>
      <c r="B1470" s="324"/>
      <c r="C1470" s="325"/>
      <c r="D1470" s="326"/>
      <c r="E1470" s="326"/>
      <c r="F1470" s="326">
        <f t="shared" si="626"/>
        <v>0</v>
      </c>
      <c r="G1470" s="22"/>
      <c r="H1470" s="23"/>
      <c r="I1470" s="22">
        <f t="shared" si="627"/>
        <v>0</v>
      </c>
      <c r="J1470" s="314"/>
      <c r="K1470" s="314"/>
      <c r="L1470" s="314"/>
      <c r="M1470" s="314"/>
      <c r="N1470" s="327" t="s">
        <v>25</v>
      </c>
      <c r="O1470" s="324"/>
      <c r="P1470" s="325"/>
      <c r="Q1470" s="326"/>
      <c r="R1470" s="326"/>
      <c r="S1470" s="326">
        <f t="shared" si="628"/>
        <v>0</v>
      </c>
      <c r="T1470" s="22"/>
      <c r="U1470" s="23"/>
      <c r="V1470" s="22">
        <f t="shared" si="629"/>
        <v>0</v>
      </c>
      <c r="W1470" s="314"/>
      <c r="X1470" s="314"/>
      <c r="Y1470" s="314"/>
      <c r="Z1470" s="314"/>
      <c r="AA1470" s="327" t="s">
        <v>25</v>
      </c>
      <c r="AB1470" s="324"/>
      <c r="AC1470" s="325"/>
      <c r="AD1470" s="326"/>
      <c r="AE1470" s="326"/>
      <c r="AF1470" s="326">
        <f t="shared" si="630"/>
        <v>0</v>
      </c>
      <c r="AG1470" s="22"/>
      <c r="AH1470" s="23"/>
      <c r="AI1470" s="22">
        <f t="shared" si="621"/>
        <v>0</v>
      </c>
      <c r="AJ1470" s="314"/>
      <c r="AK1470" s="314"/>
      <c r="AL1470" s="314"/>
      <c r="AM1470" s="314"/>
      <c r="AN1470" s="327" t="s">
        <v>25</v>
      </c>
      <c r="AO1470" s="324"/>
      <c r="AP1470" s="325"/>
      <c r="AQ1470" s="326"/>
      <c r="AR1470" s="326"/>
      <c r="AS1470" s="326">
        <f t="shared" si="631"/>
        <v>0</v>
      </c>
      <c r="AT1470" s="22"/>
      <c r="AU1470" s="23"/>
      <c r="AV1470" s="22">
        <f t="shared" si="632"/>
        <v>0</v>
      </c>
      <c r="AW1470" s="314"/>
      <c r="AX1470" s="314"/>
      <c r="AY1470" s="314"/>
      <c r="AZ1470" s="314"/>
      <c r="BA1470" s="31" t="s">
        <v>25</v>
      </c>
      <c r="BB1470" s="11"/>
      <c r="BC1470" s="12"/>
      <c r="BD1470" s="28"/>
      <c r="BE1470" s="28"/>
      <c r="BF1470" s="28">
        <f t="shared" si="624"/>
        <v>0</v>
      </c>
      <c r="BG1470" s="10"/>
      <c r="BH1470" s="15"/>
      <c r="BI1470" s="10">
        <f t="shared" si="625"/>
        <v>0</v>
      </c>
      <c r="BJ1470" s="5"/>
      <c r="BK1470" s="5"/>
      <c r="BL1470" s="5"/>
      <c r="BM1470" s="5"/>
    </row>
    <row r="1471" spans="1:65" x14ac:dyDescent="0.25">
      <c r="A1471" s="327" t="s">
        <v>39</v>
      </c>
      <c r="B1471" s="324" t="s">
        <v>1246</v>
      </c>
      <c r="C1471" s="325"/>
      <c r="D1471" s="326"/>
      <c r="E1471" s="326"/>
      <c r="F1471" s="326"/>
      <c r="G1471" s="22">
        <v>4</v>
      </c>
      <c r="H1471" s="23">
        <v>40</v>
      </c>
      <c r="I1471" s="22">
        <f t="shared" ref="I1471" si="633">SUM(G1471*H1471)</f>
        <v>160</v>
      </c>
      <c r="J1471" s="314"/>
      <c r="K1471" s="314"/>
      <c r="L1471" s="314"/>
      <c r="M1471" s="314"/>
      <c r="N1471" s="327" t="s">
        <v>39</v>
      </c>
      <c r="O1471" s="324" t="s">
        <v>1246</v>
      </c>
      <c r="P1471" s="325"/>
      <c r="Q1471" s="326"/>
      <c r="R1471" s="326"/>
      <c r="S1471" s="326"/>
      <c r="T1471" s="22">
        <v>4</v>
      </c>
      <c r="U1471" s="23">
        <v>40</v>
      </c>
      <c r="V1471" s="22">
        <f t="shared" ref="V1471:V1492" si="634">SUM(T1471*U1471)</f>
        <v>160</v>
      </c>
      <c r="W1471" s="314"/>
      <c r="X1471" s="314"/>
      <c r="Y1471" s="314"/>
      <c r="Z1471" s="314"/>
      <c r="AA1471" s="327" t="s">
        <v>39</v>
      </c>
      <c r="AB1471" s="324" t="s">
        <v>1246</v>
      </c>
      <c r="AC1471" s="325"/>
      <c r="AD1471" s="326"/>
      <c r="AE1471" s="326"/>
      <c r="AF1471" s="326"/>
      <c r="AG1471" s="22">
        <v>4</v>
      </c>
      <c r="AH1471" s="23">
        <v>40</v>
      </c>
      <c r="AI1471" s="22">
        <f t="shared" ref="AI1471:AI1492" si="635">SUM(AG1471*AH1471)</f>
        <v>160</v>
      </c>
      <c r="AJ1471" s="314"/>
      <c r="AK1471" s="314"/>
      <c r="AL1471" s="314"/>
      <c r="AM1471" s="314"/>
      <c r="AN1471" s="327" t="s">
        <v>39</v>
      </c>
      <c r="AO1471" s="324" t="s">
        <v>1246</v>
      </c>
      <c r="AP1471" s="325"/>
      <c r="AQ1471" s="326"/>
      <c r="AR1471" s="326"/>
      <c r="AS1471" s="326"/>
      <c r="AT1471" s="22">
        <v>4</v>
      </c>
      <c r="AU1471" s="23">
        <v>40</v>
      </c>
      <c r="AV1471" s="22">
        <f t="shared" ref="AV1471:AV1492" si="636">SUM(AT1471*AU1471)</f>
        <v>160</v>
      </c>
      <c r="AW1471" s="314"/>
      <c r="AX1471" s="314"/>
      <c r="AY1471" s="314"/>
      <c r="AZ1471" s="314"/>
      <c r="BA1471" s="31" t="s">
        <v>39</v>
      </c>
      <c r="BB1471" s="11" t="s">
        <v>1246</v>
      </c>
      <c r="BC1471" s="12"/>
      <c r="BD1471" s="28"/>
      <c r="BE1471" s="28"/>
      <c r="BF1471" s="28"/>
      <c r="BG1471" s="10">
        <v>4</v>
      </c>
      <c r="BH1471" s="15">
        <v>40</v>
      </c>
      <c r="BI1471" s="10">
        <f t="shared" ref="BI1471:BI1492" si="637">SUM(BG1471*BH1471)</f>
        <v>160</v>
      </c>
      <c r="BJ1471" s="5"/>
      <c r="BK1471" s="5"/>
      <c r="BL1471" s="5"/>
      <c r="BM1471" s="5"/>
    </row>
    <row r="1472" spans="1:65" x14ac:dyDescent="0.25">
      <c r="A1472" s="327" t="s">
        <v>39</v>
      </c>
      <c r="B1472" s="324"/>
      <c r="C1472" s="325"/>
      <c r="D1472" s="326"/>
      <c r="E1472" s="326"/>
      <c r="F1472" s="326"/>
      <c r="G1472" s="22"/>
      <c r="H1472" s="23"/>
      <c r="I1472" s="22">
        <f t="shared" ref="I1472:I1473" si="638">SUM(G1472*H1472)</f>
        <v>0</v>
      </c>
      <c r="J1472" s="314"/>
      <c r="K1472" s="314"/>
      <c r="L1472" s="314"/>
      <c r="M1472" s="314"/>
      <c r="N1472" s="327" t="s">
        <v>39</v>
      </c>
      <c r="O1472" s="324"/>
      <c r="P1472" s="325"/>
      <c r="Q1472" s="326"/>
      <c r="R1472" s="326"/>
      <c r="S1472" s="326"/>
      <c r="T1472" s="22"/>
      <c r="U1472" s="23"/>
      <c r="V1472" s="22">
        <f t="shared" si="634"/>
        <v>0</v>
      </c>
      <c r="W1472" s="314"/>
      <c r="X1472" s="314"/>
      <c r="Y1472" s="314"/>
      <c r="Z1472" s="314"/>
      <c r="AA1472" s="327" t="s">
        <v>39</v>
      </c>
      <c r="AB1472" s="324"/>
      <c r="AC1472" s="325"/>
      <c r="AD1472" s="326"/>
      <c r="AE1472" s="326"/>
      <c r="AF1472" s="326"/>
      <c r="AG1472" s="22"/>
      <c r="AH1472" s="23"/>
      <c r="AI1472" s="22">
        <f t="shared" si="635"/>
        <v>0</v>
      </c>
      <c r="AJ1472" s="314"/>
      <c r="AK1472" s="314"/>
      <c r="AL1472" s="314"/>
      <c r="AM1472" s="314"/>
      <c r="AN1472" s="327" t="s">
        <v>39</v>
      </c>
      <c r="AO1472" s="324"/>
      <c r="AP1472" s="325"/>
      <c r="AQ1472" s="326"/>
      <c r="AR1472" s="326"/>
      <c r="AS1472" s="326"/>
      <c r="AT1472" s="22"/>
      <c r="AU1472" s="23"/>
      <c r="AV1472" s="22">
        <f t="shared" si="636"/>
        <v>0</v>
      </c>
      <c r="AW1472" s="314"/>
      <c r="AX1472" s="314"/>
      <c r="AY1472" s="314"/>
      <c r="AZ1472" s="314"/>
      <c r="BA1472" s="31" t="s">
        <v>39</v>
      </c>
      <c r="BB1472" s="11"/>
      <c r="BC1472" s="12"/>
      <c r="BD1472" s="28"/>
      <c r="BE1472" s="28"/>
      <c r="BF1472" s="28"/>
      <c r="BG1472" s="10"/>
      <c r="BH1472" s="15"/>
      <c r="BI1472" s="10">
        <f t="shared" si="637"/>
        <v>0</v>
      </c>
      <c r="BJ1472" s="5"/>
      <c r="BK1472" s="5"/>
      <c r="BL1472" s="5"/>
      <c r="BM1472" s="5"/>
    </row>
    <row r="1473" spans="1:65" x14ac:dyDescent="0.25">
      <c r="A1473" s="327" t="s">
        <v>39</v>
      </c>
      <c r="B1473" s="324"/>
      <c r="C1473" s="325"/>
      <c r="D1473" s="326"/>
      <c r="E1473" s="326"/>
      <c r="F1473" s="326"/>
      <c r="G1473" s="22"/>
      <c r="H1473" s="23"/>
      <c r="I1473" s="22">
        <f t="shared" si="638"/>
        <v>0</v>
      </c>
      <c r="J1473" s="314"/>
      <c r="K1473" s="314"/>
      <c r="L1473" s="314"/>
      <c r="M1473" s="314"/>
      <c r="N1473" s="327" t="s">
        <v>39</v>
      </c>
      <c r="O1473" s="324"/>
      <c r="P1473" s="325"/>
      <c r="Q1473" s="326"/>
      <c r="R1473" s="326"/>
      <c r="S1473" s="326"/>
      <c r="T1473" s="22"/>
      <c r="U1473" s="23"/>
      <c r="V1473" s="22">
        <f t="shared" si="634"/>
        <v>0</v>
      </c>
      <c r="W1473" s="314"/>
      <c r="X1473" s="314"/>
      <c r="Y1473" s="314"/>
      <c r="Z1473" s="314"/>
      <c r="AA1473" s="327" t="s">
        <v>39</v>
      </c>
      <c r="AB1473" s="324"/>
      <c r="AC1473" s="325"/>
      <c r="AD1473" s="326"/>
      <c r="AE1473" s="326"/>
      <c r="AF1473" s="326"/>
      <c r="AG1473" s="22"/>
      <c r="AH1473" s="23"/>
      <c r="AI1473" s="22">
        <f t="shared" si="635"/>
        <v>0</v>
      </c>
      <c r="AJ1473" s="314"/>
      <c r="AK1473" s="314"/>
      <c r="AL1473" s="314"/>
      <c r="AM1473" s="314"/>
      <c r="AN1473" s="327" t="s">
        <v>39</v>
      </c>
      <c r="AO1473" s="324"/>
      <c r="AP1473" s="325"/>
      <c r="AQ1473" s="326"/>
      <c r="AR1473" s="326"/>
      <c r="AS1473" s="326"/>
      <c r="AT1473" s="22"/>
      <c r="AU1473" s="23"/>
      <c r="AV1473" s="22">
        <f t="shared" si="636"/>
        <v>0</v>
      </c>
      <c r="AW1473" s="314"/>
      <c r="AX1473" s="314"/>
      <c r="AY1473" s="314"/>
      <c r="AZ1473" s="314"/>
      <c r="BA1473" s="31" t="s">
        <v>39</v>
      </c>
      <c r="BB1473" s="11"/>
      <c r="BC1473" s="12"/>
      <c r="BD1473" s="28"/>
      <c r="BE1473" s="28"/>
      <c r="BF1473" s="28"/>
      <c r="BG1473" s="10"/>
      <c r="BH1473" s="15"/>
      <c r="BI1473" s="10">
        <f t="shared" si="637"/>
        <v>0</v>
      </c>
      <c r="BJ1473" s="5"/>
      <c r="BK1473" s="5"/>
      <c r="BL1473" s="5"/>
      <c r="BM1473" s="5"/>
    </row>
    <row r="1474" spans="1:65" x14ac:dyDescent="0.25">
      <c r="A1474" s="328" t="s">
        <v>28</v>
      </c>
      <c r="B1474" s="324" t="s">
        <v>1191</v>
      </c>
      <c r="C1474" s="325"/>
      <c r="D1474" s="326"/>
      <c r="E1474" s="326"/>
      <c r="F1474" s="326"/>
      <c r="G1474" s="22">
        <v>1</v>
      </c>
      <c r="H1474" s="329">
        <f>SUM(VENEER!X31)</f>
        <v>1635.1</v>
      </c>
      <c r="I1474" s="22">
        <f t="shared" ref="I1474:I1475" si="639">SUM(G1474*H1474)</f>
        <v>1635.1</v>
      </c>
      <c r="J1474" s="329" t="s">
        <v>1338</v>
      </c>
      <c r="K1474" s="330"/>
      <c r="L1474" s="314"/>
      <c r="M1474" s="314"/>
      <c r="N1474" s="328" t="s">
        <v>28</v>
      </c>
      <c r="O1474" s="324" t="s">
        <v>1191</v>
      </c>
      <c r="P1474" s="325"/>
      <c r="Q1474" s="326"/>
      <c r="R1474" s="326"/>
      <c r="S1474" s="326"/>
      <c r="T1474" s="22">
        <v>1</v>
      </c>
      <c r="U1474" s="329">
        <f>SUM('VENEER TO LAMINATE'!M31)</f>
        <v>521.19000000000005</v>
      </c>
      <c r="V1474" s="22">
        <f t="shared" si="634"/>
        <v>521.19000000000005</v>
      </c>
      <c r="W1474" s="329" t="s">
        <v>1514</v>
      </c>
      <c r="X1474" s="330"/>
      <c r="Y1474" s="314"/>
      <c r="Z1474" s="314"/>
      <c r="AA1474" s="328" t="s">
        <v>28</v>
      </c>
      <c r="AB1474" s="324" t="s">
        <v>1191</v>
      </c>
      <c r="AC1474" s="325"/>
      <c r="AD1474" s="326"/>
      <c r="AE1474" s="326"/>
      <c r="AF1474" s="326"/>
      <c r="AG1474" s="22">
        <v>1</v>
      </c>
      <c r="AH1474" s="329">
        <f>SUM('EGGER LAMINATE'!N31)</f>
        <v>406.07642499999997</v>
      </c>
      <c r="AI1474" s="22">
        <f t="shared" si="635"/>
        <v>406.07642499999997</v>
      </c>
      <c r="AJ1474" s="329" t="s">
        <v>1527</v>
      </c>
      <c r="AK1474" s="330"/>
      <c r="AL1474" s="314"/>
      <c r="AM1474" s="314"/>
      <c r="AN1474" s="328" t="s">
        <v>28</v>
      </c>
      <c r="AO1474" s="324" t="s">
        <v>1191</v>
      </c>
      <c r="AP1474" s="325"/>
      <c r="AQ1474" s="326"/>
      <c r="AR1474" s="326"/>
      <c r="AS1474" s="326"/>
      <c r="AT1474" s="22">
        <v>1</v>
      </c>
      <c r="AU1474" s="329">
        <f>SUM(VENEER!U31)</f>
        <v>1999.45</v>
      </c>
      <c r="AV1474" s="22">
        <f t="shared" si="636"/>
        <v>1999.45</v>
      </c>
      <c r="AW1474" s="329" t="s">
        <v>1629</v>
      </c>
      <c r="AX1474" s="330"/>
      <c r="AY1474" s="314"/>
      <c r="AZ1474" s="314"/>
      <c r="BA1474" s="32" t="s">
        <v>28</v>
      </c>
      <c r="BB1474" s="11" t="s">
        <v>1191</v>
      </c>
      <c r="BC1474" s="12"/>
      <c r="BD1474" s="28"/>
      <c r="BE1474" s="28"/>
      <c r="BF1474" s="28"/>
      <c r="BG1474" s="10">
        <v>1</v>
      </c>
      <c r="BH1474" s="236">
        <f>SUM(VENEER!AE31)</f>
        <v>1944.9099999999999</v>
      </c>
      <c r="BI1474" s="10">
        <f t="shared" si="637"/>
        <v>1944.9099999999999</v>
      </c>
      <c r="BJ1474" s="236" t="s">
        <v>1675</v>
      </c>
      <c r="BK1474" s="172"/>
      <c r="BL1474" s="5"/>
      <c r="BM1474" s="5"/>
    </row>
    <row r="1475" spans="1:65" x14ac:dyDescent="0.25">
      <c r="A1475" s="328" t="s">
        <v>28</v>
      </c>
      <c r="B1475" s="324" t="s">
        <v>1185</v>
      </c>
      <c r="C1475" s="325"/>
      <c r="D1475" s="326"/>
      <c r="E1475" s="326"/>
      <c r="F1475" s="326"/>
      <c r="G1475" s="22">
        <v>4</v>
      </c>
      <c r="H1475" s="23">
        <v>105</v>
      </c>
      <c r="I1475" s="22">
        <f t="shared" si="639"/>
        <v>420</v>
      </c>
      <c r="J1475" s="22" t="s">
        <v>1245</v>
      </c>
      <c r="K1475" s="314"/>
      <c r="L1475" s="314"/>
      <c r="M1475" s="314"/>
      <c r="N1475" s="328" t="s">
        <v>28</v>
      </c>
      <c r="O1475" s="324" t="s">
        <v>1185</v>
      </c>
      <c r="P1475" s="325"/>
      <c r="Q1475" s="326"/>
      <c r="R1475" s="326"/>
      <c r="S1475" s="326"/>
      <c r="T1475" s="22">
        <v>4</v>
      </c>
      <c r="U1475" s="23">
        <v>105</v>
      </c>
      <c r="V1475" s="22">
        <f t="shared" si="634"/>
        <v>420</v>
      </c>
      <c r="W1475" s="22" t="s">
        <v>1245</v>
      </c>
      <c r="X1475" s="314"/>
      <c r="Y1475" s="314"/>
      <c r="Z1475" s="314"/>
      <c r="AA1475" s="328" t="s">
        <v>28</v>
      </c>
      <c r="AB1475" s="324" t="s">
        <v>1185</v>
      </c>
      <c r="AC1475" s="325"/>
      <c r="AD1475" s="326"/>
      <c r="AE1475" s="326"/>
      <c r="AF1475" s="326"/>
      <c r="AG1475" s="22">
        <v>4</v>
      </c>
      <c r="AH1475" s="23">
        <v>105</v>
      </c>
      <c r="AI1475" s="22">
        <f t="shared" si="635"/>
        <v>420</v>
      </c>
      <c r="AJ1475" s="22" t="s">
        <v>1245</v>
      </c>
      <c r="AK1475" s="314"/>
      <c r="AL1475" s="314"/>
      <c r="AM1475" s="314"/>
      <c r="AN1475" s="328" t="s">
        <v>28</v>
      </c>
      <c r="AO1475" s="324" t="s">
        <v>1185</v>
      </c>
      <c r="AP1475" s="325"/>
      <c r="AQ1475" s="326"/>
      <c r="AR1475" s="326"/>
      <c r="AS1475" s="326"/>
      <c r="AT1475" s="22">
        <v>4</v>
      </c>
      <c r="AU1475" s="23">
        <v>105</v>
      </c>
      <c r="AV1475" s="22">
        <f t="shared" si="636"/>
        <v>420</v>
      </c>
      <c r="AW1475" s="22" t="s">
        <v>1245</v>
      </c>
      <c r="AX1475" s="314"/>
      <c r="AY1475" s="314"/>
      <c r="AZ1475" s="314"/>
      <c r="BA1475" s="32" t="s">
        <v>28</v>
      </c>
      <c r="BB1475" s="11" t="s">
        <v>1185</v>
      </c>
      <c r="BC1475" s="12"/>
      <c r="BD1475" s="28"/>
      <c r="BE1475" s="28"/>
      <c r="BF1475" s="28"/>
      <c r="BG1475" s="10">
        <v>4</v>
      </c>
      <c r="BH1475" s="15">
        <v>105</v>
      </c>
      <c r="BI1475" s="10">
        <f t="shared" si="637"/>
        <v>420</v>
      </c>
      <c r="BJ1475" s="10" t="s">
        <v>1245</v>
      </c>
      <c r="BK1475" s="5"/>
      <c r="BL1475" s="5"/>
      <c r="BM1475" s="5"/>
    </row>
    <row r="1476" spans="1:65" x14ac:dyDescent="0.25">
      <c r="A1476" s="328" t="s">
        <v>28</v>
      </c>
      <c r="B1476" s="324"/>
      <c r="C1476" s="325"/>
      <c r="D1476" s="326"/>
      <c r="E1476" s="326"/>
      <c r="F1476" s="326"/>
      <c r="G1476" s="22"/>
      <c r="H1476" s="23"/>
      <c r="I1476" s="22">
        <f t="shared" ref="I1476:I1492" si="640">SUM(G1476*H1476)</f>
        <v>0</v>
      </c>
      <c r="J1476" s="314"/>
      <c r="K1476" s="314"/>
      <c r="L1476" s="314"/>
      <c r="M1476" s="314"/>
      <c r="N1476" s="328" t="s">
        <v>28</v>
      </c>
      <c r="O1476" s="324"/>
      <c r="P1476" s="325"/>
      <c r="Q1476" s="326"/>
      <c r="R1476" s="326"/>
      <c r="S1476" s="326"/>
      <c r="T1476" s="22"/>
      <c r="U1476" s="23"/>
      <c r="V1476" s="22">
        <f t="shared" si="634"/>
        <v>0</v>
      </c>
      <c r="W1476" s="314"/>
      <c r="X1476" s="314"/>
      <c r="Y1476" s="314"/>
      <c r="Z1476" s="314"/>
      <c r="AA1476" s="328" t="s">
        <v>28</v>
      </c>
      <c r="AB1476" s="324"/>
      <c r="AC1476" s="325"/>
      <c r="AD1476" s="326"/>
      <c r="AE1476" s="326"/>
      <c r="AF1476" s="326"/>
      <c r="AG1476" s="22"/>
      <c r="AH1476" s="23"/>
      <c r="AI1476" s="22">
        <f t="shared" si="635"/>
        <v>0</v>
      </c>
      <c r="AJ1476" s="314"/>
      <c r="AK1476" s="314"/>
      <c r="AL1476" s="314"/>
      <c r="AM1476" s="314"/>
      <c r="AN1476" s="328" t="s">
        <v>28</v>
      </c>
      <c r="AO1476" s="324"/>
      <c r="AP1476" s="325"/>
      <c r="AQ1476" s="326"/>
      <c r="AR1476" s="326"/>
      <c r="AS1476" s="326"/>
      <c r="AT1476" s="22"/>
      <c r="AU1476" s="23"/>
      <c r="AV1476" s="22">
        <f t="shared" si="636"/>
        <v>0</v>
      </c>
      <c r="AW1476" s="314"/>
      <c r="AX1476" s="314"/>
      <c r="AY1476" s="314"/>
      <c r="AZ1476" s="314"/>
      <c r="BA1476" s="32" t="s">
        <v>28</v>
      </c>
      <c r="BB1476" s="11"/>
      <c r="BC1476" s="12"/>
      <c r="BD1476" s="28"/>
      <c r="BE1476" s="28"/>
      <c r="BF1476" s="28"/>
      <c r="BG1476" s="10"/>
      <c r="BH1476" s="15"/>
      <c r="BI1476" s="10">
        <f t="shared" si="637"/>
        <v>0</v>
      </c>
      <c r="BJ1476" s="5"/>
      <c r="BK1476" s="5"/>
      <c r="BL1476" s="5"/>
      <c r="BM1476" s="5"/>
    </row>
    <row r="1477" spans="1:65" x14ac:dyDescent="0.25">
      <c r="A1477" s="311" t="s">
        <v>26</v>
      </c>
      <c r="B1477" s="324"/>
      <c r="C1477" s="325"/>
      <c r="D1477" s="326"/>
      <c r="E1477" s="326"/>
      <c r="F1477" s="326"/>
      <c r="G1477" s="331">
        <v>0.1</v>
      </c>
      <c r="H1477" s="23">
        <f>SUM(I1474:I1476)</f>
        <v>2055.1</v>
      </c>
      <c r="I1477" s="22">
        <f t="shared" si="640"/>
        <v>205.51</v>
      </c>
      <c r="J1477" s="314"/>
      <c r="K1477" s="314"/>
      <c r="L1477" s="314"/>
      <c r="M1477" s="314"/>
      <c r="N1477" s="311" t="s">
        <v>26</v>
      </c>
      <c r="O1477" s="324"/>
      <c r="P1477" s="325"/>
      <c r="Q1477" s="326"/>
      <c r="R1477" s="326"/>
      <c r="S1477" s="326"/>
      <c r="T1477" s="331">
        <v>0.1</v>
      </c>
      <c r="U1477" s="23">
        <f>SUM(V1474:V1476)</f>
        <v>941.19</v>
      </c>
      <c r="V1477" s="22">
        <f t="shared" si="634"/>
        <v>94.119000000000014</v>
      </c>
      <c r="W1477" s="314"/>
      <c r="X1477" s="314"/>
      <c r="Y1477" s="314"/>
      <c r="Z1477" s="314"/>
      <c r="AA1477" s="311" t="s">
        <v>26</v>
      </c>
      <c r="AB1477" s="324"/>
      <c r="AC1477" s="325"/>
      <c r="AD1477" s="326"/>
      <c r="AE1477" s="326"/>
      <c r="AF1477" s="326"/>
      <c r="AG1477" s="331">
        <v>0.1</v>
      </c>
      <c r="AH1477" s="23">
        <f>SUM(AI1474:AI1476)</f>
        <v>826.07642499999997</v>
      </c>
      <c r="AI1477" s="22">
        <f t="shared" si="635"/>
        <v>82.607642499999997</v>
      </c>
      <c r="AJ1477" s="314"/>
      <c r="AK1477" s="314"/>
      <c r="AL1477" s="314"/>
      <c r="AM1477" s="314"/>
      <c r="AN1477" s="311" t="s">
        <v>26</v>
      </c>
      <c r="AO1477" s="324"/>
      <c r="AP1477" s="325"/>
      <c r="AQ1477" s="326"/>
      <c r="AR1477" s="326"/>
      <c r="AS1477" s="326"/>
      <c r="AT1477" s="331">
        <v>0.1</v>
      </c>
      <c r="AU1477" s="23">
        <f>SUM(AV1474:AV1476)</f>
        <v>2419.4499999999998</v>
      </c>
      <c r="AV1477" s="22">
        <f t="shared" si="636"/>
        <v>241.94499999999999</v>
      </c>
      <c r="AW1477" s="314"/>
      <c r="AX1477" s="314"/>
      <c r="AY1477" s="314"/>
      <c r="AZ1477" s="314"/>
      <c r="BA1477" t="s">
        <v>26</v>
      </c>
      <c r="BB1477" s="11"/>
      <c r="BC1477" s="12"/>
      <c r="BD1477" s="28"/>
      <c r="BE1477" s="28"/>
      <c r="BF1477" s="28"/>
      <c r="BG1477" s="33">
        <v>0.1</v>
      </c>
      <c r="BH1477" s="15">
        <f>SUM(BI1474:BI1476)</f>
        <v>2364.91</v>
      </c>
      <c r="BI1477" s="10">
        <f t="shared" si="637"/>
        <v>236.49099999999999</v>
      </c>
      <c r="BJ1477" s="5"/>
      <c r="BK1477" s="5"/>
      <c r="BL1477" s="5"/>
      <c r="BM1477" s="5"/>
    </row>
    <row r="1478" spans="1:65" x14ac:dyDescent="0.25">
      <c r="A1478" s="311"/>
      <c r="B1478" s="324" t="s">
        <v>27</v>
      </c>
      <c r="C1478" s="325"/>
      <c r="D1478" s="326"/>
      <c r="E1478" s="326"/>
      <c r="F1478" s="326"/>
      <c r="G1478" s="22">
        <v>4</v>
      </c>
      <c r="H1478" s="23">
        <v>15</v>
      </c>
      <c r="I1478" s="22">
        <f t="shared" si="640"/>
        <v>60</v>
      </c>
      <c r="J1478" s="314"/>
      <c r="K1478" s="314"/>
      <c r="L1478" s="314"/>
      <c r="M1478" s="314"/>
      <c r="N1478" s="311"/>
      <c r="O1478" s="324" t="s">
        <v>27</v>
      </c>
      <c r="P1478" s="325"/>
      <c r="Q1478" s="326"/>
      <c r="R1478" s="326"/>
      <c r="S1478" s="326"/>
      <c r="T1478" s="22">
        <v>4</v>
      </c>
      <c r="U1478" s="23">
        <v>15</v>
      </c>
      <c r="V1478" s="22">
        <f t="shared" si="634"/>
        <v>60</v>
      </c>
      <c r="W1478" s="314"/>
      <c r="X1478" s="314"/>
      <c r="Y1478" s="314"/>
      <c r="Z1478" s="314"/>
      <c r="AA1478" s="311"/>
      <c r="AB1478" s="324" t="s">
        <v>27</v>
      </c>
      <c r="AC1478" s="325"/>
      <c r="AD1478" s="326"/>
      <c r="AE1478" s="326"/>
      <c r="AF1478" s="326"/>
      <c r="AG1478" s="22">
        <v>4</v>
      </c>
      <c r="AH1478" s="23">
        <v>15</v>
      </c>
      <c r="AI1478" s="22">
        <f t="shared" si="635"/>
        <v>60</v>
      </c>
      <c r="AJ1478" s="314"/>
      <c r="AK1478" s="314"/>
      <c r="AL1478" s="314"/>
      <c r="AM1478" s="314"/>
      <c r="AN1478" s="311"/>
      <c r="AO1478" s="324" t="s">
        <v>27</v>
      </c>
      <c r="AP1478" s="325"/>
      <c r="AQ1478" s="326"/>
      <c r="AR1478" s="326"/>
      <c r="AS1478" s="326"/>
      <c r="AT1478" s="22">
        <v>4</v>
      </c>
      <c r="AU1478" s="23">
        <v>15</v>
      </c>
      <c r="AV1478" s="22">
        <f t="shared" si="636"/>
        <v>60</v>
      </c>
      <c r="AW1478" s="314"/>
      <c r="AX1478" s="314"/>
      <c r="AY1478" s="314"/>
      <c r="AZ1478" s="314"/>
      <c r="BB1478" s="11" t="s">
        <v>27</v>
      </c>
      <c r="BC1478" s="12"/>
      <c r="BD1478" s="28"/>
      <c r="BE1478" s="28"/>
      <c r="BF1478" s="28"/>
      <c r="BG1478" s="10">
        <v>4</v>
      </c>
      <c r="BH1478" s="15">
        <v>15</v>
      </c>
      <c r="BI1478" s="10">
        <f t="shared" si="637"/>
        <v>60</v>
      </c>
      <c r="BJ1478" s="5"/>
      <c r="BK1478" s="5"/>
      <c r="BL1478" s="5"/>
      <c r="BM1478" s="5"/>
    </row>
    <row r="1479" spans="1:65" x14ac:dyDescent="0.25">
      <c r="A1479" s="311"/>
      <c r="B1479" s="324" t="s">
        <v>13</v>
      </c>
      <c r="C1479" s="325" t="s">
        <v>14</v>
      </c>
      <c r="D1479" s="326" t="s">
        <v>29</v>
      </c>
      <c r="E1479" s="326"/>
      <c r="F1479" s="326">
        <f>SUM(G1465:G1467)</f>
        <v>35.32</v>
      </c>
      <c r="G1479" s="332">
        <f>SUM(F1479)/20</f>
        <v>1.766</v>
      </c>
      <c r="H1479" s="23"/>
      <c r="I1479" s="22">
        <f t="shared" si="640"/>
        <v>0</v>
      </c>
      <c r="J1479" s="314"/>
      <c r="K1479" s="314"/>
      <c r="L1479" s="314"/>
      <c r="M1479" s="314"/>
      <c r="N1479" s="311"/>
      <c r="O1479" s="324" t="s">
        <v>13</v>
      </c>
      <c r="P1479" s="325" t="s">
        <v>14</v>
      </c>
      <c r="Q1479" s="326" t="s">
        <v>29</v>
      </c>
      <c r="R1479" s="326"/>
      <c r="S1479" s="326">
        <f>SUM(T1465:T1467)</f>
        <v>35.32</v>
      </c>
      <c r="T1479" s="332">
        <f>SUM(S1479)/20</f>
        <v>1.766</v>
      </c>
      <c r="U1479" s="23"/>
      <c r="V1479" s="22">
        <f t="shared" si="634"/>
        <v>0</v>
      </c>
      <c r="W1479" s="314"/>
      <c r="X1479" s="314"/>
      <c r="Y1479" s="314"/>
      <c r="Z1479" s="314"/>
      <c r="AA1479" s="311"/>
      <c r="AB1479" s="324" t="s">
        <v>13</v>
      </c>
      <c r="AC1479" s="325" t="s">
        <v>14</v>
      </c>
      <c r="AD1479" s="326" t="s">
        <v>29</v>
      </c>
      <c r="AE1479" s="326"/>
      <c r="AF1479" s="326">
        <f>SUM(AG1465:AG1467)</f>
        <v>35.32</v>
      </c>
      <c r="AG1479" s="332">
        <f>SUM(AF1479)/20</f>
        <v>1.766</v>
      </c>
      <c r="AH1479" s="23"/>
      <c r="AI1479" s="22">
        <f t="shared" si="635"/>
        <v>0</v>
      </c>
      <c r="AJ1479" s="314"/>
      <c r="AK1479" s="314"/>
      <c r="AL1479" s="314"/>
      <c r="AM1479" s="314"/>
      <c r="AN1479" s="311"/>
      <c r="AO1479" s="324" t="s">
        <v>13</v>
      </c>
      <c r="AP1479" s="325" t="s">
        <v>14</v>
      </c>
      <c r="AQ1479" s="326" t="s">
        <v>29</v>
      </c>
      <c r="AR1479" s="326"/>
      <c r="AS1479" s="326">
        <f>SUM(AT1465:AT1467)</f>
        <v>35.32</v>
      </c>
      <c r="AT1479" s="332">
        <f>SUM(AS1479)/20</f>
        <v>1.766</v>
      </c>
      <c r="AU1479" s="23"/>
      <c r="AV1479" s="22">
        <f t="shared" si="636"/>
        <v>0</v>
      </c>
      <c r="AW1479" s="314"/>
      <c r="AX1479" s="314"/>
      <c r="AY1479" s="314"/>
      <c r="AZ1479" s="314"/>
      <c r="BB1479" s="11" t="s">
        <v>13</v>
      </c>
      <c r="BC1479" s="12" t="s">
        <v>14</v>
      </c>
      <c r="BD1479" s="28" t="s">
        <v>29</v>
      </c>
      <c r="BE1479" s="28"/>
      <c r="BF1479" s="28">
        <f>SUM(BG1465:BG1467)</f>
        <v>35.32</v>
      </c>
      <c r="BG1479" s="34">
        <f>SUM(BF1479)/20</f>
        <v>1.766</v>
      </c>
      <c r="BH1479" s="23"/>
      <c r="BI1479" s="10">
        <f t="shared" si="637"/>
        <v>0</v>
      </c>
      <c r="BJ1479" s="5"/>
      <c r="BK1479" s="5"/>
      <c r="BL1479" s="5"/>
      <c r="BM1479" s="5"/>
    </row>
    <row r="1480" spans="1:65" x14ac:dyDescent="0.25">
      <c r="A1480" s="311"/>
      <c r="B1480" s="324" t="s">
        <v>13</v>
      </c>
      <c r="C1480" s="325" t="s">
        <v>14</v>
      </c>
      <c r="D1480" s="326" t="s">
        <v>30</v>
      </c>
      <c r="E1480" s="326"/>
      <c r="F1480" s="326">
        <f>SUM(G1468:G1470)</f>
        <v>0</v>
      </c>
      <c r="G1480" s="332">
        <f>SUM(F1480)/10</f>
        <v>0</v>
      </c>
      <c r="H1480" s="23"/>
      <c r="I1480" s="22">
        <f t="shared" si="640"/>
        <v>0</v>
      </c>
      <c r="J1480" s="314"/>
      <c r="K1480" s="314"/>
      <c r="L1480" s="314"/>
      <c r="M1480" s="314"/>
      <c r="N1480" s="311"/>
      <c r="O1480" s="324" t="s">
        <v>13</v>
      </c>
      <c r="P1480" s="325" t="s">
        <v>14</v>
      </c>
      <c r="Q1480" s="326" t="s">
        <v>30</v>
      </c>
      <c r="R1480" s="326"/>
      <c r="S1480" s="326">
        <f>SUM(T1468:T1470)</f>
        <v>0</v>
      </c>
      <c r="T1480" s="332">
        <f>SUM(S1480)/10</f>
        <v>0</v>
      </c>
      <c r="U1480" s="23"/>
      <c r="V1480" s="22">
        <f t="shared" si="634"/>
        <v>0</v>
      </c>
      <c r="W1480" s="314"/>
      <c r="X1480" s="314"/>
      <c r="Y1480" s="314"/>
      <c r="Z1480" s="314"/>
      <c r="AA1480" s="311"/>
      <c r="AB1480" s="324" t="s">
        <v>13</v>
      </c>
      <c r="AC1480" s="325" t="s">
        <v>14</v>
      </c>
      <c r="AD1480" s="326" t="s">
        <v>30</v>
      </c>
      <c r="AE1480" s="326"/>
      <c r="AF1480" s="326">
        <f>SUM(AG1468:AG1470)</f>
        <v>0</v>
      </c>
      <c r="AG1480" s="332">
        <f>SUM(AF1480)/10</f>
        <v>0</v>
      </c>
      <c r="AH1480" s="23"/>
      <c r="AI1480" s="22">
        <f t="shared" si="635"/>
        <v>0</v>
      </c>
      <c r="AJ1480" s="314"/>
      <c r="AK1480" s="314"/>
      <c r="AL1480" s="314"/>
      <c r="AM1480" s="314"/>
      <c r="AN1480" s="311"/>
      <c r="AO1480" s="324" t="s">
        <v>13</v>
      </c>
      <c r="AP1480" s="325" t="s">
        <v>14</v>
      </c>
      <c r="AQ1480" s="326" t="s">
        <v>30</v>
      </c>
      <c r="AR1480" s="326"/>
      <c r="AS1480" s="326">
        <f>SUM(AT1468:AT1470)</f>
        <v>0</v>
      </c>
      <c r="AT1480" s="332">
        <f>SUM(AS1480)/10</f>
        <v>0</v>
      </c>
      <c r="AU1480" s="23"/>
      <c r="AV1480" s="22">
        <f t="shared" si="636"/>
        <v>0</v>
      </c>
      <c r="AW1480" s="314"/>
      <c r="AX1480" s="314"/>
      <c r="AY1480" s="314"/>
      <c r="AZ1480" s="314"/>
      <c r="BB1480" s="11" t="s">
        <v>13</v>
      </c>
      <c r="BC1480" s="12" t="s">
        <v>14</v>
      </c>
      <c r="BD1480" s="28" t="s">
        <v>30</v>
      </c>
      <c r="BE1480" s="28"/>
      <c r="BF1480" s="28">
        <f>SUM(BG1468:BG1470)</f>
        <v>0</v>
      </c>
      <c r="BG1480" s="34">
        <f>SUM(BF1480)/10</f>
        <v>0</v>
      </c>
      <c r="BH1480" s="23"/>
      <c r="BI1480" s="10">
        <f t="shared" si="637"/>
        <v>0</v>
      </c>
      <c r="BJ1480" s="5"/>
      <c r="BK1480" s="5"/>
      <c r="BL1480" s="5"/>
      <c r="BM1480" s="5"/>
    </row>
    <row r="1481" spans="1:65" x14ac:dyDescent="0.25">
      <c r="A1481" s="311"/>
      <c r="B1481" s="324" t="s">
        <v>13</v>
      </c>
      <c r="C1481" s="325" t="s">
        <v>14</v>
      </c>
      <c r="D1481" s="326" t="s">
        <v>60</v>
      </c>
      <c r="E1481" s="326"/>
      <c r="F1481" s="333">
        <v>36</v>
      </c>
      <c r="G1481" s="332">
        <f>SUM(F1481)*0.25</f>
        <v>9</v>
      </c>
      <c r="H1481" s="23"/>
      <c r="I1481" s="22">
        <f t="shared" si="640"/>
        <v>0</v>
      </c>
      <c r="J1481" s="314"/>
      <c r="K1481" s="314"/>
      <c r="L1481" s="314"/>
      <c r="M1481" s="314"/>
      <c r="N1481" s="311"/>
      <c r="O1481" s="324" t="s">
        <v>13</v>
      </c>
      <c r="P1481" s="325" t="s">
        <v>14</v>
      </c>
      <c r="Q1481" s="326" t="s">
        <v>60</v>
      </c>
      <c r="R1481" s="326"/>
      <c r="S1481" s="333">
        <v>36</v>
      </c>
      <c r="T1481" s="332">
        <f>SUM(S1481)*0.25</f>
        <v>9</v>
      </c>
      <c r="U1481" s="23"/>
      <c r="V1481" s="22">
        <f t="shared" si="634"/>
        <v>0</v>
      </c>
      <c r="W1481" s="314"/>
      <c r="X1481" s="314"/>
      <c r="Y1481" s="314"/>
      <c r="Z1481" s="314"/>
      <c r="AA1481" s="311"/>
      <c r="AB1481" s="324" t="s">
        <v>13</v>
      </c>
      <c r="AC1481" s="325" t="s">
        <v>14</v>
      </c>
      <c r="AD1481" s="326" t="s">
        <v>60</v>
      </c>
      <c r="AE1481" s="326"/>
      <c r="AF1481" s="333">
        <v>36</v>
      </c>
      <c r="AG1481" s="332">
        <f>SUM(AF1481)*0.25</f>
        <v>9</v>
      </c>
      <c r="AH1481" s="23"/>
      <c r="AI1481" s="22">
        <f t="shared" si="635"/>
        <v>0</v>
      </c>
      <c r="AJ1481" s="314"/>
      <c r="AK1481" s="314"/>
      <c r="AL1481" s="314"/>
      <c r="AM1481" s="314"/>
      <c r="AN1481" s="311"/>
      <c r="AO1481" s="324" t="s">
        <v>13</v>
      </c>
      <c r="AP1481" s="325" t="s">
        <v>14</v>
      </c>
      <c r="AQ1481" s="326" t="s">
        <v>60</v>
      </c>
      <c r="AR1481" s="326"/>
      <c r="AS1481" s="333">
        <v>36</v>
      </c>
      <c r="AT1481" s="332">
        <f>SUM(AS1481)*0.25</f>
        <v>9</v>
      </c>
      <c r="AU1481" s="23"/>
      <c r="AV1481" s="22">
        <f t="shared" si="636"/>
        <v>0</v>
      </c>
      <c r="AW1481" s="314"/>
      <c r="AX1481" s="314"/>
      <c r="AY1481" s="314"/>
      <c r="AZ1481" s="314"/>
      <c r="BB1481" s="11" t="s">
        <v>13</v>
      </c>
      <c r="BC1481" s="12" t="s">
        <v>14</v>
      </c>
      <c r="BD1481" s="28" t="s">
        <v>60</v>
      </c>
      <c r="BE1481" s="28"/>
      <c r="BF1481" s="69">
        <v>36</v>
      </c>
      <c r="BG1481" s="34">
        <f>SUM(BF1481)*0.25</f>
        <v>9</v>
      </c>
      <c r="BH1481" s="23"/>
      <c r="BI1481" s="10">
        <f t="shared" si="637"/>
        <v>0</v>
      </c>
      <c r="BJ1481" s="5"/>
      <c r="BK1481" s="5"/>
      <c r="BL1481" s="5"/>
      <c r="BM1481" s="5"/>
    </row>
    <row r="1482" spans="1:65" x14ac:dyDescent="0.25">
      <c r="A1482" s="311"/>
      <c r="B1482" s="324" t="s">
        <v>13</v>
      </c>
      <c r="C1482" s="325" t="s">
        <v>14</v>
      </c>
      <c r="D1482" s="326" t="s">
        <v>247</v>
      </c>
      <c r="E1482" s="326"/>
      <c r="F1482" s="326"/>
      <c r="G1482" s="332">
        <f>SUM(G1479)</f>
        <v>1.766</v>
      </c>
      <c r="H1482" s="23"/>
      <c r="I1482" s="22">
        <f t="shared" si="640"/>
        <v>0</v>
      </c>
      <c r="J1482" s="314"/>
      <c r="K1482" s="314"/>
      <c r="L1482" s="314"/>
      <c r="M1482" s="314"/>
      <c r="N1482" s="311"/>
      <c r="O1482" s="324" t="s">
        <v>13</v>
      </c>
      <c r="P1482" s="325" t="s">
        <v>14</v>
      </c>
      <c r="Q1482" s="326" t="s">
        <v>247</v>
      </c>
      <c r="R1482" s="326"/>
      <c r="S1482" s="326"/>
      <c r="T1482" s="332">
        <f>SUM(T1479)</f>
        <v>1.766</v>
      </c>
      <c r="U1482" s="23"/>
      <c r="V1482" s="22">
        <f t="shared" si="634"/>
        <v>0</v>
      </c>
      <c r="W1482" s="314"/>
      <c r="X1482" s="314"/>
      <c r="Y1482" s="314"/>
      <c r="Z1482" s="314"/>
      <c r="AA1482" s="311"/>
      <c r="AB1482" s="324" t="s">
        <v>13</v>
      </c>
      <c r="AC1482" s="325" t="s">
        <v>14</v>
      </c>
      <c r="AD1482" s="326" t="s">
        <v>247</v>
      </c>
      <c r="AE1482" s="326"/>
      <c r="AF1482" s="326"/>
      <c r="AG1482" s="332">
        <f>SUM(AG1479)</f>
        <v>1.766</v>
      </c>
      <c r="AH1482" s="23"/>
      <c r="AI1482" s="22">
        <f t="shared" si="635"/>
        <v>0</v>
      </c>
      <c r="AJ1482" s="314"/>
      <c r="AK1482" s="314"/>
      <c r="AL1482" s="314"/>
      <c r="AM1482" s="314"/>
      <c r="AN1482" s="311"/>
      <c r="AO1482" s="324" t="s">
        <v>13</v>
      </c>
      <c r="AP1482" s="325" t="s">
        <v>14</v>
      </c>
      <c r="AQ1482" s="326" t="s">
        <v>247</v>
      </c>
      <c r="AR1482" s="326"/>
      <c r="AS1482" s="326"/>
      <c r="AT1482" s="332">
        <f>SUM(AT1479)</f>
        <v>1.766</v>
      </c>
      <c r="AU1482" s="23"/>
      <c r="AV1482" s="22">
        <f t="shared" si="636"/>
        <v>0</v>
      </c>
      <c r="AW1482" s="314"/>
      <c r="AX1482" s="314"/>
      <c r="AY1482" s="314"/>
      <c r="AZ1482" s="314"/>
      <c r="BB1482" s="11" t="s">
        <v>13</v>
      </c>
      <c r="BC1482" s="12" t="s">
        <v>14</v>
      </c>
      <c r="BD1482" s="28" t="s">
        <v>247</v>
      </c>
      <c r="BE1482" s="28"/>
      <c r="BF1482" s="28"/>
      <c r="BG1482" s="34">
        <f>SUM(BG1479)</f>
        <v>1.766</v>
      </c>
      <c r="BH1482" s="23"/>
      <c r="BI1482" s="10">
        <f t="shared" si="637"/>
        <v>0</v>
      </c>
      <c r="BJ1482" s="5"/>
      <c r="BK1482" s="5"/>
      <c r="BL1482" s="5"/>
      <c r="BM1482" s="5"/>
    </row>
    <row r="1483" spans="1:65" x14ac:dyDescent="0.25">
      <c r="A1483" s="311"/>
      <c r="B1483" s="324" t="s">
        <v>13</v>
      </c>
      <c r="C1483" s="325" t="s">
        <v>15</v>
      </c>
      <c r="D1483" s="326" t="s">
        <v>1248</v>
      </c>
      <c r="E1483" s="326"/>
      <c r="F1483" s="326">
        <v>8</v>
      </c>
      <c r="G1483" s="332">
        <f>SUM(F1483)*3</f>
        <v>24</v>
      </c>
      <c r="H1483" s="23"/>
      <c r="I1483" s="22">
        <f t="shared" si="640"/>
        <v>0</v>
      </c>
      <c r="J1483" s="314"/>
      <c r="K1483" s="314"/>
      <c r="L1483" s="314"/>
      <c r="M1483" s="314"/>
      <c r="N1483" s="311"/>
      <c r="O1483" s="324" t="s">
        <v>13</v>
      </c>
      <c r="P1483" s="325" t="s">
        <v>15</v>
      </c>
      <c r="Q1483" s="326" t="s">
        <v>1248</v>
      </c>
      <c r="R1483" s="326"/>
      <c r="S1483" s="326">
        <v>8</v>
      </c>
      <c r="T1483" s="332">
        <f>SUM(S1483)*3</f>
        <v>24</v>
      </c>
      <c r="U1483" s="23"/>
      <c r="V1483" s="22">
        <f t="shared" si="634"/>
        <v>0</v>
      </c>
      <c r="W1483" s="314"/>
      <c r="X1483" s="314"/>
      <c r="Y1483" s="314"/>
      <c r="Z1483" s="314"/>
      <c r="AA1483" s="311"/>
      <c r="AB1483" s="324" t="s">
        <v>13</v>
      </c>
      <c r="AC1483" s="325" t="s">
        <v>15</v>
      </c>
      <c r="AD1483" s="326" t="s">
        <v>1248</v>
      </c>
      <c r="AE1483" s="326"/>
      <c r="AF1483" s="326">
        <v>8</v>
      </c>
      <c r="AG1483" s="332">
        <f>SUM(AF1483)*3</f>
        <v>24</v>
      </c>
      <c r="AH1483" s="23"/>
      <c r="AI1483" s="22">
        <f t="shared" si="635"/>
        <v>0</v>
      </c>
      <c r="AJ1483" s="314"/>
      <c r="AK1483" s="314"/>
      <c r="AL1483" s="314"/>
      <c r="AM1483" s="314"/>
      <c r="AN1483" s="311"/>
      <c r="AO1483" s="324" t="s">
        <v>13</v>
      </c>
      <c r="AP1483" s="325" t="s">
        <v>15</v>
      </c>
      <c r="AQ1483" s="326" t="s">
        <v>1248</v>
      </c>
      <c r="AR1483" s="326"/>
      <c r="AS1483" s="326">
        <v>8</v>
      </c>
      <c r="AT1483" s="332">
        <f>SUM(AS1483)*3</f>
        <v>24</v>
      </c>
      <c r="AU1483" s="23"/>
      <c r="AV1483" s="22">
        <f t="shared" si="636"/>
        <v>0</v>
      </c>
      <c r="AW1483" s="314"/>
      <c r="AX1483" s="314"/>
      <c r="AY1483" s="314"/>
      <c r="AZ1483" s="314"/>
      <c r="BB1483" s="11" t="s">
        <v>13</v>
      </c>
      <c r="BC1483" s="12" t="s">
        <v>15</v>
      </c>
      <c r="BD1483" s="28" t="s">
        <v>1248</v>
      </c>
      <c r="BE1483" s="28"/>
      <c r="BF1483" s="28">
        <v>8</v>
      </c>
      <c r="BG1483" s="34">
        <f>SUM(BF1483)*3</f>
        <v>24</v>
      </c>
      <c r="BH1483" s="23"/>
      <c r="BI1483" s="10">
        <f t="shared" si="637"/>
        <v>0</v>
      </c>
      <c r="BJ1483" s="5"/>
      <c r="BK1483" s="5"/>
      <c r="BL1483" s="5"/>
      <c r="BM1483" s="5"/>
    </row>
    <row r="1484" spans="1:65" x14ac:dyDescent="0.25">
      <c r="A1484" s="311"/>
      <c r="B1484" s="324" t="s">
        <v>13</v>
      </c>
      <c r="C1484" s="325" t="s">
        <v>15</v>
      </c>
      <c r="D1484" s="326" t="s">
        <v>1209</v>
      </c>
      <c r="E1484" s="326"/>
      <c r="F1484" s="326">
        <v>8</v>
      </c>
      <c r="G1484" s="332">
        <f>SUM(F1484)*4</f>
        <v>32</v>
      </c>
      <c r="H1484" s="23"/>
      <c r="I1484" s="22">
        <f t="shared" si="640"/>
        <v>0</v>
      </c>
      <c r="J1484" s="314"/>
      <c r="K1484" s="314"/>
      <c r="L1484" s="314"/>
      <c r="M1484" s="314"/>
      <c r="N1484" s="311"/>
      <c r="O1484" s="324" t="s">
        <v>13</v>
      </c>
      <c r="P1484" s="325" t="s">
        <v>15</v>
      </c>
      <c r="Q1484" s="326" t="s">
        <v>1209</v>
      </c>
      <c r="R1484" s="326"/>
      <c r="S1484" s="326">
        <v>8</v>
      </c>
      <c r="T1484" s="332">
        <f>SUM(S1484)*4</f>
        <v>32</v>
      </c>
      <c r="U1484" s="23"/>
      <c r="V1484" s="22">
        <f t="shared" si="634"/>
        <v>0</v>
      </c>
      <c r="W1484" s="314"/>
      <c r="X1484" s="314"/>
      <c r="Y1484" s="314"/>
      <c r="Z1484" s="314"/>
      <c r="AA1484" s="311"/>
      <c r="AB1484" s="324" t="s">
        <v>13</v>
      </c>
      <c r="AC1484" s="325" t="s">
        <v>15</v>
      </c>
      <c r="AD1484" s="326" t="s">
        <v>1209</v>
      </c>
      <c r="AE1484" s="326"/>
      <c r="AF1484" s="326">
        <v>8</v>
      </c>
      <c r="AG1484" s="332">
        <f>SUM(AF1484)*4</f>
        <v>32</v>
      </c>
      <c r="AH1484" s="23"/>
      <c r="AI1484" s="22">
        <f t="shared" si="635"/>
        <v>0</v>
      </c>
      <c r="AJ1484" s="314"/>
      <c r="AK1484" s="314"/>
      <c r="AL1484" s="314"/>
      <c r="AM1484" s="314"/>
      <c r="AN1484" s="311"/>
      <c r="AO1484" s="324" t="s">
        <v>13</v>
      </c>
      <c r="AP1484" s="325" t="s">
        <v>15</v>
      </c>
      <c r="AQ1484" s="326" t="s">
        <v>1209</v>
      </c>
      <c r="AR1484" s="326"/>
      <c r="AS1484" s="326">
        <v>8</v>
      </c>
      <c r="AT1484" s="332">
        <f>SUM(AS1484)*4</f>
        <v>32</v>
      </c>
      <c r="AU1484" s="23"/>
      <c r="AV1484" s="22">
        <f t="shared" si="636"/>
        <v>0</v>
      </c>
      <c r="AW1484" s="314"/>
      <c r="AX1484" s="314"/>
      <c r="AY1484" s="314"/>
      <c r="AZ1484" s="314"/>
      <c r="BB1484" s="11" t="s">
        <v>13</v>
      </c>
      <c r="BC1484" s="12" t="s">
        <v>15</v>
      </c>
      <c r="BD1484" s="28" t="s">
        <v>1209</v>
      </c>
      <c r="BE1484" s="28"/>
      <c r="BF1484" s="28">
        <v>8</v>
      </c>
      <c r="BG1484" s="34">
        <f>SUM(BF1484)*4</f>
        <v>32</v>
      </c>
      <c r="BH1484" s="23"/>
      <c r="BI1484" s="10">
        <f t="shared" si="637"/>
        <v>0</v>
      </c>
      <c r="BJ1484" s="5"/>
      <c r="BK1484" s="5"/>
      <c r="BL1484" s="5"/>
      <c r="BM1484" s="5"/>
    </row>
    <row r="1485" spans="1:65" x14ac:dyDescent="0.25">
      <c r="A1485" s="311"/>
      <c r="B1485" s="324" t="s">
        <v>13</v>
      </c>
      <c r="C1485" s="325" t="s">
        <v>15</v>
      </c>
      <c r="D1485" s="326"/>
      <c r="E1485" s="326"/>
      <c r="F1485" s="326"/>
      <c r="G1485" s="332"/>
      <c r="H1485" s="23"/>
      <c r="I1485" s="22">
        <f t="shared" si="640"/>
        <v>0</v>
      </c>
      <c r="J1485" s="314"/>
      <c r="K1485" s="314"/>
      <c r="L1485" s="314"/>
      <c r="M1485" s="314"/>
      <c r="N1485" s="311"/>
      <c r="O1485" s="324" t="s">
        <v>13</v>
      </c>
      <c r="P1485" s="325" t="s">
        <v>15</v>
      </c>
      <c r="Q1485" s="326"/>
      <c r="R1485" s="326"/>
      <c r="S1485" s="326"/>
      <c r="T1485" s="332"/>
      <c r="U1485" s="23"/>
      <c r="V1485" s="22">
        <f t="shared" si="634"/>
        <v>0</v>
      </c>
      <c r="W1485" s="314"/>
      <c r="X1485" s="314"/>
      <c r="Y1485" s="314"/>
      <c r="Z1485" s="314"/>
      <c r="AA1485" s="311"/>
      <c r="AB1485" s="324" t="s">
        <v>13</v>
      </c>
      <c r="AC1485" s="325" t="s">
        <v>15</v>
      </c>
      <c r="AD1485" s="326"/>
      <c r="AE1485" s="326"/>
      <c r="AF1485" s="326"/>
      <c r="AG1485" s="332"/>
      <c r="AH1485" s="23"/>
      <c r="AI1485" s="22">
        <f t="shared" si="635"/>
        <v>0</v>
      </c>
      <c r="AJ1485" s="314"/>
      <c r="AK1485" s="314"/>
      <c r="AL1485" s="314"/>
      <c r="AM1485" s="314"/>
      <c r="AN1485" s="311"/>
      <c r="AO1485" s="324" t="s">
        <v>13</v>
      </c>
      <c r="AP1485" s="325" t="s">
        <v>15</v>
      </c>
      <c r="AQ1485" s="326"/>
      <c r="AR1485" s="326"/>
      <c r="AS1485" s="326"/>
      <c r="AT1485" s="332"/>
      <c r="AU1485" s="23"/>
      <c r="AV1485" s="22">
        <f t="shared" si="636"/>
        <v>0</v>
      </c>
      <c r="AW1485" s="314"/>
      <c r="AX1485" s="314"/>
      <c r="AY1485" s="314"/>
      <c r="AZ1485" s="314"/>
      <c r="BB1485" s="11" t="s">
        <v>13</v>
      </c>
      <c r="BC1485" s="12" t="s">
        <v>15</v>
      </c>
      <c r="BD1485" s="28"/>
      <c r="BE1485" s="28"/>
      <c r="BF1485" s="28"/>
      <c r="BG1485" s="34"/>
      <c r="BH1485" s="23"/>
      <c r="BI1485" s="10">
        <f t="shared" si="637"/>
        <v>0</v>
      </c>
      <c r="BJ1485" s="5"/>
      <c r="BK1485" s="5"/>
      <c r="BL1485" s="5"/>
      <c r="BM1485" s="5"/>
    </row>
    <row r="1486" spans="1:65" x14ac:dyDescent="0.25">
      <c r="A1486" s="311"/>
      <c r="B1486" s="324" t="s">
        <v>13</v>
      </c>
      <c r="C1486" s="325" t="s">
        <v>16</v>
      </c>
      <c r="D1486" s="326"/>
      <c r="E1486" s="326"/>
      <c r="F1486" s="326"/>
      <c r="G1486" s="332">
        <v>8</v>
      </c>
      <c r="H1486" s="23"/>
      <c r="I1486" s="22">
        <f t="shared" si="640"/>
        <v>0</v>
      </c>
      <c r="J1486" s="314"/>
      <c r="K1486" s="314"/>
      <c r="L1486" s="314"/>
      <c r="M1486" s="314"/>
      <c r="N1486" s="311"/>
      <c r="O1486" s="324" t="s">
        <v>13</v>
      </c>
      <c r="P1486" s="325" t="s">
        <v>16</v>
      </c>
      <c r="Q1486" s="326"/>
      <c r="R1486" s="326"/>
      <c r="S1486" s="326"/>
      <c r="T1486" s="332">
        <v>8</v>
      </c>
      <c r="U1486" s="23"/>
      <c r="V1486" s="22">
        <f t="shared" si="634"/>
        <v>0</v>
      </c>
      <c r="W1486" s="314"/>
      <c r="X1486" s="314"/>
      <c r="Y1486" s="314"/>
      <c r="Z1486" s="314"/>
      <c r="AA1486" s="311"/>
      <c r="AB1486" s="324" t="s">
        <v>13</v>
      </c>
      <c r="AC1486" s="325" t="s">
        <v>16</v>
      </c>
      <c r="AD1486" s="326"/>
      <c r="AE1486" s="326"/>
      <c r="AF1486" s="326"/>
      <c r="AG1486" s="332">
        <v>8</v>
      </c>
      <c r="AH1486" s="23"/>
      <c r="AI1486" s="22">
        <f t="shared" si="635"/>
        <v>0</v>
      </c>
      <c r="AJ1486" s="314"/>
      <c r="AK1486" s="314"/>
      <c r="AL1486" s="314"/>
      <c r="AM1486" s="314"/>
      <c r="AN1486" s="311"/>
      <c r="AO1486" s="324" t="s">
        <v>13</v>
      </c>
      <c r="AP1486" s="325" t="s">
        <v>16</v>
      </c>
      <c r="AQ1486" s="326"/>
      <c r="AR1486" s="326"/>
      <c r="AS1486" s="326"/>
      <c r="AT1486" s="332">
        <v>8</v>
      </c>
      <c r="AU1486" s="23"/>
      <c r="AV1486" s="22">
        <f t="shared" si="636"/>
        <v>0</v>
      </c>
      <c r="AW1486" s="314"/>
      <c r="AX1486" s="314"/>
      <c r="AY1486" s="314"/>
      <c r="AZ1486" s="314"/>
      <c r="BB1486" s="11" t="s">
        <v>13</v>
      </c>
      <c r="BC1486" s="12" t="s">
        <v>16</v>
      </c>
      <c r="BD1486" s="28"/>
      <c r="BE1486" s="28"/>
      <c r="BF1486" s="28"/>
      <c r="BG1486" s="34">
        <v>8</v>
      </c>
      <c r="BH1486" s="23"/>
      <c r="BI1486" s="10">
        <f t="shared" si="637"/>
        <v>0</v>
      </c>
      <c r="BJ1486" s="5"/>
      <c r="BK1486" s="5"/>
      <c r="BL1486" s="5"/>
      <c r="BM1486" s="5"/>
    </row>
    <row r="1487" spans="1:65" x14ac:dyDescent="0.25">
      <c r="A1487" s="311"/>
      <c r="B1487" s="324" t="s">
        <v>13</v>
      </c>
      <c r="C1487" s="325" t="s">
        <v>16</v>
      </c>
      <c r="D1487" s="326"/>
      <c r="E1487" s="326"/>
      <c r="F1487" s="326"/>
      <c r="G1487" s="332"/>
      <c r="H1487" s="23"/>
      <c r="I1487" s="22">
        <f t="shared" si="640"/>
        <v>0</v>
      </c>
      <c r="J1487" s="314"/>
      <c r="K1487" s="314"/>
      <c r="L1487" s="314"/>
      <c r="M1487" s="314"/>
      <c r="N1487" s="311"/>
      <c r="O1487" s="324" t="s">
        <v>13</v>
      </c>
      <c r="P1487" s="325" t="s">
        <v>16</v>
      </c>
      <c r="Q1487" s="326"/>
      <c r="R1487" s="326"/>
      <c r="S1487" s="326"/>
      <c r="T1487" s="332"/>
      <c r="U1487" s="23"/>
      <c r="V1487" s="22">
        <f t="shared" si="634"/>
        <v>0</v>
      </c>
      <c r="W1487" s="314"/>
      <c r="X1487" s="314"/>
      <c r="Y1487" s="314"/>
      <c r="Z1487" s="314"/>
      <c r="AA1487" s="311"/>
      <c r="AB1487" s="324" t="s">
        <v>13</v>
      </c>
      <c r="AC1487" s="325" t="s">
        <v>16</v>
      </c>
      <c r="AD1487" s="326"/>
      <c r="AE1487" s="326"/>
      <c r="AF1487" s="326"/>
      <c r="AG1487" s="332"/>
      <c r="AH1487" s="23"/>
      <c r="AI1487" s="22">
        <f t="shared" si="635"/>
        <v>0</v>
      </c>
      <c r="AJ1487" s="314"/>
      <c r="AK1487" s="314"/>
      <c r="AL1487" s="314"/>
      <c r="AM1487" s="314"/>
      <c r="AN1487" s="311"/>
      <c r="AO1487" s="324" t="s">
        <v>13</v>
      </c>
      <c r="AP1487" s="325" t="s">
        <v>16</v>
      </c>
      <c r="AQ1487" s="326"/>
      <c r="AR1487" s="326"/>
      <c r="AS1487" s="326"/>
      <c r="AT1487" s="332"/>
      <c r="AU1487" s="23"/>
      <c r="AV1487" s="22">
        <f t="shared" si="636"/>
        <v>0</v>
      </c>
      <c r="AW1487" s="314"/>
      <c r="AX1487" s="314"/>
      <c r="AY1487" s="314"/>
      <c r="AZ1487" s="314"/>
      <c r="BB1487" s="11" t="s">
        <v>13</v>
      </c>
      <c r="BC1487" s="12" t="s">
        <v>16</v>
      </c>
      <c r="BD1487" s="28"/>
      <c r="BE1487" s="28"/>
      <c r="BF1487" s="28"/>
      <c r="BG1487" s="34"/>
      <c r="BH1487" s="23"/>
      <c r="BI1487" s="10">
        <f t="shared" si="637"/>
        <v>0</v>
      </c>
      <c r="BJ1487" s="5"/>
      <c r="BK1487" s="5"/>
      <c r="BL1487" s="5"/>
      <c r="BM1487" s="5"/>
    </row>
    <row r="1488" spans="1:65" x14ac:dyDescent="0.25">
      <c r="A1488" s="311"/>
      <c r="B1488" s="324" t="s">
        <v>21</v>
      </c>
      <c r="C1488" s="325" t="s">
        <v>14</v>
      </c>
      <c r="D1488" s="326"/>
      <c r="E1488" s="326"/>
      <c r="F1488" s="326"/>
      <c r="G1488" s="22">
        <f>SUM(G1479:G1482)</f>
        <v>12.532</v>
      </c>
      <c r="H1488" s="23">
        <v>37.42</v>
      </c>
      <c r="I1488" s="22">
        <f t="shared" si="640"/>
        <v>468.94744000000003</v>
      </c>
      <c r="J1488" s="314"/>
      <c r="K1488" s="314">
        <f>SUM(G1488)*I1463</f>
        <v>62.66</v>
      </c>
      <c r="L1488" s="314"/>
      <c r="M1488" s="314"/>
      <c r="N1488" s="311"/>
      <c r="O1488" s="324" t="s">
        <v>21</v>
      </c>
      <c r="P1488" s="325" t="s">
        <v>14</v>
      </c>
      <c r="Q1488" s="326"/>
      <c r="R1488" s="326"/>
      <c r="S1488" s="326"/>
      <c r="T1488" s="22">
        <f>SUM(T1479:T1482)</f>
        <v>12.532</v>
      </c>
      <c r="U1488" s="23">
        <v>37.42</v>
      </c>
      <c r="V1488" s="22">
        <f t="shared" si="634"/>
        <v>468.94744000000003</v>
      </c>
      <c r="W1488" s="314"/>
      <c r="X1488" s="314">
        <f>SUM(T1488)*V1463</f>
        <v>0</v>
      </c>
      <c r="Y1488" s="314"/>
      <c r="Z1488" s="314"/>
      <c r="AA1488" s="311"/>
      <c r="AB1488" s="324" t="s">
        <v>21</v>
      </c>
      <c r="AC1488" s="325" t="s">
        <v>14</v>
      </c>
      <c r="AD1488" s="326"/>
      <c r="AE1488" s="326"/>
      <c r="AF1488" s="326"/>
      <c r="AG1488" s="22">
        <f>SUM(AG1479:AG1482)</f>
        <v>12.532</v>
      </c>
      <c r="AH1488" s="23">
        <v>37.42</v>
      </c>
      <c r="AI1488" s="22">
        <f t="shared" si="635"/>
        <v>468.94744000000003</v>
      </c>
      <c r="AJ1488" s="314"/>
      <c r="AK1488" s="314">
        <f>SUM(AG1488)*AI1463</f>
        <v>0</v>
      </c>
      <c r="AL1488" s="314"/>
      <c r="AM1488" s="314"/>
      <c r="AN1488" s="311"/>
      <c r="AO1488" s="324" t="s">
        <v>21</v>
      </c>
      <c r="AP1488" s="325" t="s">
        <v>14</v>
      </c>
      <c r="AQ1488" s="326"/>
      <c r="AR1488" s="326"/>
      <c r="AS1488" s="326"/>
      <c r="AT1488" s="22">
        <f>SUM(AT1479:AT1482)</f>
        <v>12.532</v>
      </c>
      <c r="AU1488" s="23">
        <v>37.42</v>
      </c>
      <c r="AV1488" s="22">
        <f t="shared" si="636"/>
        <v>468.94744000000003</v>
      </c>
      <c r="AW1488" s="314"/>
      <c r="AX1488" s="314">
        <f>SUM(AT1488)*AV1463</f>
        <v>0</v>
      </c>
      <c r="AY1488" s="314"/>
      <c r="AZ1488" s="314"/>
      <c r="BB1488" s="11" t="s">
        <v>21</v>
      </c>
      <c r="BC1488" s="12" t="s">
        <v>14</v>
      </c>
      <c r="BD1488" s="28"/>
      <c r="BE1488" s="28"/>
      <c r="BF1488" s="28"/>
      <c r="BG1488" s="22">
        <f>SUM(BG1479:BG1482)</f>
        <v>12.532</v>
      </c>
      <c r="BH1488" s="15">
        <v>37.42</v>
      </c>
      <c r="BI1488" s="10">
        <f t="shared" si="637"/>
        <v>468.94744000000003</v>
      </c>
      <c r="BJ1488" s="5"/>
      <c r="BK1488" s="5">
        <f>SUM(BG1488)*BI1463</f>
        <v>0</v>
      </c>
      <c r="BL1488" s="5"/>
      <c r="BM1488" s="5"/>
    </row>
    <row r="1489" spans="1:65" x14ac:dyDescent="0.25">
      <c r="A1489" s="311"/>
      <c r="B1489" s="324" t="s">
        <v>21</v>
      </c>
      <c r="C1489" s="325" t="s">
        <v>15</v>
      </c>
      <c r="D1489" s="326"/>
      <c r="E1489" s="326"/>
      <c r="F1489" s="326"/>
      <c r="G1489" s="22">
        <f>SUM(G1483:G1485)</f>
        <v>56</v>
      </c>
      <c r="H1489" s="23">
        <v>37.42</v>
      </c>
      <c r="I1489" s="22">
        <f t="shared" si="640"/>
        <v>2095.52</v>
      </c>
      <c r="J1489" s="314"/>
      <c r="K1489" s="314"/>
      <c r="L1489" s="314">
        <f>SUM(G1489)*I1463</f>
        <v>280</v>
      </c>
      <c r="M1489" s="314"/>
      <c r="N1489" s="311"/>
      <c r="O1489" s="324" t="s">
        <v>21</v>
      </c>
      <c r="P1489" s="325" t="s">
        <v>15</v>
      </c>
      <c r="Q1489" s="326"/>
      <c r="R1489" s="326"/>
      <c r="S1489" s="326"/>
      <c r="T1489" s="22">
        <f>SUM(T1483:T1485)</f>
        <v>56</v>
      </c>
      <c r="U1489" s="23">
        <v>37.42</v>
      </c>
      <c r="V1489" s="22">
        <f t="shared" si="634"/>
        <v>2095.52</v>
      </c>
      <c r="W1489" s="314"/>
      <c r="X1489" s="314"/>
      <c r="Y1489" s="314">
        <f>SUM(T1489)*V1463</f>
        <v>0</v>
      </c>
      <c r="Z1489" s="314"/>
      <c r="AA1489" s="311"/>
      <c r="AB1489" s="324" t="s">
        <v>21</v>
      </c>
      <c r="AC1489" s="325" t="s">
        <v>15</v>
      </c>
      <c r="AD1489" s="326"/>
      <c r="AE1489" s="326"/>
      <c r="AF1489" s="326"/>
      <c r="AG1489" s="22">
        <f>SUM(AG1483:AG1485)</f>
        <v>56</v>
      </c>
      <c r="AH1489" s="23">
        <v>37.42</v>
      </c>
      <c r="AI1489" s="22">
        <f t="shared" si="635"/>
        <v>2095.52</v>
      </c>
      <c r="AJ1489" s="314"/>
      <c r="AK1489" s="314"/>
      <c r="AL1489" s="314">
        <f>SUM(AG1489)*AI1463</f>
        <v>0</v>
      </c>
      <c r="AM1489" s="314"/>
      <c r="AN1489" s="311"/>
      <c r="AO1489" s="324" t="s">
        <v>21</v>
      </c>
      <c r="AP1489" s="325" t="s">
        <v>15</v>
      </c>
      <c r="AQ1489" s="326"/>
      <c r="AR1489" s="326"/>
      <c r="AS1489" s="326"/>
      <c r="AT1489" s="22">
        <f>SUM(AT1483:AT1485)</f>
        <v>56</v>
      </c>
      <c r="AU1489" s="23">
        <v>37.42</v>
      </c>
      <c r="AV1489" s="22">
        <f t="shared" si="636"/>
        <v>2095.52</v>
      </c>
      <c r="AW1489" s="314"/>
      <c r="AX1489" s="314"/>
      <c r="AY1489" s="314">
        <f>SUM(AT1489)*AV1463</f>
        <v>0</v>
      </c>
      <c r="AZ1489" s="314"/>
      <c r="BB1489" s="11" t="s">
        <v>21</v>
      </c>
      <c r="BC1489" s="12" t="s">
        <v>15</v>
      </c>
      <c r="BD1489" s="28"/>
      <c r="BE1489" s="28"/>
      <c r="BF1489" s="28"/>
      <c r="BG1489" s="22">
        <f>SUM(BG1483:BG1485)</f>
        <v>56</v>
      </c>
      <c r="BH1489" s="15">
        <v>37.42</v>
      </c>
      <c r="BI1489" s="10">
        <f t="shared" si="637"/>
        <v>2095.52</v>
      </c>
      <c r="BJ1489" s="5"/>
      <c r="BK1489" s="5"/>
      <c r="BL1489" s="5">
        <f>SUM(BG1489)*BI1463</f>
        <v>0</v>
      </c>
      <c r="BM1489" s="5"/>
    </row>
    <row r="1490" spans="1:65" x14ac:dyDescent="0.25">
      <c r="A1490" s="311"/>
      <c r="B1490" s="324" t="s">
        <v>21</v>
      </c>
      <c r="C1490" s="325" t="s">
        <v>16</v>
      </c>
      <c r="D1490" s="326"/>
      <c r="E1490" s="326"/>
      <c r="F1490" s="326"/>
      <c r="G1490" s="22">
        <f>SUM(G1486:G1487)</f>
        <v>8</v>
      </c>
      <c r="H1490" s="23">
        <v>37.42</v>
      </c>
      <c r="I1490" s="22">
        <f t="shared" si="640"/>
        <v>299.36</v>
      </c>
      <c r="J1490" s="314"/>
      <c r="K1490" s="314"/>
      <c r="L1490" s="314"/>
      <c r="M1490" s="314">
        <f>SUM(G1490)*I1463</f>
        <v>40</v>
      </c>
      <c r="N1490" s="311"/>
      <c r="O1490" s="324" t="s">
        <v>21</v>
      </c>
      <c r="P1490" s="325" t="s">
        <v>16</v>
      </c>
      <c r="Q1490" s="326"/>
      <c r="R1490" s="326"/>
      <c r="S1490" s="326"/>
      <c r="T1490" s="22">
        <f>SUM(T1486:T1487)</f>
        <v>8</v>
      </c>
      <c r="U1490" s="23">
        <v>37.42</v>
      </c>
      <c r="V1490" s="22">
        <f t="shared" si="634"/>
        <v>299.36</v>
      </c>
      <c r="W1490" s="314"/>
      <c r="X1490" s="314"/>
      <c r="Y1490" s="314"/>
      <c r="Z1490" s="314">
        <f>SUM(T1490)*V1463</f>
        <v>0</v>
      </c>
      <c r="AA1490" s="311"/>
      <c r="AB1490" s="324" t="s">
        <v>21</v>
      </c>
      <c r="AC1490" s="325" t="s">
        <v>16</v>
      </c>
      <c r="AD1490" s="326"/>
      <c r="AE1490" s="326"/>
      <c r="AF1490" s="326"/>
      <c r="AG1490" s="22">
        <f>SUM(AG1486:AG1487)</f>
        <v>8</v>
      </c>
      <c r="AH1490" s="23">
        <v>37.42</v>
      </c>
      <c r="AI1490" s="22">
        <f t="shared" si="635"/>
        <v>299.36</v>
      </c>
      <c r="AJ1490" s="314"/>
      <c r="AK1490" s="314"/>
      <c r="AL1490" s="314"/>
      <c r="AM1490" s="314">
        <f>SUM(AG1490)*AI1463</f>
        <v>0</v>
      </c>
      <c r="AN1490" s="311"/>
      <c r="AO1490" s="324" t="s">
        <v>21</v>
      </c>
      <c r="AP1490" s="325" t="s">
        <v>16</v>
      </c>
      <c r="AQ1490" s="326"/>
      <c r="AR1490" s="326"/>
      <c r="AS1490" s="326"/>
      <c r="AT1490" s="22">
        <f>SUM(AT1486:AT1487)</f>
        <v>8</v>
      </c>
      <c r="AU1490" s="23">
        <v>37.42</v>
      </c>
      <c r="AV1490" s="22">
        <f t="shared" si="636"/>
        <v>299.36</v>
      </c>
      <c r="AW1490" s="314"/>
      <c r="AX1490" s="314"/>
      <c r="AY1490" s="314"/>
      <c r="AZ1490" s="314">
        <f>SUM(AT1490)*AV1463</f>
        <v>0</v>
      </c>
      <c r="BB1490" s="11" t="s">
        <v>21</v>
      </c>
      <c r="BC1490" s="12" t="s">
        <v>16</v>
      </c>
      <c r="BD1490" s="28"/>
      <c r="BE1490" s="28"/>
      <c r="BF1490" s="28"/>
      <c r="BG1490" s="22">
        <f>SUM(BG1486:BG1487)</f>
        <v>8</v>
      </c>
      <c r="BH1490" s="15">
        <v>37.42</v>
      </c>
      <c r="BI1490" s="10">
        <f t="shared" si="637"/>
        <v>299.36</v>
      </c>
      <c r="BJ1490" s="5"/>
      <c r="BK1490" s="5"/>
      <c r="BL1490" s="5"/>
      <c r="BM1490" s="5">
        <f>SUM(BG1490)*BI1463</f>
        <v>0</v>
      </c>
    </row>
    <row r="1491" spans="1:65" x14ac:dyDescent="0.25">
      <c r="A1491" s="311"/>
      <c r="B1491" s="324" t="s">
        <v>13</v>
      </c>
      <c r="C1491" s="325" t="s">
        <v>17</v>
      </c>
      <c r="D1491" s="326"/>
      <c r="E1491" s="326"/>
      <c r="F1491" s="326"/>
      <c r="G1491" s="332">
        <v>3</v>
      </c>
      <c r="H1491" s="23">
        <v>37.42</v>
      </c>
      <c r="I1491" s="22">
        <f t="shared" si="640"/>
        <v>112.26</v>
      </c>
      <c r="J1491" s="314"/>
      <c r="K1491" s="314"/>
      <c r="L1491" s="314">
        <f>SUM(G1491)*I1463</f>
        <v>15</v>
      </c>
      <c r="M1491" s="314"/>
      <c r="N1491" s="311"/>
      <c r="O1491" s="324" t="s">
        <v>13</v>
      </c>
      <c r="P1491" s="325" t="s">
        <v>17</v>
      </c>
      <c r="Q1491" s="326"/>
      <c r="R1491" s="326"/>
      <c r="S1491" s="326"/>
      <c r="T1491" s="332">
        <v>3</v>
      </c>
      <c r="U1491" s="23">
        <v>37.42</v>
      </c>
      <c r="V1491" s="22">
        <f t="shared" si="634"/>
        <v>112.26</v>
      </c>
      <c r="W1491" s="314"/>
      <c r="X1491" s="314"/>
      <c r="Y1491" s="314">
        <f>SUM(T1491)*V1463</f>
        <v>0</v>
      </c>
      <c r="Z1491" s="314"/>
      <c r="AA1491" s="311"/>
      <c r="AB1491" s="324" t="s">
        <v>13</v>
      </c>
      <c r="AC1491" s="325" t="s">
        <v>17</v>
      </c>
      <c r="AD1491" s="326"/>
      <c r="AE1491" s="326"/>
      <c r="AF1491" s="326"/>
      <c r="AG1491" s="332">
        <v>3</v>
      </c>
      <c r="AH1491" s="23">
        <v>37.42</v>
      </c>
      <c r="AI1491" s="22">
        <f t="shared" si="635"/>
        <v>112.26</v>
      </c>
      <c r="AJ1491" s="314"/>
      <c r="AK1491" s="314"/>
      <c r="AL1491" s="314">
        <f>SUM(AG1491)*AI1463</f>
        <v>0</v>
      </c>
      <c r="AM1491" s="314"/>
      <c r="AN1491" s="311"/>
      <c r="AO1491" s="324" t="s">
        <v>13</v>
      </c>
      <c r="AP1491" s="325" t="s">
        <v>17</v>
      </c>
      <c r="AQ1491" s="326"/>
      <c r="AR1491" s="326"/>
      <c r="AS1491" s="326"/>
      <c r="AT1491" s="332">
        <v>3</v>
      </c>
      <c r="AU1491" s="23">
        <v>37.42</v>
      </c>
      <c r="AV1491" s="22">
        <f t="shared" si="636"/>
        <v>112.26</v>
      </c>
      <c r="AW1491" s="314"/>
      <c r="AX1491" s="314"/>
      <c r="AY1491" s="314">
        <f>SUM(AT1491)*AV1463</f>
        <v>0</v>
      </c>
      <c r="AZ1491" s="314"/>
      <c r="BB1491" s="11" t="s">
        <v>13</v>
      </c>
      <c r="BC1491" s="12" t="s">
        <v>17</v>
      </c>
      <c r="BD1491" s="28"/>
      <c r="BE1491" s="28"/>
      <c r="BF1491" s="28"/>
      <c r="BG1491" s="34">
        <v>3</v>
      </c>
      <c r="BH1491" s="15">
        <v>37.42</v>
      </c>
      <c r="BI1491" s="10">
        <f t="shared" si="637"/>
        <v>112.26</v>
      </c>
      <c r="BJ1491" s="5"/>
      <c r="BK1491" s="5"/>
      <c r="BL1491" s="5">
        <f>SUM(BG1491)*BI1463</f>
        <v>0</v>
      </c>
      <c r="BM1491" s="5"/>
    </row>
    <row r="1492" spans="1:65" x14ac:dyDescent="0.25">
      <c r="A1492" s="311"/>
      <c r="B1492" s="324" t="s">
        <v>12</v>
      </c>
      <c r="C1492" s="325"/>
      <c r="D1492" s="326"/>
      <c r="E1492" s="326"/>
      <c r="F1492" s="326"/>
      <c r="G1492" s="22"/>
      <c r="H1492" s="23">
        <v>37.42</v>
      </c>
      <c r="I1492" s="22">
        <f t="shared" si="640"/>
        <v>0</v>
      </c>
      <c r="J1492" s="314"/>
      <c r="K1492" s="314"/>
      <c r="L1492" s="314"/>
      <c r="M1492" s="314"/>
      <c r="N1492" s="311"/>
      <c r="O1492" s="324" t="s">
        <v>12</v>
      </c>
      <c r="P1492" s="325"/>
      <c r="Q1492" s="326"/>
      <c r="R1492" s="326"/>
      <c r="S1492" s="326"/>
      <c r="T1492" s="22"/>
      <c r="U1492" s="23">
        <v>37.42</v>
      </c>
      <c r="V1492" s="22">
        <f t="shared" si="634"/>
        <v>0</v>
      </c>
      <c r="W1492" s="314"/>
      <c r="X1492" s="314"/>
      <c r="Y1492" s="314"/>
      <c r="Z1492" s="314"/>
      <c r="AA1492" s="311"/>
      <c r="AB1492" s="324" t="s">
        <v>12</v>
      </c>
      <c r="AC1492" s="325"/>
      <c r="AD1492" s="326"/>
      <c r="AE1492" s="326"/>
      <c r="AF1492" s="326"/>
      <c r="AG1492" s="22"/>
      <c r="AH1492" s="23">
        <v>37.42</v>
      </c>
      <c r="AI1492" s="22">
        <f t="shared" si="635"/>
        <v>0</v>
      </c>
      <c r="AJ1492" s="314"/>
      <c r="AK1492" s="314"/>
      <c r="AL1492" s="314"/>
      <c r="AM1492" s="314"/>
      <c r="AN1492" s="311"/>
      <c r="AO1492" s="324" t="s">
        <v>12</v>
      </c>
      <c r="AP1492" s="325"/>
      <c r="AQ1492" s="326"/>
      <c r="AR1492" s="326"/>
      <c r="AS1492" s="326"/>
      <c r="AT1492" s="22"/>
      <c r="AU1492" s="23">
        <v>37.42</v>
      </c>
      <c r="AV1492" s="22">
        <f t="shared" si="636"/>
        <v>0</v>
      </c>
      <c r="AW1492" s="314"/>
      <c r="AX1492" s="314"/>
      <c r="AY1492" s="314"/>
      <c r="AZ1492" s="314"/>
      <c r="BB1492" s="11" t="s">
        <v>12</v>
      </c>
      <c r="BC1492" s="12"/>
      <c r="BD1492" s="28"/>
      <c r="BE1492" s="28"/>
      <c r="BF1492" s="28"/>
      <c r="BG1492" s="10"/>
      <c r="BH1492" s="15">
        <v>37.42</v>
      </c>
      <c r="BI1492" s="10">
        <f t="shared" si="637"/>
        <v>0</v>
      </c>
      <c r="BJ1492" s="5"/>
      <c r="BK1492" s="5"/>
      <c r="BL1492" s="5"/>
      <c r="BM1492" s="5"/>
    </row>
    <row r="1493" spans="1:65" x14ac:dyDescent="0.25">
      <c r="A1493" s="311"/>
      <c r="B1493" s="324" t="s">
        <v>11</v>
      </c>
      <c r="C1493" s="325"/>
      <c r="D1493" s="326"/>
      <c r="E1493" s="326"/>
      <c r="F1493" s="326"/>
      <c r="G1493" s="22">
        <v>1</v>
      </c>
      <c r="H1493" s="23">
        <f>SUM(I1465:I1492)*0.01</f>
        <v>55.052624399999999</v>
      </c>
      <c r="I1493" s="22">
        <f>SUM(G1493*H1493)</f>
        <v>55.052624399999999</v>
      </c>
      <c r="J1493" s="314"/>
      <c r="K1493" s="314"/>
      <c r="L1493" s="314"/>
      <c r="M1493" s="314"/>
      <c r="N1493" s="311"/>
      <c r="O1493" s="324" t="s">
        <v>11</v>
      </c>
      <c r="P1493" s="325"/>
      <c r="Q1493" s="326"/>
      <c r="R1493" s="326"/>
      <c r="S1493" s="326"/>
      <c r="T1493" s="22">
        <v>1</v>
      </c>
      <c r="U1493" s="23">
        <f>SUM(V1465:V1492)*0.01</f>
        <v>42.799614400000003</v>
      </c>
      <c r="V1493" s="22">
        <f>SUM(T1493*U1493)</f>
        <v>42.799614400000003</v>
      </c>
      <c r="W1493" s="314"/>
      <c r="X1493" s="314"/>
      <c r="Y1493" s="314"/>
      <c r="Z1493" s="314"/>
      <c r="AA1493" s="311"/>
      <c r="AB1493" s="324" t="s">
        <v>11</v>
      </c>
      <c r="AC1493" s="325"/>
      <c r="AD1493" s="326"/>
      <c r="AE1493" s="326"/>
      <c r="AF1493" s="326"/>
      <c r="AG1493" s="22">
        <v>1</v>
      </c>
      <c r="AH1493" s="23">
        <f>SUM(AI1465:AI1492)*0.01</f>
        <v>41.533365074999999</v>
      </c>
      <c r="AI1493" s="22">
        <f>SUM(AG1493*AH1493)</f>
        <v>41.533365074999999</v>
      </c>
      <c r="AJ1493" s="314"/>
      <c r="AK1493" s="314"/>
      <c r="AL1493" s="314"/>
      <c r="AM1493" s="314"/>
      <c r="AN1493" s="311"/>
      <c r="AO1493" s="324" t="s">
        <v>11</v>
      </c>
      <c r="AP1493" s="325"/>
      <c r="AQ1493" s="326"/>
      <c r="AR1493" s="326"/>
      <c r="AS1493" s="326"/>
      <c r="AT1493" s="22">
        <v>1</v>
      </c>
      <c r="AU1493" s="23">
        <f>SUM(AV1465:AV1492)*0.01</f>
        <v>59.060474399999997</v>
      </c>
      <c r="AV1493" s="22">
        <f>SUM(AT1493*AU1493)</f>
        <v>59.060474399999997</v>
      </c>
      <c r="AW1493" s="314"/>
      <c r="AX1493" s="314"/>
      <c r="AY1493" s="314"/>
      <c r="AZ1493" s="314"/>
      <c r="BB1493" s="11" t="s">
        <v>11</v>
      </c>
      <c r="BC1493" s="12"/>
      <c r="BD1493" s="28"/>
      <c r="BE1493" s="28"/>
      <c r="BF1493" s="28"/>
      <c r="BG1493" s="10">
        <v>1</v>
      </c>
      <c r="BH1493" s="15">
        <f>SUM(BI1465:BI1492)*0.01</f>
        <v>58.4605344</v>
      </c>
      <c r="BI1493" s="10">
        <f>SUM(BG1493*BH1493)</f>
        <v>58.4605344</v>
      </c>
      <c r="BJ1493" s="5"/>
      <c r="BK1493" s="5"/>
      <c r="BL1493" s="5"/>
      <c r="BM1493" s="5"/>
    </row>
    <row r="1494" spans="1:65" s="2" customFormat="1" x14ac:dyDescent="0.25">
      <c r="A1494" s="319"/>
      <c r="B1494" s="318" t="s">
        <v>10</v>
      </c>
      <c r="C1494" s="319"/>
      <c r="D1494" s="320"/>
      <c r="E1494" s="320"/>
      <c r="F1494" s="320"/>
      <c r="G1494" s="321">
        <f>SUM(G1488:G1491)</f>
        <v>79.531999999999996</v>
      </c>
      <c r="H1494" s="322"/>
      <c r="I1494" s="321">
        <f>SUM(I1465:I1493)</f>
        <v>5560.3150643999998</v>
      </c>
      <c r="J1494" s="321">
        <f>SUM(I1494)*I1463</f>
        <v>27801.575321999997</v>
      </c>
      <c r="K1494" s="321">
        <f>SUM(K1488:K1493)</f>
        <v>62.66</v>
      </c>
      <c r="L1494" s="321">
        <f t="shared" ref="L1494" si="641">SUM(L1488:L1493)</f>
        <v>295</v>
      </c>
      <c r="M1494" s="321">
        <f t="shared" ref="M1494" si="642">SUM(M1488:M1493)</f>
        <v>40</v>
      </c>
      <c r="N1494" s="319"/>
      <c r="O1494" s="318" t="s">
        <v>10</v>
      </c>
      <c r="P1494" s="319"/>
      <c r="Q1494" s="320"/>
      <c r="R1494" s="320"/>
      <c r="S1494" s="320"/>
      <c r="T1494" s="321">
        <f>SUM(T1488:T1491)</f>
        <v>79.531999999999996</v>
      </c>
      <c r="U1494" s="322"/>
      <c r="V1494" s="321">
        <f>SUM(V1465:V1493)</f>
        <v>4322.7610543999999</v>
      </c>
      <c r="W1494" s="321">
        <f>SUM(V1494)*V1463</f>
        <v>0</v>
      </c>
      <c r="X1494" s="321">
        <f>SUM(X1488:X1493)</f>
        <v>0</v>
      </c>
      <c r="Y1494" s="321">
        <f t="shared" ref="Y1494:Z1494" si="643">SUM(Y1488:Y1493)</f>
        <v>0</v>
      </c>
      <c r="Z1494" s="321">
        <f t="shared" si="643"/>
        <v>0</v>
      </c>
      <c r="AA1494" s="319"/>
      <c r="AB1494" s="318" t="s">
        <v>10</v>
      </c>
      <c r="AC1494" s="319"/>
      <c r="AD1494" s="320"/>
      <c r="AE1494" s="320"/>
      <c r="AF1494" s="320"/>
      <c r="AG1494" s="321">
        <f>SUM(AG1488:AG1491)</f>
        <v>79.531999999999996</v>
      </c>
      <c r="AH1494" s="322"/>
      <c r="AI1494" s="321">
        <f>SUM(AI1465:AI1493)</f>
        <v>4194.869872575</v>
      </c>
      <c r="AJ1494" s="321">
        <f>SUM(AI1494)*AI1463</f>
        <v>0</v>
      </c>
      <c r="AK1494" s="321">
        <f>SUM(AK1488:AK1493)</f>
        <v>0</v>
      </c>
      <c r="AL1494" s="321">
        <f t="shared" ref="AL1494:AM1494" si="644">SUM(AL1488:AL1493)</f>
        <v>0</v>
      </c>
      <c r="AM1494" s="321">
        <f t="shared" si="644"/>
        <v>0</v>
      </c>
      <c r="AN1494" s="319"/>
      <c r="AO1494" s="318" t="s">
        <v>10</v>
      </c>
      <c r="AP1494" s="319"/>
      <c r="AQ1494" s="320"/>
      <c r="AR1494" s="320"/>
      <c r="AS1494" s="320"/>
      <c r="AT1494" s="321">
        <f>SUM(AT1488:AT1491)</f>
        <v>79.531999999999996</v>
      </c>
      <c r="AU1494" s="322"/>
      <c r="AV1494" s="321">
        <f>SUM(AV1465:AV1493)</f>
        <v>5965.1079143999996</v>
      </c>
      <c r="AW1494" s="321">
        <f>SUM(AV1494)*AV1463</f>
        <v>0</v>
      </c>
      <c r="AX1494" s="321">
        <f>SUM(AX1488:AX1493)</f>
        <v>0</v>
      </c>
      <c r="AY1494" s="321">
        <f t="shared" ref="AY1494:AZ1494" si="645">SUM(AY1488:AY1493)</f>
        <v>0</v>
      </c>
      <c r="AZ1494" s="321">
        <f t="shared" si="645"/>
        <v>0</v>
      </c>
      <c r="BB1494" s="8" t="s">
        <v>10</v>
      </c>
      <c r="BD1494" s="27"/>
      <c r="BE1494" s="27"/>
      <c r="BF1494" s="27"/>
      <c r="BG1494" s="6">
        <f>SUM(BG1488:BG1491)</f>
        <v>79.531999999999996</v>
      </c>
      <c r="BH1494" s="14"/>
      <c r="BI1494" s="6">
        <f>SUM(BI1465:BI1493)</f>
        <v>5904.5139743999998</v>
      </c>
      <c r="BJ1494" s="6">
        <f>SUM(BI1494)*BI1463</f>
        <v>0</v>
      </c>
      <c r="BK1494" s="6">
        <f>SUM(BK1488:BK1493)</f>
        <v>0</v>
      </c>
      <c r="BL1494" s="6">
        <f t="shared" ref="BL1494:BM1494" si="646">SUM(BL1488:BL1493)</f>
        <v>0</v>
      </c>
      <c r="BM1494" s="6">
        <f t="shared" si="646"/>
        <v>0</v>
      </c>
    </row>
    <row r="1495" spans="1:65" ht="15.6" x14ac:dyDescent="0.3">
      <c r="A1495" s="309" t="s">
        <v>9</v>
      </c>
      <c r="B1495" s="310" t="str">
        <f>'JMS SHEDULE OF WORKS'!D48</f>
        <v>FF-16 Female vanity unit</v>
      </c>
      <c r="C1495" s="311"/>
      <c r="D1495" s="312">
        <v>5.7</v>
      </c>
      <c r="E1495" s="312">
        <v>0.5</v>
      </c>
      <c r="F1495" s="313" t="str">
        <f>'JMS SHEDULE OF WORKS'!J48</f>
        <v>WC-04</v>
      </c>
      <c r="G1495" s="314"/>
      <c r="H1495" s="315" t="s">
        <v>22</v>
      </c>
      <c r="I1495" s="316">
        <f>'JMS SHEDULE OF WORKS'!G48</f>
        <v>5</v>
      </c>
      <c r="J1495" s="314"/>
      <c r="K1495" s="314"/>
      <c r="L1495" s="314"/>
      <c r="M1495" s="314"/>
      <c r="N1495" s="309" t="s">
        <v>9</v>
      </c>
      <c r="O1495" s="310">
        <f>'JMS SHEDULE OF WORKS'!Q48</f>
        <v>380</v>
      </c>
      <c r="P1495" s="311"/>
      <c r="Q1495" s="312">
        <v>5.7</v>
      </c>
      <c r="R1495" s="312">
        <v>0.5</v>
      </c>
      <c r="S1495" s="313">
        <f>'JMS SHEDULE OF WORKS'!W48</f>
        <v>43749</v>
      </c>
      <c r="T1495" s="314"/>
      <c r="U1495" s="315" t="s">
        <v>22</v>
      </c>
      <c r="V1495" s="316">
        <f>'JMS SHEDULE OF WORKS'!T48</f>
        <v>0</v>
      </c>
      <c r="W1495" s="314"/>
      <c r="X1495" s="314"/>
      <c r="Y1495" s="314"/>
      <c r="Z1495" s="314"/>
      <c r="AA1495" s="309" t="s">
        <v>9</v>
      </c>
      <c r="AB1495" s="310" t="str">
        <f>'JMS SHEDULE OF WORKS'!AD48</f>
        <v>Now revised to Egger laminate</v>
      </c>
      <c r="AC1495" s="311"/>
      <c r="AD1495" s="312">
        <v>5.7</v>
      </c>
      <c r="AE1495" s="312">
        <v>0.5</v>
      </c>
      <c r="AF1495" s="313">
        <f>'JMS SHEDULE OF WORKS'!AJ48</f>
        <v>0</v>
      </c>
      <c r="AG1495" s="314"/>
      <c r="AH1495" s="315" t="s">
        <v>22</v>
      </c>
      <c r="AI1495" s="316">
        <f>'JMS SHEDULE OF WORKS'!AG48</f>
        <v>0</v>
      </c>
      <c r="AJ1495" s="314"/>
      <c r="AK1495" s="314"/>
      <c r="AL1495" s="314"/>
      <c r="AM1495" s="314"/>
      <c r="AN1495" s="309" t="s">
        <v>9</v>
      </c>
      <c r="AO1495" s="310">
        <f>'JMS SHEDULE OF WORKS'!AQ48</f>
        <v>0</v>
      </c>
      <c r="AP1495" s="311"/>
      <c r="AQ1495" s="312">
        <v>5.7</v>
      </c>
      <c r="AR1495" s="312">
        <v>0.5</v>
      </c>
      <c r="AS1495" s="313">
        <f>'JMS SHEDULE OF WORKS'!AW48</f>
        <v>0</v>
      </c>
      <c r="AT1495" s="314"/>
      <c r="AU1495" s="315" t="s">
        <v>22</v>
      </c>
      <c r="AV1495" s="316">
        <f>'JMS SHEDULE OF WORKS'!AT48</f>
        <v>0</v>
      </c>
      <c r="AW1495" s="314"/>
      <c r="AX1495" s="314"/>
      <c r="AY1495" s="314"/>
      <c r="AZ1495" s="314"/>
      <c r="BA1495" s="3" t="s">
        <v>9</v>
      </c>
      <c r="BB1495" s="67">
        <f>'JMS SHEDULE OF WORKS'!BD48</f>
        <v>0</v>
      </c>
      <c r="BD1495" s="26">
        <v>5.7</v>
      </c>
      <c r="BE1495" s="26">
        <v>0.5</v>
      </c>
      <c r="BF1495" s="68">
        <f>'JMS SHEDULE OF WORKS'!BJ48</f>
        <v>0</v>
      </c>
      <c r="BG1495" s="5"/>
      <c r="BH1495" s="13" t="s">
        <v>22</v>
      </c>
      <c r="BI1495" s="24">
        <f>'JMS SHEDULE OF WORKS'!BG48</f>
        <v>0</v>
      </c>
      <c r="BJ1495" s="5"/>
      <c r="BK1495" s="5"/>
      <c r="BL1495" s="5"/>
      <c r="BM1495" s="5"/>
    </row>
    <row r="1496" spans="1:65" s="2" customFormat="1" x14ac:dyDescent="0.25">
      <c r="A1496" s="317" t="str">
        <f>'JMS SHEDULE OF WORKS'!A48</f>
        <v>6881/46</v>
      </c>
      <c r="B1496" s="318" t="s">
        <v>3</v>
      </c>
      <c r="C1496" s="319" t="s">
        <v>4</v>
      </c>
      <c r="D1496" s="320" t="s">
        <v>5</v>
      </c>
      <c r="E1496" s="320" t="s">
        <v>5</v>
      </c>
      <c r="F1496" s="320" t="s">
        <v>23</v>
      </c>
      <c r="G1496" s="321" t="s">
        <v>6</v>
      </c>
      <c r="H1496" s="322" t="s">
        <v>7</v>
      </c>
      <c r="I1496" s="321" t="s">
        <v>8</v>
      </c>
      <c r="J1496" s="321"/>
      <c r="K1496" s="321" t="s">
        <v>18</v>
      </c>
      <c r="L1496" s="321" t="s">
        <v>19</v>
      </c>
      <c r="M1496" s="321" t="s">
        <v>20</v>
      </c>
      <c r="N1496" s="317">
        <f>'JMS SHEDULE OF WORKS'!N48</f>
        <v>37925.134380000003</v>
      </c>
      <c r="O1496" s="318" t="s">
        <v>3</v>
      </c>
      <c r="P1496" s="319" t="s">
        <v>4</v>
      </c>
      <c r="Q1496" s="320" t="s">
        <v>5</v>
      </c>
      <c r="R1496" s="320" t="s">
        <v>5</v>
      </c>
      <c r="S1496" s="320" t="s">
        <v>23</v>
      </c>
      <c r="T1496" s="321" t="s">
        <v>6</v>
      </c>
      <c r="U1496" s="322" t="s">
        <v>7</v>
      </c>
      <c r="V1496" s="321" t="s">
        <v>8</v>
      </c>
      <c r="W1496" s="321"/>
      <c r="X1496" s="321" t="s">
        <v>18</v>
      </c>
      <c r="Y1496" s="321" t="s">
        <v>19</v>
      </c>
      <c r="Z1496" s="321" t="s">
        <v>20</v>
      </c>
      <c r="AA1496" s="317" t="str">
        <f>'JMS SHEDULE OF WORKS'!AA48</f>
        <v>Now revised to unfinished Oberflex from Shadbolts</v>
      </c>
      <c r="AB1496" s="318" t="s">
        <v>3</v>
      </c>
      <c r="AC1496" s="319" t="s">
        <v>4</v>
      </c>
      <c r="AD1496" s="320" t="s">
        <v>5</v>
      </c>
      <c r="AE1496" s="320" t="s">
        <v>5</v>
      </c>
      <c r="AF1496" s="320" t="s">
        <v>23</v>
      </c>
      <c r="AG1496" s="321" t="s">
        <v>6</v>
      </c>
      <c r="AH1496" s="322" t="s">
        <v>7</v>
      </c>
      <c r="AI1496" s="321" t="s">
        <v>8</v>
      </c>
      <c r="AJ1496" s="321"/>
      <c r="AK1496" s="321" t="s">
        <v>18</v>
      </c>
      <c r="AL1496" s="321" t="s">
        <v>19</v>
      </c>
      <c r="AM1496" s="321" t="s">
        <v>20</v>
      </c>
      <c r="AN1496" s="317">
        <f>'JMS SHEDULE OF WORKS'!AN48</f>
        <v>0</v>
      </c>
      <c r="AO1496" s="318" t="s">
        <v>3</v>
      </c>
      <c r="AP1496" s="319" t="s">
        <v>4</v>
      </c>
      <c r="AQ1496" s="320" t="s">
        <v>5</v>
      </c>
      <c r="AR1496" s="320" t="s">
        <v>5</v>
      </c>
      <c r="AS1496" s="320" t="s">
        <v>23</v>
      </c>
      <c r="AT1496" s="321" t="s">
        <v>6</v>
      </c>
      <c r="AU1496" s="322" t="s">
        <v>7</v>
      </c>
      <c r="AV1496" s="321" t="s">
        <v>8</v>
      </c>
      <c r="AW1496" s="321"/>
      <c r="AX1496" s="321" t="s">
        <v>18</v>
      </c>
      <c r="AY1496" s="321" t="s">
        <v>19</v>
      </c>
      <c r="AZ1496" s="321" t="s">
        <v>20</v>
      </c>
      <c r="BA1496" s="66">
        <f>'JMS SHEDULE OF WORKS'!BA48</f>
        <v>0</v>
      </c>
      <c r="BB1496" s="8" t="s">
        <v>3</v>
      </c>
      <c r="BC1496" s="2" t="s">
        <v>4</v>
      </c>
      <c r="BD1496" s="27" t="s">
        <v>5</v>
      </c>
      <c r="BE1496" s="27" t="s">
        <v>5</v>
      </c>
      <c r="BF1496" s="27" t="s">
        <v>23</v>
      </c>
      <c r="BG1496" s="6" t="s">
        <v>6</v>
      </c>
      <c r="BH1496" s="14" t="s">
        <v>7</v>
      </c>
      <c r="BI1496" s="6" t="s">
        <v>8</v>
      </c>
      <c r="BJ1496" s="6"/>
      <c r="BK1496" s="6" t="s">
        <v>18</v>
      </c>
      <c r="BL1496" s="6" t="s">
        <v>19</v>
      </c>
      <c r="BM1496" s="6" t="s">
        <v>20</v>
      </c>
    </row>
    <row r="1497" spans="1:65" x14ac:dyDescent="0.25">
      <c r="A1497" s="323" t="s">
        <v>24</v>
      </c>
      <c r="B1497" s="324" t="s">
        <v>1247</v>
      </c>
      <c r="C1497" s="325" t="s">
        <v>1212</v>
      </c>
      <c r="D1497" s="326">
        <v>0.05</v>
      </c>
      <c r="E1497" s="326">
        <v>0.05</v>
      </c>
      <c r="F1497" s="326">
        <f t="shared" ref="F1497:F1498" si="647">SUM(D1497*E1497)</f>
        <v>2.5000000000000005E-3</v>
      </c>
      <c r="G1497" s="22">
        <f>SUM(D1495)*4</f>
        <v>22.8</v>
      </c>
      <c r="H1497" s="23">
        <v>550</v>
      </c>
      <c r="I1497" s="22">
        <f t="shared" ref="I1497:I1498" si="648">SUM(F1497*G1497)*H1497</f>
        <v>31.350000000000009</v>
      </c>
      <c r="J1497" s="314"/>
      <c r="K1497" s="314"/>
      <c r="L1497" s="314"/>
      <c r="M1497" s="314"/>
      <c r="N1497" s="323" t="s">
        <v>24</v>
      </c>
      <c r="O1497" s="324" t="s">
        <v>1247</v>
      </c>
      <c r="P1497" s="325" t="s">
        <v>1212</v>
      </c>
      <c r="Q1497" s="326">
        <v>0.05</v>
      </c>
      <c r="R1497" s="326">
        <v>0.05</v>
      </c>
      <c r="S1497" s="326">
        <f t="shared" ref="S1497:S1498" si="649">SUM(Q1497*R1497)</f>
        <v>2.5000000000000005E-3</v>
      </c>
      <c r="T1497" s="22">
        <f>SUM(Q1495)*4</f>
        <v>22.8</v>
      </c>
      <c r="U1497" s="23">
        <v>550</v>
      </c>
      <c r="V1497" s="22">
        <f t="shared" ref="V1497:V1498" si="650">SUM(S1497*T1497)*U1497</f>
        <v>31.350000000000009</v>
      </c>
      <c r="W1497" s="314"/>
      <c r="X1497" s="314"/>
      <c r="Y1497" s="314"/>
      <c r="Z1497" s="314"/>
      <c r="AA1497" s="323" t="s">
        <v>24</v>
      </c>
      <c r="AB1497" s="324" t="s">
        <v>1247</v>
      </c>
      <c r="AC1497" s="325" t="s">
        <v>1212</v>
      </c>
      <c r="AD1497" s="326">
        <v>0.05</v>
      </c>
      <c r="AE1497" s="326">
        <v>0.05</v>
      </c>
      <c r="AF1497" s="326">
        <f t="shared" ref="AF1497:AF1498" si="651">SUM(AD1497*AE1497)</f>
        <v>2.5000000000000005E-3</v>
      </c>
      <c r="AG1497" s="22">
        <f>SUM(AD1495)*4</f>
        <v>22.8</v>
      </c>
      <c r="AH1497" s="23">
        <v>550</v>
      </c>
      <c r="AI1497" s="22">
        <f t="shared" ref="AI1497:AI1502" si="652">SUM(AF1497*AG1497)*AH1497</f>
        <v>31.350000000000009</v>
      </c>
      <c r="AJ1497" s="314"/>
      <c r="AK1497" s="314"/>
      <c r="AL1497" s="314"/>
      <c r="AM1497" s="314"/>
      <c r="AN1497" s="323" t="s">
        <v>24</v>
      </c>
      <c r="AO1497" s="324" t="s">
        <v>1247</v>
      </c>
      <c r="AP1497" s="325" t="s">
        <v>1212</v>
      </c>
      <c r="AQ1497" s="326">
        <v>0.05</v>
      </c>
      <c r="AR1497" s="326">
        <v>0.05</v>
      </c>
      <c r="AS1497" s="326">
        <f t="shared" ref="AS1497:AS1498" si="653">SUM(AQ1497*AR1497)</f>
        <v>2.5000000000000005E-3</v>
      </c>
      <c r="AT1497" s="22">
        <f>SUM(AQ1495)*4</f>
        <v>22.8</v>
      </c>
      <c r="AU1497" s="23">
        <v>550</v>
      </c>
      <c r="AV1497" s="22">
        <f t="shared" ref="AV1497:AV1498" si="654">SUM(AS1497*AT1497)*AU1497</f>
        <v>31.350000000000009</v>
      </c>
      <c r="AW1497" s="314"/>
      <c r="AX1497" s="314"/>
      <c r="AY1497" s="314"/>
      <c r="AZ1497" s="314"/>
      <c r="BA1497" s="30" t="s">
        <v>24</v>
      </c>
      <c r="BB1497" s="11" t="s">
        <v>1247</v>
      </c>
      <c r="BC1497" s="12" t="s">
        <v>1212</v>
      </c>
      <c r="BD1497" s="28">
        <v>0.05</v>
      </c>
      <c r="BE1497" s="28">
        <v>0.05</v>
      </c>
      <c r="BF1497" s="28">
        <f t="shared" ref="BF1497:BF1502" si="655">SUM(BD1497*BE1497)</f>
        <v>2.5000000000000005E-3</v>
      </c>
      <c r="BG1497" s="10">
        <f>SUM(BD1495)*4</f>
        <v>22.8</v>
      </c>
      <c r="BH1497" s="15">
        <v>550</v>
      </c>
      <c r="BI1497" s="10">
        <f t="shared" ref="BI1497:BI1502" si="656">SUM(BF1497*BG1497)*BH1497</f>
        <v>31.350000000000009</v>
      </c>
      <c r="BJ1497" s="5"/>
      <c r="BK1497" s="5"/>
      <c r="BL1497" s="5"/>
      <c r="BM1497" s="5"/>
    </row>
    <row r="1498" spans="1:65" x14ac:dyDescent="0.25">
      <c r="A1498" s="323" t="s">
        <v>24</v>
      </c>
      <c r="B1498" s="324" t="s">
        <v>1247</v>
      </c>
      <c r="C1498" s="325" t="s">
        <v>1212</v>
      </c>
      <c r="D1498" s="326">
        <v>0.05</v>
      </c>
      <c r="E1498" s="326">
        <v>0.05</v>
      </c>
      <c r="F1498" s="326">
        <f t="shared" si="647"/>
        <v>2.5000000000000005E-3</v>
      </c>
      <c r="G1498" s="22">
        <f>SUM(E1495)*48</f>
        <v>24</v>
      </c>
      <c r="H1498" s="23">
        <v>550</v>
      </c>
      <c r="I1498" s="22">
        <f t="shared" si="648"/>
        <v>33.000000000000007</v>
      </c>
      <c r="J1498" s="314"/>
      <c r="K1498" s="314"/>
      <c r="L1498" s="314"/>
      <c r="M1498" s="314"/>
      <c r="N1498" s="323" t="s">
        <v>24</v>
      </c>
      <c r="O1498" s="324" t="s">
        <v>1247</v>
      </c>
      <c r="P1498" s="325" t="s">
        <v>1212</v>
      </c>
      <c r="Q1498" s="326">
        <v>0.05</v>
      </c>
      <c r="R1498" s="326">
        <v>0.05</v>
      </c>
      <c r="S1498" s="326">
        <f t="shared" si="649"/>
        <v>2.5000000000000005E-3</v>
      </c>
      <c r="T1498" s="22">
        <f>SUM(R1495)*48</f>
        <v>24</v>
      </c>
      <c r="U1498" s="23">
        <v>550</v>
      </c>
      <c r="V1498" s="22">
        <f t="shared" si="650"/>
        <v>33.000000000000007</v>
      </c>
      <c r="W1498" s="314"/>
      <c r="X1498" s="314"/>
      <c r="Y1498" s="314"/>
      <c r="Z1498" s="314"/>
      <c r="AA1498" s="323" t="s">
        <v>24</v>
      </c>
      <c r="AB1498" s="324" t="s">
        <v>1247</v>
      </c>
      <c r="AC1498" s="325" t="s">
        <v>1212</v>
      </c>
      <c r="AD1498" s="326">
        <v>0.05</v>
      </c>
      <c r="AE1498" s="326">
        <v>0.05</v>
      </c>
      <c r="AF1498" s="326">
        <f t="shared" si="651"/>
        <v>2.5000000000000005E-3</v>
      </c>
      <c r="AG1498" s="22">
        <f>SUM(AE1495)*48</f>
        <v>24</v>
      </c>
      <c r="AH1498" s="23">
        <v>550</v>
      </c>
      <c r="AI1498" s="22">
        <f t="shared" si="652"/>
        <v>33.000000000000007</v>
      </c>
      <c r="AJ1498" s="314"/>
      <c r="AK1498" s="314"/>
      <c r="AL1498" s="314"/>
      <c r="AM1498" s="314"/>
      <c r="AN1498" s="323" t="s">
        <v>24</v>
      </c>
      <c r="AO1498" s="324" t="s">
        <v>1247</v>
      </c>
      <c r="AP1498" s="325" t="s">
        <v>1212</v>
      </c>
      <c r="AQ1498" s="326">
        <v>0.05</v>
      </c>
      <c r="AR1498" s="326">
        <v>0.05</v>
      </c>
      <c r="AS1498" s="326">
        <f t="shared" si="653"/>
        <v>2.5000000000000005E-3</v>
      </c>
      <c r="AT1498" s="22">
        <f>SUM(AR1495)*48</f>
        <v>24</v>
      </c>
      <c r="AU1498" s="23">
        <v>550</v>
      </c>
      <c r="AV1498" s="22">
        <f t="shared" si="654"/>
        <v>33.000000000000007</v>
      </c>
      <c r="AW1498" s="314"/>
      <c r="AX1498" s="314"/>
      <c r="AY1498" s="314"/>
      <c r="AZ1498" s="314"/>
      <c r="BA1498" s="30" t="s">
        <v>24</v>
      </c>
      <c r="BB1498" s="11" t="s">
        <v>1247</v>
      </c>
      <c r="BC1498" s="12" t="s">
        <v>1212</v>
      </c>
      <c r="BD1498" s="28">
        <v>0.05</v>
      </c>
      <c r="BE1498" s="28">
        <v>0.05</v>
      </c>
      <c r="BF1498" s="28">
        <f t="shared" si="655"/>
        <v>2.5000000000000005E-3</v>
      </c>
      <c r="BG1498" s="10">
        <f>SUM(BE1495)*48</f>
        <v>24</v>
      </c>
      <c r="BH1498" s="15">
        <v>550</v>
      </c>
      <c r="BI1498" s="10">
        <f t="shared" si="656"/>
        <v>33.000000000000007</v>
      </c>
      <c r="BJ1498" s="5"/>
      <c r="BK1498" s="5"/>
      <c r="BL1498" s="5"/>
      <c r="BM1498" s="5"/>
    </row>
    <row r="1499" spans="1:65" x14ac:dyDescent="0.25">
      <c r="A1499" s="323" t="s">
        <v>24</v>
      </c>
      <c r="B1499" s="324"/>
      <c r="C1499" s="325"/>
      <c r="D1499" s="326"/>
      <c r="E1499" s="326"/>
      <c r="F1499" s="326">
        <f t="shared" ref="F1499:F1502" si="657">SUM(D1499*E1499)</f>
        <v>0</v>
      </c>
      <c r="G1499" s="22"/>
      <c r="H1499" s="23"/>
      <c r="I1499" s="22">
        <f t="shared" ref="I1499:I1502" si="658">SUM(F1499*G1499)*H1499</f>
        <v>0</v>
      </c>
      <c r="J1499" s="314"/>
      <c r="K1499" s="314"/>
      <c r="L1499" s="314"/>
      <c r="M1499" s="314"/>
      <c r="N1499" s="323" t="s">
        <v>24</v>
      </c>
      <c r="O1499" s="324"/>
      <c r="P1499" s="325"/>
      <c r="Q1499" s="326"/>
      <c r="R1499" s="326"/>
      <c r="S1499" s="326">
        <f t="shared" ref="S1499:S1502" si="659">SUM(Q1499*R1499)</f>
        <v>0</v>
      </c>
      <c r="T1499" s="22"/>
      <c r="U1499" s="23"/>
      <c r="V1499" s="22">
        <f t="shared" ref="V1499:V1502" si="660">SUM(S1499*T1499)*U1499</f>
        <v>0</v>
      </c>
      <c r="W1499" s="314"/>
      <c r="X1499" s="314"/>
      <c r="Y1499" s="314"/>
      <c r="Z1499" s="314"/>
      <c r="AA1499" s="323" t="s">
        <v>24</v>
      </c>
      <c r="AB1499" s="324"/>
      <c r="AC1499" s="325"/>
      <c r="AD1499" s="326"/>
      <c r="AE1499" s="326"/>
      <c r="AF1499" s="326">
        <f t="shared" ref="AF1499:AF1502" si="661">SUM(AD1499*AE1499)</f>
        <v>0</v>
      </c>
      <c r="AG1499" s="22"/>
      <c r="AH1499" s="23"/>
      <c r="AI1499" s="22">
        <f t="shared" si="652"/>
        <v>0</v>
      </c>
      <c r="AJ1499" s="314"/>
      <c r="AK1499" s="314"/>
      <c r="AL1499" s="314"/>
      <c r="AM1499" s="314"/>
      <c r="AN1499" s="323" t="s">
        <v>24</v>
      </c>
      <c r="AO1499" s="324"/>
      <c r="AP1499" s="325"/>
      <c r="AQ1499" s="326"/>
      <c r="AR1499" s="326"/>
      <c r="AS1499" s="326">
        <f t="shared" ref="AS1499:AS1502" si="662">SUM(AQ1499*AR1499)</f>
        <v>0</v>
      </c>
      <c r="AT1499" s="22"/>
      <c r="AU1499" s="23"/>
      <c r="AV1499" s="22">
        <f t="shared" ref="AV1499:AV1502" si="663">SUM(AS1499*AT1499)*AU1499</f>
        <v>0</v>
      </c>
      <c r="AW1499" s="314"/>
      <c r="AX1499" s="314"/>
      <c r="AY1499" s="314"/>
      <c r="AZ1499" s="314"/>
      <c r="BA1499" s="30" t="s">
        <v>24</v>
      </c>
      <c r="BB1499" s="11"/>
      <c r="BC1499" s="12"/>
      <c r="BD1499" s="28"/>
      <c r="BE1499" s="28"/>
      <c r="BF1499" s="28">
        <f t="shared" si="655"/>
        <v>0</v>
      </c>
      <c r="BG1499" s="10"/>
      <c r="BH1499" s="15"/>
      <c r="BI1499" s="10">
        <f t="shared" si="656"/>
        <v>0</v>
      </c>
      <c r="BJ1499" s="5"/>
      <c r="BK1499" s="5"/>
      <c r="BL1499" s="5"/>
      <c r="BM1499" s="5"/>
    </row>
    <row r="1500" spans="1:65" x14ac:dyDescent="0.25">
      <c r="A1500" s="327" t="s">
        <v>25</v>
      </c>
      <c r="B1500" s="324"/>
      <c r="C1500" s="325"/>
      <c r="D1500" s="326"/>
      <c r="E1500" s="326"/>
      <c r="F1500" s="326">
        <f t="shared" si="657"/>
        <v>0</v>
      </c>
      <c r="G1500" s="22"/>
      <c r="H1500" s="23"/>
      <c r="I1500" s="22">
        <f t="shared" si="658"/>
        <v>0</v>
      </c>
      <c r="J1500" s="314"/>
      <c r="K1500" s="314"/>
      <c r="L1500" s="314"/>
      <c r="M1500" s="314"/>
      <c r="N1500" s="327" t="s">
        <v>25</v>
      </c>
      <c r="O1500" s="324"/>
      <c r="P1500" s="325"/>
      <c r="Q1500" s="326"/>
      <c r="R1500" s="326"/>
      <c r="S1500" s="326">
        <f t="shared" si="659"/>
        <v>0</v>
      </c>
      <c r="T1500" s="22"/>
      <c r="U1500" s="23"/>
      <c r="V1500" s="22">
        <f t="shared" si="660"/>
        <v>0</v>
      </c>
      <c r="W1500" s="314"/>
      <c r="X1500" s="314"/>
      <c r="Y1500" s="314"/>
      <c r="Z1500" s="314"/>
      <c r="AA1500" s="327" t="s">
        <v>25</v>
      </c>
      <c r="AB1500" s="324"/>
      <c r="AC1500" s="325"/>
      <c r="AD1500" s="326"/>
      <c r="AE1500" s="326"/>
      <c r="AF1500" s="326">
        <f t="shared" si="661"/>
        <v>0</v>
      </c>
      <c r="AG1500" s="22"/>
      <c r="AH1500" s="23"/>
      <c r="AI1500" s="22">
        <f t="shared" si="652"/>
        <v>0</v>
      </c>
      <c r="AJ1500" s="314"/>
      <c r="AK1500" s="314"/>
      <c r="AL1500" s="314"/>
      <c r="AM1500" s="314"/>
      <c r="AN1500" s="327" t="s">
        <v>25</v>
      </c>
      <c r="AO1500" s="324"/>
      <c r="AP1500" s="325"/>
      <c r="AQ1500" s="326"/>
      <c r="AR1500" s="326"/>
      <c r="AS1500" s="326">
        <f t="shared" si="662"/>
        <v>0</v>
      </c>
      <c r="AT1500" s="22"/>
      <c r="AU1500" s="23"/>
      <c r="AV1500" s="22">
        <f t="shared" si="663"/>
        <v>0</v>
      </c>
      <c r="AW1500" s="314"/>
      <c r="AX1500" s="314"/>
      <c r="AY1500" s="314"/>
      <c r="AZ1500" s="314"/>
      <c r="BA1500" s="31" t="s">
        <v>25</v>
      </c>
      <c r="BB1500" s="11"/>
      <c r="BC1500" s="12"/>
      <c r="BD1500" s="28"/>
      <c r="BE1500" s="28"/>
      <c r="BF1500" s="28">
        <f t="shared" si="655"/>
        <v>0</v>
      </c>
      <c r="BG1500" s="10"/>
      <c r="BH1500" s="15"/>
      <c r="BI1500" s="10">
        <f t="shared" si="656"/>
        <v>0</v>
      </c>
      <c r="BJ1500" s="5"/>
      <c r="BK1500" s="5"/>
      <c r="BL1500" s="5"/>
      <c r="BM1500" s="5"/>
    </row>
    <row r="1501" spans="1:65" x14ac:dyDescent="0.25">
      <c r="A1501" s="327" t="s">
        <v>25</v>
      </c>
      <c r="B1501" s="324"/>
      <c r="C1501" s="325"/>
      <c r="D1501" s="326"/>
      <c r="E1501" s="326"/>
      <c r="F1501" s="326">
        <f t="shared" si="657"/>
        <v>0</v>
      </c>
      <c r="G1501" s="22"/>
      <c r="H1501" s="23"/>
      <c r="I1501" s="22">
        <f t="shared" si="658"/>
        <v>0</v>
      </c>
      <c r="J1501" s="314"/>
      <c r="K1501" s="314"/>
      <c r="L1501" s="314"/>
      <c r="M1501" s="314"/>
      <c r="N1501" s="327" t="s">
        <v>25</v>
      </c>
      <c r="O1501" s="324"/>
      <c r="P1501" s="325"/>
      <c r="Q1501" s="326"/>
      <c r="R1501" s="326"/>
      <c r="S1501" s="326">
        <f t="shared" si="659"/>
        <v>0</v>
      </c>
      <c r="T1501" s="22"/>
      <c r="U1501" s="23"/>
      <c r="V1501" s="22">
        <f t="shared" si="660"/>
        <v>0</v>
      </c>
      <c r="W1501" s="314"/>
      <c r="X1501" s="314"/>
      <c r="Y1501" s="314"/>
      <c r="Z1501" s="314"/>
      <c r="AA1501" s="327" t="s">
        <v>25</v>
      </c>
      <c r="AB1501" s="324"/>
      <c r="AC1501" s="325"/>
      <c r="AD1501" s="326"/>
      <c r="AE1501" s="326"/>
      <c r="AF1501" s="326">
        <f t="shared" si="661"/>
        <v>0</v>
      </c>
      <c r="AG1501" s="22"/>
      <c r="AH1501" s="23"/>
      <c r="AI1501" s="22">
        <f t="shared" si="652"/>
        <v>0</v>
      </c>
      <c r="AJ1501" s="314"/>
      <c r="AK1501" s="314"/>
      <c r="AL1501" s="314"/>
      <c r="AM1501" s="314"/>
      <c r="AN1501" s="327" t="s">
        <v>25</v>
      </c>
      <c r="AO1501" s="324"/>
      <c r="AP1501" s="325"/>
      <c r="AQ1501" s="326"/>
      <c r="AR1501" s="326"/>
      <c r="AS1501" s="326">
        <f t="shared" si="662"/>
        <v>0</v>
      </c>
      <c r="AT1501" s="22"/>
      <c r="AU1501" s="23"/>
      <c r="AV1501" s="22">
        <f t="shared" si="663"/>
        <v>0</v>
      </c>
      <c r="AW1501" s="314"/>
      <c r="AX1501" s="314"/>
      <c r="AY1501" s="314"/>
      <c r="AZ1501" s="314"/>
      <c r="BA1501" s="31" t="s">
        <v>25</v>
      </c>
      <c r="BB1501" s="11"/>
      <c r="BC1501" s="12"/>
      <c r="BD1501" s="28"/>
      <c r="BE1501" s="28"/>
      <c r="BF1501" s="28">
        <f t="shared" si="655"/>
        <v>0</v>
      </c>
      <c r="BG1501" s="10"/>
      <c r="BH1501" s="15"/>
      <c r="BI1501" s="10">
        <f t="shared" si="656"/>
        <v>0</v>
      </c>
      <c r="BJ1501" s="5"/>
      <c r="BK1501" s="5"/>
      <c r="BL1501" s="5"/>
      <c r="BM1501" s="5"/>
    </row>
    <row r="1502" spans="1:65" x14ac:dyDescent="0.25">
      <c r="A1502" s="327" t="s">
        <v>25</v>
      </c>
      <c r="B1502" s="324"/>
      <c r="C1502" s="325"/>
      <c r="D1502" s="326"/>
      <c r="E1502" s="326"/>
      <c r="F1502" s="326">
        <f t="shared" si="657"/>
        <v>0</v>
      </c>
      <c r="G1502" s="22"/>
      <c r="H1502" s="23"/>
      <c r="I1502" s="22">
        <f t="shared" si="658"/>
        <v>0</v>
      </c>
      <c r="J1502" s="314"/>
      <c r="K1502" s="314"/>
      <c r="L1502" s="314"/>
      <c r="M1502" s="314"/>
      <c r="N1502" s="327" t="s">
        <v>25</v>
      </c>
      <c r="O1502" s="324"/>
      <c r="P1502" s="325"/>
      <c r="Q1502" s="326"/>
      <c r="R1502" s="326"/>
      <c r="S1502" s="326">
        <f t="shared" si="659"/>
        <v>0</v>
      </c>
      <c r="T1502" s="22"/>
      <c r="U1502" s="23"/>
      <c r="V1502" s="22">
        <f t="shared" si="660"/>
        <v>0</v>
      </c>
      <c r="W1502" s="314"/>
      <c r="X1502" s="314"/>
      <c r="Y1502" s="314"/>
      <c r="Z1502" s="314"/>
      <c r="AA1502" s="327" t="s">
        <v>25</v>
      </c>
      <c r="AB1502" s="324"/>
      <c r="AC1502" s="325"/>
      <c r="AD1502" s="326"/>
      <c r="AE1502" s="326"/>
      <c r="AF1502" s="326">
        <f t="shared" si="661"/>
        <v>0</v>
      </c>
      <c r="AG1502" s="22"/>
      <c r="AH1502" s="23"/>
      <c r="AI1502" s="22">
        <f t="shared" si="652"/>
        <v>0</v>
      </c>
      <c r="AJ1502" s="314"/>
      <c r="AK1502" s="314"/>
      <c r="AL1502" s="314"/>
      <c r="AM1502" s="314"/>
      <c r="AN1502" s="327" t="s">
        <v>25</v>
      </c>
      <c r="AO1502" s="324"/>
      <c r="AP1502" s="325"/>
      <c r="AQ1502" s="326"/>
      <c r="AR1502" s="326"/>
      <c r="AS1502" s="326">
        <f t="shared" si="662"/>
        <v>0</v>
      </c>
      <c r="AT1502" s="22"/>
      <c r="AU1502" s="23"/>
      <c r="AV1502" s="22">
        <f t="shared" si="663"/>
        <v>0</v>
      </c>
      <c r="AW1502" s="314"/>
      <c r="AX1502" s="314"/>
      <c r="AY1502" s="314"/>
      <c r="AZ1502" s="314"/>
      <c r="BA1502" s="31" t="s">
        <v>25</v>
      </c>
      <c r="BB1502" s="11"/>
      <c r="BC1502" s="12"/>
      <c r="BD1502" s="28"/>
      <c r="BE1502" s="28"/>
      <c r="BF1502" s="28">
        <f t="shared" si="655"/>
        <v>0</v>
      </c>
      <c r="BG1502" s="10"/>
      <c r="BH1502" s="15"/>
      <c r="BI1502" s="10">
        <f t="shared" si="656"/>
        <v>0</v>
      </c>
      <c r="BJ1502" s="5"/>
      <c r="BK1502" s="5"/>
      <c r="BL1502" s="5"/>
      <c r="BM1502" s="5"/>
    </row>
    <row r="1503" spans="1:65" x14ac:dyDescent="0.25">
      <c r="A1503" s="327" t="s">
        <v>39</v>
      </c>
      <c r="B1503" s="324" t="s">
        <v>1246</v>
      </c>
      <c r="C1503" s="325"/>
      <c r="D1503" s="326"/>
      <c r="E1503" s="326"/>
      <c r="F1503" s="326"/>
      <c r="G1503" s="22">
        <v>5</v>
      </c>
      <c r="H1503" s="23">
        <v>40</v>
      </c>
      <c r="I1503" s="22">
        <f t="shared" ref="I1503" si="664">SUM(G1503*H1503)</f>
        <v>200</v>
      </c>
      <c r="J1503" s="314"/>
      <c r="K1503" s="314"/>
      <c r="L1503" s="314"/>
      <c r="M1503" s="314"/>
      <c r="N1503" s="327" t="s">
        <v>39</v>
      </c>
      <c r="O1503" s="324" t="s">
        <v>1246</v>
      </c>
      <c r="P1503" s="325"/>
      <c r="Q1503" s="326"/>
      <c r="R1503" s="326"/>
      <c r="S1503" s="326"/>
      <c r="T1503" s="22">
        <v>5</v>
      </c>
      <c r="U1503" s="23">
        <v>40</v>
      </c>
      <c r="V1503" s="22">
        <f t="shared" ref="V1503:V1524" si="665">SUM(T1503*U1503)</f>
        <v>200</v>
      </c>
      <c r="W1503" s="314"/>
      <c r="X1503" s="314"/>
      <c r="Y1503" s="314"/>
      <c r="Z1503" s="314"/>
      <c r="AA1503" s="327" t="s">
        <v>39</v>
      </c>
      <c r="AB1503" s="324" t="s">
        <v>1246</v>
      </c>
      <c r="AC1503" s="325"/>
      <c r="AD1503" s="326"/>
      <c r="AE1503" s="326"/>
      <c r="AF1503" s="326"/>
      <c r="AG1503" s="22">
        <v>5</v>
      </c>
      <c r="AH1503" s="23">
        <v>40</v>
      </c>
      <c r="AI1503" s="22">
        <f t="shared" ref="AI1503:AI1524" si="666">SUM(AG1503*AH1503)</f>
        <v>200</v>
      </c>
      <c r="AJ1503" s="314"/>
      <c r="AK1503" s="314"/>
      <c r="AL1503" s="314"/>
      <c r="AM1503" s="314"/>
      <c r="AN1503" s="327" t="s">
        <v>39</v>
      </c>
      <c r="AO1503" s="324" t="s">
        <v>1246</v>
      </c>
      <c r="AP1503" s="325"/>
      <c r="AQ1503" s="326"/>
      <c r="AR1503" s="326"/>
      <c r="AS1503" s="326"/>
      <c r="AT1503" s="22">
        <v>5</v>
      </c>
      <c r="AU1503" s="23">
        <v>40</v>
      </c>
      <c r="AV1503" s="22">
        <f t="shared" ref="AV1503:AV1524" si="667">SUM(AT1503*AU1503)</f>
        <v>200</v>
      </c>
      <c r="AW1503" s="314"/>
      <c r="AX1503" s="314"/>
      <c r="AY1503" s="314"/>
      <c r="AZ1503" s="314"/>
      <c r="BA1503" s="31" t="s">
        <v>39</v>
      </c>
      <c r="BB1503" s="11" t="s">
        <v>1246</v>
      </c>
      <c r="BC1503" s="12"/>
      <c r="BD1503" s="28"/>
      <c r="BE1503" s="28"/>
      <c r="BF1503" s="28"/>
      <c r="BG1503" s="10">
        <v>5</v>
      </c>
      <c r="BH1503" s="15">
        <v>40</v>
      </c>
      <c r="BI1503" s="10">
        <f t="shared" ref="BI1503:BI1524" si="668">SUM(BG1503*BH1503)</f>
        <v>200</v>
      </c>
      <c r="BJ1503" s="5"/>
      <c r="BK1503" s="5"/>
      <c r="BL1503" s="5"/>
      <c r="BM1503" s="5"/>
    </row>
    <row r="1504" spans="1:65" x14ac:dyDescent="0.25">
      <c r="A1504" s="327" t="s">
        <v>39</v>
      </c>
      <c r="B1504" s="324"/>
      <c r="C1504" s="325"/>
      <c r="D1504" s="326"/>
      <c r="E1504" s="326"/>
      <c r="F1504" s="326"/>
      <c r="G1504" s="22"/>
      <c r="H1504" s="23"/>
      <c r="I1504" s="22">
        <f t="shared" ref="I1504:I1505" si="669">SUM(G1504*H1504)</f>
        <v>0</v>
      </c>
      <c r="J1504" s="314"/>
      <c r="K1504" s="314"/>
      <c r="L1504" s="314"/>
      <c r="M1504" s="314"/>
      <c r="N1504" s="327" t="s">
        <v>39</v>
      </c>
      <c r="O1504" s="324"/>
      <c r="P1504" s="325"/>
      <c r="Q1504" s="326"/>
      <c r="R1504" s="326"/>
      <c r="S1504" s="326"/>
      <c r="T1504" s="22"/>
      <c r="U1504" s="23"/>
      <c r="V1504" s="22">
        <f t="shared" si="665"/>
        <v>0</v>
      </c>
      <c r="W1504" s="314"/>
      <c r="X1504" s="314"/>
      <c r="Y1504" s="314"/>
      <c r="Z1504" s="314"/>
      <c r="AA1504" s="327" t="s">
        <v>39</v>
      </c>
      <c r="AB1504" s="324"/>
      <c r="AC1504" s="325"/>
      <c r="AD1504" s="326"/>
      <c r="AE1504" s="326"/>
      <c r="AF1504" s="326"/>
      <c r="AG1504" s="22"/>
      <c r="AH1504" s="23"/>
      <c r="AI1504" s="22">
        <f t="shared" si="666"/>
        <v>0</v>
      </c>
      <c r="AJ1504" s="314"/>
      <c r="AK1504" s="314"/>
      <c r="AL1504" s="314"/>
      <c r="AM1504" s="314"/>
      <c r="AN1504" s="327" t="s">
        <v>39</v>
      </c>
      <c r="AO1504" s="324"/>
      <c r="AP1504" s="325"/>
      <c r="AQ1504" s="326"/>
      <c r="AR1504" s="326"/>
      <c r="AS1504" s="326"/>
      <c r="AT1504" s="22"/>
      <c r="AU1504" s="23"/>
      <c r="AV1504" s="22">
        <f t="shared" si="667"/>
        <v>0</v>
      </c>
      <c r="AW1504" s="314"/>
      <c r="AX1504" s="314"/>
      <c r="AY1504" s="314"/>
      <c r="AZ1504" s="314"/>
      <c r="BA1504" s="31" t="s">
        <v>39</v>
      </c>
      <c r="BB1504" s="11"/>
      <c r="BC1504" s="12"/>
      <c r="BD1504" s="28"/>
      <c r="BE1504" s="28"/>
      <c r="BF1504" s="28"/>
      <c r="BG1504" s="10"/>
      <c r="BH1504" s="15"/>
      <c r="BI1504" s="10">
        <f t="shared" si="668"/>
        <v>0</v>
      </c>
      <c r="BJ1504" s="5"/>
      <c r="BK1504" s="5"/>
      <c r="BL1504" s="5"/>
      <c r="BM1504" s="5"/>
    </row>
    <row r="1505" spans="1:65" x14ac:dyDescent="0.25">
      <c r="A1505" s="327" t="s">
        <v>39</v>
      </c>
      <c r="B1505" s="324"/>
      <c r="C1505" s="325"/>
      <c r="D1505" s="326"/>
      <c r="E1505" s="326"/>
      <c r="F1505" s="326"/>
      <c r="G1505" s="22"/>
      <c r="H1505" s="23"/>
      <c r="I1505" s="22">
        <f t="shared" si="669"/>
        <v>0</v>
      </c>
      <c r="J1505" s="314"/>
      <c r="K1505" s="314"/>
      <c r="L1505" s="314"/>
      <c r="M1505" s="314"/>
      <c r="N1505" s="327" t="s">
        <v>39</v>
      </c>
      <c r="O1505" s="324"/>
      <c r="P1505" s="325"/>
      <c r="Q1505" s="326"/>
      <c r="R1505" s="326"/>
      <c r="S1505" s="326"/>
      <c r="T1505" s="22"/>
      <c r="U1505" s="23"/>
      <c r="V1505" s="22">
        <f t="shared" si="665"/>
        <v>0</v>
      </c>
      <c r="W1505" s="314"/>
      <c r="X1505" s="314"/>
      <c r="Y1505" s="314"/>
      <c r="Z1505" s="314"/>
      <c r="AA1505" s="327" t="s">
        <v>39</v>
      </c>
      <c r="AB1505" s="324"/>
      <c r="AC1505" s="325"/>
      <c r="AD1505" s="326"/>
      <c r="AE1505" s="326"/>
      <c r="AF1505" s="326"/>
      <c r="AG1505" s="22"/>
      <c r="AH1505" s="23"/>
      <c r="AI1505" s="22">
        <f t="shared" si="666"/>
        <v>0</v>
      </c>
      <c r="AJ1505" s="314"/>
      <c r="AK1505" s="314"/>
      <c r="AL1505" s="314"/>
      <c r="AM1505" s="314"/>
      <c r="AN1505" s="327" t="s">
        <v>39</v>
      </c>
      <c r="AO1505" s="324"/>
      <c r="AP1505" s="325"/>
      <c r="AQ1505" s="326"/>
      <c r="AR1505" s="326"/>
      <c r="AS1505" s="326"/>
      <c r="AT1505" s="22"/>
      <c r="AU1505" s="23"/>
      <c r="AV1505" s="22">
        <f t="shared" si="667"/>
        <v>0</v>
      </c>
      <c r="AW1505" s="314"/>
      <c r="AX1505" s="314"/>
      <c r="AY1505" s="314"/>
      <c r="AZ1505" s="314"/>
      <c r="BA1505" s="31" t="s">
        <v>39</v>
      </c>
      <c r="BB1505" s="11"/>
      <c r="BC1505" s="12"/>
      <c r="BD1505" s="28"/>
      <c r="BE1505" s="28"/>
      <c r="BF1505" s="28"/>
      <c r="BG1505" s="10"/>
      <c r="BH1505" s="15"/>
      <c r="BI1505" s="10">
        <f t="shared" si="668"/>
        <v>0</v>
      </c>
      <c r="BJ1505" s="5"/>
      <c r="BK1505" s="5"/>
      <c r="BL1505" s="5"/>
      <c r="BM1505" s="5"/>
    </row>
    <row r="1506" spans="1:65" x14ac:dyDescent="0.25">
      <c r="A1506" s="328" t="s">
        <v>28</v>
      </c>
      <c r="B1506" s="324" t="s">
        <v>1191</v>
      </c>
      <c r="C1506" s="325"/>
      <c r="D1506" s="326"/>
      <c r="E1506" s="326"/>
      <c r="F1506" s="326"/>
      <c r="G1506" s="22">
        <v>1</v>
      </c>
      <c r="H1506" s="329">
        <f>SUM(VENEER!X38)</f>
        <v>2083.91</v>
      </c>
      <c r="I1506" s="22">
        <f t="shared" ref="I1506:I1507" si="670">SUM(G1506*H1506)</f>
        <v>2083.91</v>
      </c>
      <c r="J1506" s="329" t="s">
        <v>1338</v>
      </c>
      <c r="K1506" s="330"/>
      <c r="L1506" s="314"/>
      <c r="M1506" s="314"/>
      <c r="N1506" s="328" t="s">
        <v>28</v>
      </c>
      <c r="O1506" s="324" t="s">
        <v>1191</v>
      </c>
      <c r="P1506" s="325"/>
      <c r="Q1506" s="326"/>
      <c r="R1506" s="326"/>
      <c r="S1506" s="326"/>
      <c r="T1506" s="22">
        <v>1</v>
      </c>
      <c r="U1506" s="329">
        <f>SUM('VENEER TO LAMINATE'!M38)</f>
        <v>673.46</v>
      </c>
      <c r="V1506" s="22">
        <f t="shared" si="665"/>
        <v>673.46</v>
      </c>
      <c r="W1506" s="329" t="s">
        <v>1514</v>
      </c>
      <c r="X1506" s="330"/>
      <c r="Y1506" s="314"/>
      <c r="Z1506" s="314"/>
      <c r="AA1506" s="328" t="s">
        <v>28</v>
      </c>
      <c r="AB1506" s="324" t="s">
        <v>1191</v>
      </c>
      <c r="AC1506" s="325"/>
      <c r="AD1506" s="326"/>
      <c r="AE1506" s="326"/>
      <c r="AF1506" s="326"/>
      <c r="AG1506" s="22">
        <v>1</v>
      </c>
      <c r="AH1506" s="329">
        <f>SUM('EGGER LAMINATE'!N38)</f>
        <v>524.43624999999997</v>
      </c>
      <c r="AI1506" s="22">
        <f t="shared" si="666"/>
        <v>524.43624999999997</v>
      </c>
      <c r="AJ1506" s="329" t="s">
        <v>1527</v>
      </c>
      <c r="AK1506" s="330"/>
      <c r="AL1506" s="314"/>
      <c r="AM1506" s="314"/>
      <c r="AN1506" s="328" t="s">
        <v>28</v>
      </c>
      <c r="AO1506" s="324" t="s">
        <v>1191</v>
      </c>
      <c r="AP1506" s="325"/>
      <c r="AQ1506" s="326"/>
      <c r="AR1506" s="326"/>
      <c r="AS1506" s="326"/>
      <c r="AT1506" s="22">
        <v>1</v>
      </c>
      <c r="AU1506" s="329">
        <f>SUM(VENEER!U38)</f>
        <v>2568.38</v>
      </c>
      <c r="AV1506" s="22">
        <f t="shared" si="667"/>
        <v>2568.38</v>
      </c>
      <c r="AW1506" s="329" t="s">
        <v>1629</v>
      </c>
      <c r="AX1506" s="330"/>
      <c r="AY1506" s="314"/>
      <c r="AZ1506" s="314"/>
      <c r="BA1506" s="32" t="s">
        <v>28</v>
      </c>
      <c r="BB1506" s="11" t="s">
        <v>1191</v>
      </c>
      <c r="BC1506" s="12"/>
      <c r="BD1506" s="28"/>
      <c r="BE1506" s="28"/>
      <c r="BF1506" s="28"/>
      <c r="BG1506" s="10">
        <v>1</v>
      </c>
      <c r="BH1506" s="236">
        <f>SUM(VENEER!AE38)</f>
        <v>2500.7200000000003</v>
      </c>
      <c r="BI1506" s="10">
        <f t="shared" si="668"/>
        <v>2500.7200000000003</v>
      </c>
      <c r="BJ1506" s="236" t="s">
        <v>1675</v>
      </c>
      <c r="BK1506" s="172"/>
      <c r="BL1506" s="5"/>
      <c r="BM1506" s="5"/>
    </row>
    <row r="1507" spans="1:65" x14ac:dyDescent="0.25">
      <c r="A1507" s="328" t="s">
        <v>28</v>
      </c>
      <c r="B1507" s="324" t="s">
        <v>1185</v>
      </c>
      <c r="C1507" s="325"/>
      <c r="D1507" s="326"/>
      <c r="E1507" s="326"/>
      <c r="F1507" s="326"/>
      <c r="G1507" s="22">
        <v>5</v>
      </c>
      <c r="H1507" s="23">
        <v>105</v>
      </c>
      <c r="I1507" s="22">
        <f t="shared" si="670"/>
        <v>525</v>
      </c>
      <c r="J1507" s="22" t="s">
        <v>1245</v>
      </c>
      <c r="K1507" s="314"/>
      <c r="L1507" s="314"/>
      <c r="M1507" s="314"/>
      <c r="N1507" s="328" t="s">
        <v>28</v>
      </c>
      <c r="O1507" s="324" t="s">
        <v>1185</v>
      </c>
      <c r="P1507" s="325"/>
      <c r="Q1507" s="326"/>
      <c r="R1507" s="326"/>
      <c r="S1507" s="326"/>
      <c r="T1507" s="22">
        <v>5</v>
      </c>
      <c r="U1507" s="23">
        <v>105</v>
      </c>
      <c r="V1507" s="22">
        <f t="shared" si="665"/>
        <v>525</v>
      </c>
      <c r="W1507" s="22" t="s">
        <v>1245</v>
      </c>
      <c r="X1507" s="314"/>
      <c r="Y1507" s="314"/>
      <c r="Z1507" s="314"/>
      <c r="AA1507" s="328" t="s">
        <v>28</v>
      </c>
      <c r="AB1507" s="324" t="s">
        <v>1185</v>
      </c>
      <c r="AC1507" s="325"/>
      <c r="AD1507" s="326"/>
      <c r="AE1507" s="326"/>
      <c r="AF1507" s="326"/>
      <c r="AG1507" s="22">
        <v>5</v>
      </c>
      <c r="AH1507" s="23">
        <v>105</v>
      </c>
      <c r="AI1507" s="22">
        <f t="shared" si="666"/>
        <v>525</v>
      </c>
      <c r="AJ1507" s="22" t="s">
        <v>1245</v>
      </c>
      <c r="AK1507" s="314"/>
      <c r="AL1507" s="314"/>
      <c r="AM1507" s="314"/>
      <c r="AN1507" s="328" t="s">
        <v>28</v>
      </c>
      <c r="AO1507" s="324" t="s">
        <v>1185</v>
      </c>
      <c r="AP1507" s="325"/>
      <c r="AQ1507" s="326"/>
      <c r="AR1507" s="326"/>
      <c r="AS1507" s="326"/>
      <c r="AT1507" s="22">
        <v>5</v>
      </c>
      <c r="AU1507" s="23">
        <v>105</v>
      </c>
      <c r="AV1507" s="22">
        <f t="shared" si="667"/>
        <v>525</v>
      </c>
      <c r="AW1507" s="22" t="s">
        <v>1245</v>
      </c>
      <c r="AX1507" s="314"/>
      <c r="AY1507" s="314"/>
      <c r="AZ1507" s="314"/>
      <c r="BA1507" s="32" t="s">
        <v>28</v>
      </c>
      <c r="BB1507" s="11" t="s">
        <v>1185</v>
      </c>
      <c r="BC1507" s="12"/>
      <c r="BD1507" s="28"/>
      <c r="BE1507" s="28"/>
      <c r="BF1507" s="28"/>
      <c r="BG1507" s="10">
        <v>5</v>
      </c>
      <c r="BH1507" s="15">
        <v>105</v>
      </c>
      <c r="BI1507" s="10">
        <f t="shared" si="668"/>
        <v>525</v>
      </c>
      <c r="BJ1507" s="10" t="s">
        <v>1245</v>
      </c>
      <c r="BK1507" s="5"/>
      <c r="BL1507" s="5"/>
      <c r="BM1507" s="5"/>
    </row>
    <row r="1508" spans="1:65" x14ac:dyDescent="0.25">
      <c r="A1508" s="328" t="s">
        <v>28</v>
      </c>
      <c r="B1508" s="324"/>
      <c r="C1508" s="325"/>
      <c r="D1508" s="326"/>
      <c r="E1508" s="326"/>
      <c r="F1508" s="326"/>
      <c r="G1508" s="22"/>
      <c r="H1508" s="23"/>
      <c r="I1508" s="22">
        <f t="shared" ref="I1508:I1524" si="671">SUM(G1508*H1508)</f>
        <v>0</v>
      </c>
      <c r="J1508" s="314"/>
      <c r="K1508" s="314"/>
      <c r="L1508" s="314"/>
      <c r="M1508" s="314"/>
      <c r="N1508" s="328" t="s">
        <v>28</v>
      </c>
      <c r="O1508" s="324"/>
      <c r="P1508" s="325"/>
      <c r="Q1508" s="326"/>
      <c r="R1508" s="326"/>
      <c r="S1508" s="326"/>
      <c r="T1508" s="22"/>
      <c r="U1508" s="23"/>
      <c r="V1508" s="22">
        <f t="shared" si="665"/>
        <v>0</v>
      </c>
      <c r="W1508" s="314"/>
      <c r="X1508" s="314"/>
      <c r="Y1508" s="314"/>
      <c r="Z1508" s="314"/>
      <c r="AA1508" s="328" t="s">
        <v>28</v>
      </c>
      <c r="AB1508" s="324"/>
      <c r="AC1508" s="325"/>
      <c r="AD1508" s="326"/>
      <c r="AE1508" s="326"/>
      <c r="AF1508" s="326"/>
      <c r="AG1508" s="22"/>
      <c r="AH1508" s="23"/>
      <c r="AI1508" s="22">
        <f t="shared" si="666"/>
        <v>0</v>
      </c>
      <c r="AJ1508" s="314"/>
      <c r="AK1508" s="314"/>
      <c r="AL1508" s="314"/>
      <c r="AM1508" s="314"/>
      <c r="AN1508" s="328" t="s">
        <v>28</v>
      </c>
      <c r="AO1508" s="324"/>
      <c r="AP1508" s="325"/>
      <c r="AQ1508" s="326"/>
      <c r="AR1508" s="326"/>
      <c r="AS1508" s="326"/>
      <c r="AT1508" s="22"/>
      <c r="AU1508" s="23"/>
      <c r="AV1508" s="22">
        <f t="shared" si="667"/>
        <v>0</v>
      </c>
      <c r="AW1508" s="314"/>
      <c r="AX1508" s="314"/>
      <c r="AY1508" s="314"/>
      <c r="AZ1508" s="314"/>
      <c r="BA1508" s="32" t="s">
        <v>28</v>
      </c>
      <c r="BB1508" s="11"/>
      <c r="BC1508" s="12"/>
      <c r="BD1508" s="28"/>
      <c r="BE1508" s="28"/>
      <c r="BF1508" s="28"/>
      <c r="BG1508" s="10"/>
      <c r="BH1508" s="15"/>
      <c r="BI1508" s="10">
        <f t="shared" si="668"/>
        <v>0</v>
      </c>
      <c r="BJ1508" s="5"/>
      <c r="BK1508" s="5"/>
      <c r="BL1508" s="5"/>
      <c r="BM1508" s="5"/>
    </row>
    <row r="1509" spans="1:65" x14ac:dyDescent="0.25">
      <c r="A1509" s="311" t="s">
        <v>26</v>
      </c>
      <c r="B1509" s="324"/>
      <c r="C1509" s="325"/>
      <c r="D1509" s="326"/>
      <c r="E1509" s="326"/>
      <c r="F1509" s="326"/>
      <c r="G1509" s="331">
        <v>0.1</v>
      </c>
      <c r="H1509" s="23">
        <f>SUM(I1506:I1508)</f>
        <v>2608.91</v>
      </c>
      <c r="I1509" s="22">
        <f t="shared" si="671"/>
        <v>260.89100000000002</v>
      </c>
      <c r="J1509" s="314"/>
      <c r="K1509" s="314"/>
      <c r="L1509" s="314"/>
      <c r="M1509" s="314"/>
      <c r="N1509" s="311" t="s">
        <v>26</v>
      </c>
      <c r="O1509" s="324"/>
      <c r="P1509" s="325"/>
      <c r="Q1509" s="326"/>
      <c r="R1509" s="326"/>
      <c r="S1509" s="326"/>
      <c r="T1509" s="331">
        <v>0.1</v>
      </c>
      <c r="U1509" s="23">
        <f>SUM(V1506:V1508)</f>
        <v>1198.46</v>
      </c>
      <c r="V1509" s="22">
        <f t="shared" si="665"/>
        <v>119.846</v>
      </c>
      <c r="W1509" s="314"/>
      <c r="X1509" s="314"/>
      <c r="Y1509" s="314"/>
      <c r="Z1509" s="314"/>
      <c r="AA1509" s="311" t="s">
        <v>26</v>
      </c>
      <c r="AB1509" s="324"/>
      <c r="AC1509" s="325"/>
      <c r="AD1509" s="326"/>
      <c r="AE1509" s="326"/>
      <c r="AF1509" s="326"/>
      <c r="AG1509" s="331">
        <v>0.1</v>
      </c>
      <c r="AH1509" s="23">
        <f>SUM(AI1506:AI1508)</f>
        <v>1049.43625</v>
      </c>
      <c r="AI1509" s="22">
        <f t="shared" si="666"/>
        <v>104.943625</v>
      </c>
      <c r="AJ1509" s="314"/>
      <c r="AK1509" s="314"/>
      <c r="AL1509" s="314"/>
      <c r="AM1509" s="314"/>
      <c r="AN1509" s="311" t="s">
        <v>26</v>
      </c>
      <c r="AO1509" s="324"/>
      <c r="AP1509" s="325"/>
      <c r="AQ1509" s="326"/>
      <c r="AR1509" s="326"/>
      <c r="AS1509" s="326"/>
      <c r="AT1509" s="331">
        <v>0.1</v>
      </c>
      <c r="AU1509" s="23">
        <f>SUM(AV1506:AV1508)</f>
        <v>3093.38</v>
      </c>
      <c r="AV1509" s="22">
        <f t="shared" si="667"/>
        <v>309.33800000000002</v>
      </c>
      <c r="AW1509" s="314"/>
      <c r="AX1509" s="314"/>
      <c r="AY1509" s="314"/>
      <c r="AZ1509" s="314"/>
      <c r="BA1509" t="s">
        <v>26</v>
      </c>
      <c r="BB1509" s="11"/>
      <c r="BC1509" s="12"/>
      <c r="BD1509" s="28"/>
      <c r="BE1509" s="28"/>
      <c r="BF1509" s="28"/>
      <c r="BG1509" s="33">
        <v>0.1</v>
      </c>
      <c r="BH1509" s="15">
        <f>SUM(BI1506:BI1508)</f>
        <v>3025.7200000000003</v>
      </c>
      <c r="BI1509" s="10">
        <f t="shared" si="668"/>
        <v>302.57200000000006</v>
      </c>
      <c r="BJ1509" s="5"/>
      <c r="BK1509" s="5"/>
      <c r="BL1509" s="5"/>
      <c r="BM1509" s="5"/>
    </row>
    <row r="1510" spans="1:65" x14ac:dyDescent="0.25">
      <c r="A1510" s="311"/>
      <c r="B1510" s="324" t="s">
        <v>27</v>
      </c>
      <c r="C1510" s="325"/>
      <c r="D1510" s="326"/>
      <c r="E1510" s="326"/>
      <c r="F1510" s="326"/>
      <c r="G1510" s="22">
        <v>5</v>
      </c>
      <c r="H1510" s="23">
        <v>15</v>
      </c>
      <c r="I1510" s="22">
        <f t="shared" si="671"/>
        <v>75</v>
      </c>
      <c r="J1510" s="314"/>
      <c r="K1510" s="314"/>
      <c r="L1510" s="314"/>
      <c r="M1510" s="314"/>
      <c r="N1510" s="311"/>
      <c r="O1510" s="324" t="s">
        <v>27</v>
      </c>
      <c r="P1510" s="325"/>
      <c r="Q1510" s="326"/>
      <c r="R1510" s="326"/>
      <c r="S1510" s="326"/>
      <c r="T1510" s="22">
        <v>5</v>
      </c>
      <c r="U1510" s="23">
        <v>15</v>
      </c>
      <c r="V1510" s="22">
        <f t="shared" si="665"/>
        <v>75</v>
      </c>
      <c r="W1510" s="314"/>
      <c r="X1510" s="314"/>
      <c r="Y1510" s="314"/>
      <c r="Z1510" s="314"/>
      <c r="AA1510" s="311"/>
      <c r="AB1510" s="324" t="s">
        <v>27</v>
      </c>
      <c r="AC1510" s="325"/>
      <c r="AD1510" s="326"/>
      <c r="AE1510" s="326"/>
      <c r="AF1510" s="326"/>
      <c r="AG1510" s="22">
        <v>5</v>
      </c>
      <c r="AH1510" s="23">
        <v>15</v>
      </c>
      <c r="AI1510" s="22">
        <f t="shared" si="666"/>
        <v>75</v>
      </c>
      <c r="AJ1510" s="314"/>
      <c r="AK1510" s="314"/>
      <c r="AL1510" s="314"/>
      <c r="AM1510" s="314"/>
      <c r="AN1510" s="311"/>
      <c r="AO1510" s="324" t="s">
        <v>27</v>
      </c>
      <c r="AP1510" s="325"/>
      <c r="AQ1510" s="326"/>
      <c r="AR1510" s="326"/>
      <c r="AS1510" s="326"/>
      <c r="AT1510" s="22">
        <v>5</v>
      </c>
      <c r="AU1510" s="23">
        <v>15</v>
      </c>
      <c r="AV1510" s="22">
        <f t="shared" si="667"/>
        <v>75</v>
      </c>
      <c r="AW1510" s="314"/>
      <c r="AX1510" s="314"/>
      <c r="AY1510" s="314"/>
      <c r="AZ1510" s="314"/>
      <c r="BB1510" s="11" t="s">
        <v>27</v>
      </c>
      <c r="BC1510" s="12"/>
      <c r="BD1510" s="28"/>
      <c r="BE1510" s="28"/>
      <c r="BF1510" s="28"/>
      <c r="BG1510" s="10">
        <v>5</v>
      </c>
      <c r="BH1510" s="15">
        <v>15</v>
      </c>
      <c r="BI1510" s="10">
        <f t="shared" si="668"/>
        <v>75</v>
      </c>
      <c r="BJ1510" s="5"/>
      <c r="BK1510" s="5"/>
      <c r="BL1510" s="5"/>
      <c r="BM1510" s="5"/>
    </row>
    <row r="1511" spans="1:65" x14ac:dyDescent="0.25">
      <c r="A1511" s="311"/>
      <c r="B1511" s="324" t="s">
        <v>13</v>
      </c>
      <c r="C1511" s="325" t="s">
        <v>14</v>
      </c>
      <c r="D1511" s="326" t="s">
        <v>29</v>
      </c>
      <c r="E1511" s="326"/>
      <c r="F1511" s="326">
        <f>SUM(G1497:G1499)</f>
        <v>46.8</v>
      </c>
      <c r="G1511" s="332">
        <f>SUM(F1511)/20</f>
        <v>2.34</v>
      </c>
      <c r="H1511" s="23"/>
      <c r="I1511" s="22">
        <f t="shared" si="671"/>
        <v>0</v>
      </c>
      <c r="J1511" s="314"/>
      <c r="K1511" s="314"/>
      <c r="L1511" s="314"/>
      <c r="M1511" s="314"/>
      <c r="N1511" s="311"/>
      <c r="O1511" s="324" t="s">
        <v>13</v>
      </c>
      <c r="P1511" s="325" t="s">
        <v>14</v>
      </c>
      <c r="Q1511" s="326" t="s">
        <v>29</v>
      </c>
      <c r="R1511" s="326"/>
      <c r="S1511" s="326">
        <f>SUM(T1497:T1499)</f>
        <v>46.8</v>
      </c>
      <c r="T1511" s="332">
        <f>SUM(S1511)/20</f>
        <v>2.34</v>
      </c>
      <c r="U1511" s="23"/>
      <c r="V1511" s="22">
        <f t="shared" si="665"/>
        <v>0</v>
      </c>
      <c r="W1511" s="314"/>
      <c r="X1511" s="314"/>
      <c r="Y1511" s="314"/>
      <c r="Z1511" s="314"/>
      <c r="AA1511" s="311"/>
      <c r="AB1511" s="324" t="s">
        <v>13</v>
      </c>
      <c r="AC1511" s="325" t="s">
        <v>14</v>
      </c>
      <c r="AD1511" s="326" t="s">
        <v>29</v>
      </c>
      <c r="AE1511" s="326"/>
      <c r="AF1511" s="326">
        <f>SUM(AG1497:AG1499)</f>
        <v>46.8</v>
      </c>
      <c r="AG1511" s="332">
        <f>SUM(AF1511)/20</f>
        <v>2.34</v>
      </c>
      <c r="AH1511" s="23"/>
      <c r="AI1511" s="22">
        <f t="shared" si="666"/>
        <v>0</v>
      </c>
      <c r="AJ1511" s="314"/>
      <c r="AK1511" s="314"/>
      <c r="AL1511" s="314"/>
      <c r="AM1511" s="314"/>
      <c r="AN1511" s="311"/>
      <c r="AO1511" s="324" t="s">
        <v>13</v>
      </c>
      <c r="AP1511" s="325" t="s">
        <v>14</v>
      </c>
      <c r="AQ1511" s="326" t="s">
        <v>29</v>
      </c>
      <c r="AR1511" s="326"/>
      <c r="AS1511" s="326">
        <f>SUM(AT1497:AT1499)</f>
        <v>46.8</v>
      </c>
      <c r="AT1511" s="332">
        <f>SUM(AS1511)/20</f>
        <v>2.34</v>
      </c>
      <c r="AU1511" s="23"/>
      <c r="AV1511" s="22">
        <f t="shared" si="667"/>
        <v>0</v>
      </c>
      <c r="AW1511" s="314"/>
      <c r="AX1511" s="314"/>
      <c r="AY1511" s="314"/>
      <c r="AZ1511" s="314"/>
      <c r="BB1511" s="11" t="s">
        <v>13</v>
      </c>
      <c r="BC1511" s="12" t="s">
        <v>14</v>
      </c>
      <c r="BD1511" s="28" t="s">
        <v>29</v>
      </c>
      <c r="BE1511" s="28"/>
      <c r="BF1511" s="28">
        <f>SUM(BG1497:BG1499)</f>
        <v>46.8</v>
      </c>
      <c r="BG1511" s="34">
        <f>SUM(BF1511)/20</f>
        <v>2.34</v>
      </c>
      <c r="BH1511" s="23"/>
      <c r="BI1511" s="10">
        <f t="shared" si="668"/>
        <v>0</v>
      </c>
      <c r="BJ1511" s="5"/>
      <c r="BK1511" s="5"/>
      <c r="BL1511" s="5"/>
      <c r="BM1511" s="5"/>
    </row>
    <row r="1512" spans="1:65" x14ac:dyDescent="0.25">
      <c r="A1512" s="311"/>
      <c r="B1512" s="324" t="s">
        <v>13</v>
      </c>
      <c r="C1512" s="325" t="s">
        <v>14</v>
      </c>
      <c r="D1512" s="326" t="s">
        <v>30</v>
      </c>
      <c r="E1512" s="326"/>
      <c r="F1512" s="326">
        <f>SUM(G1500:G1502)</f>
        <v>0</v>
      </c>
      <c r="G1512" s="332">
        <f>SUM(F1512)/10</f>
        <v>0</v>
      </c>
      <c r="H1512" s="23"/>
      <c r="I1512" s="22">
        <f t="shared" si="671"/>
        <v>0</v>
      </c>
      <c r="J1512" s="314"/>
      <c r="K1512" s="314"/>
      <c r="L1512" s="314"/>
      <c r="M1512" s="314"/>
      <c r="N1512" s="311"/>
      <c r="O1512" s="324" t="s">
        <v>13</v>
      </c>
      <c r="P1512" s="325" t="s">
        <v>14</v>
      </c>
      <c r="Q1512" s="326" t="s">
        <v>30</v>
      </c>
      <c r="R1512" s="326"/>
      <c r="S1512" s="326">
        <f>SUM(T1500:T1502)</f>
        <v>0</v>
      </c>
      <c r="T1512" s="332">
        <f>SUM(S1512)/10</f>
        <v>0</v>
      </c>
      <c r="U1512" s="23"/>
      <c r="V1512" s="22">
        <f t="shared" si="665"/>
        <v>0</v>
      </c>
      <c r="W1512" s="314"/>
      <c r="X1512" s="314"/>
      <c r="Y1512" s="314"/>
      <c r="Z1512" s="314"/>
      <c r="AA1512" s="311"/>
      <c r="AB1512" s="324" t="s">
        <v>13</v>
      </c>
      <c r="AC1512" s="325" t="s">
        <v>14</v>
      </c>
      <c r="AD1512" s="326" t="s">
        <v>30</v>
      </c>
      <c r="AE1512" s="326"/>
      <c r="AF1512" s="326">
        <f>SUM(AG1500:AG1502)</f>
        <v>0</v>
      </c>
      <c r="AG1512" s="332">
        <f>SUM(AF1512)/10</f>
        <v>0</v>
      </c>
      <c r="AH1512" s="23"/>
      <c r="AI1512" s="22">
        <f t="shared" si="666"/>
        <v>0</v>
      </c>
      <c r="AJ1512" s="314"/>
      <c r="AK1512" s="314"/>
      <c r="AL1512" s="314"/>
      <c r="AM1512" s="314"/>
      <c r="AN1512" s="311"/>
      <c r="AO1512" s="324" t="s">
        <v>13</v>
      </c>
      <c r="AP1512" s="325" t="s">
        <v>14</v>
      </c>
      <c r="AQ1512" s="326" t="s">
        <v>30</v>
      </c>
      <c r="AR1512" s="326"/>
      <c r="AS1512" s="326">
        <f>SUM(AT1500:AT1502)</f>
        <v>0</v>
      </c>
      <c r="AT1512" s="332">
        <f>SUM(AS1512)/10</f>
        <v>0</v>
      </c>
      <c r="AU1512" s="23"/>
      <c r="AV1512" s="22">
        <f t="shared" si="667"/>
        <v>0</v>
      </c>
      <c r="AW1512" s="314"/>
      <c r="AX1512" s="314"/>
      <c r="AY1512" s="314"/>
      <c r="AZ1512" s="314"/>
      <c r="BB1512" s="11" t="s">
        <v>13</v>
      </c>
      <c r="BC1512" s="12" t="s">
        <v>14</v>
      </c>
      <c r="BD1512" s="28" t="s">
        <v>30</v>
      </c>
      <c r="BE1512" s="28"/>
      <c r="BF1512" s="28">
        <f>SUM(BG1500:BG1502)</f>
        <v>0</v>
      </c>
      <c r="BG1512" s="34">
        <f>SUM(BF1512)/10</f>
        <v>0</v>
      </c>
      <c r="BH1512" s="23"/>
      <c r="BI1512" s="10">
        <f t="shared" si="668"/>
        <v>0</v>
      </c>
      <c r="BJ1512" s="5"/>
      <c r="BK1512" s="5"/>
      <c r="BL1512" s="5"/>
      <c r="BM1512" s="5"/>
    </row>
    <row r="1513" spans="1:65" x14ac:dyDescent="0.25">
      <c r="A1513" s="311"/>
      <c r="B1513" s="324" t="s">
        <v>13</v>
      </c>
      <c r="C1513" s="325" t="s">
        <v>14</v>
      </c>
      <c r="D1513" s="326" t="s">
        <v>60</v>
      </c>
      <c r="E1513" s="326"/>
      <c r="F1513" s="333">
        <v>48</v>
      </c>
      <c r="G1513" s="332">
        <f>SUM(F1513)*0.25</f>
        <v>12</v>
      </c>
      <c r="H1513" s="23"/>
      <c r="I1513" s="22">
        <f t="shared" si="671"/>
        <v>0</v>
      </c>
      <c r="J1513" s="314"/>
      <c r="K1513" s="314"/>
      <c r="L1513" s="314"/>
      <c r="M1513" s="314"/>
      <c r="N1513" s="311"/>
      <c r="O1513" s="324" t="s">
        <v>13</v>
      </c>
      <c r="P1513" s="325" t="s">
        <v>14</v>
      </c>
      <c r="Q1513" s="326" t="s">
        <v>60</v>
      </c>
      <c r="R1513" s="326"/>
      <c r="S1513" s="333">
        <v>48</v>
      </c>
      <c r="T1513" s="332">
        <f>SUM(S1513)*0.25</f>
        <v>12</v>
      </c>
      <c r="U1513" s="23"/>
      <c r="V1513" s="22">
        <f t="shared" si="665"/>
        <v>0</v>
      </c>
      <c r="W1513" s="314"/>
      <c r="X1513" s="314"/>
      <c r="Y1513" s="314"/>
      <c r="Z1513" s="314"/>
      <c r="AA1513" s="311"/>
      <c r="AB1513" s="324" t="s">
        <v>13</v>
      </c>
      <c r="AC1513" s="325" t="s">
        <v>14</v>
      </c>
      <c r="AD1513" s="326" t="s">
        <v>60</v>
      </c>
      <c r="AE1513" s="326"/>
      <c r="AF1513" s="333">
        <v>48</v>
      </c>
      <c r="AG1513" s="332">
        <f>SUM(AF1513)*0.25</f>
        <v>12</v>
      </c>
      <c r="AH1513" s="23"/>
      <c r="AI1513" s="22">
        <f t="shared" si="666"/>
        <v>0</v>
      </c>
      <c r="AJ1513" s="314"/>
      <c r="AK1513" s="314"/>
      <c r="AL1513" s="314"/>
      <c r="AM1513" s="314"/>
      <c r="AN1513" s="311"/>
      <c r="AO1513" s="324" t="s">
        <v>13</v>
      </c>
      <c r="AP1513" s="325" t="s">
        <v>14</v>
      </c>
      <c r="AQ1513" s="326" t="s">
        <v>60</v>
      </c>
      <c r="AR1513" s="326"/>
      <c r="AS1513" s="333">
        <v>48</v>
      </c>
      <c r="AT1513" s="332">
        <f>SUM(AS1513)*0.25</f>
        <v>12</v>
      </c>
      <c r="AU1513" s="23"/>
      <c r="AV1513" s="22">
        <f t="shared" si="667"/>
        <v>0</v>
      </c>
      <c r="AW1513" s="314"/>
      <c r="AX1513" s="314"/>
      <c r="AY1513" s="314"/>
      <c r="AZ1513" s="314"/>
      <c r="BB1513" s="11" t="s">
        <v>13</v>
      </c>
      <c r="BC1513" s="12" t="s">
        <v>14</v>
      </c>
      <c r="BD1513" s="28" t="s">
        <v>60</v>
      </c>
      <c r="BE1513" s="28"/>
      <c r="BF1513" s="69">
        <v>48</v>
      </c>
      <c r="BG1513" s="34">
        <f>SUM(BF1513)*0.25</f>
        <v>12</v>
      </c>
      <c r="BH1513" s="23"/>
      <c r="BI1513" s="10">
        <f t="shared" si="668"/>
        <v>0</v>
      </c>
      <c r="BJ1513" s="5"/>
      <c r="BK1513" s="5"/>
      <c r="BL1513" s="5"/>
      <c r="BM1513" s="5"/>
    </row>
    <row r="1514" spans="1:65" x14ac:dyDescent="0.25">
      <c r="A1514" s="311"/>
      <c r="B1514" s="324" t="s">
        <v>13</v>
      </c>
      <c r="C1514" s="325" t="s">
        <v>14</v>
      </c>
      <c r="D1514" s="326" t="s">
        <v>247</v>
      </c>
      <c r="E1514" s="326"/>
      <c r="F1514" s="326"/>
      <c r="G1514" s="332">
        <f>SUM(G1511)</f>
        <v>2.34</v>
      </c>
      <c r="H1514" s="23"/>
      <c r="I1514" s="22">
        <f t="shared" si="671"/>
        <v>0</v>
      </c>
      <c r="J1514" s="314"/>
      <c r="K1514" s="314"/>
      <c r="L1514" s="314"/>
      <c r="M1514" s="314"/>
      <c r="N1514" s="311"/>
      <c r="O1514" s="324" t="s">
        <v>13</v>
      </c>
      <c r="P1514" s="325" t="s">
        <v>14</v>
      </c>
      <c r="Q1514" s="326" t="s">
        <v>247</v>
      </c>
      <c r="R1514" s="326"/>
      <c r="S1514" s="326"/>
      <c r="T1514" s="332">
        <f>SUM(T1511)</f>
        <v>2.34</v>
      </c>
      <c r="U1514" s="23"/>
      <c r="V1514" s="22">
        <f t="shared" si="665"/>
        <v>0</v>
      </c>
      <c r="W1514" s="314"/>
      <c r="X1514" s="314"/>
      <c r="Y1514" s="314"/>
      <c r="Z1514" s="314"/>
      <c r="AA1514" s="311"/>
      <c r="AB1514" s="324" t="s">
        <v>13</v>
      </c>
      <c r="AC1514" s="325" t="s">
        <v>14</v>
      </c>
      <c r="AD1514" s="326" t="s">
        <v>247</v>
      </c>
      <c r="AE1514" s="326"/>
      <c r="AF1514" s="326"/>
      <c r="AG1514" s="332">
        <f>SUM(AG1511)</f>
        <v>2.34</v>
      </c>
      <c r="AH1514" s="23"/>
      <c r="AI1514" s="22">
        <f t="shared" si="666"/>
        <v>0</v>
      </c>
      <c r="AJ1514" s="314"/>
      <c r="AK1514" s="314"/>
      <c r="AL1514" s="314"/>
      <c r="AM1514" s="314"/>
      <c r="AN1514" s="311"/>
      <c r="AO1514" s="324" t="s">
        <v>13</v>
      </c>
      <c r="AP1514" s="325" t="s">
        <v>14</v>
      </c>
      <c r="AQ1514" s="326" t="s">
        <v>247</v>
      </c>
      <c r="AR1514" s="326"/>
      <c r="AS1514" s="326"/>
      <c r="AT1514" s="332">
        <f>SUM(AT1511)</f>
        <v>2.34</v>
      </c>
      <c r="AU1514" s="23"/>
      <c r="AV1514" s="22">
        <f t="shared" si="667"/>
        <v>0</v>
      </c>
      <c r="AW1514" s="314"/>
      <c r="AX1514" s="314"/>
      <c r="AY1514" s="314"/>
      <c r="AZ1514" s="314"/>
      <c r="BB1514" s="11" t="s">
        <v>13</v>
      </c>
      <c r="BC1514" s="12" t="s">
        <v>14</v>
      </c>
      <c r="BD1514" s="28" t="s">
        <v>247</v>
      </c>
      <c r="BE1514" s="28"/>
      <c r="BF1514" s="28"/>
      <c r="BG1514" s="34">
        <f>SUM(BG1511)</f>
        <v>2.34</v>
      </c>
      <c r="BH1514" s="23"/>
      <c r="BI1514" s="10">
        <f t="shared" si="668"/>
        <v>0</v>
      </c>
      <c r="BJ1514" s="5"/>
      <c r="BK1514" s="5"/>
      <c r="BL1514" s="5"/>
      <c r="BM1514" s="5"/>
    </row>
    <row r="1515" spans="1:65" x14ac:dyDescent="0.25">
      <c r="A1515" s="311"/>
      <c r="B1515" s="324" t="s">
        <v>13</v>
      </c>
      <c r="C1515" s="325" t="s">
        <v>15</v>
      </c>
      <c r="D1515" s="326" t="s">
        <v>1248</v>
      </c>
      <c r="E1515" s="326"/>
      <c r="F1515" s="326">
        <v>8</v>
      </c>
      <c r="G1515" s="332">
        <f>SUM(F1515)*4</f>
        <v>32</v>
      </c>
      <c r="H1515" s="23"/>
      <c r="I1515" s="22">
        <f t="shared" si="671"/>
        <v>0</v>
      </c>
      <c r="J1515" s="314"/>
      <c r="K1515" s="314"/>
      <c r="L1515" s="314"/>
      <c r="M1515" s="314"/>
      <c r="N1515" s="311"/>
      <c r="O1515" s="324" t="s">
        <v>13</v>
      </c>
      <c r="P1515" s="325" t="s">
        <v>15</v>
      </c>
      <c r="Q1515" s="326" t="s">
        <v>1248</v>
      </c>
      <c r="R1515" s="326"/>
      <c r="S1515" s="326">
        <v>8</v>
      </c>
      <c r="T1515" s="332">
        <f>SUM(S1515)*4</f>
        <v>32</v>
      </c>
      <c r="U1515" s="23"/>
      <c r="V1515" s="22">
        <f t="shared" si="665"/>
        <v>0</v>
      </c>
      <c r="W1515" s="314"/>
      <c r="X1515" s="314"/>
      <c r="Y1515" s="314"/>
      <c r="Z1515" s="314"/>
      <c r="AA1515" s="311"/>
      <c r="AB1515" s="324" t="s">
        <v>13</v>
      </c>
      <c r="AC1515" s="325" t="s">
        <v>15</v>
      </c>
      <c r="AD1515" s="326" t="s">
        <v>1248</v>
      </c>
      <c r="AE1515" s="326"/>
      <c r="AF1515" s="326">
        <v>8</v>
      </c>
      <c r="AG1515" s="332">
        <f>SUM(AF1515)*4</f>
        <v>32</v>
      </c>
      <c r="AH1515" s="23"/>
      <c r="AI1515" s="22">
        <f t="shared" si="666"/>
        <v>0</v>
      </c>
      <c r="AJ1515" s="314"/>
      <c r="AK1515" s="314"/>
      <c r="AL1515" s="314"/>
      <c r="AM1515" s="314"/>
      <c r="AN1515" s="311"/>
      <c r="AO1515" s="324" t="s">
        <v>13</v>
      </c>
      <c r="AP1515" s="325" t="s">
        <v>15</v>
      </c>
      <c r="AQ1515" s="326" t="s">
        <v>1248</v>
      </c>
      <c r="AR1515" s="326"/>
      <c r="AS1515" s="326">
        <v>8</v>
      </c>
      <c r="AT1515" s="332">
        <f>SUM(AS1515)*4</f>
        <v>32</v>
      </c>
      <c r="AU1515" s="23"/>
      <c r="AV1515" s="22">
        <f t="shared" si="667"/>
        <v>0</v>
      </c>
      <c r="AW1515" s="314"/>
      <c r="AX1515" s="314"/>
      <c r="AY1515" s="314"/>
      <c r="AZ1515" s="314"/>
      <c r="BB1515" s="11" t="s">
        <v>13</v>
      </c>
      <c r="BC1515" s="12" t="s">
        <v>15</v>
      </c>
      <c r="BD1515" s="28" t="s">
        <v>1248</v>
      </c>
      <c r="BE1515" s="28"/>
      <c r="BF1515" s="28">
        <v>8</v>
      </c>
      <c r="BG1515" s="34">
        <f>SUM(BF1515)*4</f>
        <v>32</v>
      </c>
      <c r="BH1515" s="23"/>
      <c r="BI1515" s="10">
        <f t="shared" si="668"/>
        <v>0</v>
      </c>
      <c r="BJ1515" s="5"/>
      <c r="BK1515" s="5"/>
      <c r="BL1515" s="5"/>
      <c r="BM1515" s="5"/>
    </row>
    <row r="1516" spans="1:65" x14ac:dyDescent="0.25">
      <c r="A1516" s="311"/>
      <c r="B1516" s="324" t="s">
        <v>13</v>
      </c>
      <c r="C1516" s="325" t="s">
        <v>15</v>
      </c>
      <c r="D1516" s="326" t="s">
        <v>1209</v>
      </c>
      <c r="E1516" s="326"/>
      <c r="F1516" s="326">
        <v>8</v>
      </c>
      <c r="G1516" s="332">
        <f>SUM(F1516)*5</f>
        <v>40</v>
      </c>
      <c r="H1516" s="23"/>
      <c r="I1516" s="22">
        <f t="shared" si="671"/>
        <v>0</v>
      </c>
      <c r="J1516" s="314"/>
      <c r="K1516" s="314"/>
      <c r="L1516" s="314"/>
      <c r="M1516" s="314"/>
      <c r="N1516" s="311"/>
      <c r="O1516" s="324" t="s">
        <v>13</v>
      </c>
      <c r="P1516" s="325" t="s">
        <v>15</v>
      </c>
      <c r="Q1516" s="326" t="s">
        <v>1209</v>
      </c>
      <c r="R1516" s="326"/>
      <c r="S1516" s="326">
        <v>8</v>
      </c>
      <c r="T1516" s="332">
        <f>SUM(S1516)*5</f>
        <v>40</v>
      </c>
      <c r="U1516" s="23"/>
      <c r="V1516" s="22">
        <f t="shared" si="665"/>
        <v>0</v>
      </c>
      <c r="W1516" s="314"/>
      <c r="X1516" s="314"/>
      <c r="Y1516" s="314"/>
      <c r="Z1516" s="314"/>
      <c r="AA1516" s="311"/>
      <c r="AB1516" s="324" t="s">
        <v>13</v>
      </c>
      <c r="AC1516" s="325" t="s">
        <v>15</v>
      </c>
      <c r="AD1516" s="326" t="s">
        <v>1209</v>
      </c>
      <c r="AE1516" s="326"/>
      <c r="AF1516" s="326">
        <v>8</v>
      </c>
      <c r="AG1516" s="332">
        <f>SUM(AF1516)*5</f>
        <v>40</v>
      </c>
      <c r="AH1516" s="23"/>
      <c r="AI1516" s="22">
        <f t="shared" si="666"/>
        <v>0</v>
      </c>
      <c r="AJ1516" s="314"/>
      <c r="AK1516" s="314"/>
      <c r="AL1516" s="314"/>
      <c r="AM1516" s="314"/>
      <c r="AN1516" s="311"/>
      <c r="AO1516" s="324" t="s">
        <v>13</v>
      </c>
      <c r="AP1516" s="325" t="s">
        <v>15</v>
      </c>
      <c r="AQ1516" s="326" t="s">
        <v>1209</v>
      </c>
      <c r="AR1516" s="326"/>
      <c r="AS1516" s="326">
        <v>8</v>
      </c>
      <c r="AT1516" s="332">
        <f>SUM(AS1516)*5</f>
        <v>40</v>
      </c>
      <c r="AU1516" s="23"/>
      <c r="AV1516" s="22">
        <f t="shared" si="667"/>
        <v>0</v>
      </c>
      <c r="AW1516" s="314"/>
      <c r="AX1516" s="314"/>
      <c r="AY1516" s="314"/>
      <c r="AZ1516" s="314"/>
      <c r="BB1516" s="11" t="s">
        <v>13</v>
      </c>
      <c r="BC1516" s="12" t="s">
        <v>15</v>
      </c>
      <c r="BD1516" s="28" t="s">
        <v>1209</v>
      </c>
      <c r="BE1516" s="28"/>
      <c r="BF1516" s="28">
        <v>8</v>
      </c>
      <c r="BG1516" s="34">
        <f>SUM(BF1516)*5</f>
        <v>40</v>
      </c>
      <c r="BH1516" s="23"/>
      <c r="BI1516" s="10">
        <f t="shared" si="668"/>
        <v>0</v>
      </c>
      <c r="BJ1516" s="5"/>
      <c r="BK1516" s="5"/>
      <c r="BL1516" s="5"/>
      <c r="BM1516" s="5"/>
    </row>
    <row r="1517" spans="1:65" x14ac:dyDescent="0.25">
      <c r="A1517" s="311"/>
      <c r="B1517" s="324" t="s">
        <v>13</v>
      </c>
      <c r="C1517" s="325" t="s">
        <v>15</v>
      </c>
      <c r="D1517" s="326"/>
      <c r="E1517" s="326"/>
      <c r="F1517" s="326"/>
      <c r="G1517" s="332"/>
      <c r="H1517" s="23"/>
      <c r="I1517" s="22">
        <f t="shared" si="671"/>
        <v>0</v>
      </c>
      <c r="J1517" s="314"/>
      <c r="K1517" s="314"/>
      <c r="L1517" s="314"/>
      <c r="M1517" s="314"/>
      <c r="N1517" s="311"/>
      <c r="O1517" s="324" t="s">
        <v>13</v>
      </c>
      <c r="P1517" s="325" t="s">
        <v>15</v>
      </c>
      <c r="Q1517" s="326"/>
      <c r="R1517" s="326"/>
      <c r="S1517" s="326"/>
      <c r="T1517" s="332"/>
      <c r="U1517" s="23"/>
      <c r="V1517" s="22">
        <f t="shared" si="665"/>
        <v>0</v>
      </c>
      <c r="W1517" s="314"/>
      <c r="X1517" s="314"/>
      <c r="Y1517" s="314"/>
      <c r="Z1517" s="314"/>
      <c r="AA1517" s="311"/>
      <c r="AB1517" s="324" t="s">
        <v>13</v>
      </c>
      <c r="AC1517" s="325" t="s">
        <v>15</v>
      </c>
      <c r="AD1517" s="326"/>
      <c r="AE1517" s="326"/>
      <c r="AF1517" s="326"/>
      <c r="AG1517" s="332"/>
      <c r="AH1517" s="23"/>
      <c r="AI1517" s="22">
        <f t="shared" si="666"/>
        <v>0</v>
      </c>
      <c r="AJ1517" s="314"/>
      <c r="AK1517" s="314"/>
      <c r="AL1517" s="314"/>
      <c r="AM1517" s="314"/>
      <c r="AN1517" s="311"/>
      <c r="AO1517" s="324" t="s">
        <v>13</v>
      </c>
      <c r="AP1517" s="325" t="s">
        <v>15</v>
      </c>
      <c r="AQ1517" s="326"/>
      <c r="AR1517" s="326"/>
      <c r="AS1517" s="326"/>
      <c r="AT1517" s="332"/>
      <c r="AU1517" s="23"/>
      <c r="AV1517" s="22">
        <f t="shared" si="667"/>
        <v>0</v>
      </c>
      <c r="AW1517" s="314"/>
      <c r="AX1517" s="314"/>
      <c r="AY1517" s="314"/>
      <c r="AZ1517" s="314"/>
      <c r="BB1517" s="11" t="s">
        <v>13</v>
      </c>
      <c r="BC1517" s="12" t="s">
        <v>15</v>
      </c>
      <c r="BD1517" s="28"/>
      <c r="BE1517" s="28"/>
      <c r="BF1517" s="28"/>
      <c r="BG1517" s="34"/>
      <c r="BH1517" s="23"/>
      <c r="BI1517" s="10">
        <f t="shared" si="668"/>
        <v>0</v>
      </c>
      <c r="BJ1517" s="5"/>
      <c r="BK1517" s="5"/>
      <c r="BL1517" s="5"/>
      <c r="BM1517" s="5"/>
    </row>
    <row r="1518" spans="1:65" x14ac:dyDescent="0.25">
      <c r="A1518" s="311"/>
      <c r="B1518" s="324" t="s">
        <v>13</v>
      </c>
      <c r="C1518" s="325" t="s">
        <v>16</v>
      </c>
      <c r="D1518" s="326"/>
      <c r="E1518" s="326"/>
      <c r="F1518" s="326"/>
      <c r="G1518" s="332">
        <v>10</v>
      </c>
      <c r="H1518" s="23"/>
      <c r="I1518" s="22">
        <f t="shared" si="671"/>
        <v>0</v>
      </c>
      <c r="J1518" s="314"/>
      <c r="K1518" s="314"/>
      <c r="L1518" s="314"/>
      <c r="M1518" s="314"/>
      <c r="N1518" s="311"/>
      <c r="O1518" s="324" t="s">
        <v>13</v>
      </c>
      <c r="P1518" s="325" t="s">
        <v>16</v>
      </c>
      <c r="Q1518" s="326"/>
      <c r="R1518" s="326"/>
      <c r="S1518" s="326"/>
      <c r="T1518" s="332">
        <v>10</v>
      </c>
      <c r="U1518" s="23"/>
      <c r="V1518" s="22">
        <f t="shared" si="665"/>
        <v>0</v>
      </c>
      <c r="W1518" s="314"/>
      <c r="X1518" s="314"/>
      <c r="Y1518" s="314"/>
      <c r="Z1518" s="314"/>
      <c r="AA1518" s="311"/>
      <c r="AB1518" s="324" t="s">
        <v>13</v>
      </c>
      <c r="AC1518" s="325" t="s">
        <v>16</v>
      </c>
      <c r="AD1518" s="326"/>
      <c r="AE1518" s="326"/>
      <c r="AF1518" s="326"/>
      <c r="AG1518" s="332">
        <v>10</v>
      </c>
      <c r="AH1518" s="23"/>
      <c r="AI1518" s="22">
        <f t="shared" si="666"/>
        <v>0</v>
      </c>
      <c r="AJ1518" s="314"/>
      <c r="AK1518" s="314"/>
      <c r="AL1518" s="314"/>
      <c r="AM1518" s="314"/>
      <c r="AN1518" s="311"/>
      <c r="AO1518" s="324" t="s">
        <v>13</v>
      </c>
      <c r="AP1518" s="325" t="s">
        <v>16</v>
      </c>
      <c r="AQ1518" s="326"/>
      <c r="AR1518" s="326"/>
      <c r="AS1518" s="326"/>
      <c r="AT1518" s="332">
        <v>10</v>
      </c>
      <c r="AU1518" s="23"/>
      <c r="AV1518" s="22">
        <f t="shared" si="667"/>
        <v>0</v>
      </c>
      <c r="AW1518" s="314"/>
      <c r="AX1518" s="314"/>
      <c r="AY1518" s="314"/>
      <c r="AZ1518" s="314"/>
      <c r="BB1518" s="11" t="s">
        <v>13</v>
      </c>
      <c r="BC1518" s="12" t="s">
        <v>16</v>
      </c>
      <c r="BD1518" s="28"/>
      <c r="BE1518" s="28"/>
      <c r="BF1518" s="28"/>
      <c r="BG1518" s="34">
        <v>10</v>
      </c>
      <c r="BH1518" s="23"/>
      <c r="BI1518" s="10">
        <f t="shared" si="668"/>
        <v>0</v>
      </c>
      <c r="BJ1518" s="5"/>
      <c r="BK1518" s="5"/>
      <c r="BL1518" s="5"/>
      <c r="BM1518" s="5"/>
    </row>
    <row r="1519" spans="1:65" x14ac:dyDescent="0.25">
      <c r="A1519" s="311"/>
      <c r="B1519" s="324" t="s">
        <v>13</v>
      </c>
      <c r="C1519" s="325" t="s">
        <v>16</v>
      </c>
      <c r="D1519" s="326"/>
      <c r="E1519" s="326"/>
      <c r="F1519" s="326"/>
      <c r="G1519" s="332"/>
      <c r="H1519" s="23"/>
      <c r="I1519" s="22">
        <f t="shared" si="671"/>
        <v>0</v>
      </c>
      <c r="J1519" s="314"/>
      <c r="K1519" s="314"/>
      <c r="L1519" s="314"/>
      <c r="M1519" s="314"/>
      <c r="N1519" s="311"/>
      <c r="O1519" s="324" t="s">
        <v>13</v>
      </c>
      <c r="P1519" s="325" t="s">
        <v>16</v>
      </c>
      <c r="Q1519" s="326"/>
      <c r="R1519" s="326"/>
      <c r="S1519" s="326"/>
      <c r="T1519" s="332"/>
      <c r="U1519" s="23"/>
      <c r="V1519" s="22">
        <f t="shared" si="665"/>
        <v>0</v>
      </c>
      <c r="W1519" s="314"/>
      <c r="X1519" s="314"/>
      <c r="Y1519" s="314"/>
      <c r="Z1519" s="314"/>
      <c r="AA1519" s="311"/>
      <c r="AB1519" s="324" t="s">
        <v>13</v>
      </c>
      <c r="AC1519" s="325" t="s">
        <v>16</v>
      </c>
      <c r="AD1519" s="326"/>
      <c r="AE1519" s="326"/>
      <c r="AF1519" s="326"/>
      <c r="AG1519" s="332"/>
      <c r="AH1519" s="23"/>
      <c r="AI1519" s="22">
        <f t="shared" si="666"/>
        <v>0</v>
      </c>
      <c r="AJ1519" s="314"/>
      <c r="AK1519" s="314"/>
      <c r="AL1519" s="314"/>
      <c r="AM1519" s="314"/>
      <c r="AN1519" s="311"/>
      <c r="AO1519" s="324" t="s">
        <v>13</v>
      </c>
      <c r="AP1519" s="325" t="s">
        <v>16</v>
      </c>
      <c r="AQ1519" s="326"/>
      <c r="AR1519" s="326"/>
      <c r="AS1519" s="326"/>
      <c r="AT1519" s="332"/>
      <c r="AU1519" s="23"/>
      <c r="AV1519" s="22">
        <f t="shared" si="667"/>
        <v>0</v>
      </c>
      <c r="AW1519" s="314"/>
      <c r="AX1519" s="314"/>
      <c r="AY1519" s="314"/>
      <c r="AZ1519" s="314"/>
      <c r="BB1519" s="11" t="s">
        <v>13</v>
      </c>
      <c r="BC1519" s="12" t="s">
        <v>16</v>
      </c>
      <c r="BD1519" s="28"/>
      <c r="BE1519" s="28"/>
      <c r="BF1519" s="28"/>
      <c r="BG1519" s="34"/>
      <c r="BH1519" s="23"/>
      <c r="BI1519" s="10">
        <f t="shared" si="668"/>
        <v>0</v>
      </c>
      <c r="BJ1519" s="5"/>
      <c r="BK1519" s="5"/>
      <c r="BL1519" s="5"/>
      <c r="BM1519" s="5"/>
    </row>
    <row r="1520" spans="1:65" x14ac:dyDescent="0.25">
      <c r="A1520" s="311"/>
      <c r="B1520" s="324" t="s">
        <v>21</v>
      </c>
      <c r="C1520" s="325" t="s">
        <v>14</v>
      </c>
      <c r="D1520" s="326"/>
      <c r="E1520" s="326"/>
      <c r="F1520" s="326"/>
      <c r="G1520" s="22">
        <f>SUM(G1511:G1514)</f>
        <v>16.68</v>
      </c>
      <c r="H1520" s="23">
        <v>37.42</v>
      </c>
      <c r="I1520" s="22">
        <f t="shared" si="671"/>
        <v>624.16560000000004</v>
      </c>
      <c r="J1520" s="314"/>
      <c r="K1520" s="314">
        <f>SUM(G1520)*I1495</f>
        <v>83.4</v>
      </c>
      <c r="L1520" s="314"/>
      <c r="M1520" s="314"/>
      <c r="N1520" s="311"/>
      <c r="O1520" s="324" t="s">
        <v>21</v>
      </c>
      <c r="P1520" s="325" t="s">
        <v>14</v>
      </c>
      <c r="Q1520" s="326"/>
      <c r="R1520" s="326"/>
      <c r="S1520" s="326"/>
      <c r="T1520" s="22">
        <f>SUM(T1511:T1514)</f>
        <v>16.68</v>
      </c>
      <c r="U1520" s="23">
        <v>37.42</v>
      </c>
      <c r="V1520" s="22">
        <f t="shared" si="665"/>
        <v>624.16560000000004</v>
      </c>
      <c r="W1520" s="314"/>
      <c r="X1520" s="314">
        <f>SUM(T1520)*V1495</f>
        <v>0</v>
      </c>
      <c r="Y1520" s="314"/>
      <c r="Z1520" s="314"/>
      <c r="AA1520" s="311"/>
      <c r="AB1520" s="324" t="s">
        <v>21</v>
      </c>
      <c r="AC1520" s="325" t="s">
        <v>14</v>
      </c>
      <c r="AD1520" s="326"/>
      <c r="AE1520" s="326"/>
      <c r="AF1520" s="326"/>
      <c r="AG1520" s="22">
        <f>SUM(AG1511:AG1514)</f>
        <v>16.68</v>
      </c>
      <c r="AH1520" s="23">
        <v>37.42</v>
      </c>
      <c r="AI1520" s="22">
        <f t="shared" si="666"/>
        <v>624.16560000000004</v>
      </c>
      <c r="AJ1520" s="314"/>
      <c r="AK1520" s="314">
        <f>SUM(AG1520)*AI1495</f>
        <v>0</v>
      </c>
      <c r="AL1520" s="314"/>
      <c r="AM1520" s="314"/>
      <c r="AN1520" s="311"/>
      <c r="AO1520" s="324" t="s">
        <v>21</v>
      </c>
      <c r="AP1520" s="325" t="s">
        <v>14</v>
      </c>
      <c r="AQ1520" s="326"/>
      <c r="AR1520" s="326"/>
      <c r="AS1520" s="326"/>
      <c r="AT1520" s="22">
        <f>SUM(AT1511:AT1514)</f>
        <v>16.68</v>
      </c>
      <c r="AU1520" s="23">
        <v>37.42</v>
      </c>
      <c r="AV1520" s="22">
        <f t="shared" si="667"/>
        <v>624.16560000000004</v>
      </c>
      <c r="AW1520" s="314"/>
      <c r="AX1520" s="314">
        <f>SUM(AT1520)*AV1495</f>
        <v>0</v>
      </c>
      <c r="AY1520" s="314"/>
      <c r="AZ1520" s="314"/>
      <c r="BB1520" s="11" t="s">
        <v>21</v>
      </c>
      <c r="BC1520" s="12" t="s">
        <v>14</v>
      </c>
      <c r="BD1520" s="28"/>
      <c r="BE1520" s="28"/>
      <c r="BF1520" s="28"/>
      <c r="BG1520" s="22">
        <f>SUM(BG1511:BG1514)</f>
        <v>16.68</v>
      </c>
      <c r="BH1520" s="15">
        <v>37.42</v>
      </c>
      <c r="BI1520" s="10">
        <f t="shared" si="668"/>
        <v>624.16560000000004</v>
      </c>
      <c r="BJ1520" s="5"/>
      <c r="BK1520" s="5">
        <f>SUM(BG1520)*BI1495</f>
        <v>0</v>
      </c>
      <c r="BL1520" s="5"/>
      <c r="BM1520" s="5"/>
    </row>
    <row r="1521" spans="1:65" x14ac:dyDescent="0.25">
      <c r="A1521" s="311"/>
      <c r="B1521" s="324" t="s">
        <v>21</v>
      </c>
      <c r="C1521" s="325" t="s">
        <v>15</v>
      </c>
      <c r="D1521" s="326"/>
      <c r="E1521" s="326"/>
      <c r="F1521" s="326"/>
      <c r="G1521" s="22">
        <f>SUM(G1515:G1517)</f>
        <v>72</v>
      </c>
      <c r="H1521" s="23">
        <v>37.42</v>
      </c>
      <c r="I1521" s="22">
        <f t="shared" si="671"/>
        <v>2694.2400000000002</v>
      </c>
      <c r="J1521" s="314"/>
      <c r="K1521" s="314"/>
      <c r="L1521" s="314">
        <f>SUM(G1521)*I1495</f>
        <v>360</v>
      </c>
      <c r="M1521" s="314"/>
      <c r="N1521" s="311"/>
      <c r="O1521" s="324" t="s">
        <v>21</v>
      </c>
      <c r="P1521" s="325" t="s">
        <v>15</v>
      </c>
      <c r="Q1521" s="326"/>
      <c r="R1521" s="326"/>
      <c r="S1521" s="326"/>
      <c r="T1521" s="22">
        <f>SUM(T1515:T1517)</f>
        <v>72</v>
      </c>
      <c r="U1521" s="23">
        <v>37.42</v>
      </c>
      <c r="V1521" s="22">
        <f t="shared" si="665"/>
        <v>2694.2400000000002</v>
      </c>
      <c r="W1521" s="314"/>
      <c r="X1521" s="314"/>
      <c r="Y1521" s="314">
        <f>SUM(T1521)*V1495</f>
        <v>0</v>
      </c>
      <c r="Z1521" s="314"/>
      <c r="AA1521" s="311"/>
      <c r="AB1521" s="324" t="s">
        <v>21</v>
      </c>
      <c r="AC1521" s="325" t="s">
        <v>15</v>
      </c>
      <c r="AD1521" s="326"/>
      <c r="AE1521" s="326"/>
      <c r="AF1521" s="326"/>
      <c r="AG1521" s="22">
        <f>SUM(AG1515:AG1517)</f>
        <v>72</v>
      </c>
      <c r="AH1521" s="23">
        <v>37.42</v>
      </c>
      <c r="AI1521" s="22">
        <f t="shared" si="666"/>
        <v>2694.2400000000002</v>
      </c>
      <c r="AJ1521" s="314"/>
      <c r="AK1521" s="314"/>
      <c r="AL1521" s="314">
        <f>SUM(AG1521)*AI1495</f>
        <v>0</v>
      </c>
      <c r="AM1521" s="314"/>
      <c r="AN1521" s="311"/>
      <c r="AO1521" s="324" t="s">
        <v>21</v>
      </c>
      <c r="AP1521" s="325" t="s">
        <v>15</v>
      </c>
      <c r="AQ1521" s="326"/>
      <c r="AR1521" s="326"/>
      <c r="AS1521" s="326"/>
      <c r="AT1521" s="22">
        <f>SUM(AT1515:AT1517)</f>
        <v>72</v>
      </c>
      <c r="AU1521" s="23">
        <v>37.42</v>
      </c>
      <c r="AV1521" s="22">
        <f t="shared" si="667"/>
        <v>2694.2400000000002</v>
      </c>
      <c r="AW1521" s="314"/>
      <c r="AX1521" s="314"/>
      <c r="AY1521" s="314">
        <f>SUM(AT1521)*AV1495</f>
        <v>0</v>
      </c>
      <c r="AZ1521" s="314"/>
      <c r="BB1521" s="11" t="s">
        <v>21</v>
      </c>
      <c r="BC1521" s="12" t="s">
        <v>15</v>
      </c>
      <c r="BD1521" s="28"/>
      <c r="BE1521" s="28"/>
      <c r="BF1521" s="28"/>
      <c r="BG1521" s="22">
        <f>SUM(BG1515:BG1517)</f>
        <v>72</v>
      </c>
      <c r="BH1521" s="15">
        <v>37.42</v>
      </c>
      <c r="BI1521" s="10">
        <f t="shared" si="668"/>
        <v>2694.2400000000002</v>
      </c>
      <c r="BJ1521" s="5"/>
      <c r="BK1521" s="5"/>
      <c r="BL1521" s="5">
        <f>SUM(BG1521)*BI1495</f>
        <v>0</v>
      </c>
      <c r="BM1521" s="5"/>
    </row>
    <row r="1522" spans="1:65" x14ac:dyDescent="0.25">
      <c r="A1522" s="311"/>
      <c r="B1522" s="324" t="s">
        <v>21</v>
      </c>
      <c r="C1522" s="325" t="s">
        <v>16</v>
      </c>
      <c r="D1522" s="326"/>
      <c r="E1522" s="326"/>
      <c r="F1522" s="326"/>
      <c r="G1522" s="22">
        <f>SUM(G1518:G1519)</f>
        <v>10</v>
      </c>
      <c r="H1522" s="23">
        <v>37.42</v>
      </c>
      <c r="I1522" s="22">
        <f t="shared" si="671"/>
        <v>374.20000000000005</v>
      </c>
      <c r="J1522" s="314"/>
      <c r="K1522" s="314"/>
      <c r="L1522" s="314"/>
      <c r="M1522" s="314">
        <f>SUM(G1522)*I1495</f>
        <v>50</v>
      </c>
      <c r="N1522" s="311"/>
      <c r="O1522" s="324" t="s">
        <v>21</v>
      </c>
      <c r="P1522" s="325" t="s">
        <v>16</v>
      </c>
      <c r="Q1522" s="326"/>
      <c r="R1522" s="326"/>
      <c r="S1522" s="326"/>
      <c r="T1522" s="22">
        <f>SUM(T1518:T1519)</f>
        <v>10</v>
      </c>
      <c r="U1522" s="23">
        <v>37.42</v>
      </c>
      <c r="V1522" s="22">
        <f t="shared" si="665"/>
        <v>374.20000000000005</v>
      </c>
      <c r="W1522" s="314"/>
      <c r="X1522" s="314"/>
      <c r="Y1522" s="314"/>
      <c r="Z1522" s="314">
        <f>SUM(T1522)*V1495</f>
        <v>0</v>
      </c>
      <c r="AA1522" s="311"/>
      <c r="AB1522" s="324" t="s">
        <v>21</v>
      </c>
      <c r="AC1522" s="325" t="s">
        <v>16</v>
      </c>
      <c r="AD1522" s="326"/>
      <c r="AE1522" s="326"/>
      <c r="AF1522" s="326"/>
      <c r="AG1522" s="22">
        <f>SUM(AG1518:AG1519)</f>
        <v>10</v>
      </c>
      <c r="AH1522" s="23">
        <v>37.42</v>
      </c>
      <c r="AI1522" s="22">
        <f t="shared" si="666"/>
        <v>374.20000000000005</v>
      </c>
      <c r="AJ1522" s="314"/>
      <c r="AK1522" s="314"/>
      <c r="AL1522" s="314"/>
      <c r="AM1522" s="314">
        <f>SUM(AG1522)*AI1495</f>
        <v>0</v>
      </c>
      <c r="AN1522" s="311"/>
      <c r="AO1522" s="324" t="s">
        <v>21</v>
      </c>
      <c r="AP1522" s="325" t="s">
        <v>16</v>
      </c>
      <c r="AQ1522" s="326"/>
      <c r="AR1522" s="326"/>
      <c r="AS1522" s="326"/>
      <c r="AT1522" s="22">
        <f>SUM(AT1518:AT1519)</f>
        <v>10</v>
      </c>
      <c r="AU1522" s="23">
        <v>37.42</v>
      </c>
      <c r="AV1522" s="22">
        <f t="shared" si="667"/>
        <v>374.20000000000005</v>
      </c>
      <c r="AW1522" s="314"/>
      <c r="AX1522" s="314"/>
      <c r="AY1522" s="314"/>
      <c r="AZ1522" s="314">
        <f>SUM(AT1522)*AV1495</f>
        <v>0</v>
      </c>
      <c r="BB1522" s="11" t="s">
        <v>21</v>
      </c>
      <c r="BC1522" s="12" t="s">
        <v>16</v>
      </c>
      <c r="BD1522" s="28"/>
      <c r="BE1522" s="28"/>
      <c r="BF1522" s="28"/>
      <c r="BG1522" s="22">
        <f>SUM(BG1518:BG1519)</f>
        <v>10</v>
      </c>
      <c r="BH1522" s="15">
        <v>37.42</v>
      </c>
      <c r="BI1522" s="10">
        <f t="shared" si="668"/>
        <v>374.20000000000005</v>
      </c>
      <c r="BJ1522" s="5"/>
      <c r="BK1522" s="5"/>
      <c r="BL1522" s="5"/>
      <c r="BM1522" s="5">
        <f>SUM(BG1522)*BI1495</f>
        <v>0</v>
      </c>
    </row>
    <row r="1523" spans="1:65" x14ac:dyDescent="0.25">
      <c r="A1523" s="311"/>
      <c r="B1523" s="324" t="s">
        <v>13</v>
      </c>
      <c r="C1523" s="325" t="s">
        <v>17</v>
      </c>
      <c r="D1523" s="326"/>
      <c r="E1523" s="326"/>
      <c r="F1523" s="326"/>
      <c r="G1523" s="332">
        <v>4</v>
      </c>
      <c r="H1523" s="23">
        <v>37.42</v>
      </c>
      <c r="I1523" s="22">
        <f t="shared" si="671"/>
        <v>149.68</v>
      </c>
      <c r="J1523" s="314"/>
      <c r="K1523" s="314"/>
      <c r="L1523" s="314">
        <f>SUM(G1523)*I1495</f>
        <v>20</v>
      </c>
      <c r="M1523" s="314"/>
      <c r="N1523" s="311"/>
      <c r="O1523" s="324" t="s">
        <v>13</v>
      </c>
      <c r="P1523" s="325" t="s">
        <v>17</v>
      </c>
      <c r="Q1523" s="326"/>
      <c r="R1523" s="326"/>
      <c r="S1523" s="326"/>
      <c r="T1523" s="332">
        <v>4</v>
      </c>
      <c r="U1523" s="23">
        <v>37.42</v>
      </c>
      <c r="V1523" s="22">
        <f t="shared" si="665"/>
        <v>149.68</v>
      </c>
      <c r="W1523" s="314"/>
      <c r="X1523" s="314"/>
      <c r="Y1523" s="314">
        <f>SUM(T1523)*V1495</f>
        <v>0</v>
      </c>
      <c r="Z1523" s="314"/>
      <c r="AA1523" s="311"/>
      <c r="AB1523" s="324" t="s">
        <v>13</v>
      </c>
      <c r="AC1523" s="325" t="s">
        <v>17</v>
      </c>
      <c r="AD1523" s="326"/>
      <c r="AE1523" s="326"/>
      <c r="AF1523" s="326"/>
      <c r="AG1523" s="332">
        <v>4</v>
      </c>
      <c r="AH1523" s="23">
        <v>37.42</v>
      </c>
      <c r="AI1523" s="22">
        <f t="shared" si="666"/>
        <v>149.68</v>
      </c>
      <c r="AJ1523" s="314"/>
      <c r="AK1523" s="314"/>
      <c r="AL1523" s="314">
        <f>SUM(AG1523)*AI1495</f>
        <v>0</v>
      </c>
      <c r="AM1523" s="314"/>
      <c r="AN1523" s="311"/>
      <c r="AO1523" s="324" t="s">
        <v>13</v>
      </c>
      <c r="AP1523" s="325" t="s">
        <v>17</v>
      </c>
      <c r="AQ1523" s="326"/>
      <c r="AR1523" s="326"/>
      <c r="AS1523" s="326"/>
      <c r="AT1523" s="332">
        <v>4</v>
      </c>
      <c r="AU1523" s="23">
        <v>37.42</v>
      </c>
      <c r="AV1523" s="22">
        <f t="shared" si="667"/>
        <v>149.68</v>
      </c>
      <c r="AW1523" s="314"/>
      <c r="AX1523" s="314"/>
      <c r="AY1523" s="314">
        <f>SUM(AT1523)*AV1495</f>
        <v>0</v>
      </c>
      <c r="AZ1523" s="314"/>
      <c r="BB1523" s="11" t="s">
        <v>13</v>
      </c>
      <c r="BC1523" s="12" t="s">
        <v>17</v>
      </c>
      <c r="BD1523" s="28"/>
      <c r="BE1523" s="28"/>
      <c r="BF1523" s="28"/>
      <c r="BG1523" s="34">
        <v>4</v>
      </c>
      <c r="BH1523" s="15">
        <v>37.42</v>
      </c>
      <c r="BI1523" s="10">
        <f t="shared" si="668"/>
        <v>149.68</v>
      </c>
      <c r="BJ1523" s="5"/>
      <c r="BK1523" s="5"/>
      <c r="BL1523" s="5">
        <f>SUM(BG1523)*BI1495</f>
        <v>0</v>
      </c>
      <c r="BM1523" s="5"/>
    </row>
    <row r="1524" spans="1:65" x14ac:dyDescent="0.25">
      <c r="A1524" s="311"/>
      <c r="B1524" s="324" t="s">
        <v>12</v>
      </c>
      <c r="C1524" s="325"/>
      <c r="D1524" s="326"/>
      <c r="E1524" s="326"/>
      <c r="F1524" s="326"/>
      <c r="G1524" s="22"/>
      <c r="H1524" s="23">
        <v>37.42</v>
      </c>
      <c r="I1524" s="22">
        <f t="shared" si="671"/>
        <v>0</v>
      </c>
      <c r="J1524" s="314"/>
      <c r="K1524" s="314"/>
      <c r="L1524" s="314"/>
      <c r="M1524" s="314"/>
      <c r="N1524" s="311"/>
      <c r="O1524" s="324" t="s">
        <v>12</v>
      </c>
      <c r="P1524" s="325"/>
      <c r="Q1524" s="326"/>
      <c r="R1524" s="326"/>
      <c r="S1524" s="326"/>
      <c r="T1524" s="22"/>
      <c r="U1524" s="23">
        <v>37.42</v>
      </c>
      <c r="V1524" s="22">
        <f t="shared" si="665"/>
        <v>0</v>
      </c>
      <c r="W1524" s="314"/>
      <c r="X1524" s="314"/>
      <c r="Y1524" s="314"/>
      <c r="Z1524" s="314"/>
      <c r="AA1524" s="311"/>
      <c r="AB1524" s="324" t="s">
        <v>12</v>
      </c>
      <c r="AC1524" s="325"/>
      <c r="AD1524" s="326"/>
      <c r="AE1524" s="326"/>
      <c r="AF1524" s="326"/>
      <c r="AG1524" s="22"/>
      <c r="AH1524" s="23">
        <v>37.42</v>
      </c>
      <c r="AI1524" s="22">
        <f t="shared" si="666"/>
        <v>0</v>
      </c>
      <c r="AJ1524" s="314"/>
      <c r="AK1524" s="314"/>
      <c r="AL1524" s="314"/>
      <c r="AM1524" s="314"/>
      <c r="AN1524" s="311"/>
      <c r="AO1524" s="324" t="s">
        <v>12</v>
      </c>
      <c r="AP1524" s="325"/>
      <c r="AQ1524" s="326"/>
      <c r="AR1524" s="326"/>
      <c r="AS1524" s="326"/>
      <c r="AT1524" s="22"/>
      <c r="AU1524" s="23">
        <v>37.42</v>
      </c>
      <c r="AV1524" s="22">
        <f t="shared" si="667"/>
        <v>0</v>
      </c>
      <c r="AW1524" s="314"/>
      <c r="AX1524" s="314"/>
      <c r="AY1524" s="314"/>
      <c r="AZ1524" s="314"/>
      <c r="BB1524" s="11" t="s">
        <v>12</v>
      </c>
      <c r="BC1524" s="12"/>
      <c r="BD1524" s="28"/>
      <c r="BE1524" s="28"/>
      <c r="BF1524" s="28"/>
      <c r="BG1524" s="10"/>
      <c r="BH1524" s="15">
        <v>37.42</v>
      </c>
      <c r="BI1524" s="10">
        <f t="shared" si="668"/>
        <v>0</v>
      </c>
      <c r="BJ1524" s="5"/>
      <c r="BK1524" s="5"/>
      <c r="BL1524" s="5"/>
      <c r="BM1524" s="5"/>
    </row>
    <row r="1525" spans="1:65" x14ac:dyDescent="0.25">
      <c r="A1525" s="311"/>
      <c r="B1525" s="324" t="s">
        <v>11</v>
      </c>
      <c r="C1525" s="325"/>
      <c r="D1525" s="326"/>
      <c r="E1525" s="326"/>
      <c r="F1525" s="326"/>
      <c r="G1525" s="22">
        <v>1</v>
      </c>
      <c r="H1525" s="23">
        <f>SUM(I1497:I1524)*0.01</f>
        <v>70.514365999999995</v>
      </c>
      <c r="I1525" s="22">
        <f>SUM(G1525*H1525)</f>
        <v>70.514365999999995</v>
      </c>
      <c r="J1525" s="314"/>
      <c r="K1525" s="314"/>
      <c r="L1525" s="314"/>
      <c r="M1525" s="314"/>
      <c r="N1525" s="311"/>
      <c r="O1525" s="324" t="s">
        <v>11</v>
      </c>
      <c r="P1525" s="325"/>
      <c r="Q1525" s="326"/>
      <c r="R1525" s="326"/>
      <c r="S1525" s="326"/>
      <c r="T1525" s="22">
        <v>1</v>
      </c>
      <c r="U1525" s="23">
        <f>SUM(V1497:V1524)*0.01</f>
        <v>54.999416000000011</v>
      </c>
      <c r="V1525" s="22">
        <f>SUM(T1525*U1525)</f>
        <v>54.999416000000011</v>
      </c>
      <c r="W1525" s="314"/>
      <c r="X1525" s="314"/>
      <c r="Y1525" s="314"/>
      <c r="Z1525" s="314"/>
      <c r="AA1525" s="311"/>
      <c r="AB1525" s="324" t="s">
        <v>11</v>
      </c>
      <c r="AC1525" s="325"/>
      <c r="AD1525" s="326"/>
      <c r="AE1525" s="326"/>
      <c r="AF1525" s="326"/>
      <c r="AG1525" s="22">
        <v>1</v>
      </c>
      <c r="AH1525" s="23">
        <f>SUM(AI1497:AI1524)*0.01</f>
        <v>53.360154750000014</v>
      </c>
      <c r="AI1525" s="22">
        <f>SUM(AG1525*AH1525)</f>
        <v>53.360154750000014</v>
      </c>
      <c r="AJ1525" s="314"/>
      <c r="AK1525" s="314"/>
      <c r="AL1525" s="314"/>
      <c r="AM1525" s="314"/>
      <c r="AN1525" s="311"/>
      <c r="AO1525" s="324" t="s">
        <v>11</v>
      </c>
      <c r="AP1525" s="325"/>
      <c r="AQ1525" s="326"/>
      <c r="AR1525" s="326"/>
      <c r="AS1525" s="326"/>
      <c r="AT1525" s="22">
        <v>1</v>
      </c>
      <c r="AU1525" s="23">
        <f>SUM(AV1497:AV1524)*0.01</f>
        <v>75.843536000000014</v>
      </c>
      <c r="AV1525" s="22">
        <f>SUM(AT1525*AU1525)</f>
        <v>75.843536000000014</v>
      </c>
      <c r="AW1525" s="314"/>
      <c r="AX1525" s="314"/>
      <c r="AY1525" s="314"/>
      <c r="AZ1525" s="314"/>
      <c r="BB1525" s="11" t="s">
        <v>11</v>
      </c>
      <c r="BC1525" s="12"/>
      <c r="BD1525" s="28"/>
      <c r="BE1525" s="28"/>
      <c r="BF1525" s="28"/>
      <c r="BG1525" s="10">
        <v>1</v>
      </c>
      <c r="BH1525" s="15">
        <f>SUM(BI1497:BI1524)*0.01</f>
        <v>75.099276000000003</v>
      </c>
      <c r="BI1525" s="10">
        <f>SUM(BG1525*BH1525)</f>
        <v>75.099276000000003</v>
      </c>
      <c r="BJ1525" s="5"/>
      <c r="BK1525" s="5"/>
      <c r="BL1525" s="5"/>
      <c r="BM1525" s="5"/>
    </row>
    <row r="1526" spans="1:65" s="2" customFormat="1" x14ac:dyDescent="0.25">
      <c r="A1526" s="319"/>
      <c r="B1526" s="318" t="s">
        <v>10</v>
      </c>
      <c r="C1526" s="319"/>
      <c r="D1526" s="320"/>
      <c r="E1526" s="320"/>
      <c r="F1526" s="320"/>
      <c r="G1526" s="321">
        <f>SUM(G1520:G1523)</f>
        <v>102.68</v>
      </c>
      <c r="H1526" s="322"/>
      <c r="I1526" s="321">
        <f>SUM(I1497:I1525)</f>
        <v>7121.9509660000003</v>
      </c>
      <c r="J1526" s="321">
        <f>SUM(I1526)*I1495</f>
        <v>35609.754830000005</v>
      </c>
      <c r="K1526" s="321">
        <f>SUM(K1520:K1525)</f>
        <v>83.4</v>
      </c>
      <c r="L1526" s="321">
        <f t="shared" ref="L1526" si="672">SUM(L1520:L1525)</f>
        <v>380</v>
      </c>
      <c r="M1526" s="321">
        <f t="shared" ref="M1526" si="673">SUM(M1520:M1525)</f>
        <v>50</v>
      </c>
      <c r="N1526" s="319"/>
      <c r="O1526" s="318" t="s">
        <v>10</v>
      </c>
      <c r="P1526" s="319"/>
      <c r="Q1526" s="320"/>
      <c r="R1526" s="320"/>
      <c r="S1526" s="320"/>
      <c r="T1526" s="321">
        <f>SUM(T1520:T1523)</f>
        <v>102.68</v>
      </c>
      <c r="U1526" s="322"/>
      <c r="V1526" s="321">
        <f>SUM(V1497:V1525)</f>
        <v>5554.9410160000007</v>
      </c>
      <c r="W1526" s="321">
        <f>SUM(V1526)*V1495</f>
        <v>0</v>
      </c>
      <c r="X1526" s="321">
        <f>SUM(X1520:X1525)</f>
        <v>0</v>
      </c>
      <c r="Y1526" s="321">
        <f t="shared" ref="Y1526:Z1526" si="674">SUM(Y1520:Y1525)</f>
        <v>0</v>
      </c>
      <c r="Z1526" s="321">
        <f t="shared" si="674"/>
        <v>0</v>
      </c>
      <c r="AA1526" s="319"/>
      <c r="AB1526" s="318" t="s">
        <v>10</v>
      </c>
      <c r="AC1526" s="319"/>
      <c r="AD1526" s="320"/>
      <c r="AE1526" s="320"/>
      <c r="AF1526" s="320"/>
      <c r="AG1526" s="321">
        <f>SUM(AG1520:AG1523)</f>
        <v>102.68</v>
      </c>
      <c r="AH1526" s="322"/>
      <c r="AI1526" s="321">
        <f>SUM(AI1497:AI1525)</f>
        <v>5389.3756297500013</v>
      </c>
      <c r="AJ1526" s="321">
        <f>SUM(AI1526)*AI1495</f>
        <v>0</v>
      </c>
      <c r="AK1526" s="321">
        <f>SUM(AK1520:AK1525)</f>
        <v>0</v>
      </c>
      <c r="AL1526" s="321">
        <f t="shared" ref="AL1526:AM1526" si="675">SUM(AL1520:AL1525)</f>
        <v>0</v>
      </c>
      <c r="AM1526" s="321">
        <f t="shared" si="675"/>
        <v>0</v>
      </c>
      <c r="AN1526" s="319"/>
      <c r="AO1526" s="318" t="s">
        <v>10</v>
      </c>
      <c r="AP1526" s="319"/>
      <c r="AQ1526" s="320"/>
      <c r="AR1526" s="320"/>
      <c r="AS1526" s="320"/>
      <c r="AT1526" s="321">
        <f>SUM(AT1520:AT1523)</f>
        <v>102.68</v>
      </c>
      <c r="AU1526" s="322"/>
      <c r="AV1526" s="321">
        <f>SUM(AV1497:AV1525)</f>
        <v>7660.1971360000016</v>
      </c>
      <c r="AW1526" s="321">
        <f>SUM(AV1526)*AV1495</f>
        <v>0</v>
      </c>
      <c r="AX1526" s="321">
        <f>SUM(AX1520:AX1525)</f>
        <v>0</v>
      </c>
      <c r="AY1526" s="321">
        <f t="shared" ref="AY1526:AZ1526" si="676">SUM(AY1520:AY1525)</f>
        <v>0</v>
      </c>
      <c r="AZ1526" s="321">
        <f t="shared" si="676"/>
        <v>0</v>
      </c>
      <c r="BB1526" s="8" t="s">
        <v>10</v>
      </c>
      <c r="BD1526" s="27"/>
      <c r="BE1526" s="27"/>
      <c r="BF1526" s="27"/>
      <c r="BG1526" s="6">
        <f>SUM(BG1520:BG1523)</f>
        <v>102.68</v>
      </c>
      <c r="BH1526" s="14"/>
      <c r="BI1526" s="6">
        <f>SUM(BI1497:BI1525)</f>
        <v>7585.0268759999999</v>
      </c>
      <c r="BJ1526" s="6">
        <f>SUM(BI1526)*BI1495</f>
        <v>0</v>
      </c>
      <c r="BK1526" s="6">
        <f>SUM(BK1520:BK1525)</f>
        <v>0</v>
      </c>
      <c r="BL1526" s="6">
        <f t="shared" ref="BL1526:BM1526" si="677">SUM(BL1520:BL1525)</f>
        <v>0</v>
      </c>
      <c r="BM1526" s="6">
        <f t="shared" si="677"/>
        <v>0</v>
      </c>
    </row>
    <row r="1527" spans="1:65" ht="15.6" x14ac:dyDescent="0.3">
      <c r="A1527" s="309" t="s">
        <v>9</v>
      </c>
      <c r="B1527" s="310" t="str">
        <f>'JMS SHEDULE OF WORKS'!D49</f>
        <v>FF-16 Female vanity unit</v>
      </c>
      <c r="C1527" s="311"/>
      <c r="D1527" s="312">
        <v>0.8</v>
      </c>
      <c r="E1527" s="312">
        <v>0.5</v>
      </c>
      <c r="F1527" s="313" t="str">
        <f>'JMS SHEDULE OF WORKS'!J49</f>
        <v>WC-04</v>
      </c>
      <c r="G1527" s="314"/>
      <c r="H1527" s="315" t="s">
        <v>22</v>
      </c>
      <c r="I1527" s="316">
        <f>'JMS SHEDULE OF WORKS'!G49</f>
        <v>5</v>
      </c>
      <c r="J1527" s="314"/>
      <c r="K1527" s="314"/>
      <c r="L1527" s="314"/>
      <c r="M1527" s="314"/>
      <c r="N1527" s="309" t="s">
        <v>9</v>
      </c>
      <c r="O1527" s="310">
        <f>'JMS SHEDULE OF WORKS'!Q49</f>
        <v>85</v>
      </c>
      <c r="P1527" s="311"/>
      <c r="Q1527" s="312">
        <v>0.8</v>
      </c>
      <c r="R1527" s="312">
        <v>0.5</v>
      </c>
      <c r="S1527" s="313">
        <f>'JMS SHEDULE OF WORKS'!W49</f>
        <v>43749</v>
      </c>
      <c r="T1527" s="314"/>
      <c r="U1527" s="315" t="s">
        <v>22</v>
      </c>
      <c r="V1527" s="316">
        <f>'JMS SHEDULE OF WORKS'!T49</f>
        <v>0</v>
      </c>
      <c r="W1527" s="314"/>
      <c r="X1527" s="314"/>
      <c r="Y1527" s="314"/>
      <c r="Z1527" s="314"/>
      <c r="AA1527" s="309" t="s">
        <v>9</v>
      </c>
      <c r="AB1527" s="310" t="str">
        <f>'JMS SHEDULE OF WORKS'!AD49</f>
        <v>Now revised to Egger laminate</v>
      </c>
      <c r="AC1527" s="311"/>
      <c r="AD1527" s="312">
        <v>0.8</v>
      </c>
      <c r="AE1527" s="312">
        <v>0.5</v>
      </c>
      <c r="AF1527" s="313">
        <f>'JMS SHEDULE OF WORKS'!AJ49</f>
        <v>0</v>
      </c>
      <c r="AG1527" s="314"/>
      <c r="AH1527" s="315" t="s">
        <v>22</v>
      </c>
      <c r="AI1527" s="316">
        <f>'JMS SHEDULE OF WORKS'!AG49</f>
        <v>0</v>
      </c>
      <c r="AJ1527" s="314"/>
      <c r="AK1527" s="314"/>
      <c r="AL1527" s="314"/>
      <c r="AM1527" s="314"/>
      <c r="AN1527" s="309" t="s">
        <v>9</v>
      </c>
      <c r="AO1527" s="310">
        <f>'JMS SHEDULE OF WORKS'!AQ49</f>
        <v>0</v>
      </c>
      <c r="AP1527" s="311"/>
      <c r="AQ1527" s="312">
        <v>0.8</v>
      </c>
      <c r="AR1527" s="312">
        <v>0.5</v>
      </c>
      <c r="AS1527" s="313">
        <f>'JMS SHEDULE OF WORKS'!AW49</f>
        <v>0</v>
      </c>
      <c r="AT1527" s="314"/>
      <c r="AU1527" s="315" t="s">
        <v>22</v>
      </c>
      <c r="AV1527" s="316">
        <f>'JMS SHEDULE OF WORKS'!AT49</f>
        <v>0</v>
      </c>
      <c r="AW1527" s="314"/>
      <c r="AX1527" s="314"/>
      <c r="AY1527" s="314"/>
      <c r="AZ1527" s="314"/>
      <c r="BA1527" s="3" t="s">
        <v>9</v>
      </c>
      <c r="BB1527" s="67">
        <f>'JMS SHEDULE OF WORKS'!BD49</f>
        <v>0</v>
      </c>
      <c r="BD1527" s="26">
        <v>0.8</v>
      </c>
      <c r="BE1527" s="26">
        <v>0.5</v>
      </c>
      <c r="BF1527" s="68">
        <f>'JMS SHEDULE OF WORKS'!BJ49</f>
        <v>0</v>
      </c>
      <c r="BG1527" s="5"/>
      <c r="BH1527" s="13" t="s">
        <v>22</v>
      </c>
      <c r="BI1527" s="24">
        <f>'JMS SHEDULE OF WORKS'!BG49</f>
        <v>0</v>
      </c>
      <c r="BJ1527" s="5"/>
      <c r="BK1527" s="5"/>
      <c r="BL1527" s="5"/>
      <c r="BM1527" s="5"/>
    </row>
    <row r="1528" spans="1:65" s="2" customFormat="1" x14ac:dyDescent="0.25">
      <c r="A1528" s="317" t="str">
        <f>'JMS SHEDULE OF WORKS'!A49</f>
        <v>6881/47</v>
      </c>
      <c r="B1528" s="318" t="s">
        <v>3</v>
      </c>
      <c r="C1528" s="319" t="s">
        <v>4</v>
      </c>
      <c r="D1528" s="320" t="s">
        <v>5</v>
      </c>
      <c r="E1528" s="320" t="s">
        <v>5</v>
      </c>
      <c r="F1528" s="320" t="s">
        <v>23</v>
      </c>
      <c r="G1528" s="321" t="s">
        <v>6</v>
      </c>
      <c r="H1528" s="322" t="s">
        <v>7</v>
      </c>
      <c r="I1528" s="321" t="s">
        <v>8</v>
      </c>
      <c r="J1528" s="321"/>
      <c r="K1528" s="321" t="s">
        <v>18</v>
      </c>
      <c r="L1528" s="321" t="s">
        <v>19</v>
      </c>
      <c r="M1528" s="321" t="s">
        <v>20</v>
      </c>
      <c r="N1528" s="317">
        <f>'JMS SHEDULE OF WORKS'!N49</f>
        <v>7281.1324199999999</v>
      </c>
      <c r="O1528" s="318" t="s">
        <v>3</v>
      </c>
      <c r="P1528" s="319" t="s">
        <v>4</v>
      </c>
      <c r="Q1528" s="320" t="s">
        <v>5</v>
      </c>
      <c r="R1528" s="320" t="s">
        <v>5</v>
      </c>
      <c r="S1528" s="320" t="s">
        <v>23</v>
      </c>
      <c r="T1528" s="321" t="s">
        <v>6</v>
      </c>
      <c r="U1528" s="322" t="s">
        <v>7</v>
      </c>
      <c r="V1528" s="321" t="s">
        <v>8</v>
      </c>
      <c r="W1528" s="321"/>
      <c r="X1528" s="321" t="s">
        <v>18</v>
      </c>
      <c r="Y1528" s="321" t="s">
        <v>19</v>
      </c>
      <c r="Z1528" s="321" t="s">
        <v>20</v>
      </c>
      <c r="AA1528" s="317" t="str">
        <f>'JMS SHEDULE OF WORKS'!AA49</f>
        <v>Now revised to unfinished Oberflex from Shadbolts</v>
      </c>
      <c r="AB1528" s="318" t="s">
        <v>3</v>
      </c>
      <c r="AC1528" s="319" t="s">
        <v>4</v>
      </c>
      <c r="AD1528" s="320" t="s">
        <v>5</v>
      </c>
      <c r="AE1528" s="320" t="s">
        <v>5</v>
      </c>
      <c r="AF1528" s="320" t="s">
        <v>23</v>
      </c>
      <c r="AG1528" s="321" t="s">
        <v>6</v>
      </c>
      <c r="AH1528" s="322" t="s">
        <v>7</v>
      </c>
      <c r="AI1528" s="321" t="s">
        <v>8</v>
      </c>
      <c r="AJ1528" s="321"/>
      <c r="AK1528" s="321" t="s">
        <v>18</v>
      </c>
      <c r="AL1528" s="321" t="s">
        <v>19</v>
      </c>
      <c r="AM1528" s="321" t="s">
        <v>20</v>
      </c>
      <c r="AN1528" s="317">
        <f>'JMS SHEDULE OF WORKS'!AN49</f>
        <v>0</v>
      </c>
      <c r="AO1528" s="318" t="s">
        <v>3</v>
      </c>
      <c r="AP1528" s="319" t="s">
        <v>4</v>
      </c>
      <c r="AQ1528" s="320" t="s">
        <v>5</v>
      </c>
      <c r="AR1528" s="320" t="s">
        <v>5</v>
      </c>
      <c r="AS1528" s="320" t="s">
        <v>23</v>
      </c>
      <c r="AT1528" s="321" t="s">
        <v>6</v>
      </c>
      <c r="AU1528" s="322" t="s">
        <v>7</v>
      </c>
      <c r="AV1528" s="321" t="s">
        <v>8</v>
      </c>
      <c r="AW1528" s="321"/>
      <c r="AX1528" s="321" t="s">
        <v>18</v>
      </c>
      <c r="AY1528" s="321" t="s">
        <v>19</v>
      </c>
      <c r="AZ1528" s="321" t="s">
        <v>20</v>
      </c>
      <c r="BA1528" s="66">
        <f>'JMS SHEDULE OF WORKS'!BA49</f>
        <v>0</v>
      </c>
      <c r="BB1528" s="8" t="s">
        <v>3</v>
      </c>
      <c r="BC1528" s="2" t="s">
        <v>4</v>
      </c>
      <c r="BD1528" s="27" t="s">
        <v>5</v>
      </c>
      <c r="BE1528" s="27" t="s">
        <v>5</v>
      </c>
      <c r="BF1528" s="27" t="s">
        <v>23</v>
      </c>
      <c r="BG1528" s="6" t="s">
        <v>6</v>
      </c>
      <c r="BH1528" s="14" t="s">
        <v>7</v>
      </c>
      <c r="BI1528" s="6" t="s">
        <v>8</v>
      </c>
      <c r="BJ1528" s="6"/>
      <c r="BK1528" s="6" t="s">
        <v>18</v>
      </c>
      <c r="BL1528" s="6" t="s">
        <v>19</v>
      </c>
      <c r="BM1528" s="6" t="s">
        <v>20</v>
      </c>
    </row>
    <row r="1529" spans="1:65" x14ac:dyDescent="0.25">
      <c r="A1529" s="323" t="s">
        <v>24</v>
      </c>
      <c r="B1529" s="324" t="s">
        <v>1247</v>
      </c>
      <c r="C1529" s="325" t="s">
        <v>1212</v>
      </c>
      <c r="D1529" s="326">
        <v>0.05</v>
      </c>
      <c r="E1529" s="326">
        <v>0.05</v>
      </c>
      <c r="F1529" s="326">
        <f t="shared" ref="F1529:F1534" si="678">SUM(D1529*E1529)</f>
        <v>2.5000000000000005E-3</v>
      </c>
      <c r="G1529" s="22">
        <f>SUM(D1527)*4</f>
        <v>3.2</v>
      </c>
      <c r="H1529" s="23">
        <v>550</v>
      </c>
      <c r="I1529" s="22">
        <f t="shared" ref="I1529:I1534" si="679">SUM(F1529*G1529)*H1529</f>
        <v>4.4000000000000012</v>
      </c>
      <c r="J1529" s="314"/>
      <c r="K1529" s="314"/>
      <c r="L1529" s="314"/>
      <c r="M1529" s="314"/>
      <c r="N1529" s="323" t="s">
        <v>24</v>
      </c>
      <c r="O1529" s="324" t="s">
        <v>1247</v>
      </c>
      <c r="P1529" s="325" t="s">
        <v>1212</v>
      </c>
      <c r="Q1529" s="326">
        <v>0.05</v>
      </c>
      <c r="R1529" s="326">
        <v>0.05</v>
      </c>
      <c r="S1529" s="326">
        <f t="shared" ref="S1529:S1534" si="680">SUM(Q1529*R1529)</f>
        <v>2.5000000000000005E-3</v>
      </c>
      <c r="T1529" s="22">
        <f>SUM(Q1527)*4</f>
        <v>3.2</v>
      </c>
      <c r="U1529" s="23">
        <v>550</v>
      </c>
      <c r="V1529" s="22">
        <f t="shared" ref="V1529:V1534" si="681">SUM(S1529*T1529)*U1529</f>
        <v>4.4000000000000012</v>
      </c>
      <c r="W1529" s="314"/>
      <c r="X1529" s="314"/>
      <c r="Y1529" s="314"/>
      <c r="Z1529" s="314"/>
      <c r="AA1529" s="323" t="s">
        <v>24</v>
      </c>
      <c r="AB1529" s="324" t="s">
        <v>1247</v>
      </c>
      <c r="AC1529" s="325" t="s">
        <v>1212</v>
      </c>
      <c r="AD1529" s="326">
        <v>0.05</v>
      </c>
      <c r="AE1529" s="326">
        <v>0.05</v>
      </c>
      <c r="AF1529" s="326">
        <f t="shared" ref="AF1529:AF1534" si="682">SUM(AD1529*AE1529)</f>
        <v>2.5000000000000005E-3</v>
      </c>
      <c r="AG1529" s="22">
        <f>SUM(AD1527)*4</f>
        <v>3.2</v>
      </c>
      <c r="AH1529" s="23">
        <v>550</v>
      </c>
      <c r="AI1529" s="22">
        <f t="shared" ref="AI1529:AI1534" si="683">SUM(AF1529*AG1529)*AH1529</f>
        <v>4.4000000000000012</v>
      </c>
      <c r="AJ1529" s="314"/>
      <c r="AK1529" s="314"/>
      <c r="AL1529" s="314"/>
      <c r="AM1529" s="314"/>
      <c r="AN1529" s="323" t="s">
        <v>24</v>
      </c>
      <c r="AO1529" s="324" t="s">
        <v>1247</v>
      </c>
      <c r="AP1529" s="325" t="s">
        <v>1212</v>
      </c>
      <c r="AQ1529" s="326">
        <v>0.05</v>
      </c>
      <c r="AR1529" s="326">
        <v>0.05</v>
      </c>
      <c r="AS1529" s="326">
        <f t="shared" ref="AS1529:AS1534" si="684">SUM(AQ1529*AR1529)</f>
        <v>2.5000000000000005E-3</v>
      </c>
      <c r="AT1529" s="22">
        <f>SUM(AQ1527)*4</f>
        <v>3.2</v>
      </c>
      <c r="AU1529" s="23">
        <v>550</v>
      </c>
      <c r="AV1529" s="22">
        <f t="shared" ref="AV1529:AV1534" si="685">SUM(AS1529*AT1529)*AU1529</f>
        <v>4.4000000000000012</v>
      </c>
      <c r="AW1529" s="314"/>
      <c r="AX1529" s="314"/>
      <c r="AY1529" s="314"/>
      <c r="AZ1529" s="314"/>
      <c r="BA1529" s="30" t="s">
        <v>24</v>
      </c>
      <c r="BB1529" s="11" t="s">
        <v>1247</v>
      </c>
      <c r="BC1529" s="12" t="s">
        <v>1212</v>
      </c>
      <c r="BD1529" s="28">
        <v>0.05</v>
      </c>
      <c r="BE1529" s="28">
        <v>0.05</v>
      </c>
      <c r="BF1529" s="28">
        <f t="shared" ref="BF1529:BF1534" si="686">SUM(BD1529*BE1529)</f>
        <v>2.5000000000000005E-3</v>
      </c>
      <c r="BG1529" s="10">
        <f>SUM(BD1527)*4</f>
        <v>3.2</v>
      </c>
      <c r="BH1529" s="15">
        <v>550</v>
      </c>
      <c r="BI1529" s="10">
        <f t="shared" ref="BI1529:BI1534" si="687">SUM(BF1529*BG1529)*BH1529</f>
        <v>4.4000000000000012</v>
      </c>
      <c r="BJ1529" s="5"/>
      <c r="BK1529" s="5"/>
      <c r="BL1529" s="5"/>
      <c r="BM1529" s="5"/>
    </row>
    <row r="1530" spans="1:65" x14ac:dyDescent="0.25">
      <c r="A1530" s="323" t="s">
        <v>24</v>
      </c>
      <c r="B1530" s="324" t="s">
        <v>1247</v>
      </c>
      <c r="C1530" s="325" t="s">
        <v>1212</v>
      </c>
      <c r="D1530" s="326">
        <v>0.05</v>
      </c>
      <c r="E1530" s="326">
        <v>0.05</v>
      </c>
      <c r="F1530" s="326">
        <f t="shared" si="678"/>
        <v>2.5000000000000005E-3</v>
      </c>
      <c r="G1530" s="22">
        <f>SUM(E1527)*8</f>
        <v>4</v>
      </c>
      <c r="H1530" s="23">
        <v>550</v>
      </c>
      <c r="I1530" s="22">
        <f t="shared" si="679"/>
        <v>5.5000000000000009</v>
      </c>
      <c r="J1530" s="314"/>
      <c r="K1530" s="314"/>
      <c r="L1530" s="314"/>
      <c r="M1530" s="314"/>
      <c r="N1530" s="323" t="s">
        <v>24</v>
      </c>
      <c r="O1530" s="324" t="s">
        <v>1247</v>
      </c>
      <c r="P1530" s="325" t="s">
        <v>1212</v>
      </c>
      <c r="Q1530" s="326">
        <v>0.05</v>
      </c>
      <c r="R1530" s="326">
        <v>0.05</v>
      </c>
      <c r="S1530" s="326">
        <f t="shared" si="680"/>
        <v>2.5000000000000005E-3</v>
      </c>
      <c r="T1530" s="22">
        <f>SUM(R1527)*8</f>
        <v>4</v>
      </c>
      <c r="U1530" s="23">
        <v>550</v>
      </c>
      <c r="V1530" s="22">
        <f t="shared" si="681"/>
        <v>5.5000000000000009</v>
      </c>
      <c r="W1530" s="314"/>
      <c r="X1530" s="314"/>
      <c r="Y1530" s="314"/>
      <c r="Z1530" s="314"/>
      <c r="AA1530" s="323" t="s">
        <v>24</v>
      </c>
      <c r="AB1530" s="324" t="s">
        <v>1247</v>
      </c>
      <c r="AC1530" s="325" t="s">
        <v>1212</v>
      </c>
      <c r="AD1530" s="326">
        <v>0.05</v>
      </c>
      <c r="AE1530" s="326">
        <v>0.05</v>
      </c>
      <c r="AF1530" s="326">
        <f t="shared" si="682"/>
        <v>2.5000000000000005E-3</v>
      </c>
      <c r="AG1530" s="22">
        <f>SUM(AE1527)*8</f>
        <v>4</v>
      </c>
      <c r="AH1530" s="23">
        <v>550</v>
      </c>
      <c r="AI1530" s="22">
        <f t="shared" si="683"/>
        <v>5.5000000000000009</v>
      </c>
      <c r="AJ1530" s="314"/>
      <c r="AK1530" s="314"/>
      <c r="AL1530" s="314"/>
      <c r="AM1530" s="314"/>
      <c r="AN1530" s="323" t="s">
        <v>24</v>
      </c>
      <c r="AO1530" s="324" t="s">
        <v>1247</v>
      </c>
      <c r="AP1530" s="325" t="s">
        <v>1212</v>
      </c>
      <c r="AQ1530" s="326">
        <v>0.05</v>
      </c>
      <c r="AR1530" s="326">
        <v>0.05</v>
      </c>
      <c r="AS1530" s="326">
        <f t="shared" si="684"/>
        <v>2.5000000000000005E-3</v>
      </c>
      <c r="AT1530" s="22">
        <f>SUM(AR1527)*8</f>
        <v>4</v>
      </c>
      <c r="AU1530" s="23">
        <v>550</v>
      </c>
      <c r="AV1530" s="22">
        <f t="shared" si="685"/>
        <v>5.5000000000000009</v>
      </c>
      <c r="AW1530" s="314"/>
      <c r="AX1530" s="314"/>
      <c r="AY1530" s="314"/>
      <c r="AZ1530" s="314"/>
      <c r="BA1530" s="30" t="s">
        <v>24</v>
      </c>
      <c r="BB1530" s="11" t="s">
        <v>1247</v>
      </c>
      <c r="BC1530" s="12" t="s">
        <v>1212</v>
      </c>
      <c r="BD1530" s="28">
        <v>0.05</v>
      </c>
      <c r="BE1530" s="28">
        <v>0.05</v>
      </c>
      <c r="BF1530" s="28">
        <f t="shared" si="686"/>
        <v>2.5000000000000005E-3</v>
      </c>
      <c r="BG1530" s="10">
        <f>SUM(BE1527)*8</f>
        <v>4</v>
      </c>
      <c r="BH1530" s="15">
        <v>550</v>
      </c>
      <c r="BI1530" s="10">
        <f t="shared" si="687"/>
        <v>5.5000000000000009</v>
      </c>
      <c r="BJ1530" s="5"/>
      <c r="BK1530" s="5"/>
      <c r="BL1530" s="5"/>
      <c r="BM1530" s="5"/>
    </row>
    <row r="1531" spans="1:65" x14ac:dyDescent="0.25">
      <c r="A1531" s="323" t="s">
        <v>24</v>
      </c>
      <c r="B1531" s="324"/>
      <c r="C1531" s="325"/>
      <c r="D1531" s="326"/>
      <c r="E1531" s="326"/>
      <c r="F1531" s="326">
        <f t="shared" si="678"/>
        <v>0</v>
      </c>
      <c r="G1531" s="22"/>
      <c r="H1531" s="23"/>
      <c r="I1531" s="22">
        <f t="shared" si="679"/>
        <v>0</v>
      </c>
      <c r="J1531" s="314"/>
      <c r="K1531" s="314"/>
      <c r="L1531" s="314"/>
      <c r="M1531" s="314"/>
      <c r="N1531" s="323" t="s">
        <v>24</v>
      </c>
      <c r="O1531" s="324"/>
      <c r="P1531" s="325"/>
      <c r="Q1531" s="326"/>
      <c r="R1531" s="326"/>
      <c r="S1531" s="326">
        <f t="shared" si="680"/>
        <v>0</v>
      </c>
      <c r="T1531" s="22"/>
      <c r="U1531" s="23"/>
      <c r="V1531" s="22">
        <f t="shared" si="681"/>
        <v>0</v>
      </c>
      <c r="W1531" s="314"/>
      <c r="X1531" s="314"/>
      <c r="Y1531" s="314"/>
      <c r="Z1531" s="314"/>
      <c r="AA1531" s="323" t="s">
        <v>24</v>
      </c>
      <c r="AB1531" s="324"/>
      <c r="AC1531" s="325"/>
      <c r="AD1531" s="326"/>
      <c r="AE1531" s="326"/>
      <c r="AF1531" s="326">
        <f t="shared" si="682"/>
        <v>0</v>
      </c>
      <c r="AG1531" s="22"/>
      <c r="AH1531" s="23"/>
      <c r="AI1531" s="22">
        <f t="shared" si="683"/>
        <v>0</v>
      </c>
      <c r="AJ1531" s="314"/>
      <c r="AK1531" s="314"/>
      <c r="AL1531" s="314"/>
      <c r="AM1531" s="314"/>
      <c r="AN1531" s="323" t="s">
        <v>24</v>
      </c>
      <c r="AO1531" s="324"/>
      <c r="AP1531" s="325"/>
      <c r="AQ1531" s="326"/>
      <c r="AR1531" s="326"/>
      <c r="AS1531" s="326">
        <f t="shared" si="684"/>
        <v>0</v>
      </c>
      <c r="AT1531" s="22"/>
      <c r="AU1531" s="23"/>
      <c r="AV1531" s="22">
        <f t="shared" si="685"/>
        <v>0</v>
      </c>
      <c r="AW1531" s="314"/>
      <c r="AX1531" s="314"/>
      <c r="AY1531" s="314"/>
      <c r="AZ1531" s="314"/>
      <c r="BA1531" s="30" t="s">
        <v>24</v>
      </c>
      <c r="BB1531" s="11"/>
      <c r="BC1531" s="12"/>
      <c r="BD1531" s="28"/>
      <c r="BE1531" s="28"/>
      <c r="BF1531" s="28">
        <f t="shared" si="686"/>
        <v>0</v>
      </c>
      <c r="BG1531" s="10"/>
      <c r="BH1531" s="15"/>
      <c r="BI1531" s="10">
        <f t="shared" si="687"/>
        <v>0</v>
      </c>
      <c r="BJ1531" s="5"/>
      <c r="BK1531" s="5"/>
      <c r="BL1531" s="5"/>
      <c r="BM1531" s="5"/>
    </row>
    <row r="1532" spans="1:65" x14ac:dyDescent="0.25">
      <c r="A1532" s="327" t="s">
        <v>25</v>
      </c>
      <c r="B1532" s="324"/>
      <c r="C1532" s="325"/>
      <c r="D1532" s="326"/>
      <c r="E1532" s="326"/>
      <c r="F1532" s="326">
        <f t="shared" si="678"/>
        <v>0</v>
      </c>
      <c r="G1532" s="22"/>
      <c r="H1532" s="23"/>
      <c r="I1532" s="22">
        <f t="shared" si="679"/>
        <v>0</v>
      </c>
      <c r="J1532" s="314"/>
      <c r="K1532" s="314"/>
      <c r="L1532" s="314"/>
      <c r="M1532" s="314"/>
      <c r="N1532" s="327" t="s">
        <v>25</v>
      </c>
      <c r="O1532" s="324"/>
      <c r="P1532" s="325"/>
      <c r="Q1532" s="326"/>
      <c r="R1532" s="326"/>
      <c r="S1532" s="326">
        <f t="shared" si="680"/>
        <v>0</v>
      </c>
      <c r="T1532" s="22"/>
      <c r="U1532" s="23"/>
      <c r="V1532" s="22">
        <f t="shared" si="681"/>
        <v>0</v>
      </c>
      <c r="W1532" s="314"/>
      <c r="X1532" s="314"/>
      <c r="Y1532" s="314"/>
      <c r="Z1532" s="314"/>
      <c r="AA1532" s="327" t="s">
        <v>25</v>
      </c>
      <c r="AB1532" s="324"/>
      <c r="AC1532" s="325"/>
      <c r="AD1532" s="326"/>
      <c r="AE1532" s="326"/>
      <c r="AF1532" s="326">
        <f t="shared" si="682"/>
        <v>0</v>
      </c>
      <c r="AG1532" s="22"/>
      <c r="AH1532" s="23"/>
      <c r="AI1532" s="22">
        <f t="shared" si="683"/>
        <v>0</v>
      </c>
      <c r="AJ1532" s="314"/>
      <c r="AK1532" s="314"/>
      <c r="AL1532" s="314"/>
      <c r="AM1532" s="314"/>
      <c r="AN1532" s="327" t="s">
        <v>25</v>
      </c>
      <c r="AO1532" s="324"/>
      <c r="AP1532" s="325"/>
      <c r="AQ1532" s="326"/>
      <c r="AR1532" s="326"/>
      <c r="AS1532" s="326">
        <f t="shared" si="684"/>
        <v>0</v>
      </c>
      <c r="AT1532" s="22"/>
      <c r="AU1532" s="23"/>
      <c r="AV1532" s="22">
        <f t="shared" si="685"/>
        <v>0</v>
      </c>
      <c r="AW1532" s="314"/>
      <c r="AX1532" s="314"/>
      <c r="AY1532" s="314"/>
      <c r="AZ1532" s="314"/>
      <c r="BA1532" s="31" t="s">
        <v>25</v>
      </c>
      <c r="BB1532" s="11"/>
      <c r="BC1532" s="12"/>
      <c r="BD1532" s="28"/>
      <c r="BE1532" s="28"/>
      <c r="BF1532" s="28">
        <f t="shared" si="686"/>
        <v>0</v>
      </c>
      <c r="BG1532" s="10"/>
      <c r="BH1532" s="15"/>
      <c r="BI1532" s="10">
        <f t="shared" si="687"/>
        <v>0</v>
      </c>
      <c r="BJ1532" s="5"/>
      <c r="BK1532" s="5"/>
      <c r="BL1532" s="5"/>
      <c r="BM1532" s="5"/>
    </row>
    <row r="1533" spans="1:65" x14ac:dyDescent="0.25">
      <c r="A1533" s="327" t="s">
        <v>25</v>
      </c>
      <c r="B1533" s="324"/>
      <c r="C1533" s="325"/>
      <c r="D1533" s="326"/>
      <c r="E1533" s="326"/>
      <c r="F1533" s="326">
        <f t="shared" si="678"/>
        <v>0</v>
      </c>
      <c r="G1533" s="22"/>
      <c r="H1533" s="23"/>
      <c r="I1533" s="22">
        <f t="shared" si="679"/>
        <v>0</v>
      </c>
      <c r="J1533" s="314"/>
      <c r="K1533" s="314"/>
      <c r="L1533" s="314"/>
      <c r="M1533" s="314"/>
      <c r="N1533" s="327" t="s">
        <v>25</v>
      </c>
      <c r="O1533" s="324"/>
      <c r="P1533" s="325"/>
      <c r="Q1533" s="326"/>
      <c r="R1533" s="326"/>
      <c r="S1533" s="326">
        <f t="shared" si="680"/>
        <v>0</v>
      </c>
      <c r="T1533" s="22"/>
      <c r="U1533" s="23"/>
      <c r="V1533" s="22">
        <f t="shared" si="681"/>
        <v>0</v>
      </c>
      <c r="W1533" s="314"/>
      <c r="X1533" s="314"/>
      <c r="Y1533" s="314"/>
      <c r="Z1533" s="314"/>
      <c r="AA1533" s="327" t="s">
        <v>25</v>
      </c>
      <c r="AB1533" s="324"/>
      <c r="AC1533" s="325"/>
      <c r="AD1533" s="326"/>
      <c r="AE1533" s="326"/>
      <c r="AF1533" s="326">
        <f t="shared" si="682"/>
        <v>0</v>
      </c>
      <c r="AG1533" s="22"/>
      <c r="AH1533" s="23"/>
      <c r="AI1533" s="22">
        <f t="shared" si="683"/>
        <v>0</v>
      </c>
      <c r="AJ1533" s="314"/>
      <c r="AK1533" s="314"/>
      <c r="AL1533" s="314"/>
      <c r="AM1533" s="314"/>
      <c r="AN1533" s="327" t="s">
        <v>25</v>
      </c>
      <c r="AO1533" s="324"/>
      <c r="AP1533" s="325"/>
      <c r="AQ1533" s="326"/>
      <c r="AR1533" s="326"/>
      <c r="AS1533" s="326">
        <f t="shared" si="684"/>
        <v>0</v>
      </c>
      <c r="AT1533" s="22"/>
      <c r="AU1533" s="23"/>
      <c r="AV1533" s="22">
        <f t="shared" si="685"/>
        <v>0</v>
      </c>
      <c r="AW1533" s="314"/>
      <c r="AX1533" s="314"/>
      <c r="AY1533" s="314"/>
      <c r="AZ1533" s="314"/>
      <c r="BA1533" s="31" t="s">
        <v>25</v>
      </c>
      <c r="BB1533" s="11"/>
      <c r="BC1533" s="12"/>
      <c r="BD1533" s="28"/>
      <c r="BE1533" s="28"/>
      <c r="BF1533" s="28">
        <f t="shared" si="686"/>
        <v>0</v>
      </c>
      <c r="BG1533" s="10"/>
      <c r="BH1533" s="15"/>
      <c r="BI1533" s="10">
        <f t="shared" si="687"/>
        <v>0</v>
      </c>
      <c r="BJ1533" s="5"/>
      <c r="BK1533" s="5"/>
      <c r="BL1533" s="5"/>
      <c r="BM1533" s="5"/>
    </row>
    <row r="1534" spans="1:65" x14ac:dyDescent="0.25">
      <c r="A1534" s="327" t="s">
        <v>25</v>
      </c>
      <c r="B1534" s="324"/>
      <c r="C1534" s="325"/>
      <c r="D1534" s="326"/>
      <c r="E1534" s="326"/>
      <c r="F1534" s="326">
        <f t="shared" si="678"/>
        <v>0</v>
      </c>
      <c r="G1534" s="22"/>
      <c r="H1534" s="23"/>
      <c r="I1534" s="22">
        <f t="shared" si="679"/>
        <v>0</v>
      </c>
      <c r="J1534" s="314"/>
      <c r="K1534" s="314"/>
      <c r="L1534" s="314"/>
      <c r="M1534" s="314"/>
      <c r="N1534" s="327" t="s">
        <v>25</v>
      </c>
      <c r="O1534" s="324"/>
      <c r="P1534" s="325"/>
      <c r="Q1534" s="326"/>
      <c r="R1534" s="326"/>
      <c r="S1534" s="326">
        <f t="shared" si="680"/>
        <v>0</v>
      </c>
      <c r="T1534" s="22"/>
      <c r="U1534" s="23"/>
      <c r="V1534" s="22">
        <f t="shared" si="681"/>
        <v>0</v>
      </c>
      <c r="W1534" s="314"/>
      <c r="X1534" s="314"/>
      <c r="Y1534" s="314"/>
      <c r="Z1534" s="314"/>
      <c r="AA1534" s="327" t="s">
        <v>25</v>
      </c>
      <c r="AB1534" s="324"/>
      <c r="AC1534" s="325"/>
      <c r="AD1534" s="326"/>
      <c r="AE1534" s="326"/>
      <c r="AF1534" s="326">
        <f t="shared" si="682"/>
        <v>0</v>
      </c>
      <c r="AG1534" s="22"/>
      <c r="AH1534" s="23"/>
      <c r="AI1534" s="22">
        <f t="shared" si="683"/>
        <v>0</v>
      </c>
      <c r="AJ1534" s="314"/>
      <c r="AK1534" s="314"/>
      <c r="AL1534" s="314"/>
      <c r="AM1534" s="314"/>
      <c r="AN1534" s="327" t="s">
        <v>25</v>
      </c>
      <c r="AO1534" s="324"/>
      <c r="AP1534" s="325"/>
      <c r="AQ1534" s="326"/>
      <c r="AR1534" s="326"/>
      <c r="AS1534" s="326">
        <f t="shared" si="684"/>
        <v>0</v>
      </c>
      <c r="AT1534" s="22"/>
      <c r="AU1534" s="23"/>
      <c r="AV1534" s="22">
        <f t="shared" si="685"/>
        <v>0</v>
      </c>
      <c r="AW1534" s="314"/>
      <c r="AX1534" s="314"/>
      <c r="AY1534" s="314"/>
      <c r="AZ1534" s="314"/>
      <c r="BA1534" s="31" t="s">
        <v>25</v>
      </c>
      <c r="BB1534" s="11"/>
      <c r="BC1534" s="12"/>
      <c r="BD1534" s="28"/>
      <c r="BE1534" s="28"/>
      <c r="BF1534" s="28">
        <f t="shared" si="686"/>
        <v>0</v>
      </c>
      <c r="BG1534" s="10"/>
      <c r="BH1534" s="15"/>
      <c r="BI1534" s="10">
        <f t="shared" si="687"/>
        <v>0</v>
      </c>
      <c r="BJ1534" s="5"/>
      <c r="BK1534" s="5"/>
      <c r="BL1534" s="5"/>
      <c r="BM1534" s="5"/>
    </row>
    <row r="1535" spans="1:65" x14ac:dyDescent="0.25">
      <c r="A1535" s="327" t="s">
        <v>39</v>
      </c>
      <c r="B1535" s="324" t="s">
        <v>1246</v>
      </c>
      <c r="C1535" s="325"/>
      <c r="D1535" s="326"/>
      <c r="E1535" s="326"/>
      <c r="F1535" s="326"/>
      <c r="G1535" s="22">
        <v>1</v>
      </c>
      <c r="H1535" s="23">
        <v>40</v>
      </c>
      <c r="I1535" s="22">
        <f t="shared" ref="I1535:I1537" si="688">SUM(G1535*H1535)</f>
        <v>40</v>
      </c>
      <c r="J1535" s="314"/>
      <c r="K1535" s="314"/>
      <c r="L1535" s="314"/>
      <c r="M1535" s="314"/>
      <c r="N1535" s="327" t="s">
        <v>39</v>
      </c>
      <c r="O1535" s="324" t="s">
        <v>1246</v>
      </c>
      <c r="P1535" s="325"/>
      <c r="Q1535" s="326"/>
      <c r="R1535" s="326"/>
      <c r="S1535" s="326"/>
      <c r="T1535" s="22">
        <v>1</v>
      </c>
      <c r="U1535" s="23">
        <v>40</v>
      </c>
      <c r="V1535" s="22">
        <f t="shared" ref="V1535:V1537" si="689">SUM(T1535*U1535)</f>
        <v>40</v>
      </c>
      <c r="W1535" s="314"/>
      <c r="X1535" s="314"/>
      <c r="Y1535" s="314"/>
      <c r="Z1535" s="314"/>
      <c r="AA1535" s="327" t="s">
        <v>39</v>
      </c>
      <c r="AB1535" s="324" t="s">
        <v>1246</v>
      </c>
      <c r="AC1535" s="325"/>
      <c r="AD1535" s="326"/>
      <c r="AE1535" s="326"/>
      <c r="AF1535" s="326"/>
      <c r="AG1535" s="22">
        <v>1</v>
      </c>
      <c r="AH1535" s="23">
        <v>40</v>
      </c>
      <c r="AI1535" s="22">
        <f t="shared" ref="AI1535:AI1556" si="690">SUM(AG1535*AH1535)</f>
        <v>40</v>
      </c>
      <c r="AJ1535" s="314"/>
      <c r="AK1535" s="314"/>
      <c r="AL1535" s="314"/>
      <c r="AM1535" s="314"/>
      <c r="AN1535" s="327" t="s">
        <v>39</v>
      </c>
      <c r="AO1535" s="324" t="s">
        <v>1246</v>
      </c>
      <c r="AP1535" s="325"/>
      <c r="AQ1535" s="326"/>
      <c r="AR1535" s="326"/>
      <c r="AS1535" s="326"/>
      <c r="AT1535" s="22">
        <v>1</v>
      </c>
      <c r="AU1535" s="23">
        <v>40</v>
      </c>
      <c r="AV1535" s="22">
        <f t="shared" ref="AV1535:AV1556" si="691">SUM(AT1535*AU1535)</f>
        <v>40</v>
      </c>
      <c r="AW1535" s="314"/>
      <c r="AX1535" s="314"/>
      <c r="AY1535" s="314"/>
      <c r="AZ1535" s="314"/>
      <c r="BA1535" s="31" t="s">
        <v>39</v>
      </c>
      <c r="BB1535" s="11" t="s">
        <v>1246</v>
      </c>
      <c r="BC1535" s="12"/>
      <c r="BD1535" s="28"/>
      <c r="BE1535" s="28"/>
      <c r="BF1535" s="28"/>
      <c r="BG1535" s="10">
        <v>1</v>
      </c>
      <c r="BH1535" s="15">
        <v>40</v>
      </c>
      <c r="BI1535" s="10">
        <f t="shared" ref="BI1535:BI1556" si="692">SUM(BG1535*BH1535)</f>
        <v>40</v>
      </c>
      <c r="BJ1535" s="5"/>
      <c r="BK1535" s="5"/>
      <c r="BL1535" s="5"/>
      <c r="BM1535" s="5"/>
    </row>
    <row r="1536" spans="1:65" x14ac:dyDescent="0.25">
      <c r="A1536" s="327" t="s">
        <v>39</v>
      </c>
      <c r="B1536" s="324"/>
      <c r="C1536" s="325"/>
      <c r="D1536" s="326"/>
      <c r="E1536" s="326"/>
      <c r="F1536" s="326"/>
      <c r="G1536" s="22"/>
      <c r="H1536" s="23"/>
      <c r="I1536" s="22">
        <f t="shared" si="688"/>
        <v>0</v>
      </c>
      <c r="J1536" s="314"/>
      <c r="K1536" s="314"/>
      <c r="L1536" s="314"/>
      <c r="M1536" s="314"/>
      <c r="N1536" s="327" t="s">
        <v>39</v>
      </c>
      <c r="O1536" s="324"/>
      <c r="P1536" s="325"/>
      <c r="Q1536" s="326"/>
      <c r="R1536" s="326"/>
      <c r="S1536" s="326"/>
      <c r="T1536" s="22"/>
      <c r="U1536" s="23"/>
      <c r="V1536" s="22">
        <f t="shared" si="689"/>
        <v>0</v>
      </c>
      <c r="W1536" s="314"/>
      <c r="X1536" s="314"/>
      <c r="Y1536" s="314"/>
      <c r="Z1536" s="314"/>
      <c r="AA1536" s="327" t="s">
        <v>39</v>
      </c>
      <c r="AB1536" s="324"/>
      <c r="AC1536" s="325"/>
      <c r="AD1536" s="326"/>
      <c r="AE1536" s="326"/>
      <c r="AF1536" s="326"/>
      <c r="AG1536" s="22"/>
      <c r="AH1536" s="23"/>
      <c r="AI1536" s="22">
        <f t="shared" si="690"/>
        <v>0</v>
      </c>
      <c r="AJ1536" s="314"/>
      <c r="AK1536" s="314"/>
      <c r="AL1536" s="314"/>
      <c r="AM1536" s="314"/>
      <c r="AN1536" s="327" t="s">
        <v>39</v>
      </c>
      <c r="AO1536" s="324"/>
      <c r="AP1536" s="325"/>
      <c r="AQ1536" s="326"/>
      <c r="AR1536" s="326"/>
      <c r="AS1536" s="326"/>
      <c r="AT1536" s="22"/>
      <c r="AU1536" s="23"/>
      <c r="AV1536" s="22">
        <f t="shared" si="691"/>
        <v>0</v>
      </c>
      <c r="AW1536" s="314"/>
      <c r="AX1536" s="314"/>
      <c r="AY1536" s="314"/>
      <c r="AZ1536" s="314"/>
      <c r="BA1536" s="31" t="s">
        <v>39</v>
      </c>
      <c r="BB1536" s="11"/>
      <c r="BC1536" s="12"/>
      <c r="BD1536" s="28"/>
      <c r="BE1536" s="28"/>
      <c r="BF1536" s="28"/>
      <c r="BG1536" s="10"/>
      <c r="BH1536" s="15"/>
      <c r="BI1536" s="10">
        <f t="shared" si="692"/>
        <v>0</v>
      </c>
      <c r="BJ1536" s="5"/>
      <c r="BK1536" s="5"/>
      <c r="BL1536" s="5"/>
      <c r="BM1536" s="5"/>
    </row>
    <row r="1537" spans="1:65" x14ac:dyDescent="0.25">
      <c r="A1537" s="327" t="s">
        <v>39</v>
      </c>
      <c r="B1537" s="324"/>
      <c r="C1537" s="325"/>
      <c r="D1537" s="326"/>
      <c r="E1537" s="326"/>
      <c r="F1537" s="326"/>
      <c r="G1537" s="22"/>
      <c r="H1537" s="23"/>
      <c r="I1537" s="22">
        <f t="shared" si="688"/>
        <v>0</v>
      </c>
      <c r="J1537" s="314"/>
      <c r="K1537" s="314"/>
      <c r="L1537" s="314"/>
      <c r="M1537" s="314"/>
      <c r="N1537" s="327" t="s">
        <v>39</v>
      </c>
      <c r="O1537" s="324"/>
      <c r="P1537" s="325"/>
      <c r="Q1537" s="326"/>
      <c r="R1537" s="326"/>
      <c r="S1537" s="326"/>
      <c r="T1537" s="22"/>
      <c r="U1537" s="23"/>
      <c r="V1537" s="22">
        <f t="shared" si="689"/>
        <v>0</v>
      </c>
      <c r="W1537" s="314"/>
      <c r="X1537" s="314"/>
      <c r="Y1537" s="314"/>
      <c r="Z1537" s="314"/>
      <c r="AA1537" s="327" t="s">
        <v>39</v>
      </c>
      <c r="AB1537" s="324"/>
      <c r="AC1537" s="325"/>
      <c r="AD1537" s="326"/>
      <c r="AE1537" s="326"/>
      <c r="AF1537" s="326"/>
      <c r="AG1537" s="22"/>
      <c r="AH1537" s="23"/>
      <c r="AI1537" s="22">
        <f t="shared" si="690"/>
        <v>0</v>
      </c>
      <c r="AJ1537" s="314"/>
      <c r="AK1537" s="314"/>
      <c r="AL1537" s="314"/>
      <c r="AM1537" s="314"/>
      <c r="AN1537" s="327" t="s">
        <v>39</v>
      </c>
      <c r="AO1537" s="324"/>
      <c r="AP1537" s="325"/>
      <c r="AQ1537" s="326"/>
      <c r="AR1537" s="326"/>
      <c r="AS1537" s="326"/>
      <c r="AT1537" s="22"/>
      <c r="AU1537" s="23"/>
      <c r="AV1537" s="22">
        <f t="shared" si="691"/>
        <v>0</v>
      </c>
      <c r="AW1537" s="314"/>
      <c r="AX1537" s="314"/>
      <c r="AY1537" s="314"/>
      <c r="AZ1537" s="314"/>
      <c r="BA1537" s="31" t="s">
        <v>39</v>
      </c>
      <c r="BB1537" s="11"/>
      <c r="BC1537" s="12"/>
      <c r="BD1537" s="28"/>
      <c r="BE1537" s="28"/>
      <c r="BF1537" s="28"/>
      <c r="BG1537" s="10"/>
      <c r="BH1537" s="15"/>
      <c r="BI1537" s="10">
        <f t="shared" si="692"/>
        <v>0</v>
      </c>
      <c r="BJ1537" s="5"/>
      <c r="BK1537" s="5"/>
      <c r="BL1537" s="5"/>
      <c r="BM1537" s="5"/>
    </row>
    <row r="1538" spans="1:65" x14ac:dyDescent="0.25">
      <c r="A1538" s="328" t="s">
        <v>28</v>
      </c>
      <c r="B1538" s="324" t="s">
        <v>1191</v>
      </c>
      <c r="C1538" s="325"/>
      <c r="D1538" s="326"/>
      <c r="E1538" s="326"/>
      <c r="F1538" s="326"/>
      <c r="G1538" s="22">
        <v>1</v>
      </c>
      <c r="H1538" s="329">
        <f>SUM(VENEER!X44)</f>
        <v>362.36</v>
      </c>
      <c r="I1538" s="22">
        <f t="shared" ref="I1538:I1556" si="693">SUM(G1538*H1538)</f>
        <v>362.36</v>
      </c>
      <c r="J1538" s="329" t="s">
        <v>1338</v>
      </c>
      <c r="K1538" s="330"/>
      <c r="L1538" s="314"/>
      <c r="M1538" s="314"/>
      <c r="N1538" s="328" t="s">
        <v>28</v>
      </c>
      <c r="O1538" s="324" t="s">
        <v>1191</v>
      </c>
      <c r="P1538" s="325"/>
      <c r="Q1538" s="326"/>
      <c r="R1538" s="326"/>
      <c r="S1538" s="326"/>
      <c r="T1538" s="22">
        <v>1</v>
      </c>
      <c r="U1538" s="329">
        <f>SUM('VENEER TO LAMINATE'!M44)</f>
        <v>105.81</v>
      </c>
      <c r="V1538" s="22">
        <f t="shared" ref="V1538:V1556" si="694">SUM(T1538*U1538)</f>
        <v>105.81</v>
      </c>
      <c r="W1538" s="329" t="s">
        <v>1514</v>
      </c>
      <c r="X1538" s="330"/>
      <c r="Y1538" s="314"/>
      <c r="Z1538" s="314"/>
      <c r="AA1538" s="328" t="s">
        <v>28</v>
      </c>
      <c r="AB1538" s="324" t="s">
        <v>1191</v>
      </c>
      <c r="AC1538" s="325"/>
      <c r="AD1538" s="326"/>
      <c r="AE1538" s="326"/>
      <c r="AF1538" s="326"/>
      <c r="AG1538" s="22">
        <v>1</v>
      </c>
      <c r="AH1538" s="329">
        <f>SUM('EGGER LAMINATE'!N44)</f>
        <v>82.76713749999999</v>
      </c>
      <c r="AI1538" s="22">
        <f t="shared" si="690"/>
        <v>82.76713749999999</v>
      </c>
      <c r="AJ1538" s="329" t="s">
        <v>1527</v>
      </c>
      <c r="AK1538" s="330"/>
      <c r="AL1538" s="314"/>
      <c r="AM1538" s="314"/>
      <c r="AN1538" s="328" t="s">
        <v>28</v>
      </c>
      <c r="AO1538" s="324" t="s">
        <v>1191</v>
      </c>
      <c r="AP1538" s="325"/>
      <c r="AQ1538" s="326"/>
      <c r="AR1538" s="326"/>
      <c r="AS1538" s="326"/>
      <c r="AT1538" s="22">
        <v>1</v>
      </c>
      <c r="AU1538" s="329">
        <f>SUM(VENEER!U44)</f>
        <v>421.73</v>
      </c>
      <c r="AV1538" s="22">
        <f t="shared" si="691"/>
        <v>421.73</v>
      </c>
      <c r="AW1538" s="329" t="s">
        <v>1629</v>
      </c>
      <c r="AX1538" s="330"/>
      <c r="AY1538" s="314"/>
      <c r="AZ1538" s="314"/>
      <c r="BA1538" s="32" t="s">
        <v>28</v>
      </c>
      <c r="BB1538" s="11" t="s">
        <v>1191</v>
      </c>
      <c r="BC1538" s="12"/>
      <c r="BD1538" s="28"/>
      <c r="BE1538" s="28"/>
      <c r="BF1538" s="28"/>
      <c r="BG1538" s="10">
        <v>1</v>
      </c>
      <c r="BH1538" s="236">
        <f>SUM(VENEER!AE44)</f>
        <v>407.86000000000007</v>
      </c>
      <c r="BI1538" s="10">
        <f t="shared" si="692"/>
        <v>407.86000000000007</v>
      </c>
      <c r="BJ1538" s="236" t="s">
        <v>1675</v>
      </c>
      <c r="BK1538" s="172"/>
      <c r="BL1538" s="5"/>
      <c r="BM1538" s="5"/>
    </row>
    <row r="1539" spans="1:65" x14ac:dyDescent="0.25">
      <c r="A1539" s="328" t="s">
        <v>28</v>
      </c>
      <c r="B1539" s="324" t="s">
        <v>1185</v>
      </c>
      <c r="C1539" s="325"/>
      <c r="D1539" s="326"/>
      <c r="E1539" s="326"/>
      <c r="F1539" s="326"/>
      <c r="G1539" s="22">
        <v>1</v>
      </c>
      <c r="H1539" s="23">
        <v>105</v>
      </c>
      <c r="I1539" s="22">
        <f t="shared" si="693"/>
        <v>105</v>
      </c>
      <c r="J1539" s="22" t="s">
        <v>1245</v>
      </c>
      <c r="K1539" s="314"/>
      <c r="L1539" s="314"/>
      <c r="M1539" s="314"/>
      <c r="N1539" s="328" t="s">
        <v>28</v>
      </c>
      <c r="O1539" s="324" t="s">
        <v>1185</v>
      </c>
      <c r="P1539" s="325"/>
      <c r="Q1539" s="326"/>
      <c r="R1539" s="326"/>
      <c r="S1539" s="326"/>
      <c r="T1539" s="22">
        <v>1</v>
      </c>
      <c r="U1539" s="23">
        <v>105</v>
      </c>
      <c r="V1539" s="22">
        <f t="shared" si="694"/>
        <v>105</v>
      </c>
      <c r="W1539" s="22" t="s">
        <v>1245</v>
      </c>
      <c r="X1539" s="314"/>
      <c r="Y1539" s="314"/>
      <c r="Z1539" s="314"/>
      <c r="AA1539" s="328" t="s">
        <v>28</v>
      </c>
      <c r="AB1539" s="324" t="s">
        <v>1185</v>
      </c>
      <c r="AC1539" s="325"/>
      <c r="AD1539" s="326"/>
      <c r="AE1539" s="326"/>
      <c r="AF1539" s="326"/>
      <c r="AG1539" s="22">
        <v>1</v>
      </c>
      <c r="AH1539" s="23">
        <v>105</v>
      </c>
      <c r="AI1539" s="22">
        <f t="shared" si="690"/>
        <v>105</v>
      </c>
      <c r="AJ1539" s="22" t="s">
        <v>1245</v>
      </c>
      <c r="AK1539" s="314"/>
      <c r="AL1539" s="314"/>
      <c r="AM1539" s="314"/>
      <c r="AN1539" s="328" t="s">
        <v>28</v>
      </c>
      <c r="AO1539" s="324" t="s">
        <v>1185</v>
      </c>
      <c r="AP1539" s="325"/>
      <c r="AQ1539" s="326"/>
      <c r="AR1539" s="326"/>
      <c r="AS1539" s="326"/>
      <c r="AT1539" s="22">
        <v>1</v>
      </c>
      <c r="AU1539" s="23">
        <v>105</v>
      </c>
      <c r="AV1539" s="22">
        <f t="shared" si="691"/>
        <v>105</v>
      </c>
      <c r="AW1539" s="22" t="s">
        <v>1245</v>
      </c>
      <c r="AX1539" s="314"/>
      <c r="AY1539" s="314"/>
      <c r="AZ1539" s="314"/>
      <c r="BA1539" s="32" t="s">
        <v>28</v>
      </c>
      <c r="BB1539" s="11" t="s">
        <v>1185</v>
      </c>
      <c r="BC1539" s="12"/>
      <c r="BD1539" s="28"/>
      <c r="BE1539" s="28"/>
      <c r="BF1539" s="28"/>
      <c r="BG1539" s="10">
        <v>1</v>
      </c>
      <c r="BH1539" s="15">
        <v>105</v>
      </c>
      <c r="BI1539" s="10">
        <f t="shared" si="692"/>
        <v>105</v>
      </c>
      <c r="BJ1539" s="10" t="s">
        <v>1245</v>
      </c>
      <c r="BK1539" s="5"/>
      <c r="BL1539" s="5"/>
      <c r="BM1539" s="5"/>
    </row>
    <row r="1540" spans="1:65" x14ac:dyDescent="0.25">
      <c r="A1540" s="328" t="s">
        <v>28</v>
      </c>
      <c r="B1540" s="324"/>
      <c r="C1540" s="325"/>
      <c r="D1540" s="326"/>
      <c r="E1540" s="326"/>
      <c r="F1540" s="326"/>
      <c r="G1540" s="22"/>
      <c r="H1540" s="23"/>
      <c r="I1540" s="22">
        <f t="shared" si="693"/>
        <v>0</v>
      </c>
      <c r="J1540" s="314"/>
      <c r="K1540" s="314"/>
      <c r="L1540" s="314"/>
      <c r="M1540" s="314"/>
      <c r="N1540" s="328" t="s">
        <v>28</v>
      </c>
      <c r="O1540" s="324"/>
      <c r="P1540" s="325"/>
      <c r="Q1540" s="326"/>
      <c r="R1540" s="326"/>
      <c r="S1540" s="326"/>
      <c r="T1540" s="22"/>
      <c r="U1540" s="23"/>
      <c r="V1540" s="22">
        <f t="shared" si="694"/>
        <v>0</v>
      </c>
      <c r="W1540" s="314"/>
      <c r="X1540" s="314"/>
      <c r="Y1540" s="314"/>
      <c r="Z1540" s="314"/>
      <c r="AA1540" s="328" t="s">
        <v>28</v>
      </c>
      <c r="AB1540" s="324"/>
      <c r="AC1540" s="325"/>
      <c r="AD1540" s="326"/>
      <c r="AE1540" s="326"/>
      <c r="AF1540" s="326"/>
      <c r="AG1540" s="22"/>
      <c r="AH1540" s="23"/>
      <c r="AI1540" s="22">
        <f t="shared" si="690"/>
        <v>0</v>
      </c>
      <c r="AJ1540" s="314"/>
      <c r="AK1540" s="314"/>
      <c r="AL1540" s="314"/>
      <c r="AM1540" s="314"/>
      <c r="AN1540" s="328" t="s">
        <v>28</v>
      </c>
      <c r="AO1540" s="324"/>
      <c r="AP1540" s="325"/>
      <c r="AQ1540" s="326"/>
      <c r="AR1540" s="326"/>
      <c r="AS1540" s="326"/>
      <c r="AT1540" s="22"/>
      <c r="AU1540" s="23"/>
      <c r="AV1540" s="22">
        <f t="shared" si="691"/>
        <v>0</v>
      </c>
      <c r="AW1540" s="314"/>
      <c r="AX1540" s="314"/>
      <c r="AY1540" s="314"/>
      <c r="AZ1540" s="314"/>
      <c r="BA1540" s="32" t="s">
        <v>28</v>
      </c>
      <c r="BB1540" s="11"/>
      <c r="BC1540" s="12"/>
      <c r="BD1540" s="28"/>
      <c r="BE1540" s="28"/>
      <c r="BF1540" s="28"/>
      <c r="BG1540" s="10"/>
      <c r="BH1540" s="15"/>
      <c r="BI1540" s="10">
        <f t="shared" si="692"/>
        <v>0</v>
      </c>
      <c r="BJ1540" s="5"/>
      <c r="BK1540" s="5"/>
      <c r="BL1540" s="5"/>
      <c r="BM1540" s="5"/>
    </row>
    <row r="1541" spans="1:65" x14ac:dyDescent="0.25">
      <c r="A1541" s="311" t="s">
        <v>26</v>
      </c>
      <c r="B1541" s="324"/>
      <c r="C1541" s="325"/>
      <c r="D1541" s="326"/>
      <c r="E1541" s="326"/>
      <c r="F1541" s="326"/>
      <c r="G1541" s="331">
        <v>0.1</v>
      </c>
      <c r="H1541" s="23">
        <f>SUM(I1538:I1540)</f>
        <v>467.36</v>
      </c>
      <c r="I1541" s="22">
        <f t="shared" si="693"/>
        <v>46.736000000000004</v>
      </c>
      <c r="J1541" s="314"/>
      <c r="K1541" s="314"/>
      <c r="L1541" s="314"/>
      <c r="M1541" s="314"/>
      <c r="N1541" s="311" t="s">
        <v>26</v>
      </c>
      <c r="O1541" s="324"/>
      <c r="P1541" s="325"/>
      <c r="Q1541" s="326"/>
      <c r="R1541" s="326"/>
      <c r="S1541" s="326"/>
      <c r="T1541" s="331">
        <v>0.1</v>
      </c>
      <c r="U1541" s="23">
        <f>SUM(V1538:V1540)</f>
        <v>210.81</v>
      </c>
      <c r="V1541" s="22">
        <f t="shared" si="694"/>
        <v>21.081000000000003</v>
      </c>
      <c r="W1541" s="314"/>
      <c r="X1541" s="314"/>
      <c r="Y1541" s="314"/>
      <c r="Z1541" s="314"/>
      <c r="AA1541" s="311" t="s">
        <v>26</v>
      </c>
      <c r="AB1541" s="324"/>
      <c r="AC1541" s="325"/>
      <c r="AD1541" s="326"/>
      <c r="AE1541" s="326"/>
      <c r="AF1541" s="326"/>
      <c r="AG1541" s="331">
        <v>0.1</v>
      </c>
      <c r="AH1541" s="23">
        <f>SUM(AI1538:AI1540)</f>
        <v>187.76713749999999</v>
      </c>
      <c r="AI1541" s="22">
        <f t="shared" si="690"/>
        <v>18.776713749999999</v>
      </c>
      <c r="AJ1541" s="314"/>
      <c r="AK1541" s="314"/>
      <c r="AL1541" s="314"/>
      <c r="AM1541" s="314"/>
      <c r="AN1541" s="311" t="s">
        <v>26</v>
      </c>
      <c r="AO1541" s="324"/>
      <c r="AP1541" s="325"/>
      <c r="AQ1541" s="326"/>
      <c r="AR1541" s="326"/>
      <c r="AS1541" s="326"/>
      <c r="AT1541" s="331">
        <v>0.1</v>
      </c>
      <c r="AU1541" s="23">
        <f>SUM(AV1538:AV1540)</f>
        <v>526.73</v>
      </c>
      <c r="AV1541" s="22">
        <f t="shared" si="691"/>
        <v>52.673000000000002</v>
      </c>
      <c r="AW1541" s="314"/>
      <c r="AX1541" s="314"/>
      <c r="AY1541" s="314"/>
      <c r="AZ1541" s="314"/>
      <c r="BA1541" t="s">
        <v>26</v>
      </c>
      <c r="BB1541" s="11"/>
      <c r="BC1541" s="12"/>
      <c r="BD1541" s="28"/>
      <c r="BE1541" s="28"/>
      <c r="BF1541" s="28"/>
      <c r="BG1541" s="33">
        <v>0.1</v>
      </c>
      <c r="BH1541" s="15">
        <f>SUM(BI1538:BI1540)</f>
        <v>512.86000000000013</v>
      </c>
      <c r="BI1541" s="10">
        <f t="shared" si="692"/>
        <v>51.286000000000016</v>
      </c>
      <c r="BJ1541" s="5"/>
      <c r="BK1541" s="5"/>
      <c r="BL1541" s="5"/>
      <c r="BM1541" s="5"/>
    </row>
    <row r="1542" spans="1:65" x14ac:dyDescent="0.25">
      <c r="A1542" s="311"/>
      <c r="B1542" s="324" t="s">
        <v>27</v>
      </c>
      <c r="C1542" s="325"/>
      <c r="D1542" s="326"/>
      <c r="E1542" s="326"/>
      <c r="F1542" s="326"/>
      <c r="G1542" s="22">
        <v>1</v>
      </c>
      <c r="H1542" s="23">
        <v>15</v>
      </c>
      <c r="I1542" s="22">
        <f t="shared" si="693"/>
        <v>15</v>
      </c>
      <c r="J1542" s="314"/>
      <c r="K1542" s="314"/>
      <c r="L1542" s="314"/>
      <c r="M1542" s="314"/>
      <c r="N1542" s="311"/>
      <c r="O1542" s="324" t="s">
        <v>27</v>
      </c>
      <c r="P1542" s="325"/>
      <c r="Q1542" s="326"/>
      <c r="R1542" s="326"/>
      <c r="S1542" s="326"/>
      <c r="T1542" s="22">
        <v>1</v>
      </c>
      <c r="U1542" s="23">
        <v>15</v>
      </c>
      <c r="V1542" s="22">
        <f t="shared" si="694"/>
        <v>15</v>
      </c>
      <c r="W1542" s="314"/>
      <c r="X1542" s="314"/>
      <c r="Y1542" s="314"/>
      <c r="Z1542" s="314"/>
      <c r="AA1542" s="311"/>
      <c r="AB1542" s="324" t="s">
        <v>27</v>
      </c>
      <c r="AC1542" s="325"/>
      <c r="AD1542" s="326"/>
      <c r="AE1542" s="326"/>
      <c r="AF1542" s="326"/>
      <c r="AG1542" s="22">
        <v>1</v>
      </c>
      <c r="AH1542" s="23">
        <v>15</v>
      </c>
      <c r="AI1542" s="22">
        <f t="shared" si="690"/>
        <v>15</v>
      </c>
      <c r="AJ1542" s="314"/>
      <c r="AK1542" s="314"/>
      <c r="AL1542" s="314"/>
      <c r="AM1542" s="314"/>
      <c r="AN1542" s="311"/>
      <c r="AO1542" s="324" t="s">
        <v>27</v>
      </c>
      <c r="AP1542" s="325"/>
      <c r="AQ1542" s="326"/>
      <c r="AR1542" s="326"/>
      <c r="AS1542" s="326"/>
      <c r="AT1542" s="22">
        <v>1</v>
      </c>
      <c r="AU1542" s="23">
        <v>15</v>
      </c>
      <c r="AV1542" s="22">
        <f t="shared" si="691"/>
        <v>15</v>
      </c>
      <c r="AW1542" s="314"/>
      <c r="AX1542" s="314"/>
      <c r="AY1542" s="314"/>
      <c r="AZ1542" s="314"/>
      <c r="BB1542" s="11" t="s">
        <v>27</v>
      </c>
      <c r="BC1542" s="12"/>
      <c r="BD1542" s="28"/>
      <c r="BE1542" s="28"/>
      <c r="BF1542" s="28"/>
      <c r="BG1542" s="10">
        <v>1</v>
      </c>
      <c r="BH1542" s="15">
        <v>15</v>
      </c>
      <c r="BI1542" s="10">
        <f t="shared" si="692"/>
        <v>15</v>
      </c>
      <c r="BJ1542" s="5"/>
      <c r="BK1542" s="5"/>
      <c r="BL1542" s="5"/>
      <c r="BM1542" s="5"/>
    </row>
    <row r="1543" spans="1:65" x14ac:dyDescent="0.25">
      <c r="A1543" s="311"/>
      <c r="B1543" s="324" t="s">
        <v>13</v>
      </c>
      <c r="C1543" s="325" t="s">
        <v>14</v>
      </c>
      <c r="D1543" s="326" t="s">
        <v>29</v>
      </c>
      <c r="E1543" s="326"/>
      <c r="F1543" s="326">
        <f>SUM(G1529:G1531)</f>
        <v>7.2</v>
      </c>
      <c r="G1543" s="332">
        <f>SUM(F1543)/20</f>
        <v>0.36</v>
      </c>
      <c r="H1543" s="23"/>
      <c r="I1543" s="22">
        <f t="shared" si="693"/>
        <v>0</v>
      </c>
      <c r="J1543" s="314"/>
      <c r="K1543" s="314"/>
      <c r="L1543" s="314"/>
      <c r="M1543" s="314"/>
      <c r="N1543" s="311"/>
      <c r="O1543" s="324" t="s">
        <v>13</v>
      </c>
      <c r="P1543" s="325" t="s">
        <v>14</v>
      </c>
      <c r="Q1543" s="326" t="s">
        <v>29</v>
      </c>
      <c r="R1543" s="326"/>
      <c r="S1543" s="326">
        <f>SUM(T1529:T1531)</f>
        <v>7.2</v>
      </c>
      <c r="T1543" s="332">
        <f>SUM(S1543)/20</f>
        <v>0.36</v>
      </c>
      <c r="U1543" s="23"/>
      <c r="V1543" s="22">
        <f t="shared" si="694"/>
        <v>0</v>
      </c>
      <c r="W1543" s="314"/>
      <c r="X1543" s="314"/>
      <c r="Y1543" s="314"/>
      <c r="Z1543" s="314"/>
      <c r="AA1543" s="311"/>
      <c r="AB1543" s="324" t="s">
        <v>13</v>
      </c>
      <c r="AC1543" s="325" t="s">
        <v>14</v>
      </c>
      <c r="AD1543" s="326" t="s">
        <v>29</v>
      </c>
      <c r="AE1543" s="326"/>
      <c r="AF1543" s="326">
        <f>SUM(AG1529:AG1531)</f>
        <v>7.2</v>
      </c>
      <c r="AG1543" s="332">
        <f>SUM(AF1543)/20</f>
        <v>0.36</v>
      </c>
      <c r="AH1543" s="23"/>
      <c r="AI1543" s="22">
        <f t="shared" si="690"/>
        <v>0</v>
      </c>
      <c r="AJ1543" s="314"/>
      <c r="AK1543" s="314"/>
      <c r="AL1543" s="314"/>
      <c r="AM1543" s="314"/>
      <c r="AN1543" s="311"/>
      <c r="AO1543" s="324" t="s">
        <v>13</v>
      </c>
      <c r="AP1543" s="325" t="s">
        <v>14</v>
      </c>
      <c r="AQ1543" s="326" t="s">
        <v>29</v>
      </c>
      <c r="AR1543" s="326"/>
      <c r="AS1543" s="326">
        <f>SUM(AT1529:AT1531)</f>
        <v>7.2</v>
      </c>
      <c r="AT1543" s="332">
        <f>SUM(AS1543)/20</f>
        <v>0.36</v>
      </c>
      <c r="AU1543" s="23"/>
      <c r="AV1543" s="22">
        <f t="shared" si="691"/>
        <v>0</v>
      </c>
      <c r="AW1543" s="314"/>
      <c r="AX1543" s="314"/>
      <c r="AY1543" s="314"/>
      <c r="AZ1543" s="314"/>
      <c r="BB1543" s="11" t="s">
        <v>13</v>
      </c>
      <c r="BC1543" s="12" t="s">
        <v>14</v>
      </c>
      <c r="BD1543" s="28" t="s">
        <v>29</v>
      </c>
      <c r="BE1543" s="28"/>
      <c r="BF1543" s="28">
        <f>SUM(BG1529:BG1531)</f>
        <v>7.2</v>
      </c>
      <c r="BG1543" s="34">
        <f>SUM(BF1543)/20</f>
        <v>0.36</v>
      </c>
      <c r="BH1543" s="23"/>
      <c r="BI1543" s="10">
        <f t="shared" si="692"/>
        <v>0</v>
      </c>
      <c r="BJ1543" s="5"/>
      <c r="BK1543" s="5"/>
      <c r="BL1543" s="5"/>
      <c r="BM1543" s="5"/>
    </row>
    <row r="1544" spans="1:65" x14ac:dyDescent="0.25">
      <c r="A1544" s="311"/>
      <c r="B1544" s="324" t="s">
        <v>13</v>
      </c>
      <c r="C1544" s="325" t="s">
        <v>14</v>
      </c>
      <c r="D1544" s="326" t="s">
        <v>30</v>
      </c>
      <c r="E1544" s="326"/>
      <c r="F1544" s="326">
        <f>SUM(G1532:G1534)</f>
        <v>0</v>
      </c>
      <c r="G1544" s="332">
        <f>SUM(F1544)/10</f>
        <v>0</v>
      </c>
      <c r="H1544" s="23"/>
      <c r="I1544" s="22">
        <f t="shared" si="693"/>
        <v>0</v>
      </c>
      <c r="J1544" s="314"/>
      <c r="K1544" s="314"/>
      <c r="L1544" s="314"/>
      <c r="M1544" s="314"/>
      <c r="N1544" s="311"/>
      <c r="O1544" s="324" t="s">
        <v>13</v>
      </c>
      <c r="P1544" s="325" t="s">
        <v>14</v>
      </c>
      <c r="Q1544" s="326" t="s">
        <v>30</v>
      </c>
      <c r="R1544" s="326"/>
      <c r="S1544" s="326">
        <f>SUM(T1532:T1534)</f>
        <v>0</v>
      </c>
      <c r="T1544" s="332">
        <f>SUM(S1544)/10</f>
        <v>0</v>
      </c>
      <c r="U1544" s="23"/>
      <c r="V1544" s="22">
        <f t="shared" si="694"/>
        <v>0</v>
      </c>
      <c r="W1544" s="314"/>
      <c r="X1544" s="314"/>
      <c r="Y1544" s="314"/>
      <c r="Z1544" s="314"/>
      <c r="AA1544" s="311"/>
      <c r="AB1544" s="324" t="s">
        <v>13</v>
      </c>
      <c r="AC1544" s="325" t="s">
        <v>14</v>
      </c>
      <c r="AD1544" s="326" t="s">
        <v>30</v>
      </c>
      <c r="AE1544" s="326"/>
      <c r="AF1544" s="326">
        <f>SUM(AG1532:AG1534)</f>
        <v>0</v>
      </c>
      <c r="AG1544" s="332">
        <f>SUM(AF1544)/10</f>
        <v>0</v>
      </c>
      <c r="AH1544" s="23"/>
      <c r="AI1544" s="22">
        <f t="shared" si="690"/>
        <v>0</v>
      </c>
      <c r="AJ1544" s="314"/>
      <c r="AK1544" s="314"/>
      <c r="AL1544" s="314"/>
      <c r="AM1544" s="314"/>
      <c r="AN1544" s="311"/>
      <c r="AO1544" s="324" t="s">
        <v>13</v>
      </c>
      <c r="AP1544" s="325" t="s">
        <v>14</v>
      </c>
      <c r="AQ1544" s="326" t="s">
        <v>30</v>
      </c>
      <c r="AR1544" s="326"/>
      <c r="AS1544" s="326">
        <f>SUM(AT1532:AT1534)</f>
        <v>0</v>
      </c>
      <c r="AT1544" s="332">
        <f>SUM(AS1544)/10</f>
        <v>0</v>
      </c>
      <c r="AU1544" s="23"/>
      <c r="AV1544" s="22">
        <f t="shared" si="691"/>
        <v>0</v>
      </c>
      <c r="AW1544" s="314"/>
      <c r="AX1544" s="314"/>
      <c r="AY1544" s="314"/>
      <c r="AZ1544" s="314"/>
      <c r="BB1544" s="11" t="s">
        <v>13</v>
      </c>
      <c r="BC1544" s="12" t="s">
        <v>14</v>
      </c>
      <c r="BD1544" s="28" t="s">
        <v>30</v>
      </c>
      <c r="BE1544" s="28"/>
      <c r="BF1544" s="28">
        <f>SUM(BG1532:BG1534)</f>
        <v>0</v>
      </c>
      <c r="BG1544" s="34">
        <f>SUM(BF1544)/10</f>
        <v>0</v>
      </c>
      <c r="BH1544" s="23"/>
      <c r="BI1544" s="10">
        <f t="shared" si="692"/>
        <v>0</v>
      </c>
      <c r="BJ1544" s="5"/>
      <c r="BK1544" s="5"/>
      <c r="BL1544" s="5"/>
      <c r="BM1544" s="5"/>
    </row>
    <row r="1545" spans="1:65" x14ac:dyDescent="0.25">
      <c r="A1545" s="311"/>
      <c r="B1545" s="324" t="s">
        <v>13</v>
      </c>
      <c r="C1545" s="325" t="s">
        <v>14</v>
      </c>
      <c r="D1545" s="326" t="s">
        <v>60</v>
      </c>
      <c r="E1545" s="326"/>
      <c r="F1545" s="333">
        <v>8</v>
      </c>
      <c r="G1545" s="332">
        <f>SUM(F1545)*0.25</f>
        <v>2</v>
      </c>
      <c r="H1545" s="23"/>
      <c r="I1545" s="22">
        <f t="shared" si="693"/>
        <v>0</v>
      </c>
      <c r="J1545" s="314"/>
      <c r="K1545" s="314"/>
      <c r="L1545" s="314"/>
      <c r="M1545" s="314"/>
      <c r="N1545" s="311"/>
      <c r="O1545" s="324" t="s">
        <v>13</v>
      </c>
      <c r="P1545" s="325" t="s">
        <v>14</v>
      </c>
      <c r="Q1545" s="326" t="s">
        <v>60</v>
      </c>
      <c r="R1545" s="326"/>
      <c r="S1545" s="333">
        <v>8</v>
      </c>
      <c r="T1545" s="332">
        <f>SUM(S1545)*0.25</f>
        <v>2</v>
      </c>
      <c r="U1545" s="23"/>
      <c r="V1545" s="22">
        <f t="shared" si="694"/>
        <v>0</v>
      </c>
      <c r="W1545" s="314"/>
      <c r="X1545" s="314"/>
      <c r="Y1545" s="314"/>
      <c r="Z1545" s="314"/>
      <c r="AA1545" s="311"/>
      <c r="AB1545" s="324" t="s">
        <v>13</v>
      </c>
      <c r="AC1545" s="325" t="s">
        <v>14</v>
      </c>
      <c r="AD1545" s="326" t="s">
        <v>60</v>
      </c>
      <c r="AE1545" s="326"/>
      <c r="AF1545" s="333">
        <v>8</v>
      </c>
      <c r="AG1545" s="332">
        <f>SUM(AF1545)*0.25</f>
        <v>2</v>
      </c>
      <c r="AH1545" s="23"/>
      <c r="AI1545" s="22">
        <f t="shared" si="690"/>
        <v>0</v>
      </c>
      <c r="AJ1545" s="314"/>
      <c r="AK1545" s="314"/>
      <c r="AL1545" s="314"/>
      <c r="AM1545" s="314"/>
      <c r="AN1545" s="311"/>
      <c r="AO1545" s="324" t="s">
        <v>13</v>
      </c>
      <c r="AP1545" s="325" t="s">
        <v>14</v>
      </c>
      <c r="AQ1545" s="326" t="s">
        <v>60</v>
      </c>
      <c r="AR1545" s="326"/>
      <c r="AS1545" s="333">
        <v>8</v>
      </c>
      <c r="AT1545" s="332">
        <f>SUM(AS1545)*0.25</f>
        <v>2</v>
      </c>
      <c r="AU1545" s="23"/>
      <c r="AV1545" s="22">
        <f t="shared" si="691"/>
        <v>0</v>
      </c>
      <c r="AW1545" s="314"/>
      <c r="AX1545" s="314"/>
      <c r="AY1545" s="314"/>
      <c r="AZ1545" s="314"/>
      <c r="BB1545" s="11" t="s">
        <v>13</v>
      </c>
      <c r="BC1545" s="12" t="s">
        <v>14</v>
      </c>
      <c r="BD1545" s="28" t="s">
        <v>60</v>
      </c>
      <c r="BE1545" s="28"/>
      <c r="BF1545" s="69">
        <v>8</v>
      </c>
      <c r="BG1545" s="34">
        <f>SUM(BF1545)*0.25</f>
        <v>2</v>
      </c>
      <c r="BH1545" s="23"/>
      <c r="BI1545" s="10">
        <f t="shared" si="692"/>
        <v>0</v>
      </c>
      <c r="BJ1545" s="5"/>
      <c r="BK1545" s="5"/>
      <c r="BL1545" s="5"/>
      <c r="BM1545" s="5"/>
    </row>
    <row r="1546" spans="1:65" x14ac:dyDescent="0.25">
      <c r="A1546" s="311"/>
      <c r="B1546" s="324" t="s">
        <v>13</v>
      </c>
      <c r="C1546" s="325" t="s">
        <v>14</v>
      </c>
      <c r="D1546" s="326" t="s">
        <v>247</v>
      </c>
      <c r="E1546" s="326"/>
      <c r="F1546" s="326"/>
      <c r="G1546" s="332">
        <f>SUM(G1543)</f>
        <v>0.36</v>
      </c>
      <c r="H1546" s="23"/>
      <c r="I1546" s="22">
        <f t="shared" si="693"/>
        <v>0</v>
      </c>
      <c r="J1546" s="314"/>
      <c r="K1546" s="314"/>
      <c r="L1546" s="314"/>
      <c r="M1546" s="314"/>
      <c r="N1546" s="311"/>
      <c r="O1546" s="324" t="s">
        <v>13</v>
      </c>
      <c r="P1546" s="325" t="s">
        <v>14</v>
      </c>
      <c r="Q1546" s="326" t="s">
        <v>247</v>
      </c>
      <c r="R1546" s="326"/>
      <c r="S1546" s="326"/>
      <c r="T1546" s="332">
        <f>SUM(T1543)</f>
        <v>0.36</v>
      </c>
      <c r="U1546" s="23"/>
      <c r="V1546" s="22">
        <f t="shared" si="694"/>
        <v>0</v>
      </c>
      <c r="W1546" s="314"/>
      <c r="X1546" s="314"/>
      <c r="Y1546" s="314"/>
      <c r="Z1546" s="314"/>
      <c r="AA1546" s="311"/>
      <c r="AB1546" s="324" t="s">
        <v>13</v>
      </c>
      <c r="AC1546" s="325" t="s">
        <v>14</v>
      </c>
      <c r="AD1546" s="326" t="s">
        <v>247</v>
      </c>
      <c r="AE1546" s="326"/>
      <c r="AF1546" s="326"/>
      <c r="AG1546" s="332">
        <f>SUM(AG1543)</f>
        <v>0.36</v>
      </c>
      <c r="AH1546" s="23"/>
      <c r="AI1546" s="22">
        <f t="shared" si="690"/>
        <v>0</v>
      </c>
      <c r="AJ1546" s="314"/>
      <c r="AK1546" s="314"/>
      <c r="AL1546" s="314"/>
      <c r="AM1546" s="314"/>
      <c r="AN1546" s="311"/>
      <c r="AO1546" s="324" t="s">
        <v>13</v>
      </c>
      <c r="AP1546" s="325" t="s">
        <v>14</v>
      </c>
      <c r="AQ1546" s="326" t="s">
        <v>247</v>
      </c>
      <c r="AR1546" s="326"/>
      <c r="AS1546" s="326"/>
      <c r="AT1546" s="332">
        <f>SUM(AT1543)</f>
        <v>0.36</v>
      </c>
      <c r="AU1546" s="23"/>
      <c r="AV1546" s="22">
        <f t="shared" si="691"/>
        <v>0</v>
      </c>
      <c r="AW1546" s="314"/>
      <c r="AX1546" s="314"/>
      <c r="AY1546" s="314"/>
      <c r="AZ1546" s="314"/>
      <c r="BB1546" s="11" t="s">
        <v>13</v>
      </c>
      <c r="BC1546" s="12" t="s">
        <v>14</v>
      </c>
      <c r="BD1546" s="28" t="s">
        <v>247</v>
      </c>
      <c r="BE1546" s="28"/>
      <c r="BF1546" s="28"/>
      <c r="BG1546" s="34">
        <f>SUM(BG1543)</f>
        <v>0.36</v>
      </c>
      <c r="BH1546" s="23"/>
      <c r="BI1546" s="10">
        <f t="shared" si="692"/>
        <v>0</v>
      </c>
      <c r="BJ1546" s="5"/>
      <c r="BK1546" s="5"/>
      <c r="BL1546" s="5"/>
      <c r="BM1546" s="5"/>
    </row>
    <row r="1547" spans="1:65" x14ac:dyDescent="0.25">
      <c r="A1547" s="311"/>
      <c r="B1547" s="324" t="s">
        <v>13</v>
      </c>
      <c r="C1547" s="325" t="s">
        <v>15</v>
      </c>
      <c r="D1547" s="326" t="s">
        <v>1248</v>
      </c>
      <c r="E1547" s="326"/>
      <c r="F1547" s="326">
        <v>8</v>
      </c>
      <c r="G1547" s="332">
        <v>8</v>
      </c>
      <c r="H1547" s="23"/>
      <c r="I1547" s="22">
        <f t="shared" si="693"/>
        <v>0</v>
      </c>
      <c r="J1547" s="314"/>
      <c r="K1547" s="314"/>
      <c r="L1547" s="314"/>
      <c r="M1547" s="314"/>
      <c r="N1547" s="311"/>
      <c r="O1547" s="324" t="s">
        <v>13</v>
      </c>
      <c r="P1547" s="325" t="s">
        <v>15</v>
      </c>
      <c r="Q1547" s="326" t="s">
        <v>1248</v>
      </c>
      <c r="R1547" s="326"/>
      <c r="S1547" s="326">
        <v>8</v>
      </c>
      <c r="T1547" s="332">
        <v>8</v>
      </c>
      <c r="U1547" s="23"/>
      <c r="V1547" s="22">
        <f t="shared" si="694"/>
        <v>0</v>
      </c>
      <c r="W1547" s="314"/>
      <c r="X1547" s="314"/>
      <c r="Y1547" s="314"/>
      <c r="Z1547" s="314"/>
      <c r="AA1547" s="311"/>
      <c r="AB1547" s="324" t="s">
        <v>13</v>
      </c>
      <c r="AC1547" s="325" t="s">
        <v>15</v>
      </c>
      <c r="AD1547" s="326" t="s">
        <v>1248</v>
      </c>
      <c r="AE1547" s="326"/>
      <c r="AF1547" s="326">
        <v>8</v>
      </c>
      <c r="AG1547" s="332">
        <v>8</v>
      </c>
      <c r="AH1547" s="23"/>
      <c r="AI1547" s="22">
        <f t="shared" si="690"/>
        <v>0</v>
      </c>
      <c r="AJ1547" s="314"/>
      <c r="AK1547" s="314"/>
      <c r="AL1547" s="314"/>
      <c r="AM1547" s="314"/>
      <c r="AN1547" s="311"/>
      <c r="AO1547" s="324" t="s">
        <v>13</v>
      </c>
      <c r="AP1547" s="325" t="s">
        <v>15</v>
      </c>
      <c r="AQ1547" s="326" t="s">
        <v>1248</v>
      </c>
      <c r="AR1547" s="326"/>
      <c r="AS1547" s="326">
        <v>8</v>
      </c>
      <c r="AT1547" s="332">
        <v>8</v>
      </c>
      <c r="AU1547" s="23"/>
      <c r="AV1547" s="22">
        <f t="shared" si="691"/>
        <v>0</v>
      </c>
      <c r="AW1547" s="314"/>
      <c r="AX1547" s="314"/>
      <c r="AY1547" s="314"/>
      <c r="AZ1547" s="314"/>
      <c r="BB1547" s="11" t="s">
        <v>13</v>
      </c>
      <c r="BC1547" s="12" t="s">
        <v>15</v>
      </c>
      <c r="BD1547" s="28" t="s">
        <v>1248</v>
      </c>
      <c r="BE1547" s="28"/>
      <c r="BF1547" s="28">
        <v>8</v>
      </c>
      <c r="BG1547" s="34">
        <v>8</v>
      </c>
      <c r="BH1547" s="23"/>
      <c r="BI1547" s="10">
        <f t="shared" si="692"/>
        <v>0</v>
      </c>
      <c r="BJ1547" s="5"/>
      <c r="BK1547" s="5"/>
      <c r="BL1547" s="5"/>
      <c r="BM1547" s="5"/>
    </row>
    <row r="1548" spans="1:65" x14ac:dyDescent="0.25">
      <c r="A1548" s="311"/>
      <c r="B1548" s="324" t="s">
        <v>13</v>
      </c>
      <c r="C1548" s="325" t="s">
        <v>15</v>
      </c>
      <c r="D1548" s="326" t="s">
        <v>1209</v>
      </c>
      <c r="E1548" s="326"/>
      <c r="F1548" s="326">
        <v>8</v>
      </c>
      <c r="G1548" s="332">
        <f>SUM(F1548)*1</f>
        <v>8</v>
      </c>
      <c r="H1548" s="23"/>
      <c r="I1548" s="22">
        <f t="shared" si="693"/>
        <v>0</v>
      </c>
      <c r="J1548" s="314"/>
      <c r="K1548" s="314"/>
      <c r="L1548" s="314"/>
      <c r="M1548" s="314"/>
      <c r="N1548" s="311"/>
      <c r="O1548" s="324" t="s">
        <v>13</v>
      </c>
      <c r="P1548" s="325" t="s">
        <v>15</v>
      </c>
      <c r="Q1548" s="326" t="s">
        <v>1209</v>
      </c>
      <c r="R1548" s="326"/>
      <c r="S1548" s="326">
        <v>8</v>
      </c>
      <c r="T1548" s="332">
        <f>SUM(S1548)*1</f>
        <v>8</v>
      </c>
      <c r="U1548" s="23"/>
      <c r="V1548" s="22">
        <f t="shared" si="694"/>
        <v>0</v>
      </c>
      <c r="W1548" s="314"/>
      <c r="X1548" s="314"/>
      <c r="Y1548" s="314"/>
      <c r="Z1548" s="314"/>
      <c r="AA1548" s="311"/>
      <c r="AB1548" s="324" t="s">
        <v>13</v>
      </c>
      <c r="AC1548" s="325" t="s">
        <v>15</v>
      </c>
      <c r="AD1548" s="326" t="s">
        <v>1209</v>
      </c>
      <c r="AE1548" s="326"/>
      <c r="AF1548" s="326">
        <v>8</v>
      </c>
      <c r="AG1548" s="332">
        <f>SUM(AF1548)*1</f>
        <v>8</v>
      </c>
      <c r="AH1548" s="23"/>
      <c r="AI1548" s="22">
        <f t="shared" si="690"/>
        <v>0</v>
      </c>
      <c r="AJ1548" s="314"/>
      <c r="AK1548" s="314"/>
      <c r="AL1548" s="314"/>
      <c r="AM1548" s="314"/>
      <c r="AN1548" s="311"/>
      <c r="AO1548" s="324" t="s">
        <v>13</v>
      </c>
      <c r="AP1548" s="325" t="s">
        <v>15</v>
      </c>
      <c r="AQ1548" s="326" t="s">
        <v>1209</v>
      </c>
      <c r="AR1548" s="326"/>
      <c r="AS1548" s="326">
        <v>8</v>
      </c>
      <c r="AT1548" s="332">
        <f>SUM(AS1548)*1</f>
        <v>8</v>
      </c>
      <c r="AU1548" s="23"/>
      <c r="AV1548" s="22">
        <f t="shared" si="691"/>
        <v>0</v>
      </c>
      <c r="AW1548" s="314"/>
      <c r="AX1548" s="314"/>
      <c r="AY1548" s="314"/>
      <c r="AZ1548" s="314"/>
      <c r="BB1548" s="11" t="s">
        <v>13</v>
      </c>
      <c r="BC1548" s="12" t="s">
        <v>15</v>
      </c>
      <c r="BD1548" s="28" t="s">
        <v>1209</v>
      </c>
      <c r="BE1548" s="28"/>
      <c r="BF1548" s="28">
        <v>8</v>
      </c>
      <c r="BG1548" s="34">
        <f>SUM(BF1548)*1</f>
        <v>8</v>
      </c>
      <c r="BH1548" s="23"/>
      <c r="BI1548" s="10">
        <f t="shared" si="692"/>
        <v>0</v>
      </c>
      <c r="BJ1548" s="5"/>
      <c r="BK1548" s="5"/>
      <c r="BL1548" s="5"/>
      <c r="BM1548" s="5"/>
    </row>
    <row r="1549" spans="1:65" x14ac:dyDescent="0.25">
      <c r="A1549" s="311"/>
      <c r="B1549" s="324" t="s">
        <v>13</v>
      </c>
      <c r="C1549" s="325" t="s">
        <v>15</v>
      </c>
      <c r="D1549" s="326"/>
      <c r="E1549" s="326"/>
      <c r="F1549" s="326"/>
      <c r="G1549" s="332"/>
      <c r="H1549" s="23"/>
      <c r="I1549" s="22">
        <f t="shared" si="693"/>
        <v>0</v>
      </c>
      <c r="J1549" s="314"/>
      <c r="K1549" s="314"/>
      <c r="L1549" s="314"/>
      <c r="M1549" s="314"/>
      <c r="N1549" s="311"/>
      <c r="O1549" s="324" t="s">
        <v>13</v>
      </c>
      <c r="P1549" s="325" t="s">
        <v>15</v>
      </c>
      <c r="Q1549" s="326"/>
      <c r="R1549" s="326"/>
      <c r="S1549" s="326"/>
      <c r="T1549" s="332"/>
      <c r="U1549" s="23"/>
      <c r="V1549" s="22">
        <f t="shared" si="694"/>
        <v>0</v>
      </c>
      <c r="W1549" s="314"/>
      <c r="X1549" s="314"/>
      <c r="Y1549" s="314"/>
      <c r="Z1549" s="314"/>
      <c r="AA1549" s="311"/>
      <c r="AB1549" s="324" t="s">
        <v>13</v>
      </c>
      <c r="AC1549" s="325" t="s">
        <v>15</v>
      </c>
      <c r="AD1549" s="326"/>
      <c r="AE1549" s="326"/>
      <c r="AF1549" s="326"/>
      <c r="AG1549" s="332"/>
      <c r="AH1549" s="23"/>
      <c r="AI1549" s="22">
        <f t="shared" si="690"/>
        <v>0</v>
      </c>
      <c r="AJ1549" s="314"/>
      <c r="AK1549" s="314"/>
      <c r="AL1549" s="314"/>
      <c r="AM1549" s="314"/>
      <c r="AN1549" s="311"/>
      <c r="AO1549" s="324" t="s">
        <v>13</v>
      </c>
      <c r="AP1549" s="325" t="s">
        <v>15</v>
      </c>
      <c r="AQ1549" s="326"/>
      <c r="AR1549" s="326"/>
      <c r="AS1549" s="326"/>
      <c r="AT1549" s="332"/>
      <c r="AU1549" s="23"/>
      <c r="AV1549" s="22">
        <f t="shared" si="691"/>
        <v>0</v>
      </c>
      <c r="AW1549" s="314"/>
      <c r="AX1549" s="314"/>
      <c r="AY1549" s="314"/>
      <c r="AZ1549" s="314"/>
      <c r="BB1549" s="11" t="s">
        <v>13</v>
      </c>
      <c r="BC1549" s="12" t="s">
        <v>15</v>
      </c>
      <c r="BD1549" s="28"/>
      <c r="BE1549" s="28"/>
      <c r="BF1549" s="28"/>
      <c r="BG1549" s="34"/>
      <c r="BH1549" s="23"/>
      <c r="BI1549" s="10">
        <f t="shared" si="692"/>
        <v>0</v>
      </c>
      <c r="BJ1549" s="5"/>
      <c r="BK1549" s="5"/>
      <c r="BL1549" s="5"/>
      <c r="BM1549" s="5"/>
    </row>
    <row r="1550" spans="1:65" x14ac:dyDescent="0.25">
      <c r="A1550" s="311"/>
      <c r="B1550" s="324" t="s">
        <v>13</v>
      </c>
      <c r="C1550" s="325" t="s">
        <v>16</v>
      </c>
      <c r="D1550" s="326"/>
      <c r="E1550" s="326"/>
      <c r="F1550" s="326"/>
      <c r="G1550" s="332">
        <v>2</v>
      </c>
      <c r="H1550" s="23"/>
      <c r="I1550" s="22">
        <f t="shared" si="693"/>
        <v>0</v>
      </c>
      <c r="J1550" s="314"/>
      <c r="K1550" s="314"/>
      <c r="L1550" s="314"/>
      <c r="M1550" s="314"/>
      <c r="N1550" s="311"/>
      <c r="O1550" s="324" t="s">
        <v>13</v>
      </c>
      <c r="P1550" s="325" t="s">
        <v>16</v>
      </c>
      <c r="Q1550" s="326"/>
      <c r="R1550" s="326"/>
      <c r="S1550" s="326"/>
      <c r="T1550" s="332">
        <v>2</v>
      </c>
      <c r="U1550" s="23"/>
      <c r="V1550" s="22">
        <f t="shared" si="694"/>
        <v>0</v>
      </c>
      <c r="W1550" s="314"/>
      <c r="X1550" s="314"/>
      <c r="Y1550" s="314"/>
      <c r="Z1550" s="314"/>
      <c r="AA1550" s="311"/>
      <c r="AB1550" s="324" t="s">
        <v>13</v>
      </c>
      <c r="AC1550" s="325" t="s">
        <v>16</v>
      </c>
      <c r="AD1550" s="326"/>
      <c r="AE1550" s="326"/>
      <c r="AF1550" s="326"/>
      <c r="AG1550" s="332">
        <v>2</v>
      </c>
      <c r="AH1550" s="23"/>
      <c r="AI1550" s="22">
        <f t="shared" si="690"/>
        <v>0</v>
      </c>
      <c r="AJ1550" s="314"/>
      <c r="AK1550" s="314"/>
      <c r="AL1550" s="314"/>
      <c r="AM1550" s="314"/>
      <c r="AN1550" s="311"/>
      <c r="AO1550" s="324" t="s">
        <v>13</v>
      </c>
      <c r="AP1550" s="325" t="s">
        <v>16</v>
      </c>
      <c r="AQ1550" s="326"/>
      <c r="AR1550" s="326"/>
      <c r="AS1550" s="326"/>
      <c r="AT1550" s="332">
        <v>2</v>
      </c>
      <c r="AU1550" s="23"/>
      <c r="AV1550" s="22">
        <f t="shared" si="691"/>
        <v>0</v>
      </c>
      <c r="AW1550" s="314"/>
      <c r="AX1550" s="314"/>
      <c r="AY1550" s="314"/>
      <c r="AZ1550" s="314"/>
      <c r="BB1550" s="11" t="s">
        <v>13</v>
      </c>
      <c r="BC1550" s="12" t="s">
        <v>16</v>
      </c>
      <c r="BD1550" s="28"/>
      <c r="BE1550" s="28"/>
      <c r="BF1550" s="28"/>
      <c r="BG1550" s="34">
        <v>2</v>
      </c>
      <c r="BH1550" s="23"/>
      <c r="BI1550" s="10">
        <f t="shared" si="692"/>
        <v>0</v>
      </c>
      <c r="BJ1550" s="5"/>
      <c r="BK1550" s="5"/>
      <c r="BL1550" s="5"/>
      <c r="BM1550" s="5"/>
    </row>
    <row r="1551" spans="1:65" x14ac:dyDescent="0.25">
      <c r="A1551" s="311"/>
      <c r="B1551" s="324" t="s">
        <v>13</v>
      </c>
      <c r="C1551" s="325" t="s">
        <v>16</v>
      </c>
      <c r="D1551" s="326"/>
      <c r="E1551" s="326"/>
      <c r="F1551" s="326"/>
      <c r="G1551" s="332"/>
      <c r="H1551" s="23"/>
      <c r="I1551" s="22">
        <f t="shared" si="693"/>
        <v>0</v>
      </c>
      <c r="J1551" s="314"/>
      <c r="K1551" s="314"/>
      <c r="L1551" s="314"/>
      <c r="M1551" s="314"/>
      <c r="N1551" s="311"/>
      <c r="O1551" s="324" t="s">
        <v>13</v>
      </c>
      <c r="P1551" s="325" t="s">
        <v>16</v>
      </c>
      <c r="Q1551" s="326"/>
      <c r="R1551" s="326"/>
      <c r="S1551" s="326"/>
      <c r="T1551" s="332"/>
      <c r="U1551" s="23"/>
      <c r="V1551" s="22">
        <f t="shared" si="694"/>
        <v>0</v>
      </c>
      <c r="W1551" s="314"/>
      <c r="X1551" s="314"/>
      <c r="Y1551" s="314"/>
      <c r="Z1551" s="314"/>
      <c r="AA1551" s="311"/>
      <c r="AB1551" s="324" t="s">
        <v>13</v>
      </c>
      <c r="AC1551" s="325" t="s">
        <v>16</v>
      </c>
      <c r="AD1551" s="326"/>
      <c r="AE1551" s="326"/>
      <c r="AF1551" s="326"/>
      <c r="AG1551" s="332"/>
      <c r="AH1551" s="23"/>
      <c r="AI1551" s="22">
        <f t="shared" si="690"/>
        <v>0</v>
      </c>
      <c r="AJ1551" s="314"/>
      <c r="AK1551" s="314"/>
      <c r="AL1551" s="314"/>
      <c r="AM1551" s="314"/>
      <c r="AN1551" s="311"/>
      <c r="AO1551" s="324" t="s">
        <v>13</v>
      </c>
      <c r="AP1551" s="325" t="s">
        <v>16</v>
      </c>
      <c r="AQ1551" s="326"/>
      <c r="AR1551" s="326"/>
      <c r="AS1551" s="326"/>
      <c r="AT1551" s="332"/>
      <c r="AU1551" s="23"/>
      <c r="AV1551" s="22">
        <f t="shared" si="691"/>
        <v>0</v>
      </c>
      <c r="AW1551" s="314"/>
      <c r="AX1551" s="314"/>
      <c r="AY1551" s="314"/>
      <c r="AZ1551" s="314"/>
      <c r="BB1551" s="11" t="s">
        <v>13</v>
      </c>
      <c r="BC1551" s="12" t="s">
        <v>16</v>
      </c>
      <c r="BD1551" s="28"/>
      <c r="BE1551" s="28"/>
      <c r="BF1551" s="28"/>
      <c r="BG1551" s="34"/>
      <c r="BH1551" s="23"/>
      <c r="BI1551" s="10">
        <f t="shared" si="692"/>
        <v>0</v>
      </c>
      <c r="BJ1551" s="5"/>
      <c r="BK1551" s="5"/>
      <c r="BL1551" s="5"/>
      <c r="BM1551" s="5"/>
    </row>
    <row r="1552" spans="1:65" x14ac:dyDescent="0.25">
      <c r="A1552" s="311"/>
      <c r="B1552" s="324" t="s">
        <v>21</v>
      </c>
      <c r="C1552" s="325" t="s">
        <v>14</v>
      </c>
      <c r="D1552" s="326"/>
      <c r="E1552" s="326"/>
      <c r="F1552" s="326"/>
      <c r="G1552" s="22">
        <f>SUM(G1543:G1546)</f>
        <v>2.7199999999999998</v>
      </c>
      <c r="H1552" s="23">
        <v>37.42</v>
      </c>
      <c r="I1552" s="22">
        <f t="shared" si="693"/>
        <v>101.7824</v>
      </c>
      <c r="J1552" s="314"/>
      <c r="K1552" s="314">
        <f>SUM(G1552)*I1527</f>
        <v>13.599999999999998</v>
      </c>
      <c r="L1552" s="314"/>
      <c r="M1552" s="314"/>
      <c r="N1552" s="311"/>
      <c r="O1552" s="324" t="s">
        <v>21</v>
      </c>
      <c r="P1552" s="325" t="s">
        <v>14</v>
      </c>
      <c r="Q1552" s="326"/>
      <c r="R1552" s="326"/>
      <c r="S1552" s="326"/>
      <c r="T1552" s="22">
        <f>SUM(T1543:T1546)</f>
        <v>2.7199999999999998</v>
      </c>
      <c r="U1552" s="23">
        <v>37.42</v>
      </c>
      <c r="V1552" s="22">
        <f t="shared" si="694"/>
        <v>101.7824</v>
      </c>
      <c r="W1552" s="314"/>
      <c r="X1552" s="314">
        <f>SUM(T1552)*V1527</f>
        <v>0</v>
      </c>
      <c r="Y1552" s="314"/>
      <c r="Z1552" s="314"/>
      <c r="AA1552" s="311"/>
      <c r="AB1552" s="324" t="s">
        <v>21</v>
      </c>
      <c r="AC1552" s="325" t="s">
        <v>14</v>
      </c>
      <c r="AD1552" s="326"/>
      <c r="AE1552" s="326"/>
      <c r="AF1552" s="326"/>
      <c r="AG1552" s="22">
        <f>SUM(AG1543:AG1546)</f>
        <v>2.7199999999999998</v>
      </c>
      <c r="AH1552" s="23">
        <v>37.42</v>
      </c>
      <c r="AI1552" s="22">
        <f t="shared" si="690"/>
        <v>101.7824</v>
      </c>
      <c r="AJ1552" s="314"/>
      <c r="AK1552" s="314">
        <f>SUM(AG1552)*AI1527</f>
        <v>0</v>
      </c>
      <c r="AL1552" s="314"/>
      <c r="AM1552" s="314"/>
      <c r="AN1552" s="311"/>
      <c r="AO1552" s="324" t="s">
        <v>21</v>
      </c>
      <c r="AP1552" s="325" t="s">
        <v>14</v>
      </c>
      <c r="AQ1552" s="326"/>
      <c r="AR1552" s="326"/>
      <c r="AS1552" s="326"/>
      <c r="AT1552" s="22">
        <f>SUM(AT1543:AT1546)</f>
        <v>2.7199999999999998</v>
      </c>
      <c r="AU1552" s="23">
        <v>37.42</v>
      </c>
      <c r="AV1552" s="22">
        <f t="shared" si="691"/>
        <v>101.7824</v>
      </c>
      <c r="AW1552" s="314"/>
      <c r="AX1552" s="314">
        <f>SUM(AT1552)*AV1527</f>
        <v>0</v>
      </c>
      <c r="AY1552" s="314"/>
      <c r="AZ1552" s="314"/>
      <c r="BB1552" s="11" t="s">
        <v>21</v>
      </c>
      <c r="BC1552" s="12" t="s">
        <v>14</v>
      </c>
      <c r="BD1552" s="28"/>
      <c r="BE1552" s="28"/>
      <c r="BF1552" s="28"/>
      <c r="BG1552" s="22">
        <f>SUM(BG1543:BG1546)</f>
        <v>2.7199999999999998</v>
      </c>
      <c r="BH1552" s="15">
        <v>37.42</v>
      </c>
      <c r="BI1552" s="10">
        <f t="shared" si="692"/>
        <v>101.7824</v>
      </c>
      <c r="BJ1552" s="5"/>
      <c r="BK1552" s="5">
        <f>SUM(BG1552)*BI1527</f>
        <v>0</v>
      </c>
      <c r="BL1552" s="5"/>
      <c r="BM1552" s="5"/>
    </row>
    <row r="1553" spans="1:65" x14ac:dyDescent="0.25">
      <c r="A1553" s="311"/>
      <c r="B1553" s="324" t="s">
        <v>21</v>
      </c>
      <c r="C1553" s="325" t="s">
        <v>15</v>
      </c>
      <c r="D1553" s="326"/>
      <c r="E1553" s="326"/>
      <c r="F1553" s="326"/>
      <c r="G1553" s="22">
        <f>SUM(G1547:G1549)</f>
        <v>16</v>
      </c>
      <c r="H1553" s="23">
        <v>37.42</v>
      </c>
      <c r="I1553" s="22">
        <f t="shared" si="693"/>
        <v>598.72</v>
      </c>
      <c r="J1553" s="314"/>
      <c r="K1553" s="314"/>
      <c r="L1553" s="314">
        <f>SUM(G1553)*I1527</f>
        <v>80</v>
      </c>
      <c r="M1553" s="314"/>
      <c r="N1553" s="311"/>
      <c r="O1553" s="324" t="s">
        <v>21</v>
      </c>
      <c r="P1553" s="325" t="s">
        <v>15</v>
      </c>
      <c r="Q1553" s="326"/>
      <c r="R1553" s="326"/>
      <c r="S1553" s="326"/>
      <c r="T1553" s="22">
        <f>SUM(T1547:T1549)</f>
        <v>16</v>
      </c>
      <c r="U1553" s="23">
        <v>37.42</v>
      </c>
      <c r="V1553" s="22">
        <f t="shared" si="694"/>
        <v>598.72</v>
      </c>
      <c r="W1553" s="314"/>
      <c r="X1553" s="314"/>
      <c r="Y1553" s="314">
        <f>SUM(T1553)*V1527</f>
        <v>0</v>
      </c>
      <c r="Z1553" s="314"/>
      <c r="AA1553" s="311"/>
      <c r="AB1553" s="324" t="s">
        <v>21</v>
      </c>
      <c r="AC1553" s="325" t="s">
        <v>15</v>
      </c>
      <c r="AD1553" s="326"/>
      <c r="AE1553" s="326"/>
      <c r="AF1553" s="326"/>
      <c r="AG1553" s="22">
        <f>SUM(AG1547:AG1549)</f>
        <v>16</v>
      </c>
      <c r="AH1553" s="23">
        <v>37.42</v>
      </c>
      <c r="AI1553" s="22">
        <f t="shared" si="690"/>
        <v>598.72</v>
      </c>
      <c r="AJ1553" s="314"/>
      <c r="AK1553" s="314"/>
      <c r="AL1553" s="314">
        <f>SUM(AG1553)*AI1527</f>
        <v>0</v>
      </c>
      <c r="AM1553" s="314"/>
      <c r="AN1553" s="311"/>
      <c r="AO1553" s="324" t="s">
        <v>21</v>
      </c>
      <c r="AP1553" s="325" t="s">
        <v>15</v>
      </c>
      <c r="AQ1553" s="326"/>
      <c r="AR1553" s="326"/>
      <c r="AS1553" s="326"/>
      <c r="AT1553" s="22">
        <f>SUM(AT1547:AT1549)</f>
        <v>16</v>
      </c>
      <c r="AU1553" s="23">
        <v>37.42</v>
      </c>
      <c r="AV1553" s="22">
        <f t="shared" si="691"/>
        <v>598.72</v>
      </c>
      <c r="AW1553" s="314"/>
      <c r="AX1553" s="314"/>
      <c r="AY1553" s="314">
        <f>SUM(AT1553)*AV1527</f>
        <v>0</v>
      </c>
      <c r="AZ1553" s="314"/>
      <c r="BB1553" s="11" t="s">
        <v>21</v>
      </c>
      <c r="BC1553" s="12" t="s">
        <v>15</v>
      </c>
      <c r="BD1553" s="28"/>
      <c r="BE1553" s="28"/>
      <c r="BF1553" s="28"/>
      <c r="BG1553" s="22">
        <f>SUM(BG1547:BG1549)</f>
        <v>16</v>
      </c>
      <c r="BH1553" s="15">
        <v>37.42</v>
      </c>
      <c r="BI1553" s="10">
        <f t="shared" si="692"/>
        <v>598.72</v>
      </c>
      <c r="BJ1553" s="5"/>
      <c r="BK1553" s="5"/>
      <c r="BL1553" s="5">
        <f>SUM(BG1553)*BI1527</f>
        <v>0</v>
      </c>
      <c r="BM1553" s="5"/>
    </row>
    <row r="1554" spans="1:65" x14ac:dyDescent="0.25">
      <c r="A1554" s="311"/>
      <c r="B1554" s="324" t="s">
        <v>21</v>
      </c>
      <c r="C1554" s="325" t="s">
        <v>16</v>
      </c>
      <c r="D1554" s="326"/>
      <c r="E1554" s="326"/>
      <c r="F1554" s="326"/>
      <c r="G1554" s="22">
        <f>SUM(G1550:G1551)</f>
        <v>2</v>
      </c>
      <c r="H1554" s="23">
        <v>37.42</v>
      </c>
      <c r="I1554" s="22">
        <f t="shared" si="693"/>
        <v>74.84</v>
      </c>
      <c r="J1554" s="314"/>
      <c r="K1554" s="314"/>
      <c r="L1554" s="314"/>
      <c r="M1554" s="314">
        <f>SUM(G1554)*I1527</f>
        <v>10</v>
      </c>
      <c r="N1554" s="311"/>
      <c r="O1554" s="324" t="s">
        <v>21</v>
      </c>
      <c r="P1554" s="325" t="s">
        <v>16</v>
      </c>
      <c r="Q1554" s="326"/>
      <c r="R1554" s="326"/>
      <c r="S1554" s="326"/>
      <c r="T1554" s="22">
        <f>SUM(T1550:T1551)</f>
        <v>2</v>
      </c>
      <c r="U1554" s="23">
        <v>37.42</v>
      </c>
      <c r="V1554" s="22">
        <f t="shared" si="694"/>
        <v>74.84</v>
      </c>
      <c r="W1554" s="314"/>
      <c r="X1554" s="314"/>
      <c r="Y1554" s="314"/>
      <c r="Z1554" s="314">
        <f>SUM(T1554)*V1527</f>
        <v>0</v>
      </c>
      <c r="AA1554" s="311"/>
      <c r="AB1554" s="324" t="s">
        <v>21</v>
      </c>
      <c r="AC1554" s="325" t="s">
        <v>16</v>
      </c>
      <c r="AD1554" s="326"/>
      <c r="AE1554" s="326"/>
      <c r="AF1554" s="326"/>
      <c r="AG1554" s="22">
        <f>SUM(AG1550:AG1551)</f>
        <v>2</v>
      </c>
      <c r="AH1554" s="23">
        <v>37.42</v>
      </c>
      <c r="AI1554" s="22">
        <f t="shared" si="690"/>
        <v>74.84</v>
      </c>
      <c r="AJ1554" s="314"/>
      <c r="AK1554" s="314"/>
      <c r="AL1554" s="314"/>
      <c r="AM1554" s="314">
        <f>SUM(AG1554)*AI1527</f>
        <v>0</v>
      </c>
      <c r="AN1554" s="311"/>
      <c r="AO1554" s="324" t="s">
        <v>21</v>
      </c>
      <c r="AP1554" s="325" t="s">
        <v>16</v>
      </c>
      <c r="AQ1554" s="326"/>
      <c r="AR1554" s="326"/>
      <c r="AS1554" s="326"/>
      <c r="AT1554" s="22">
        <f>SUM(AT1550:AT1551)</f>
        <v>2</v>
      </c>
      <c r="AU1554" s="23">
        <v>37.42</v>
      </c>
      <c r="AV1554" s="22">
        <f t="shared" si="691"/>
        <v>74.84</v>
      </c>
      <c r="AW1554" s="314"/>
      <c r="AX1554" s="314"/>
      <c r="AY1554" s="314"/>
      <c r="AZ1554" s="314">
        <f>SUM(AT1554)*AV1527</f>
        <v>0</v>
      </c>
      <c r="BB1554" s="11" t="s">
        <v>21</v>
      </c>
      <c r="BC1554" s="12" t="s">
        <v>16</v>
      </c>
      <c r="BD1554" s="28"/>
      <c r="BE1554" s="28"/>
      <c r="BF1554" s="28"/>
      <c r="BG1554" s="22">
        <f>SUM(BG1550:BG1551)</f>
        <v>2</v>
      </c>
      <c r="BH1554" s="15">
        <v>37.42</v>
      </c>
      <c r="BI1554" s="10">
        <f t="shared" si="692"/>
        <v>74.84</v>
      </c>
      <c r="BJ1554" s="5"/>
      <c r="BK1554" s="5"/>
      <c r="BL1554" s="5"/>
      <c r="BM1554" s="5">
        <f>SUM(BG1554)*BI1527</f>
        <v>0</v>
      </c>
    </row>
    <row r="1555" spans="1:65" x14ac:dyDescent="0.25">
      <c r="A1555" s="311"/>
      <c r="B1555" s="324" t="s">
        <v>13</v>
      </c>
      <c r="C1555" s="325" t="s">
        <v>17</v>
      </c>
      <c r="D1555" s="326"/>
      <c r="E1555" s="326"/>
      <c r="F1555" s="326"/>
      <c r="G1555" s="332">
        <v>1</v>
      </c>
      <c r="H1555" s="23">
        <v>37.42</v>
      </c>
      <c r="I1555" s="22">
        <f t="shared" si="693"/>
        <v>37.42</v>
      </c>
      <c r="J1555" s="314"/>
      <c r="K1555" s="314"/>
      <c r="L1555" s="314">
        <f>SUM(G1555)*I1527</f>
        <v>5</v>
      </c>
      <c r="M1555" s="314"/>
      <c r="N1555" s="311"/>
      <c r="O1555" s="324" t="s">
        <v>13</v>
      </c>
      <c r="P1555" s="325" t="s">
        <v>17</v>
      </c>
      <c r="Q1555" s="326"/>
      <c r="R1555" s="326"/>
      <c r="S1555" s="326"/>
      <c r="T1555" s="332">
        <v>1</v>
      </c>
      <c r="U1555" s="23">
        <v>37.42</v>
      </c>
      <c r="V1555" s="22">
        <f t="shared" si="694"/>
        <v>37.42</v>
      </c>
      <c r="W1555" s="314"/>
      <c r="X1555" s="314"/>
      <c r="Y1555" s="314">
        <f>SUM(T1555)*V1527</f>
        <v>0</v>
      </c>
      <c r="Z1555" s="314"/>
      <c r="AA1555" s="311"/>
      <c r="AB1555" s="324" t="s">
        <v>13</v>
      </c>
      <c r="AC1555" s="325" t="s">
        <v>17</v>
      </c>
      <c r="AD1555" s="326"/>
      <c r="AE1555" s="326"/>
      <c r="AF1555" s="326"/>
      <c r="AG1555" s="332">
        <v>1</v>
      </c>
      <c r="AH1555" s="23">
        <v>37.42</v>
      </c>
      <c r="AI1555" s="22">
        <f t="shared" si="690"/>
        <v>37.42</v>
      </c>
      <c r="AJ1555" s="314"/>
      <c r="AK1555" s="314"/>
      <c r="AL1555" s="314">
        <f>SUM(AG1555)*AI1527</f>
        <v>0</v>
      </c>
      <c r="AM1555" s="314"/>
      <c r="AN1555" s="311"/>
      <c r="AO1555" s="324" t="s">
        <v>13</v>
      </c>
      <c r="AP1555" s="325" t="s">
        <v>17</v>
      </c>
      <c r="AQ1555" s="326"/>
      <c r="AR1555" s="326"/>
      <c r="AS1555" s="326"/>
      <c r="AT1555" s="332">
        <v>1</v>
      </c>
      <c r="AU1555" s="23">
        <v>37.42</v>
      </c>
      <c r="AV1555" s="22">
        <f t="shared" si="691"/>
        <v>37.42</v>
      </c>
      <c r="AW1555" s="314"/>
      <c r="AX1555" s="314"/>
      <c r="AY1555" s="314">
        <f>SUM(AT1555)*AV1527</f>
        <v>0</v>
      </c>
      <c r="AZ1555" s="314"/>
      <c r="BB1555" s="11" t="s">
        <v>13</v>
      </c>
      <c r="BC1555" s="12" t="s">
        <v>17</v>
      </c>
      <c r="BD1555" s="28"/>
      <c r="BE1555" s="28"/>
      <c r="BF1555" s="28"/>
      <c r="BG1555" s="34">
        <v>1</v>
      </c>
      <c r="BH1555" s="15">
        <v>37.42</v>
      </c>
      <c r="BI1555" s="10">
        <f t="shared" si="692"/>
        <v>37.42</v>
      </c>
      <c r="BJ1555" s="5"/>
      <c r="BK1555" s="5"/>
      <c r="BL1555" s="5">
        <f>SUM(BG1555)*BI1527</f>
        <v>0</v>
      </c>
      <c r="BM1555" s="5"/>
    </row>
    <row r="1556" spans="1:65" x14ac:dyDescent="0.25">
      <c r="A1556" s="311"/>
      <c r="B1556" s="324" t="s">
        <v>12</v>
      </c>
      <c r="C1556" s="325"/>
      <c r="D1556" s="326"/>
      <c r="E1556" s="326"/>
      <c r="F1556" s="326"/>
      <c r="G1556" s="22"/>
      <c r="H1556" s="23">
        <v>37.42</v>
      </c>
      <c r="I1556" s="22">
        <f t="shared" si="693"/>
        <v>0</v>
      </c>
      <c r="J1556" s="314"/>
      <c r="K1556" s="314"/>
      <c r="L1556" s="314"/>
      <c r="M1556" s="314"/>
      <c r="N1556" s="311"/>
      <c r="O1556" s="324" t="s">
        <v>12</v>
      </c>
      <c r="P1556" s="325"/>
      <c r="Q1556" s="326"/>
      <c r="R1556" s="326"/>
      <c r="S1556" s="326"/>
      <c r="T1556" s="22"/>
      <c r="U1556" s="23">
        <v>37.42</v>
      </c>
      <c r="V1556" s="22">
        <f t="shared" si="694"/>
        <v>0</v>
      </c>
      <c r="W1556" s="314"/>
      <c r="X1556" s="314"/>
      <c r="Y1556" s="314"/>
      <c r="Z1556" s="314"/>
      <c r="AA1556" s="311"/>
      <c r="AB1556" s="324" t="s">
        <v>12</v>
      </c>
      <c r="AC1556" s="325"/>
      <c r="AD1556" s="326"/>
      <c r="AE1556" s="326"/>
      <c r="AF1556" s="326"/>
      <c r="AG1556" s="22"/>
      <c r="AH1556" s="23">
        <v>37.42</v>
      </c>
      <c r="AI1556" s="22">
        <f t="shared" si="690"/>
        <v>0</v>
      </c>
      <c r="AJ1556" s="314"/>
      <c r="AK1556" s="314"/>
      <c r="AL1556" s="314"/>
      <c r="AM1556" s="314"/>
      <c r="AN1556" s="311"/>
      <c r="AO1556" s="324" t="s">
        <v>12</v>
      </c>
      <c r="AP1556" s="325"/>
      <c r="AQ1556" s="326"/>
      <c r="AR1556" s="326"/>
      <c r="AS1556" s="326"/>
      <c r="AT1556" s="22"/>
      <c r="AU1556" s="23">
        <v>37.42</v>
      </c>
      <c r="AV1556" s="22">
        <f t="shared" si="691"/>
        <v>0</v>
      </c>
      <c r="AW1556" s="314"/>
      <c r="AX1556" s="314"/>
      <c r="AY1556" s="314"/>
      <c r="AZ1556" s="314"/>
      <c r="BB1556" s="11" t="s">
        <v>12</v>
      </c>
      <c r="BC1556" s="12"/>
      <c r="BD1556" s="28"/>
      <c r="BE1556" s="28"/>
      <c r="BF1556" s="28"/>
      <c r="BG1556" s="10"/>
      <c r="BH1556" s="15">
        <v>37.42</v>
      </c>
      <c r="BI1556" s="10">
        <f t="shared" si="692"/>
        <v>0</v>
      </c>
      <c r="BJ1556" s="5"/>
      <c r="BK1556" s="5"/>
      <c r="BL1556" s="5"/>
      <c r="BM1556" s="5"/>
    </row>
    <row r="1557" spans="1:65" x14ac:dyDescent="0.25">
      <c r="A1557" s="311"/>
      <c r="B1557" s="324" t="s">
        <v>11</v>
      </c>
      <c r="C1557" s="325"/>
      <c r="D1557" s="326"/>
      <c r="E1557" s="326"/>
      <c r="F1557" s="326"/>
      <c r="G1557" s="22">
        <v>1</v>
      </c>
      <c r="H1557" s="23">
        <f>SUM(I1529:I1556)*0.01</f>
        <v>13.917584</v>
      </c>
      <c r="I1557" s="22">
        <f>SUM(G1557*H1557)</f>
        <v>13.917584</v>
      </c>
      <c r="J1557" s="314"/>
      <c r="K1557" s="314"/>
      <c r="L1557" s="314"/>
      <c r="M1557" s="314"/>
      <c r="N1557" s="311"/>
      <c r="O1557" s="324" t="s">
        <v>11</v>
      </c>
      <c r="P1557" s="325"/>
      <c r="Q1557" s="326"/>
      <c r="R1557" s="326"/>
      <c r="S1557" s="326"/>
      <c r="T1557" s="22">
        <v>1</v>
      </c>
      <c r="U1557" s="23">
        <f>SUM(V1529:V1556)*0.01</f>
        <v>11.095534000000001</v>
      </c>
      <c r="V1557" s="22">
        <f>SUM(T1557*U1557)</f>
        <v>11.095534000000001</v>
      </c>
      <c r="W1557" s="314"/>
      <c r="X1557" s="314"/>
      <c r="Y1557" s="314"/>
      <c r="Z1557" s="314"/>
      <c r="AA1557" s="311"/>
      <c r="AB1557" s="324" t="s">
        <v>11</v>
      </c>
      <c r="AC1557" s="325"/>
      <c r="AD1557" s="326"/>
      <c r="AE1557" s="326"/>
      <c r="AF1557" s="326"/>
      <c r="AG1557" s="22">
        <v>1</v>
      </c>
      <c r="AH1557" s="23">
        <f>SUM(AI1529:AI1556)*0.01</f>
        <v>10.8420625125</v>
      </c>
      <c r="AI1557" s="22">
        <f>SUM(AG1557*AH1557)</f>
        <v>10.8420625125</v>
      </c>
      <c r="AJ1557" s="314"/>
      <c r="AK1557" s="314"/>
      <c r="AL1557" s="314"/>
      <c r="AM1557" s="314"/>
      <c r="AN1557" s="311"/>
      <c r="AO1557" s="324" t="s">
        <v>11</v>
      </c>
      <c r="AP1557" s="325"/>
      <c r="AQ1557" s="326"/>
      <c r="AR1557" s="326"/>
      <c r="AS1557" s="326"/>
      <c r="AT1557" s="22">
        <v>1</v>
      </c>
      <c r="AU1557" s="23">
        <f>SUM(AV1529:AV1556)*0.01</f>
        <v>14.570653999999999</v>
      </c>
      <c r="AV1557" s="22">
        <f>SUM(AT1557*AU1557)</f>
        <v>14.570653999999999</v>
      </c>
      <c r="AW1557" s="314"/>
      <c r="AX1557" s="314"/>
      <c r="AY1557" s="314"/>
      <c r="AZ1557" s="314"/>
      <c r="BB1557" s="11" t="s">
        <v>11</v>
      </c>
      <c r="BC1557" s="12"/>
      <c r="BD1557" s="28"/>
      <c r="BE1557" s="28"/>
      <c r="BF1557" s="28"/>
      <c r="BG1557" s="10">
        <v>1</v>
      </c>
      <c r="BH1557" s="15">
        <f>SUM(BI1529:BI1556)*0.01</f>
        <v>14.418084000000002</v>
      </c>
      <c r="BI1557" s="10">
        <f>SUM(BG1557*BH1557)</f>
        <v>14.418084000000002</v>
      </c>
      <c r="BJ1557" s="5"/>
      <c r="BK1557" s="5"/>
      <c r="BL1557" s="5"/>
      <c r="BM1557" s="5"/>
    </row>
    <row r="1558" spans="1:65" s="2" customFormat="1" x14ac:dyDescent="0.25">
      <c r="A1558" s="319"/>
      <c r="B1558" s="318" t="s">
        <v>10</v>
      </c>
      <c r="C1558" s="319"/>
      <c r="D1558" s="320"/>
      <c r="E1558" s="320"/>
      <c r="F1558" s="320"/>
      <c r="G1558" s="321">
        <f>SUM(G1552:G1554)</f>
        <v>20.72</v>
      </c>
      <c r="H1558" s="322"/>
      <c r="I1558" s="321">
        <f>SUM(I1529:I1557)</f>
        <v>1405.675984</v>
      </c>
      <c r="J1558" s="321">
        <f>SUM(I1558)*I1527</f>
        <v>7028.3799199999994</v>
      </c>
      <c r="K1558" s="321">
        <f>SUM(K1552:K1557)</f>
        <v>13.599999999999998</v>
      </c>
      <c r="L1558" s="321">
        <f t="shared" ref="L1558:M1558" si="695">SUM(L1552:L1557)</f>
        <v>85</v>
      </c>
      <c r="M1558" s="321">
        <f t="shared" si="695"/>
        <v>10</v>
      </c>
      <c r="N1558" s="319"/>
      <c r="O1558" s="318" t="s">
        <v>10</v>
      </c>
      <c r="P1558" s="319"/>
      <c r="Q1558" s="320"/>
      <c r="R1558" s="320"/>
      <c r="S1558" s="320"/>
      <c r="T1558" s="321">
        <f>SUM(T1552:T1554)</f>
        <v>20.72</v>
      </c>
      <c r="U1558" s="322"/>
      <c r="V1558" s="321">
        <f>SUM(V1529:V1557)</f>
        <v>1120.6489340000001</v>
      </c>
      <c r="W1558" s="321">
        <f>SUM(V1558)*V1527</f>
        <v>0</v>
      </c>
      <c r="X1558" s="321">
        <f>SUM(X1552:X1557)</f>
        <v>0</v>
      </c>
      <c r="Y1558" s="321">
        <f t="shared" ref="Y1558:Z1558" si="696">SUM(Y1552:Y1557)</f>
        <v>0</v>
      </c>
      <c r="Z1558" s="321">
        <f t="shared" si="696"/>
        <v>0</v>
      </c>
      <c r="AA1558" s="319"/>
      <c r="AB1558" s="318" t="s">
        <v>10</v>
      </c>
      <c r="AC1558" s="319"/>
      <c r="AD1558" s="320"/>
      <c r="AE1558" s="320"/>
      <c r="AF1558" s="320"/>
      <c r="AG1558" s="321">
        <f>SUM(AG1552:AG1554)</f>
        <v>20.72</v>
      </c>
      <c r="AH1558" s="322"/>
      <c r="AI1558" s="321">
        <f>SUM(AI1529:AI1557)</f>
        <v>1095.0483137624999</v>
      </c>
      <c r="AJ1558" s="321">
        <f>SUM(AI1558)*AI1527</f>
        <v>0</v>
      </c>
      <c r="AK1558" s="321">
        <f>SUM(AK1552:AK1557)</f>
        <v>0</v>
      </c>
      <c r="AL1558" s="321">
        <f t="shared" ref="AL1558:AM1558" si="697">SUM(AL1552:AL1557)</f>
        <v>0</v>
      </c>
      <c r="AM1558" s="321">
        <f t="shared" si="697"/>
        <v>0</v>
      </c>
      <c r="AN1558" s="319"/>
      <c r="AO1558" s="318" t="s">
        <v>10</v>
      </c>
      <c r="AP1558" s="319"/>
      <c r="AQ1558" s="320"/>
      <c r="AR1558" s="320"/>
      <c r="AS1558" s="320"/>
      <c r="AT1558" s="321">
        <f>SUM(AT1552:AT1554)</f>
        <v>20.72</v>
      </c>
      <c r="AU1558" s="322"/>
      <c r="AV1558" s="321">
        <f>SUM(AV1529:AV1557)</f>
        <v>1471.6360540000001</v>
      </c>
      <c r="AW1558" s="321">
        <f>SUM(AV1558)*AV1527</f>
        <v>0</v>
      </c>
      <c r="AX1558" s="321">
        <f>SUM(AX1552:AX1557)</f>
        <v>0</v>
      </c>
      <c r="AY1558" s="321">
        <f t="shared" ref="AY1558:AZ1558" si="698">SUM(AY1552:AY1557)</f>
        <v>0</v>
      </c>
      <c r="AZ1558" s="321">
        <f t="shared" si="698"/>
        <v>0</v>
      </c>
      <c r="BB1558" s="8" t="s">
        <v>10</v>
      </c>
      <c r="BD1558" s="27"/>
      <c r="BE1558" s="27"/>
      <c r="BF1558" s="27"/>
      <c r="BG1558" s="6">
        <f>SUM(BG1552:BG1554)</f>
        <v>20.72</v>
      </c>
      <c r="BH1558" s="14"/>
      <c r="BI1558" s="6">
        <f>SUM(BI1529:BI1557)</f>
        <v>1456.226484</v>
      </c>
      <c r="BJ1558" s="6">
        <f>SUM(BI1558)*BI1527</f>
        <v>0</v>
      </c>
      <c r="BK1558" s="6">
        <f>SUM(BK1552:BK1557)</f>
        <v>0</v>
      </c>
      <c r="BL1558" s="6">
        <f t="shared" ref="BL1558:BM1558" si="699">SUM(BL1552:BL1557)</f>
        <v>0</v>
      </c>
      <c r="BM1558" s="6">
        <f t="shared" si="699"/>
        <v>0</v>
      </c>
    </row>
    <row r="1559" spans="1:65" ht="15.6" x14ac:dyDescent="0.3">
      <c r="A1559" s="3" t="s">
        <v>9</v>
      </c>
      <c r="B1559" s="67" t="str">
        <f>'JMS SHEDULE OF WORKS'!D50</f>
        <v>FF-14 Urinal screens</v>
      </c>
      <c r="D1559" s="26" t="str">
        <f>'JMS SHEDULE OF WORKS'!F50</f>
        <v>260mm X 840mm</v>
      </c>
      <c r="F1559" s="68" t="str">
        <f>'JMS SHEDULE OF WORKS'!J50</f>
        <v>WC-02</v>
      </c>
      <c r="H1559" s="13" t="s">
        <v>22</v>
      </c>
      <c r="I1559" s="24">
        <f>'JMS SHEDULE OF WORKS'!G50</f>
        <v>20</v>
      </c>
      <c r="N1559" s="3" t="s">
        <v>9</v>
      </c>
      <c r="O1559" s="67">
        <f>'JMS SHEDULE OF WORKS'!Q50</f>
        <v>125</v>
      </c>
      <c r="Q1559" s="26">
        <f>'JMS SHEDULE OF WORKS'!S50</f>
        <v>0</v>
      </c>
      <c r="R1559" s="26"/>
      <c r="S1559" s="68">
        <f>'JMS SHEDULE OF WORKS'!W50</f>
        <v>0</v>
      </c>
      <c r="T1559" s="5"/>
      <c r="U1559" s="13" t="s">
        <v>22</v>
      </c>
      <c r="V1559" s="24">
        <f>'JMS SHEDULE OF WORKS'!T50</f>
        <v>0</v>
      </c>
      <c r="W1559" s="5"/>
      <c r="X1559" s="5"/>
      <c r="Y1559" s="5"/>
      <c r="Z1559" s="5"/>
      <c r="AA1559" s="3" t="s">
        <v>9</v>
      </c>
      <c r="AB1559" s="67">
        <f>'JMS SHEDULE OF WORKS'!AD50</f>
        <v>0</v>
      </c>
      <c r="AD1559" s="26">
        <f>'JMS SHEDULE OF WORKS'!AF50</f>
        <v>0</v>
      </c>
      <c r="AE1559" s="26"/>
      <c r="AF1559" s="68">
        <f>'JMS SHEDULE OF WORKS'!AJ50</f>
        <v>0</v>
      </c>
      <c r="AG1559" s="5"/>
      <c r="AH1559" s="13" t="s">
        <v>22</v>
      </c>
      <c r="AI1559" s="24">
        <f>'JMS SHEDULE OF WORKS'!AG50</f>
        <v>0</v>
      </c>
      <c r="AJ1559" s="5"/>
      <c r="AK1559" s="5"/>
      <c r="AL1559" s="5"/>
      <c r="AM1559" s="5"/>
    </row>
    <row r="1560" spans="1:65" s="2" customFormat="1" x14ac:dyDescent="0.25">
      <c r="A1560" s="66" t="str">
        <f>'JMS SHEDULE OF WORKS'!A50</f>
        <v>6881/48</v>
      </c>
      <c r="B1560" s="8" t="s">
        <v>3</v>
      </c>
      <c r="C1560" s="2" t="s">
        <v>4</v>
      </c>
      <c r="D1560" s="27" t="s">
        <v>5</v>
      </c>
      <c r="E1560" s="27" t="s">
        <v>5</v>
      </c>
      <c r="F1560" s="27" t="s">
        <v>23</v>
      </c>
      <c r="G1560" s="6" t="s">
        <v>6</v>
      </c>
      <c r="H1560" s="14" t="s">
        <v>7</v>
      </c>
      <c r="I1560" s="6" t="s">
        <v>8</v>
      </c>
      <c r="J1560" s="6"/>
      <c r="K1560" s="6" t="s">
        <v>18</v>
      </c>
      <c r="L1560" s="6" t="s">
        <v>19</v>
      </c>
      <c r="M1560" s="6" t="s">
        <v>20</v>
      </c>
      <c r="N1560" s="66">
        <f>'JMS SHEDULE OF WORKS'!N50</f>
        <v>16369.615400000001</v>
      </c>
      <c r="O1560" s="8" t="s">
        <v>3</v>
      </c>
      <c r="P1560" s="2" t="s">
        <v>4</v>
      </c>
      <c r="Q1560" s="27" t="s">
        <v>5</v>
      </c>
      <c r="R1560" s="27" t="s">
        <v>5</v>
      </c>
      <c r="S1560" s="27" t="s">
        <v>23</v>
      </c>
      <c r="T1560" s="6" t="s">
        <v>6</v>
      </c>
      <c r="U1560" s="14" t="s">
        <v>7</v>
      </c>
      <c r="V1560" s="6" t="s">
        <v>8</v>
      </c>
      <c r="W1560" s="6"/>
      <c r="X1560" s="6" t="s">
        <v>18</v>
      </c>
      <c r="Y1560" s="6" t="s">
        <v>19</v>
      </c>
      <c r="Z1560" s="6" t="s">
        <v>20</v>
      </c>
    </row>
    <row r="1561" spans="1:65" x14ac:dyDescent="0.25">
      <c r="A1561" s="30" t="s">
        <v>24</v>
      </c>
      <c r="B1561" s="11"/>
      <c r="C1561" s="12"/>
      <c r="D1561" s="28"/>
      <c r="E1561" s="28"/>
      <c r="F1561" s="28">
        <f t="shared" ref="F1561:F1566" si="700">SUM(D1561*E1561)</f>
        <v>0</v>
      </c>
      <c r="G1561" s="10"/>
      <c r="H1561" s="15"/>
      <c r="I1561" s="10">
        <f t="shared" ref="I1561:I1566" si="701">SUM(F1561*G1561)*H1561</f>
        <v>0</v>
      </c>
      <c r="N1561" s="30" t="s">
        <v>24</v>
      </c>
      <c r="O1561" s="11"/>
      <c r="P1561" s="12"/>
      <c r="Q1561" s="28"/>
      <c r="R1561" s="28"/>
      <c r="S1561" s="28">
        <f t="shared" ref="S1561:S1566" si="702">SUM(Q1561*R1561)</f>
        <v>0</v>
      </c>
      <c r="T1561" s="10"/>
      <c r="U1561" s="15"/>
      <c r="V1561" s="10">
        <f t="shared" ref="V1561:V1566" si="703">SUM(S1561*T1561)*U1561</f>
        <v>0</v>
      </c>
      <c r="W1561" s="5"/>
      <c r="X1561" s="5"/>
      <c r="Y1561" s="5"/>
      <c r="Z1561" s="5"/>
    </row>
    <row r="1562" spans="1:65" x14ac:dyDescent="0.25">
      <c r="A1562" s="30" t="s">
        <v>24</v>
      </c>
      <c r="B1562" s="11"/>
      <c r="C1562" s="12"/>
      <c r="D1562" s="28"/>
      <c r="E1562" s="28"/>
      <c r="F1562" s="28">
        <f t="shared" si="700"/>
        <v>0</v>
      </c>
      <c r="G1562" s="10"/>
      <c r="H1562" s="15"/>
      <c r="I1562" s="10">
        <f t="shared" si="701"/>
        <v>0</v>
      </c>
      <c r="N1562" s="30" t="s">
        <v>24</v>
      </c>
      <c r="O1562" s="11"/>
      <c r="P1562" s="12"/>
      <c r="Q1562" s="28"/>
      <c r="R1562" s="28"/>
      <c r="S1562" s="28">
        <f t="shared" si="702"/>
        <v>0</v>
      </c>
      <c r="T1562" s="10"/>
      <c r="U1562" s="15"/>
      <c r="V1562" s="10">
        <f t="shared" si="703"/>
        <v>0</v>
      </c>
      <c r="W1562" s="5"/>
      <c r="X1562" s="5"/>
      <c r="Y1562" s="5"/>
      <c r="Z1562" s="5"/>
    </row>
    <row r="1563" spans="1:65" x14ac:dyDescent="0.25">
      <c r="A1563" s="30" t="s">
        <v>24</v>
      </c>
      <c r="B1563" s="11"/>
      <c r="C1563" s="12"/>
      <c r="D1563" s="28"/>
      <c r="E1563" s="28"/>
      <c r="F1563" s="28">
        <f t="shared" si="700"/>
        <v>0</v>
      </c>
      <c r="G1563" s="10"/>
      <c r="H1563" s="15"/>
      <c r="I1563" s="10">
        <f t="shared" si="701"/>
        <v>0</v>
      </c>
      <c r="N1563" s="30" t="s">
        <v>24</v>
      </c>
      <c r="O1563" s="11"/>
      <c r="P1563" s="12"/>
      <c r="Q1563" s="28"/>
      <c r="R1563" s="28"/>
      <c r="S1563" s="28">
        <f t="shared" si="702"/>
        <v>0</v>
      </c>
      <c r="T1563" s="10"/>
      <c r="U1563" s="15"/>
      <c r="V1563" s="10">
        <f t="shared" si="703"/>
        <v>0</v>
      </c>
      <c r="W1563" s="5"/>
      <c r="X1563" s="5"/>
      <c r="Y1563" s="5"/>
      <c r="Z1563" s="5"/>
    </row>
    <row r="1564" spans="1:65" x14ac:dyDescent="0.25">
      <c r="A1564" s="31" t="s">
        <v>25</v>
      </c>
      <c r="B1564" s="11" t="s">
        <v>69</v>
      </c>
      <c r="C1564" s="12" t="s">
        <v>1249</v>
      </c>
      <c r="D1564" s="28">
        <v>0.9</v>
      </c>
      <c r="E1564" s="28">
        <v>0.3</v>
      </c>
      <c r="F1564" s="28">
        <f t="shared" si="700"/>
        <v>0.27</v>
      </c>
      <c r="G1564" s="10">
        <v>1</v>
      </c>
      <c r="H1564" s="15">
        <v>15</v>
      </c>
      <c r="I1564" s="10">
        <f t="shared" si="701"/>
        <v>4.0500000000000007</v>
      </c>
      <c r="N1564" s="31" t="s">
        <v>25</v>
      </c>
      <c r="O1564" s="11" t="s">
        <v>69</v>
      </c>
      <c r="P1564" s="12" t="s">
        <v>1249</v>
      </c>
      <c r="Q1564" s="28">
        <v>0.9</v>
      </c>
      <c r="R1564" s="28">
        <v>0.3</v>
      </c>
      <c r="S1564" s="28">
        <f t="shared" si="702"/>
        <v>0.27</v>
      </c>
      <c r="T1564" s="10">
        <v>1</v>
      </c>
      <c r="U1564" s="15">
        <v>15</v>
      </c>
      <c r="V1564" s="10">
        <f t="shared" si="703"/>
        <v>4.0500000000000007</v>
      </c>
      <c r="W1564" s="5"/>
      <c r="X1564" s="5"/>
      <c r="Y1564" s="5"/>
      <c r="Z1564" s="5"/>
    </row>
    <row r="1565" spans="1:65" x14ac:dyDescent="0.25">
      <c r="A1565" s="31" t="s">
        <v>25</v>
      </c>
      <c r="B1565" s="11"/>
      <c r="C1565" s="12"/>
      <c r="D1565" s="28"/>
      <c r="E1565" s="28"/>
      <c r="F1565" s="28">
        <f t="shared" si="700"/>
        <v>0</v>
      </c>
      <c r="G1565" s="10"/>
      <c r="H1565" s="15"/>
      <c r="I1565" s="10">
        <f t="shared" si="701"/>
        <v>0</v>
      </c>
      <c r="N1565" s="31" t="s">
        <v>25</v>
      </c>
      <c r="O1565" s="11"/>
      <c r="P1565" s="12"/>
      <c r="Q1565" s="28"/>
      <c r="R1565" s="28"/>
      <c r="S1565" s="28">
        <f t="shared" si="702"/>
        <v>0</v>
      </c>
      <c r="T1565" s="10"/>
      <c r="U1565" s="15"/>
      <c r="V1565" s="10">
        <f t="shared" si="703"/>
        <v>0</v>
      </c>
      <c r="W1565" s="5"/>
      <c r="X1565" s="5"/>
      <c r="Y1565" s="5"/>
      <c r="Z1565" s="5"/>
    </row>
    <row r="1566" spans="1:65" x14ac:dyDescent="0.25">
      <c r="A1566" s="31" t="s">
        <v>25</v>
      </c>
      <c r="B1566" s="11"/>
      <c r="C1566" s="12"/>
      <c r="D1566" s="28"/>
      <c r="E1566" s="28"/>
      <c r="F1566" s="28">
        <f t="shared" si="700"/>
        <v>0</v>
      </c>
      <c r="G1566" s="10"/>
      <c r="H1566" s="15"/>
      <c r="I1566" s="10">
        <f t="shared" si="701"/>
        <v>0</v>
      </c>
      <c r="N1566" s="31" t="s">
        <v>25</v>
      </c>
      <c r="O1566" s="11"/>
      <c r="P1566" s="12"/>
      <c r="Q1566" s="28"/>
      <c r="R1566" s="28"/>
      <c r="S1566" s="28">
        <f t="shared" si="702"/>
        <v>0</v>
      </c>
      <c r="T1566" s="10"/>
      <c r="U1566" s="15"/>
      <c r="V1566" s="10">
        <f t="shared" si="703"/>
        <v>0</v>
      </c>
      <c r="W1566" s="5"/>
      <c r="X1566" s="5"/>
      <c r="Y1566" s="5"/>
      <c r="Z1566" s="5"/>
    </row>
    <row r="1567" spans="1:65" x14ac:dyDescent="0.25">
      <c r="A1567" s="31" t="s">
        <v>39</v>
      </c>
      <c r="B1567" s="11"/>
      <c r="C1567" s="12"/>
      <c r="D1567" s="28"/>
      <c r="E1567" s="28"/>
      <c r="F1567" s="28"/>
      <c r="G1567" s="10"/>
      <c r="H1567" s="15"/>
      <c r="I1567" s="10">
        <f t="shared" ref="I1567:I1569" si="704">SUM(G1567*H1567)</f>
        <v>0</v>
      </c>
      <c r="N1567" s="31" t="s">
        <v>39</v>
      </c>
      <c r="O1567" s="11"/>
      <c r="P1567" s="12"/>
      <c r="Q1567" s="28"/>
      <c r="R1567" s="28"/>
      <c r="S1567" s="28"/>
      <c r="T1567" s="10"/>
      <c r="U1567" s="15"/>
      <c r="V1567" s="10">
        <f t="shared" ref="V1567:V1569" si="705">SUM(T1567*U1567)</f>
        <v>0</v>
      </c>
      <c r="W1567" s="5"/>
      <c r="X1567" s="5"/>
      <c r="Y1567" s="5"/>
      <c r="Z1567" s="5"/>
    </row>
    <row r="1568" spans="1:65" x14ac:dyDescent="0.25">
      <c r="A1568" s="31" t="s">
        <v>39</v>
      </c>
      <c r="B1568" s="11"/>
      <c r="C1568" s="12"/>
      <c r="D1568" s="28"/>
      <c r="E1568" s="28"/>
      <c r="F1568" s="28"/>
      <c r="G1568" s="10"/>
      <c r="H1568" s="15"/>
      <c r="I1568" s="10">
        <f t="shared" si="704"/>
        <v>0</v>
      </c>
      <c r="N1568" s="31" t="s">
        <v>39</v>
      </c>
      <c r="O1568" s="11"/>
      <c r="P1568" s="12"/>
      <c r="Q1568" s="28"/>
      <c r="R1568" s="28"/>
      <c r="S1568" s="28"/>
      <c r="T1568" s="10"/>
      <c r="U1568" s="15"/>
      <c r="V1568" s="10">
        <f t="shared" si="705"/>
        <v>0</v>
      </c>
      <c r="W1568" s="5"/>
      <c r="X1568" s="5"/>
      <c r="Y1568" s="5"/>
      <c r="Z1568" s="5"/>
    </row>
    <row r="1569" spans="1:26" x14ac:dyDescent="0.25">
      <c r="A1569" s="31" t="s">
        <v>39</v>
      </c>
      <c r="B1569" s="11"/>
      <c r="C1569" s="12"/>
      <c r="D1569" s="28"/>
      <c r="E1569" s="28"/>
      <c r="F1569" s="28"/>
      <c r="G1569" s="10"/>
      <c r="H1569" s="15"/>
      <c r="I1569" s="10">
        <f t="shared" si="704"/>
        <v>0</v>
      </c>
      <c r="N1569" s="31" t="s">
        <v>39</v>
      </c>
      <c r="O1569" s="11"/>
      <c r="P1569" s="12"/>
      <c r="Q1569" s="28"/>
      <c r="R1569" s="28"/>
      <c r="S1569" s="28"/>
      <c r="T1569" s="10"/>
      <c r="U1569" s="15"/>
      <c r="V1569" s="10">
        <f t="shared" si="705"/>
        <v>0</v>
      </c>
      <c r="W1569" s="5"/>
      <c r="X1569" s="5"/>
      <c r="Y1569" s="5"/>
      <c r="Z1569" s="5"/>
    </row>
    <row r="1570" spans="1:26" x14ac:dyDescent="0.25">
      <c r="A1570" s="32" t="s">
        <v>28</v>
      </c>
      <c r="B1570" s="11" t="s">
        <v>1250</v>
      </c>
      <c r="C1570" s="12"/>
      <c r="D1570" s="28"/>
      <c r="E1570" s="28"/>
      <c r="F1570" s="28"/>
      <c r="G1570" s="10">
        <v>1</v>
      </c>
      <c r="H1570" s="15">
        <v>375</v>
      </c>
      <c r="I1570" s="10">
        <f t="shared" ref="I1570:I1588" si="706">SUM(G1570*H1570)</f>
        <v>375</v>
      </c>
      <c r="J1570" s="5" t="s">
        <v>1252</v>
      </c>
      <c r="N1570" s="32" t="s">
        <v>28</v>
      </c>
      <c r="O1570" s="11" t="s">
        <v>1250</v>
      </c>
      <c r="P1570" s="12"/>
      <c r="Q1570" s="28"/>
      <c r="R1570" s="28"/>
      <c r="S1570" s="28"/>
      <c r="T1570" s="10">
        <v>1</v>
      </c>
      <c r="U1570" s="96">
        <v>375</v>
      </c>
      <c r="V1570" s="10">
        <f t="shared" ref="V1570:V1588" si="707">SUM(T1570*U1570)</f>
        <v>375</v>
      </c>
      <c r="W1570" s="5" t="s">
        <v>1252</v>
      </c>
      <c r="X1570" s="5"/>
      <c r="Y1570" s="5"/>
      <c r="Z1570" s="5"/>
    </row>
    <row r="1571" spans="1:26" x14ac:dyDescent="0.25">
      <c r="A1571" s="32" t="s">
        <v>28</v>
      </c>
      <c r="B1571" s="11" t="s">
        <v>1251</v>
      </c>
      <c r="C1571" s="12"/>
      <c r="D1571" s="28"/>
      <c r="E1571" s="28"/>
      <c r="F1571" s="28"/>
      <c r="G1571" s="10">
        <v>2</v>
      </c>
      <c r="H1571" s="15">
        <v>50</v>
      </c>
      <c r="I1571" s="10">
        <f t="shared" si="706"/>
        <v>100</v>
      </c>
      <c r="N1571" s="32" t="s">
        <v>28</v>
      </c>
      <c r="O1571" s="11" t="s">
        <v>1251</v>
      </c>
      <c r="P1571" s="12"/>
      <c r="Q1571" s="28"/>
      <c r="R1571" s="28"/>
      <c r="S1571" s="28"/>
      <c r="T1571" s="10">
        <v>2</v>
      </c>
      <c r="U1571" s="15">
        <v>50</v>
      </c>
      <c r="V1571" s="10">
        <f t="shared" si="707"/>
        <v>100</v>
      </c>
      <c r="W1571" s="5"/>
      <c r="X1571" s="5"/>
      <c r="Y1571" s="5"/>
      <c r="Z1571" s="5"/>
    </row>
    <row r="1572" spans="1:26" x14ac:dyDescent="0.25">
      <c r="A1572" s="32" t="s">
        <v>28</v>
      </c>
      <c r="B1572" s="11" t="s">
        <v>200</v>
      </c>
      <c r="C1572" s="12"/>
      <c r="D1572" s="28"/>
      <c r="E1572" s="28"/>
      <c r="F1572" s="28"/>
      <c r="G1572" s="10">
        <v>1</v>
      </c>
      <c r="H1572" s="15">
        <v>25</v>
      </c>
      <c r="I1572" s="10">
        <f t="shared" si="706"/>
        <v>25</v>
      </c>
      <c r="N1572" s="32" t="s">
        <v>28</v>
      </c>
      <c r="O1572" s="11" t="s">
        <v>200</v>
      </c>
      <c r="P1572" s="12"/>
      <c r="Q1572" s="28"/>
      <c r="R1572" s="28"/>
      <c r="S1572" s="28"/>
      <c r="T1572" s="10">
        <v>1</v>
      </c>
      <c r="U1572" s="15">
        <v>25</v>
      </c>
      <c r="V1572" s="10">
        <f t="shared" si="707"/>
        <v>25</v>
      </c>
      <c r="W1572" s="5"/>
      <c r="X1572" s="5"/>
      <c r="Y1572" s="5"/>
      <c r="Z1572" s="5"/>
    </row>
    <row r="1573" spans="1:26" x14ac:dyDescent="0.25">
      <c r="A1573" t="s">
        <v>26</v>
      </c>
      <c r="B1573" s="11"/>
      <c r="C1573" s="12"/>
      <c r="D1573" s="28"/>
      <c r="E1573" s="28"/>
      <c r="F1573" s="28"/>
      <c r="G1573" s="33">
        <v>0.1</v>
      </c>
      <c r="H1573" s="15">
        <f>SUM(I1570:I1572)</f>
        <v>500</v>
      </c>
      <c r="I1573" s="10">
        <f t="shared" si="706"/>
        <v>50</v>
      </c>
      <c r="N1573" t="s">
        <v>26</v>
      </c>
      <c r="O1573" s="11"/>
      <c r="P1573" s="12"/>
      <c r="Q1573" s="28"/>
      <c r="R1573" s="28"/>
      <c r="S1573" s="28"/>
      <c r="T1573" s="33">
        <v>0.1</v>
      </c>
      <c r="U1573" s="15">
        <f>SUM(V1570:V1572)</f>
        <v>500</v>
      </c>
      <c r="V1573" s="10">
        <f t="shared" si="707"/>
        <v>50</v>
      </c>
      <c r="W1573" s="5"/>
      <c r="X1573" s="5"/>
      <c r="Y1573" s="5"/>
      <c r="Z1573" s="5"/>
    </row>
    <row r="1574" spans="1:26" x14ac:dyDescent="0.25">
      <c r="B1574" s="11" t="s">
        <v>27</v>
      </c>
      <c r="C1574" s="12"/>
      <c r="D1574" s="28"/>
      <c r="E1574" s="28"/>
      <c r="F1574" s="28"/>
      <c r="G1574" s="10"/>
      <c r="H1574" s="15"/>
      <c r="I1574" s="10">
        <f t="shared" si="706"/>
        <v>0</v>
      </c>
      <c r="O1574" s="11" t="s">
        <v>27</v>
      </c>
      <c r="P1574" s="12"/>
      <c r="Q1574" s="28"/>
      <c r="R1574" s="28"/>
      <c r="S1574" s="28"/>
      <c r="T1574" s="10"/>
      <c r="U1574" s="15"/>
      <c r="V1574" s="10">
        <f t="shared" si="707"/>
        <v>0</v>
      </c>
      <c r="W1574" s="5"/>
      <c r="X1574" s="5"/>
      <c r="Y1574" s="5"/>
      <c r="Z1574" s="5"/>
    </row>
    <row r="1575" spans="1:26" x14ac:dyDescent="0.25">
      <c r="B1575" s="11" t="s">
        <v>13</v>
      </c>
      <c r="C1575" s="12" t="s">
        <v>14</v>
      </c>
      <c r="D1575" s="28" t="s">
        <v>29</v>
      </c>
      <c r="E1575" s="28"/>
      <c r="F1575" s="28">
        <f>SUM(G1561:G1563)</f>
        <v>0</v>
      </c>
      <c r="G1575" s="34">
        <f>SUM(F1575)/20</f>
        <v>0</v>
      </c>
      <c r="H1575" s="23"/>
      <c r="I1575" s="10">
        <f t="shared" si="706"/>
        <v>0</v>
      </c>
      <c r="O1575" s="11" t="s">
        <v>13</v>
      </c>
      <c r="P1575" s="12" t="s">
        <v>14</v>
      </c>
      <c r="Q1575" s="28" t="s">
        <v>29</v>
      </c>
      <c r="R1575" s="28"/>
      <c r="S1575" s="28">
        <f>SUM(T1561:T1563)</f>
        <v>0</v>
      </c>
      <c r="T1575" s="34">
        <f>SUM(S1575)/20</f>
        <v>0</v>
      </c>
      <c r="U1575" s="23"/>
      <c r="V1575" s="10">
        <f t="shared" si="707"/>
        <v>0</v>
      </c>
      <c r="W1575" s="5"/>
      <c r="X1575" s="5"/>
      <c r="Y1575" s="5"/>
      <c r="Z1575" s="5"/>
    </row>
    <row r="1576" spans="1:26" x14ac:dyDescent="0.25">
      <c r="B1576" s="11" t="s">
        <v>13</v>
      </c>
      <c r="C1576" s="12" t="s">
        <v>14</v>
      </c>
      <c r="D1576" s="28" t="s">
        <v>30</v>
      </c>
      <c r="E1576" s="28"/>
      <c r="F1576" s="28">
        <f>SUM(G1564:G1566)</f>
        <v>1</v>
      </c>
      <c r="G1576" s="34">
        <f>SUM(F1576)/10</f>
        <v>0.1</v>
      </c>
      <c r="H1576" s="23"/>
      <c r="I1576" s="10">
        <f t="shared" si="706"/>
        <v>0</v>
      </c>
      <c r="O1576" s="11" t="s">
        <v>13</v>
      </c>
      <c r="P1576" s="12" t="s">
        <v>14</v>
      </c>
      <c r="Q1576" s="28" t="s">
        <v>30</v>
      </c>
      <c r="R1576" s="28"/>
      <c r="S1576" s="28">
        <f>SUM(T1564:T1566)</f>
        <v>1</v>
      </c>
      <c r="T1576" s="34">
        <f>SUM(S1576)/10</f>
        <v>0.1</v>
      </c>
      <c r="U1576" s="23"/>
      <c r="V1576" s="10">
        <f t="shared" si="707"/>
        <v>0</v>
      </c>
      <c r="W1576" s="5"/>
      <c r="X1576" s="5"/>
      <c r="Y1576" s="5"/>
      <c r="Z1576" s="5"/>
    </row>
    <row r="1577" spans="1:26" x14ac:dyDescent="0.25">
      <c r="B1577" s="11" t="s">
        <v>13</v>
      </c>
      <c r="C1577" s="12" t="s">
        <v>14</v>
      </c>
      <c r="D1577" s="28" t="s">
        <v>60</v>
      </c>
      <c r="E1577" s="28"/>
      <c r="F1577" s="69"/>
      <c r="G1577" s="34">
        <f>SUM(F1577)*0.25</f>
        <v>0</v>
      </c>
      <c r="H1577" s="23"/>
      <c r="I1577" s="10">
        <f t="shared" si="706"/>
        <v>0</v>
      </c>
      <c r="O1577" s="11" t="s">
        <v>13</v>
      </c>
      <c r="P1577" s="12" t="s">
        <v>14</v>
      </c>
      <c r="Q1577" s="28" t="s">
        <v>60</v>
      </c>
      <c r="R1577" s="28"/>
      <c r="S1577" s="69"/>
      <c r="T1577" s="34">
        <f>SUM(S1577)*0.25</f>
        <v>0</v>
      </c>
      <c r="U1577" s="23"/>
      <c r="V1577" s="10">
        <f t="shared" si="707"/>
        <v>0</v>
      </c>
      <c r="W1577" s="5"/>
      <c r="X1577" s="5"/>
      <c r="Y1577" s="5"/>
      <c r="Z1577" s="5"/>
    </row>
    <row r="1578" spans="1:26" x14ac:dyDescent="0.25">
      <c r="B1578" s="11" t="s">
        <v>13</v>
      </c>
      <c r="C1578" s="12" t="s">
        <v>14</v>
      </c>
      <c r="D1578" s="28"/>
      <c r="E1578" s="28"/>
      <c r="F1578" s="28"/>
      <c r="G1578" s="34"/>
      <c r="H1578" s="23"/>
      <c r="I1578" s="10">
        <f t="shared" si="706"/>
        <v>0</v>
      </c>
      <c r="O1578" s="11" t="s">
        <v>13</v>
      </c>
      <c r="P1578" s="12" t="s">
        <v>14</v>
      </c>
      <c r="Q1578" s="28"/>
      <c r="R1578" s="28"/>
      <c r="S1578" s="28"/>
      <c r="T1578" s="34"/>
      <c r="U1578" s="23"/>
      <c r="V1578" s="10">
        <f t="shared" si="707"/>
        <v>0</v>
      </c>
      <c r="W1578" s="5"/>
      <c r="X1578" s="5"/>
      <c r="Y1578" s="5"/>
      <c r="Z1578" s="5"/>
    </row>
    <row r="1579" spans="1:26" x14ac:dyDescent="0.25">
      <c r="B1579" s="11" t="s">
        <v>13</v>
      </c>
      <c r="C1579" s="12" t="s">
        <v>15</v>
      </c>
      <c r="D1579" s="28"/>
      <c r="E1579" s="28"/>
      <c r="F1579" s="28"/>
      <c r="G1579" s="34">
        <v>6</v>
      </c>
      <c r="H1579" s="23"/>
      <c r="I1579" s="10">
        <f t="shared" si="706"/>
        <v>0</v>
      </c>
      <c r="O1579" s="11" t="s">
        <v>13</v>
      </c>
      <c r="P1579" s="12" t="s">
        <v>15</v>
      </c>
      <c r="Q1579" s="28"/>
      <c r="R1579" s="28"/>
      <c r="S1579" s="28"/>
      <c r="T1579" s="34">
        <v>6</v>
      </c>
      <c r="U1579" s="23"/>
      <c r="V1579" s="10">
        <f t="shared" si="707"/>
        <v>0</v>
      </c>
      <c r="W1579" s="5"/>
      <c r="X1579" s="5"/>
      <c r="Y1579" s="5"/>
      <c r="Z1579" s="5"/>
    </row>
    <row r="1580" spans="1:26" x14ac:dyDescent="0.25">
      <c r="B1580" s="11" t="s">
        <v>13</v>
      </c>
      <c r="C1580" s="12" t="s">
        <v>15</v>
      </c>
      <c r="D1580" s="28"/>
      <c r="E1580" s="28"/>
      <c r="F1580" s="28"/>
      <c r="G1580" s="34"/>
      <c r="H1580" s="23"/>
      <c r="I1580" s="10">
        <f t="shared" si="706"/>
        <v>0</v>
      </c>
      <c r="O1580" s="11" t="s">
        <v>13</v>
      </c>
      <c r="P1580" s="12" t="s">
        <v>15</v>
      </c>
      <c r="Q1580" s="28"/>
      <c r="R1580" s="28"/>
      <c r="S1580" s="28"/>
      <c r="T1580" s="34"/>
      <c r="U1580" s="23"/>
      <c r="V1580" s="10">
        <f t="shared" si="707"/>
        <v>0</v>
      </c>
      <c r="W1580" s="5"/>
      <c r="X1580" s="5"/>
      <c r="Y1580" s="5"/>
      <c r="Z1580" s="5"/>
    </row>
    <row r="1581" spans="1:26" x14ac:dyDescent="0.25">
      <c r="B1581" s="11" t="s">
        <v>13</v>
      </c>
      <c r="C1581" s="12" t="s">
        <v>15</v>
      </c>
      <c r="D1581" s="28"/>
      <c r="E1581" s="28"/>
      <c r="F1581" s="28"/>
      <c r="G1581" s="34"/>
      <c r="H1581" s="23"/>
      <c r="I1581" s="10">
        <f t="shared" si="706"/>
        <v>0</v>
      </c>
      <c r="O1581" s="11" t="s">
        <v>13</v>
      </c>
      <c r="P1581" s="12" t="s">
        <v>15</v>
      </c>
      <c r="Q1581" s="28"/>
      <c r="R1581" s="28"/>
      <c r="S1581" s="28"/>
      <c r="T1581" s="34"/>
      <c r="U1581" s="23"/>
      <c r="V1581" s="10">
        <f t="shared" si="707"/>
        <v>0</v>
      </c>
      <c r="W1581" s="5"/>
      <c r="X1581" s="5"/>
      <c r="Y1581" s="5"/>
      <c r="Z1581" s="5"/>
    </row>
    <row r="1582" spans="1:26" x14ac:dyDescent="0.25">
      <c r="B1582" s="11" t="s">
        <v>13</v>
      </c>
      <c r="C1582" s="12" t="s">
        <v>16</v>
      </c>
      <c r="D1582" s="28"/>
      <c r="E1582" s="28"/>
      <c r="F1582" s="28"/>
      <c r="G1582" s="34"/>
      <c r="H1582" s="23"/>
      <c r="I1582" s="10">
        <f t="shared" si="706"/>
        <v>0</v>
      </c>
      <c r="O1582" s="11" t="s">
        <v>13</v>
      </c>
      <c r="P1582" s="12" t="s">
        <v>16</v>
      </c>
      <c r="Q1582" s="28"/>
      <c r="R1582" s="28"/>
      <c r="S1582" s="28"/>
      <c r="T1582" s="34"/>
      <c r="U1582" s="23"/>
      <c r="V1582" s="10">
        <f t="shared" si="707"/>
        <v>0</v>
      </c>
      <c r="W1582" s="5"/>
      <c r="X1582" s="5"/>
      <c r="Y1582" s="5"/>
      <c r="Z1582" s="5"/>
    </row>
    <row r="1583" spans="1:26" x14ac:dyDescent="0.25">
      <c r="B1583" s="11" t="s">
        <v>13</v>
      </c>
      <c r="C1583" s="12" t="s">
        <v>16</v>
      </c>
      <c r="D1583" s="28"/>
      <c r="E1583" s="28"/>
      <c r="F1583" s="28"/>
      <c r="G1583" s="34"/>
      <c r="H1583" s="23"/>
      <c r="I1583" s="10">
        <f t="shared" si="706"/>
        <v>0</v>
      </c>
      <c r="O1583" s="11" t="s">
        <v>13</v>
      </c>
      <c r="P1583" s="12" t="s">
        <v>16</v>
      </c>
      <c r="Q1583" s="28"/>
      <c r="R1583" s="28"/>
      <c r="S1583" s="28"/>
      <c r="T1583" s="34"/>
      <c r="U1583" s="23"/>
      <c r="V1583" s="10">
        <f t="shared" si="707"/>
        <v>0</v>
      </c>
      <c r="W1583" s="5"/>
      <c r="X1583" s="5"/>
      <c r="Y1583" s="5"/>
      <c r="Z1583" s="5"/>
    </row>
    <row r="1584" spans="1:26" x14ac:dyDescent="0.25">
      <c r="B1584" s="11" t="s">
        <v>21</v>
      </c>
      <c r="C1584" s="12" t="s">
        <v>14</v>
      </c>
      <c r="D1584" s="28"/>
      <c r="E1584" s="28"/>
      <c r="F1584" s="28"/>
      <c r="G1584" s="22">
        <f>SUM(G1575:G1578)</f>
        <v>0.1</v>
      </c>
      <c r="H1584" s="15">
        <v>37.42</v>
      </c>
      <c r="I1584" s="10">
        <f t="shared" si="706"/>
        <v>3.7420000000000004</v>
      </c>
      <c r="K1584" s="5">
        <f>SUM(G1584)*I1559</f>
        <v>2</v>
      </c>
      <c r="O1584" s="11" t="s">
        <v>21</v>
      </c>
      <c r="P1584" s="12" t="s">
        <v>14</v>
      </c>
      <c r="Q1584" s="28"/>
      <c r="R1584" s="28"/>
      <c r="S1584" s="28"/>
      <c r="T1584" s="22">
        <f>SUM(T1575:T1578)</f>
        <v>0.1</v>
      </c>
      <c r="U1584" s="15">
        <v>37.42</v>
      </c>
      <c r="V1584" s="10">
        <f t="shared" si="707"/>
        <v>3.7420000000000004</v>
      </c>
      <c r="W1584" s="5"/>
      <c r="X1584" s="5">
        <f>SUM(T1584)*V1559</f>
        <v>0</v>
      </c>
      <c r="Y1584" s="5"/>
      <c r="Z1584" s="5"/>
    </row>
    <row r="1585" spans="1:26" x14ac:dyDescent="0.25">
      <c r="B1585" s="11" t="s">
        <v>21</v>
      </c>
      <c r="C1585" s="12" t="s">
        <v>15</v>
      </c>
      <c r="D1585" s="28"/>
      <c r="E1585" s="28"/>
      <c r="F1585" s="28"/>
      <c r="G1585" s="22">
        <f>SUM(G1579:G1581)</f>
        <v>6</v>
      </c>
      <c r="H1585" s="15">
        <v>37.42</v>
      </c>
      <c r="I1585" s="10">
        <f t="shared" si="706"/>
        <v>224.52</v>
      </c>
      <c r="L1585" s="5">
        <f>SUM(G1585)*I1559</f>
        <v>120</v>
      </c>
      <c r="O1585" s="11" t="s">
        <v>21</v>
      </c>
      <c r="P1585" s="12" t="s">
        <v>15</v>
      </c>
      <c r="Q1585" s="28"/>
      <c r="R1585" s="28"/>
      <c r="S1585" s="28"/>
      <c r="T1585" s="22">
        <f>SUM(T1579:T1581)</f>
        <v>6</v>
      </c>
      <c r="U1585" s="15">
        <v>37.42</v>
      </c>
      <c r="V1585" s="10">
        <f t="shared" si="707"/>
        <v>224.52</v>
      </c>
      <c r="W1585" s="5"/>
      <c r="X1585" s="5"/>
      <c r="Y1585" s="5">
        <f>SUM(T1585)*V1559</f>
        <v>0</v>
      </c>
      <c r="Z1585" s="5"/>
    </row>
    <row r="1586" spans="1:26" x14ac:dyDescent="0.25">
      <c r="B1586" s="11" t="s">
        <v>21</v>
      </c>
      <c r="C1586" s="12" t="s">
        <v>16</v>
      </c>
      <c r="D1586" s="28"/>
      <c r="E1586" s="28"/>
      <c r="F1586" s="28"/>
      <c r="G1586" s="22">
        <f>SUM(G1582:G1583)</f>
        <v>0</v>
      </c>
      <c r="H1586" s="15">
        <v>37.42</v>
      </c>
      <c r="I1586" s="10">
        <f t="shared" si="706"/>
        <v>0</v>
      </c>
      <c r="M1586" s="5">
        <f>SUM(G1586)*I1559</f>
        <v>0</v>
      </c>
      <c r="O1586" s="11" t="s">
        <v>21</v>
      </c>
      <c r="P1586" s="12" t="s">
        <v>16</v>
      </c>
      <c r="Q1586" s="28"/>
      <c r="R1586" s="28"/>
      <c r="S1586" s="28"/>
      <c r="T1586" s="22">
        <f>SUM(T1582:T1583)</f>
        <v>0</v>
      </c>
      <c r="U1586" s="15">
        <v>37.42</v>
      </c>
      <c r="V1586" s="10">
        <f t="shared" si="707"/>
        <v>0</v>
      </c>
      <c r="W1586" s="5"/>
      <c r="X1586" s="5"/>
      <c r="Y1586" s="5"/>
      <c r="Z1586" s="5">
        <f>SUM(T1586)*V1559</f>
        <v>0</v>
      </c>
    </row>
    <row r="1587" spans="1:26" x14ac:dyDescent="0.25">
      <c r="B1587" s="11" t="s">
        <v>13</v>
      </c>
      <c r="C1587" s="12" t="s">
        <v>17</v>
      </c>
      <c r="D1587" s="28"/>
      <c r="E1587" s="28"/>
      <c r="F1587" s="28"/>
      <c r="G1587" s="34">
        <v>0.25</v>
      </c>
      <c r="H1587" s="15">
        <v>37.42</v>
      </c>
      <c r="I1587" s="10">
        <f t="shared" si="706"/>
        <v>9.3550000000000004</v>
      </c>
      <c r="L1587" s="5">
        <f>SUM(G1587)*I1559</f>
        <v>5</v>
      </c>
      <c r="O1587" s="11" t="s">
        <v>13</v>
      </c>
      <c r="P1587" s="12" t="s">
        <v>17</v>
      </c>
      <c r="Q1587" s="28"/>
      <c r="R1587" s="28"/>
      <c r="S1587" s="28"/>
      <c r="T1587" s="34">
        <v>0.25</v>
      </c>
      <c r="U1587" s="15">
        <v>37.42</v>
      </c>
      <c r="V1587" s="10">
        <f t="shared" si="707"/>
        <v>9.3550000000000004</v>
      </c>
      <c r="W1587" s="5"/>
      <c r="X1587" s="5"/>
      <c r="Y1587" s="5">
        <f>SUM(T1587)*V1559</f>
        <v>0</v>
      </c>
      <c r="Z1587" s="5"/>
    </row>
    <row r="1588" spans="1:26" x14ac:dyDescent="0.25">
      <c r="B1588" s="11" t="s">
        <v>12</v>
      </c>
      <c r="C1588" s="12"/>
      <c r="D1588" s="28"/>
      <c r="E1588" s="28"/>
      <c r="F1588" s="28"/>
      <c r="G1588" s="10">
        <v>0.5</v>
      </c>
      <c r="H1588" s="15">
        <v>37.42</v>
      </c>
      <c r="I1588" s="10">
        <f t="shared" si="706"/>
        <v>18.71</v>
      </c>
      <c r="O1588" s="11" t="s">
        <v>12</v>
      </c>
      <c r="P1588" s="12"/>
      <c r="Q1588" s="28"/>
      <c r="R1588" s="28"/>
      <c r="S1588" s="28"/>
      <c r="T1588" s="10">
        <v>0.5</v>
      </c>
      <c r="U1588" s="15">
        <v>37.42</v>
      </c>
      <c r="V1588" s="10">
        <f t="shared" si="707"/>
        <v>18.71</v>
      </c>
      <c r="W1588" s="5"/>
      <c r="X1588" s="5"/>
      <c r="Y1588" s="5"/>
      <c r="Z1588" s="5"/>
    </row>
    <row r="1589" spans="1:26" x14ac:dyDescent="0.25">
      <c r="B1589" s="11" t="s">
        <v>11</v>
      </c>
      <c r="C1589" s="12"/>
      <c r="D1589" s="28"/>
      <c r="E1589" s="28"/>
      <c r="F1589" s="28"/>
      <c r="G1589" s="10">
        <v>1</v>
      </c>
      <c r="H1589" s="15">
        <f>SUM(I1561:I1588)*0.01</f>
        <v>8.103769999999999</v>
      </c>
      <c r="I1589" s="10">
        <f>SUM(G1589*H1589)</f>
        <v>8.103769999999999</v>
      </c>
      <c r="O1589" s="11" t="s">
        <v>11</v>
      </c>
      <c r="P1589" s="12"/>
      <c r="Q1589" s="28"/>
      <c r="R1589" s="28"/>
      <c r="S1589" s="28"/>
      <c r="T1589" s="10">
        <v>1</v>
      </c>
      <c r="U1589" s="15">
        <f>SUM(V1561:V1588)*0.01</f>
        <v>8.103769999999999</v>
      </c>
      <c r="V1589" s="10">
        <f>SUM(T1589*U1589)</f>
        <v>8.103769999999999</v>
      </c>
      <c r="W1589" s="5"/>
      <c r="X1589" s="5"/>
      <c r="Y1589" s="5"/>
      <c r="Z1589" s="5"/>
    </row>
    <row r="1590" spans="1:26" s="2" customFormat="1" x14ac:dyDescent="0.25">
      <c r="B1590" s="8" t="s">
        <v>10</v>
      </c>
      <c r="D1590" s="27"/>
      <c r="E1590" s="27"/>
      <c r="F1590" s="27"/>
      <c r="G1590" s="6">
        <f>SUM(G1584:G1587)</f>
        <v>6.35</v>
      </c>
      <c r="H1590" s="14"/>
      <c r="I1590" s="6">
        <f>SUM(I1561:I1589)</f>
        <v>818.48077000000001</v>
      </c>
      <c r="J1590" s="6">
        <f>SUM(I1590)*I1559</f>
        <v>16369.615400000001</v>
      </c>
      <c r="K1590" s="6">
        <f>SUM(K1584:K1589)</f>
        <v>2</v>
      </c>
      <c r="L1590" s="6">
        <f t="shared" ref="L1590" si="708">SUM(L1584:L1589)</f>
        <v>125</v>
      </c>
      <c r="M1590" s="6">
        <f t="shared" ref="M1590" si="709">SUM(M1584:M1589)</f>
        <v>0</v>
      </c>
      <c r="O1590" s="8" t="s">
        <v>10</v>
      </c>
      <c r="Q1590" s="27"/>
      <c r="R1590" s="27"/>
      <c r="S1590" s="27"/>
      <c r="T1590" s="6">
        <f>SUM(T1584:T1587)</f>
        <v>6.35</v>
      </c>
      <c r="U1590" s="14"/>
      <c r="V1590" s="6">
        <f>SUM(V1561:V1589)</f>
        <v>818.48077000000001</v>
      </c>
      <c r="W1590" s="6">
        <f>SUM(V1590)*V1559</f>
        <v>0</v>
      </c>
      <c r="X1590" s="6">
        <f>SUM(X1584:X1589)</f>
        <v>0</v>
      </c>
      <c r="Y1590" s="6">
        <f t="shared" ref="Y1590:Z1590" si="710">SUM(Y1584:Y1589)</f>
        <v>0</v>
      </c>
      <c r="Z1590" s="6">
        <f t="shared" si="710"/>
        <v>0</v>
      </c>
    </row>
    <row r="1591" spans="1:26" ht="15.6" x14ac:dyDescent="0.3">
      <c r="A1591" s="3" t="s">
        <v>9</v>
      </c>
      <c r="B1591" s="67" t="str">
        <f>'JMS SHEDULE OF WORKS'!D51</f>
        <v>FF-19 Mirror Male &amp; Female changing</v>
      </c>
      <c r="D1591" s="26" t="str">
        <f>'JMS SHEDULE OF WORKS'!F51</f>
        <v>480mm X 1600mm</v>
      </c>
      <c r="F1591" s="68" t="str">
        <f>'JMS SHEDULE OF WORKS'!J51</f>
        <v>EOT-50 &amp; 90</v>
      </c>
      <c r="H1591" s="13" t="s">
        <v>22</v>
      </c>
      <c r="I1591" s="24">
        <f>'JMS SHEDULE OF WORKS'!G51</f>
        <v>5</v>
      </c>
    </row>
    <row r="1592" spans="1:26" s="2" customFormat="1" x14ac:dyDescent="0.25">
      <c r="A1592" s="66" t="str">
        <f>'JMS SHEDULE OF WORKS'!A51</f>
        <v>6881/49</v>
      </c>
      <c r="B1592" s="8" t="s">
        <v>3</v>
      </c>
      <c r="C1592" s="2" t="s">
        <v>4</v>
      </c>
      <c r="D1592" s="27" t="s">
        <v>5</v>
      </c>
      <c r="E1592" s="27" t="s">
        <v>5</v>
      </c>
      <c r="F1592" s="27" t="s">
        <v>23</v>
      </c>
      <c r="G1592" s="6" t="s">
        <v>6</v>
      </c>
      <c r="H1592" s="14" t="s">
        <v>7</v>
      </c>
      <c r="I1592" s="6" t="s">
        <v>8</v>
      </c>
      <c r="J1592" s="6"/>
      <c r="K1592" s="6" t="s">
        <v>18</v>
      </c>
      <c r="L1592" s="6" t="s">
        <v>19</v>
      </c>
      <c r="M1592" s="6" t="s">
        <v>20</v>
      </c>
    </row>
    <row r="1593" spans="1:26" x14ac:dyDescent="0.25">
      <c r="A1593" s="30" t="s">
        <v>24</v>
      </c>
      <c r="B1593" s="11"/>
      <c r="C1593" s="12"/>
      <c r="D1593" s="28"/>
      <c r="E1593" s="28"/>
      <c r="F1593" s="28">
        <f t="shared" ref="F1593:F1598" si="711">SUM(D1593*E1593)</f>
        <v>0</v>
      </c>
      <c r="G1593" s="10"/>
      <c r="H1593" s="15"/>
      <c r="I1593" s="10">
        <f t="shared" ref="I1593:I1598" si="712">SUM(F1593*G1593)*H1593</f>
        <v>0</v>
      </c>
    </row>
    <row r="1594" spans="1:26" x14ac:dyDescent="0.25">
      <c r="A1594" s="30" t="s">
        <v>24</v>
      </c>
      <c r="B1594" s="11"/>
      <c r="C1594" s="12"/>
      <c r="D1594" s="28"/>
      <c r="E1594" s="28"/>
      <c r="F1594" s="28">
        <f t="shared" si="711"/>
        <v>0</v>
      </c>
      <c r="G1594" s="10"/>
      <c r="H1594" s="15"/>
      <c r="I1594" s="10">
        <f t="shared" si="712"/>
        <v>0</v>
      </c>
    </row>
    <row r="1595" spans="1:26" x14ac:dyDescent="0.25">
      <c r="A1595" s="30" t="s">
        <v>24</v>
      </c>
      <c r="B1595" s="11"/>
      <c r="C1595" s="12"/>
      <c r="D1595" s="28"/>
      <c r="E1595" s="28"/>
      <c r="F1595" s="28">
        <f t="shared" si="711"/>
        <v>0</v>
      </c>
      <c r="G1595" s="10"/>
      <c r="H1595" s="15"/>
      <c r="I1595" s="10">
        <f t="shared" si="712"/>
        <v>0</v>
      </c>
    </row>
    <row r="1596" spans="1:26" x14ac:dyDescent="0.25">
      <c r="A1596" s="31" t="s">
        <v>25</v>
      </c>
      <c r="B1596" s="11"/>
      <c r="C1596" s="12"/>
      <c r="D1596" s="28"/>
      <c r="E1596" s="28"/>
      <c r="F1596" s="28">
        <f t="shared" si="711"/>
        <v>0</v>
      </c>
      <c r="G1596" s="10"/>
      <c r="H1596" s="15"/>
      <c r="I1596" s="10">
        <f t="shared" si="712"/>
        <v>0</v>
      </c>
    </row>
    <row r="1597" spans="1:26" x14ac:dyDescent="0.25">
      <c r="A1597" s="31" t="s">
        <v>25</v>
      </c>
      <c r="B1597" s="11"/>
      <c r="C1597" s="12"/>
      <c r="D1597" s="28"/>
      <c r="E1597" s="28"/>
      <c r="F1597" s="28">
        <f t="shared" si="711"/>
        <v>0</v>
      </c>
      <c r="G1597" s="10"/>
      <c r="H1597" s="15"/>
      <c r="I1597" s="10">
        <f t="shared" si="712"/>
        <v>0</v>
      </c>
    </row>
    <row r="1598" spans="1:26" x14ac:dyDescent="0.25">
      <c r="A1598" s="31" t="s">
        <v>25</v>
      </c>
      <c r="B1598" s="11"/>
      <c r="C1598" s="12"/>
      <c r="D1598" s="28"/>
      <c r="E1598" s="28"/>
      <c r="F1598" s="28">
        <f t="shared" si="711"/>
        <v>0</v>
      </c>
      <c r="G1598" s="10"/>
      <c r="H1598" s="15"/>
      <c r="I1598" s="10">
        <f t="shared" si="712"/>
        <v>0</v>
      </c>
    </row>
    <row r="1599" spans="1:26" x14ac:dyDescent="0.25">
      <c r="A1599" s="31" t="s">
        <v>39</v>
      </c>
      <c r="B1599" s="11"/>
      <c r="C1599" s="12"/>
      <c r="D1599" s="28"/>
      <c r="E1599" s="28"/>
      <c r="F1599" s="28"/>
      <c r="G1599" s="10"/>
      <c r="H1599" s="15"/>
      <c r="I1599" s="10">
        <f t="shared" ref="I1599:I1601" si="713">SUM(G1599*H1599)</f>
        <v>0</v>
      </c>
    </row>
    <row r="1600" spans="1:26" x14ac:dyDescent="0.25">
      <c r="A1600" s="31" t="s">
        <v>39</v>
      </c>
      <c r="B1600" s="11"/>
      <c r="C1600" s="12"/>
      <c r="D1600" s="28"/>
      <c r="E1600" s="28"/>
      <c r="F1600" s="28"/>
      <c r="G1600" s="10"/>
      <c r="H1600" s="15"/>
      <c r="I1600" s="10">
        <f t="shared" si="713"/>
        <v>0</v>
      </c>
    </row>
    <row r="1601" spans="1:11" x14ac:dyDescent="0.25">
      <c r="A1601" s="31" t="s">
        <v>39</v>
      </c>
      <c r="B1601" s="11"/>
      <c r="C1601" s="12"/>
      <c r="D1601" s="28"/>
      <c r="E1601" s="28"/>
      <c r="F1601" s="28"/>
      <c r="G1601" s="10"/>
      <c r="H1601" s="15"/>
      <c r="I1601" s="10">
        <f t="shared" si="713"/>
        <v>0</v>
      </c>
    </row>
    <row r="1602" spans="1:11" x14ac:dyDescent="0.25">
      <c r="A1602" s="32" t="s">
        <v>28</v>
      </c>
      <c r="B1602" s="11" t="s">
        <v>1257</v>
      </c>
      <c r="C1602" s="12"/>
      <c r="D1602" s="28"/>
      <c r="E1602" s="28"/>
      <c r="F1602" s="28"/>
      <c r="G1602" s="10">
        <v>1</v>
      </c>
      <c r="H1602" s="15">
        <v>76.95</v>
      </c>
      <c r="I1602" s="10">
        <f t="shared" ref="I1602:I1620" si="714">SUM(G1602*H1602)</f>
        <v>76.95</v>
      </c>
      <c r="J1602" s="5" t="s">
        <v>1233</v>
      </c>
    </row>
    <row r="1603" spans="1:11" x14ac:dyDescent="0.25">
      <c r="A1603" s="32" t="s">
        <v>28</v>
      </c>
      <c r="B1603" s="11" t="s">
        <v>1213</v>
      </c>
      <c r="C1603" s="12"/>
      <c r="D1603" s="28"/>
      <c r="E1603" s="28"/>
      <c r="F1603" s="28"/>
      <c r="G1603" s="10">
        <v>1</v>
      </c>
      <c r="H1603" s="15">
        <v>665</v>
      </c>
      <c r="I1603" s="10">
        <f t="shared" si="714"/>
        <v>665</v>
      </c>
      <c r="J1603" s="5" t="s">
        <v>1310</v>
      </c>
    </row>
    <row r="1604" spans="1:11" x14ac:dyDescent="0.25">
      <c r="A1604" s="32" t="s">
        <v>28</v>
      </c>
      <c r="B1604" s="11"/>
      <c r="C1604" s="12"/>
      <c r="D1604" s="28"/>
      <c r="E1604" s="28"/>
      <c r="F1604" s="28"/>
      <c r="G1604" s="10"/>
      <c r="H1604" s="15"/>
      <c r="I1604" s="10">
        <f t="shared" si="714"/>
        <v>0</v>
      </c>
    </row>
    <row r="1605" spans="1:11" x14ac:dyDescent="0.25">
      <c r="A1605" t="s">
        <v>26</v>
      </c>
      <c r="B1605" s="11"/>
      <c r="C1605" s="12"/>
      <c r="D1605" s="28"/>
      <c r="E1605" s="28"/>
      <c r="F1605" s="28"/>
      <c r="G1605" s="33">
        <v>0.1</v>
      </c>
      <c r="H1605" s="15">
        <f>SUM(I1602:I1604)</f>
        <v>741.95</v>
      </c>
      <c r="I1605" s="10">
        <f t="shared" si="714"/>
        <v>74.195000000000007</v>
      </c>
    </row>
    <row r="1606" spans="1:11" x14ac:dyDescent="0.25">
      <c r="B1606" s="11" t="s">
        <v>27</v>
      </c>
      <c r="C1606" s="12"/>
      <c r="D1606" s="28"/>
      <c r="E1606" s="28"/>
      <c r="F1606" s="28"/>
      <c r="G1606" s="10"/>
      <c r="H1606" s="15"/>
      <c r="I1606" s="10">
        <f t="shared" si="714"/>
        <v>0</v>
      </c>
    </row>
    <row r="1607" spans="1:11" x14ac:dyDescent="0.25">
      <c r="B1607" s="11" t="s">
        <v>13</v>
      </c>
      <c r="C1607" s="12" t="s">
        <v>14</v>
      </c>
      <c r="D1607" s="28" t="s">
        <v>29</v>
      </c>
      <c r="E1607" s="28"/>
      <c r="F1607" s="28">
        <f>SUM(G1593:G1595)</f>
        <v>0</v>
      </c>
      <c r="G1607" s="34">
        <f>SUM(F1607)/20</f>
        <v>0</v>
      </c>
      <c r="H1607" s="23"/>
      <c r="I1607" s="10">
        <f t="shared" si="714"/>
        <v>0</v>
      </c>
    </row>
    <row r="1608" spans="1:11" x14ac:dyDescent="0.25">
      <c r="B1608" s="11" t="s">
        <v>13</v>
      </c>
      <c r="C1608" s="12" t="s">
        <v>14</v>
      </c>
      <c r="D1608" s="28" t="s">
        <v>30</v>
      </c>
      <c r="E1608" s="28"/>
      <c r="F1608" s="28">
        <f>SUM(G1596:G1598)</f>
        <v>0</v>
      </c>
      <c r="G1608" s="34">
        <f>SUM(F1608)/10</f>
        <v>0</v>
      </c>
      <c r="H1608" s="23"/>
      <c r="I1608" s="10">
        <f t="shared" si="714"/>
        <v>0</v>
      </c>
    </row>
    <row r="1609" spans="1:11" x14ac:dyDescent="0.25">
      <c r="B1609" s="11" t="s">
        <v>13</v>
      </c>
      <c r="C1609" s="12" t="s">
        <v>14</v>
      </c>
      <c r="D1609" s="28" t="s">
        <v>60</v>
      </c>
      <c r="E1609" s="28"/>
      <c r="F1609" s="69"/>
      <c r="G1609" s="34">
        <f>SUM(F1609)*0.25</f>
        <v>0</v>
      </c>
      <c r="H1609" s="23"/>
      <c r="I1609" s="10">
        <f t="shared" si="714"/>
        <v>0</v>
      </c>
    </row>
    <row r="1610" spans="1:11" x14ac:dyDescent="0.25">
      <c r="B1610" s="11" t="s">
        <v>13</v>
      </c>
      <c r="C1610" s="12" t="s">
        <v>14</v>
      </c>
      <c r="D1610" s="28"/>
      <c r="E1610" s="28"/>
      <c r="F1610" s="28"/>
      <c r="G1610" s="34"/>
      <c r="H1610" s="23"/>
      <c r="I1610" s="10">
        <f t="shared" si="714"/>
        <v>0</v>
      </c>
    </row>
    <row r="1611" spans="1:11" x14ac:dyDescent="0.25">
      <c r="B1611" s="11" t="s">
        <v>13</v>
      </c>
      <c r="C1611" s="12" t="s">
        <v>15</v>
      </c>
      <c r="D1611" s="28"/>
      <c r="E1611" s="28"/>
      <c r="F1611" s="28"/>
      <c r="G1611" s="34"/>
      <c r="H1611" s="23"/>
      <c r="I1611" s="10">
        <f t="shared" si="714"/>
        <v>0</v>
      </c>
    </row>
    <row r="1612" spans="1:11" x14ac:dyDescent="0.25">
      <c r="B1612" s="11" t="s">
        <v>13</v>
      </c>
      <c r="C1612" s="12" t="s">
        <v>15</v>
      </c>
      <c r="D1612" s="28"/>
      <c r="E1612" s="28"/>
      <c r="F1612" s="28"/>
      <c r="G1612" s="34"/>
      <c r="H1612" s="23"/>
      <c r="I1612" s="10">
        <f t="shared" si="714"/>
        <v>0</v>
      </c>
    </row>
    <row r="1613" spans="1:11" x14ac:dyDescent="0.25">
      <c r="B1613" s="11" t="s">
        <v>13</v>
      </c>
      <c r="C1613" s="12" t="s">
        <v>15</v>
      </c>
      <c r="D1613" s="28"/>
      <c r="E1613" s="28"/>
      <c r="F1613" s="28"/>
      <c r="G1613" s="34"/>
      <c r="H1613" s="23"/>
      <c r="I1613" s="10">
        <f t="shared" si="714"/>
        <v>0</v>
      </c>
    </row>
    <row r="1614" spans="1:11" x14ac:dyDescent="0.25">
      <c r="B1614" s="11" t="s">
        <v>13</v>
      </c>
      <c r="C1614" s="12" t="s">
        <v>16</v>
      </c>
      <c r="D1614" s="28"/>
      <c r="E1614" s="28"/>
      <c r="F1614" s="28"/>
      <c r="G1614" s="34"/>
      <c r="H1614" s="23"/>
      <c r="I1614" s="10">
        <f t="shared" si="714"/>
        <v>0</v>
      </c>
    </row>
    <row r="1615" spans="1:11" x14ac:dyDescent="0.25">
      <c r="B1615" s="11" t="s">
        <v>13</v>
      </c>
      <c r="C1615" s="12" t="s">
        <v>16</v>
      </c>
      <c r="D1615" s="28"/>
      <c r="E1615" s="28"/>
      <c r="F1615" s="28"/>
      <c r="G1615" s="34"/>
      <c r="H1615" s="23"/>
      <c r="I1615" s="10">
        <f t="shared" si="714"/>
        <v>0</v>
      </c>
    </row>
    <row r="1616" spans="1:11" x14ac:dyDescent="0.25">
      <c r="B1616" s="11" t="s">
        <v>21</v>
      </c>
      <c r="C1616" s="12" t="s">
        <v>14</v>
      </c>
      <c r="D1616" s="28"/>
      <c r="E1616" s="28"/>
      <c r="F1616" s="28"/>
      <c r="G1616" s="22">
        <f>SUM(G1607:G1610)</f>
        <v>0</v>
      </c>
      <c r="H1616" s="15">
        <v>37.42</v>
      </c>
      <c r="I1616" s="10">
        <f t="shared" si="714"/>
        <v>0</v>
      </c>
      <c r="K1616" s="5">
        <f>SUM(G1616)*I1591</f>
        <v>0</v>
      </c>
    </row>
    <row r="1617" spans="1:13" x14ac:dyDescent="0.25">
      <c r="B1617" s="11" t="s">
        <v>21</v>
      </c>
      <c r="C1617" s="12" t="s">
        <v>15</v>
      </c>
      <c r="D1617" s="28"/>
      <c r="E1617" s="28"/>
      <c r="F1617" s="28"/>
      <c r="G1617" s="22">
        <f>SUM(G1611:G1613)</f>
        <v>0</v>
      </c>
      <c r="H1617" s="15">
        <v>37.42</v>
      </c>
      <c r="I1617" s="10">
        <f t="shared" si="714"/>
        <v>0</v>
      </c>
      <c r="L1617" s="5">
        <f>SUM(G1617)*I1591</f>
        <v>0</v>
      </c>
    </row>
    <row r="1618" spans="1:13" x14ac:dyDescent="0.25">
      <c r="B1618" s="11" t="s">
        <v>21</v>
      </c>
      <c r="C1618" s="12" t="s">
        <v>16</v>
      </c>
      <c r="D1618" s="28"/>
      <c r="E1618" s="28"/>
      <c r="F1618" s="28"/>
      <c r="G1618" s="22">
        <f>SUM(G1614:G1615)</f>
        <v>0</v>
      </c>
      <c r="H1618" s="15">
        <v>37.42</v>
      </c>
      <c r="I1618" s="10">
        <f t="shared" si="714"/>
        <v>0</v>
      </c>
      <c r="M1618" s="5">
        <f>SUM(G1618)*I1591</f>
        <v>0</v>
      </c>
    </row>
    <row r="1619" spans="1:13" x14ac:dyDescent="0.25">
      <c r="B1619" s="11" t="s">
        <v>13</v>
      </c>
      <c r="C1619" s="12" t="s">
        <v>17</v>
      </c>
      <c r="D1619" s="28"/>
      <c r="E1619" s="28"/>
      <c r="F1619" s="28"/>
      <c r="G1619" s="34"/>
      <c r="H1619" s="15">
        <v>37.42</v>
      </c>
      <c r="I1619" s="10">
        <f t="shared" si="714"/>
        <v>0</v>
      </c>
      <c r="L1619" s="5">
        <f>SUM(G1619)*I1591</f>
        <v>0</v>
      </c>
    </row>
    <row r="1620" spans="1:13" x14ac:dyDescent="0.25">
      <c r="B1620" s="11" t="s">
        <v>12</v>
      </c>
      <c r="C1620" s="12"/>
      <c r="D1620" s="28"/>
      <c r="E1620" s="28"/>
      <c r="F1620" s="28"/>
      <c r="G1620" s="10"/>
      <c r="H1620" s="15">
        <v>37.42</v>
      </c>
      <c r="I1620" s="10">
        <f t="shared" si="714"/>
        <v>0</v>
      </c>
    </row>
    <row r="1621" spans="1:13" x14ac:dyDescent="0.25">
      <c r="B1621" s="11" t="s">
        <v>11</v>
      </c>
      <c r="C1621" s="12"/>
      <c r="D1621" s="28"/>
      <c r="E1621" s="28"/>
      <c r="F1621" s="28"/>
      <c r="G1621" s="10">
        <v>1</v>
      </c>
      <c r="H1621" s="15">
        <f>SUM(I1593:I1620)*0.01</f>
        <v>8.1614500000000003</v>
      </c>
      <c r="I1621" s="10">
        <f>SUM(G1621*H1621)</f>
        <v>8.1614500000000003</v>
      </c>
    </row>
    <row r="1622" spans="1:13" s="2" customFormat="1" x14ac:dyDescent="0.25">
      <c r="B1622" s="8" t="s">
        <v>10</v>
      </c>
      <c r="D1622" s="27"/>
      <c r="E1622" s="27"/>
      <c r="F1622" s="27"/>
      <c r="G1622" s="6">
        <f>SUM(G1616:G1619)</f>
        <v>0</v>
      </c>
      <c r="H1622" s="14"/>
      <c r="I1622" s="6">
        <f>SUM(I1593:I1621)</f>
        <v>824.30645000000004</v>
      </c>
      <c r="J1622" s="6">
        <f>SUM(I1622)*I1591</f>
        <v>4121.5322500000002</v>
      </c>
      <c r="K1622" s="6">
        <f>SUM(K1616:K1621)</f>
        <v>0</v>
      </c>
      <c r="L1622" s="6">
        <f t="shared" ref="L1622" si="715">SUM(L1616:L1621)</f>
        <v>0</v>
      </c>
      <c r="M1622" s="6">
        <f t="shared" ref="M1622" si="716">SUM(M1616:M1621)</f>
        <v>0</v>
      </c>
    </row>
    <row r="1623" spans="1:13" ht="15.6" x14ac:dyDescent="0.3">
      <c r="A1623" s="3" t="s">
        <v>9</v>
      </c>
      <c r="B1623" s="67" t="str">
        <f>'JMS SHEDULE OF WORKS'!D52</f>
        <v>FF-17 Mirror Female changing</v>
      </c>
      <c r="D1623" s="26" t="str">
        <f>'JMS SHEDULE OF WORKS'!F52</f>
        <v>900mm X 2200mm</v>
      </c>
      <c r="F1623" s="68" t="str">
        <f>'JMS SHEDULE OF WORKS'!J52</f>
        <v>EOT-14</v>
      </c>
      <c r="H1623" s="13" t="s">
        <v>22</v>
      </c>
      <c r="I1623" s="24">
        <f>'JMS SHEDULE OF WORKS'!G52</f>
        <v>2</v>
      </c>
    </row>
    <row r="1624" spans="1:13" s="2" customFormat="1" x14ac:dyDescent="0.25">
      <c r="A1624" s="66" t="str">
        <f>'JMS SHEDULE OF WORKS'!A52</f>
        <v>6881/50</v>
      </c>
      <c r="B1624" s="8" t="s">
        <v>3</v>
      </c>
      <c r="C1624" s="2" t="s">
        <v>4</v>
      </c>
      <c r="D1624" s="27" t="s">
        <v>5</v>
      </c>
      <c r="E1624" s="27" t="s">
        <v>5</v>
      </c>
      <c r="F1624" s="27" t="s">
        <v>23</v>
      </c>
      <c r="G1624" s="6" t="s">
        <v>6</v>
      </c>
      <c r="H1624" s="14" t="s">
        <v>7</v>
      </c>
      <c r="I1624" s="6" t="s">
        <v>8</v>
      </c>
      <c r="J1624" s="6"/>
      <c r="K1624" s="6" t="s">
        <v>18</v>
      </c>
      <c r="L1624" s="6" t="s">
        <v>19</v>
      </c>
      <c r="M1624" s="6" t="s">
        <v>20</v>
      </c>
    </row>
    <row r="1625" spans="1:13" x14ac:dyDescent="0.25">
      <c r="A1625" s="30" t="s">
        <v>24</v>
      </c>
      <c r="B1625" s="11"/>
      <c r="C1625" s="12"/>
      <c r="D1625" s="28"/>
      <c r="E1625" s="28"/>
      <c r="F1625" s="28">
        <f t="shared" ref="F1625:F1630" si="717">SUM(D1625*E1625)</f>
        <v>0</v>
      </c>
      <c r="G1625" s="10"/>
      <c r="H1625" s="15"/>
      <c r="I1625" s="10">
        <f t="shared" ref="I1625:I1630" si="718">SUM(F1625*G1625)*H1625</f>
        <v>0</v>
      </c>
    </row>
    <row r="1626" spans="1:13" x14ac:dyDescent="0.25">
      <c r="A1626" s="30" t="s">
        <v>24</v>
      </c>
      <c r="B1626" s="11"/>
      <c r="C1626" s="12"/>
      <c r="D1626" s="28"/>
      <c r="E1626" s="28"/>
      <c r="F1626" s="28">
        <f t="shared" si="717"/>
        <v>0</v>
      </c>
      <c r="G1626" s="10"/>
      <c r="H1626" s="15"/>
      <c r="I1626" s="10">
        <f t="shared" si="718"/>
        <v>0</v>
      </c>
    </row>
    <row r="1627" spans="1:13" x14ac:dyDescent="0.25">
      <c r="A1627" s="30" t="s">
        <v>24</v>
      </c>
      <c r="B1627" s="11"/>
      <c r="C1627" s="12"/>
      <c r="D1627" s="28"/>
      <c r="E1627" s="28"/>
      <c r="F1627" s="28">
        <f t="shared" si="717"/>
        <v>0</v>
      </c>
      <c r="G1627" s="10"/>
      <c r="H1627" s="15"/>
      <c r="I1627" s="10">
        <f t="shared" si="718"/>
        <v>0</v>
      </c>
    </row>
    <row r="1628" spans="1:13" x14ac:dyDescent="0.25">
      <c r="A1628" s="31" t="s">
        <v>25</v>
      </c>
      <c r="B1628" s="11"/>
      <c r="C1628" s="12"/>
      <c r="D1628" s="28"/>
      <c r="E1628" s="28"/>
      <c r="F1628" s="28">
        <f t="shared" si="717"/>
        <v>0</v>
      </c>
      <c r="G1628" s="10"/>
      <c r="H1628" s="15"/>
      <c r="I1628" s="10">
        <f t="shared" si="718"/>
        <v>0</v>
      </c>
    </row>
    <row r="1629" spans="1:13" x14ac:dyDescent="0.25">
      <c r="A1629" s="31" t="s">
        <v>25</v>
      </c>
      <c r="B1629" s="11"/>
      <c r="C1629" s="12"/>
      <c r="D1629" s="28"/>
      <c r="E1629" s="28"/>
      <c r="F1629" s="28">
        <f t="shared" si="717"/>
        <v>0</v>
      </c>
      <c r="G1629" s="10"/>
      <c r="H1629" s="15"/>
      <c r="I1629" s="10">
        <f t="shared" si="718"/>
        <v>0</v>
      </c>
    </row>
    <row r="1630" spans="1:13" x14ac:dyDescent="0.25">
      <c r="A1630" s="31" t="s">
        <v>25</v>
      </c>
      <c r="B1630" s="11"/>
      <c r="C1630" s="12"/>
      <c r="D1630" s="28"/>
      <c r="E1630" s="28"/>
      <c r="F1630" s="28">
        <f t="shared" si="717"/>
        <v>0</v>
      </c>
      <c r="G1630" s="10"/>
      <c r="H1630" s="15"/>
      <c r="I1630" s="10">
        <f t="shared" si="718"/>
        <v>0</v>
      </c>
    </row>
    <row r="1631" spans="1:13" x14ac:dyDescent="0.25">
      <c r="A1631" s="31" t="s">
        <v>39</v>
      </c>
      <c r="B1631" s="11"/>
      <c r="C1631" s="12"/>
      <c r="D1631" s="28"/>
      <c r="E1631" s="28"/>
      <c r="F1631" s="28"/>
      <c r="G1631" s="10"/>
      <c r="H1631" s="15"/>
      <c r="I1631" s="10">
        <f t="shared" ref="I1631:I1633" si="719">SUM(G1631*H1631)</f>
        <v>0</v>
      </c>
    </row>
    <row r="1632" spans="1:13" x14ac:dyDescent="0.25">
      <c r="A1632" s="31" t="s">
        <v>39</v>
      </c>
      <c r="B1632" s="11"/>
      <c r="C1632" s="12"/>
      <c r="D1632" s="28"/>
      <c r="E1632" s="28"/>
      <c r="F1632" s="28"/>
      <c r="G1632" s="10"/>
      <c r="H1632" s="15"/>
      <c r="I1632" s="10">
        <f t="shared" si="719"/>
        <v>0</v>
      </c>
    </row>
    <row r="1633" spans="1:11" x14ac:dyDescent="0.25">
      <c r="A1633" s="31" t="s">
        <v>39</v>
      </c>
      <c r="B1633" s="11"/>
      <c r="C1633" s="12"/>
      <c r="D1633" s="28"/>
      <c r="E1633" s="28"/>
      <c r="F1633" s="28"/>
      <c r="G1633" s="10"/>
      <c r="H1633" s="15"/>
      <c r="I1633" s="10">
        <f t="shared" si="719"/>
        <v>0</v>
      </c>
    </row>
    <row r="1634" spans="1:11" x14ac:dyDescent="0.25">
      <c r="A1634" s="32" t="s">
        <v>28</v>
      </c>
      <c r="B1634" s="11" t="s">
        <v>1257</v>
      </c>
      <c r="C1634" s="12"/>
      <c r="D1634" s="28"/>
      <c r="E1634" s="28"/>
      <c r="F1634" s="28"/>
      <c r="G1634" s="10">
        <v>1</v>
      </c>
      <c r="H1634" s="15">
        <v>191.34</v>
      </c>
      <c r="I1634" s="10">
        <f t="shared" ref="I1634" si="720">SUM(G1634*H1634)</f>
        <v>191.34</v>
      </c>
      <c r="J1634" s="5" t="s">
        <v>1233</v>
      </c>
    </row>
    <row r="1635" spans="1:11" x14ac:dyDescent="0.25">
      <c r="A1635" s="32" t="s">
        <v>28</v>
      </c>
      <c r="B1635" s="11"/>
      <c r="C1635" s="12"/>
      <c r="D1635" s="28"/>
      <c r="E1635" s="28"/>
      <c r="F1635" s="28"/>
      <c r="G1635" s="10"/>
      <c r="H1635" s="15"/>
      <c r="I1635" s="10">
        <f t="shared" ref="I1635:I1652" si="721">SUM(G1635*H1635)</f>
        <v>0</v>
      </c>
    </row>
    <row r="1636" spans="1:11" x14ac:dyDescent="0.25">
      <c r="A1636" s="32" t="s">
        <v>28</v>
      </c>
      <c r="B1636" s="11"/>
      <c r="C1636" s="12"/>
      <c r="D1636" s="28"/>
      <c r="E1636" s="28"/>
      <c r="F1636" s="28"/>
      <c r="G1636" s="10"/>
      <c r="H1636" s="15"/>
      <c r="I1636" s="10">
        <f t="shared" si="721"/>
        <v>0</v>
      </c>
    </row>
    <row r="1637" spans="1:11" x14ac:dyDescent="0.25">
      <c r="A1637" t="s">
        <v>26</v>
      </c>
      <c r="B1637" s="11"/>
      <c r="C1637" s="12"/>
      <c r="D1637" s="28"/>
      <c r="E1637" s="28"/>
      <c r="F1637" s="28"/>
      <c r="G1637" s="33">
        <v>0.1</v>
      </c>
      <c r="H1637" s="15">
        <f>SUM(I1634:I1636)</f>
        <v>191.34</v>
      </c>
      <c r="I1637" s="10">
        <f t="shared" si="721"/>
        <v>19.134</v>
      </c>
    </row>
    <row r="1638" spans="1:11" x14ac:dyDescent="0.25">
      <c r="B1638" s="11" t="s">
        <v>27</v>
      </c>
      <c r="C1638" s="12"/>
      <c r="D1638" s="28"/>
      <c r="E1638" s="28"/>
      <c r="F1638" s="28"/>
      <c r="G1638" s="10"/>
      <c r="H1638" s="15"/>
      <c r="I1638" s="10">
        <f t="shared" si="721"/>
        <v>0</v>
      </c>
    </row>
    <row r="1639" spans="1:11" x14ac:dyDescent="0.25">
      <c r="B1639" s="11" t="s">
        <v>13</v>
      </c>
      <c r="C1639" s="12" t="s">
        <v>14</v>
      </c>
      <c r="D1639" s="28" t="s">
        <v>29</v>
      </c>
      <c r="E1639" s="28"/>
      <c r="F1639" s="28">
        <f>SUM(G1625:G1627)</f>
        <v>0</v>
      </c>
      <c r="G1639" s="34">
        <f>SUM(F1639)/20</f>
        <v>0</v>
      </c>
      <c r="H1639" s="23"/>
      <c r="I1639" s="10">
        <f t="shared" si="721"/>
        <v>0</v>
      </c>
    </row>
    <row r="1640" spans="1:11" x14ac:dyDescent="0.25">
      <c r="B1640" s="11" t="s">
        <v>13</v>
      </c>
      <c r="C1640" s="12" t="s">
        <v>14</v>
      </c>
      <c r="D1640" s="28" t="s">
        <v>30</v>
      </c>
      <c r="E1640" s="28"/>
      <c r="F1640" s="28">
        <f>SUM(G1628:G1630)</f>
        <v>0</v>
      </c>
      <c r="G1640" s="34">
        <f>SUM(F1640)/10</f>
        <v>0</v>
      </c>
      <c r="H1640" s="23"/>
      <c r="I1640" s="10">
        <f t="shared" si="721"/>
        <v>0</v>
      </c>
    </row>
    <row r="1641" spans="1:11" x14ac:dyDescent="0.25">
      <c r="B1641" s="11" t="s">
        <v>13</v>
      </c>
      <c r="C1641" s="12" t="s">
        <v>14</v>
      </c>
      <c r="D1641" s="28" t="s">
        <v>60</v>
      </c>
      <c r="E1641" s="28"/>
      <c r="F1641" s="69"/>
      <c r="G1641" s="34">
        <f>SUM(F1641)*0.25</f>
        <v>0</v>
      </c>
      <c r="H1641" s="23"/>
      <c r="I1641" s="10">
        <f t="shared" si="721"/>
        <v>0</v>
      </c>
    </row>
    <row r="1642" spans="1:11" x14ac:dyDescent="0.25">
      <c r="B1642" s="11" t="s">
        <v>13</v>
      </c>
      <c r="C1642" s="12" t="s">
        <v>14</v>
      </c>
      <c r="D1642" s="28"/>
      <c r="E1642" s="28"/>
      <c r="F1642" s="28"/>
      <c r="G1642" s="34"/>
      <c r="H1642" s="23"/>
      <c r="I1642" s="10">
        <f t="shared" si="721"/>
        <v>0</v>
      </c>
    </row>
    <row r="1643" spans="1:11" x14ac:dyDescent="0.25">
      <c r="B1643" s="11" t="s">
        <v>13</v>
      </c>
      <c r="C1643" s="12" t="s">
        <v>15</v>
      </c>
      <c r="D1643" s="28"/>
      <c r="E1643" s="28"/>
      <c r="F1643" s="28"/>
      <c r="G1643" s="34"/>
      <c r="H1643" s="23"/>
      <c r="I1643" s="10">
        <f t="shared" si="721"/>
        <v>0</v>
      </c>
    </row>
    <row r="1644" spans="1:11" x14ac:dyDescent="0.25">
      <c r="B1644" s="11" t="s">
        <v>13</v>
      </c>
      <c r="C1644" s="12" t="s">
        <v>15</v>
      </c>
      <c r="D1644" s="28"/>
      <c r="E1644" s="28"/>
      <c r="F1644" s="28"/>
      <c r="G1644" s="34"/>
      <c r="H1644" s="23"/>
      <c r="I1644" s="10">
        <f t="shared" si="721"/>
        <v>0</v>
      </c>
    </row>
    <row r="1645" spans="1:11" x14ac:dyDescent="0.25">
      <c r="B1645" s="11" t="s">
        <v>13</v>
      </c>
      <c r="C1645" s="12" t="s">
        <v>15</v>
      </c>
      <c r="D1645" s="28"/>
      <c r="E1645" s="28"/>
      <c r="F1645" s="28"/>
      <c r="G1645" s="34"/>
      <c r="H1645" s="23"/>
      <c r="I1645" s="10">
        <f t="shared" si="721"/>
        <v>0</v>
      </c>
    </row>
    <row r="1646" spans="1:11" x14ac:dyDescent="0.25">
      <c r="B1646" s="11" t="s">
        <v>13</v>
      </c>
      <c r="C1646" s="12" t="s">
        <v>16</v>
      </c>
      <c r="D1646" s="28"/>
      <c r="E1646" s="28"/>
      <c r="F1646" s="28"/>
      <c r="G1646" s="34"/>
      <c r="H1646" s="23"/>
      <c r="I1646" s="10">
        <f t="shared" si="721"/>
        <v>0</v>
      </c>
    </row>
    <row r="1647" spans="1:11" x14ac:dyDescent="0.25">
      <c r="B1647" s="11" t="s">
        <v>13</v>
      </c>
      <c r="C1647" s="12" t="s">
        <v>16</v>
      </c>
      <c r="D1647" s="28"/>
      <c r="E1647" s="28"/>
      <c r="F1647" s="28"/>
      <c r="G1647" s="34"/>
      <c r="H1647" s="23"/>
      <c r="I1647" s="10">
        <f t="shared" si="721"/>
        <v>0</v>
      </c>
    </row>
    <row r="1648" spans="1:11" x14ac:dyDescent="0.25">
      <c r="B1648" s="11" t="s">
        <v>21</v>
      </c>
      <c r="C1648" s="12" t="s">
        <v>14</v>
      </c>
      <c r="D1648" s="28"/>
      <c r="E1648" s="28"/>
      <c r="F1648" s="28"/>
      <c r="G1648" s="22">
        <f>SUM(G1639:G1642)</f>
        <v>0</v>
      </c>
      <c r="H1648" s="15">
        <v>37.42</v>
      </c>
      <c r="I1648" s="10">
        <f t="shared" si="721"/>
        <v>0</v>
      </c>
      <c r="K1648" s="5">
        <f>SUM(G1648)*I1623</f>
        <v>0</v>
      </c>
    </row>
    <row r="1649" spans="1:13" x14ac:dyDescent="0.25">
      <c r="B1649" s="11" t="s">
        <v>21</v>
      </c>
      <c r="C1649" s="12" t="s">
        <v>15</v>
      </c>
      <c r="D1649" s="28"/>
      <c r="E1649" s="28"/>
      <c r="F1649" s="28"/>
      <c r="G1649" s="22">
        <f>SUM(G1643:G1645)</f>
        <v>0</v>
      </c>
      <c r="H1649" s="15">
        <v>37.42</v>
      </c>
      <c r="I1649" s="10">
        <f t="shared" si="721"/>
        <v>0</v>
      </c>
      <c r="L1649" s="5">
        <f>SUM(G1649)*I1623</f>
        <v>0</v>
      </c>
    </row>
    <row r="1650" spans="1:13" x14ac:dyDescent="0.25">
      <c r="B1650" s="11" t="s">
        <v>21</v>
      </c>
      <c r="C1650" s="12" t="s">
        <v>16</v>
      </c>
      <c r="D1650" s="28"/>
      <c r="E1650" s="28"/>
      <c r="F1650" s="28"/>
      <c r="G1650" s="22">
        <f>SUM(G1646:G1647)</f>
        <v>0</v>
      </c>
      <c r="H1650" s="15">
        <v>37.42</v>
      </c>
      <c r="I1650" s="10">
        <f t="shared" si="721"/>
        <v>0</v>
      </c>
      <c r="M1650" s="5">
        <f>SUM(G1650)*I1623</f>
        <v>0</v>
      </c>
    </row>
    <row r="1651" spans="1:13" x14ac:dyDescent="0.25">
      <c r="B1651" s="11" t="s">
        <v>13</v>
      </c>
      <c r="C1651" s="12" t="s">
        <v>17</v>
      </c>
      <c r="D1651" s="28"/>
      <c r="E1651" s="28"/>
      <c r="F1651" s="28"/>
      <c r="G1651" s="34"/>
      <c r="H1651" s="15">
        <v>37.42</v>
      </c>
      <c r="I1651" s="10">
        <f t="shared" si="721"/>
        <v>0</v>
      </c>
      <c r="L1651" s="5">
        <f>SUM(G1651)*I1623</f>
        <v>0</v>
      </c>
    </row>
    <row r="1652" spans="1:13" x14ac:dyDescent="0.25">
      <c r="B1652" s="11" t="s">
        <v>12</v>
      </c>
      <c r="C1652" s="12"/>
      <c r="D1652" s="28"/>
      <c r="E1652" s="28"/>
      <c r="F1652" s="28"/>
      <c r="G1652" s="10"/>
      <c r="H1652" s="15">
        <v>37.42</v>
      </c>
      <c r="I1652" s="10">
        <f t="shared" si="721"/>
        <v>0</v>
      </c>
    </row>
    <row r="1653" spans="1:13" x14ac:dyDescent="0.25">
      <c r="B1653" s="11" t="s">
        <v>11</v>
      </c>
      <c r="C1653" s="12"/>
      <c r="D1653" s="28"/>
      <c r="E1653" s="28"/>
      <c r="F1653" s="28"/>
      <c r="G1653" s="10">
        <v>1</v>
      </c>
      <c r="H1653" s="15">
        <f>SUM(I1625:I1652)*0.01</f>
        <v>2.1047400000000001</v>
      </c>
      <c r="I1653" s="10">
        <f>SUM(G1653*H1653)</f>
        <v>2.1047400000000001</v>
      </c>
    </row>
    <row r="1654" spans="1:13" s="2" customFormat="1" x14ac:dyDescent="0.25">
      <c r="B1654" s="8" t="s">
        <v>10</v>
      </c>
      <c r="D1654" s="27"/>
      <c r="E1654" s="27"/>
      <c r="F1654" s="27"/>
      <c r="G1654" s="6">
        <f>SUM(G1648:G1651)</f>
        <v>0</v>
      </c>
      <c r="H1654" s="14"/>
      <c r="I1654" s="6">
        <f>SUM(I1625:I1653)</f>
        <v>212.57873999999998</v>
      </c>
      <c r="J1654" s="6">
        <f>SUM(I1654)*I1623</f>
        <v>425.15747999999996</v>
      </c>
      <c r="K1654" s="6">
        <f>SUM(K1648:K1653)</f>
        <v>0</v>
      </c>
      <c r="L1654" s="6">
        <f t="shared" ref="L1654" si="722">SUM(L1648:L1653)</f>
        <v>0</v>
      </c>
      <c r="M1654" s="6">
        <f t="shared" ref="M1654" si="723">SUM(M1648:M1653)</f>
        <v>0</v>
      </c>
    </row>
    <row r="1655" spans="1:13" ht="15.6" x14ac:dyDescent="0.3">
      <c r="A1655" s="3" t="s">
        <v>9</v>
      </c>
      <c r="B1655" s="67" t="str">
        <f>'JMS SHEDULE OF WORKS'!D53</f>
        <v>FF-17 Mirror Female changing</v>
      </c>
      <c r="D1655" s="26" t="str">
        <f>'JMS SHEDULE OF WORKS'!F53</f>
        <v>1400mm X 2200mm</v>
      </c>
      <c r="F1655" s="68" t="str">
        <f>'JMS SHEDULE OF WORKS'!J53</f>
        <v>EOT-14</v>
      </c>
      <c r="H1655" s="13" t="s">
        <v>22</v>
      </c>
      <c r="I1655" s="24">
        <f>'JMS SHEDULE OF WORKS'!G53</f>
        <v>1</v>
      </c>
    </row>
    <row r="1656" spans="1:13" s="2" customFormat="1" x14ac:dyDescent="0.25">
      <c r="A1656" s="66" t="str">
        <f>'JMS SHEDULE OF WORKS'!A53</f>
        <v>6881/51</v>
      </c>
      <c r="B1656" s="8" t="s">
        <v>3</v>
      </c>
      <c r="C1656" s="2" t="s">
        <v>4</v>
      </c>
      <c r="D1656" s="27" t="s">
        <v>5</v>
      </c>
      <c r="E1656" s="27" t="s">
        <v>5</v>
      </c>
      <c r="F1656" s="27" t="s">
        <v>23</v>
      </c>
      <c r="G1656" s="6" t="s">
        <v>6</v>
      </c>
      <c r="H1656" s="14" t="s">
        <v>7</v>
      </c>
      <c r="I1656" s="6" t="s">
        <v>8</v>
      </c>
      <c r="J1656" s="6"/>
      <c r="K1656" s="6" t="s">
        <v>18</v>
      </c>
      <c r="L1656" s="6" t="s">
        <v>19</v>
      </c>
      <c r="M1656" s="6" t="s">
        <v>20</v>
      </c>
    </row>
    <row r="1657" spans="1:13" x14ac:dyDescent="0.25">
      <c r="A1657" s="30" t="s">
        <v>24</v>
      </c>
      <c r="B1657" s="11"/>
      <c r="C1657" s="12"/>
      <c r="D1657" s="28"/>
      <c r="E1657" s="28"/>
      <c r="F1657" s="28">
        <f t="shared" ref="F1657:F1662" si="724">SUM(D1657*E1657)</f>
        <v>0</v>
      </c>
      <c r="G1657" s="10"/>
      <c r="H1657" s="15"/>
      <c r="I1657" s="10">
        <f t="shared" ref="I1657:I1662" si="725">SUM(F1657*G1657)*H1657</f>
        <v>0</v>
      </c>
    </row>
    <row r="1658" spans="1:13" x14ac:dyDescent="0.25">
      <c r="A1658" s="30" t="s">
        <v>24</v>
      </c>
      <c r="B1658" s="11"/>
      <c r="C1658" s="12"/>
      <c r="D1658" s="28"/>
      <c r="E1658" s="28"/>
      <c r="F1658" s="28">
        <f t="shared" si="724"/>
        <v>0</v>
      </c>
      <c r="G1658" s="10"/>
      <c r="H1658" s="15"/>
      <c r="I1658" s="10">
        <f t="shared" si="725"/>
        <v>0</v>
      </c>
    </row>
    <row r="1659" spans="1:13" x14ac:dyDescent="0.25">
      <c r="A1659" s="30" t="s">
        <v>24</v>
      </c>
      <c r="B1659" s="11"/>
      <c r="C1659" s="12"/>
      <c r="D1659" s="28"/>
      <c r="E1659" s="28"/>
      <c r="F1659" s="28">
        <f t="shared" si="724"/>
        <v>0</v>
      </c>
      <c r="G1659" s="10"/>
      <c r="H1659" s="15"/>
      <c r="I1659" s="10">
        <f t="shared" si="725"/>
        <v>0</v>
      </c>
    </row>
    <row r="1660" spans="1:13" x14ac:dyDescent="0.25">
      <c r="A1660" s="31" t="s">
        <v>25</v>
      </c>
      <c r="B1660" s="11"/>
      <c r="C1660" s="12"/>
      <c r="D1660" s="28"/>
      <c r="E1660" s="28"/>
      <c r="F1660" s="28">
        <f t="shared" si="724"/>
        <v>0</v>
      </c>
      <c r="G1660" s="10"/>
      <c r="H1660" s="15"/>
      <c r="I1660" s="10">
        <f t="shared" si="725"/>
        <v>0</v>
      </c>
    </row>
    <row r="1661" spans="1:13" x14ac:dyDescent="0.25">
      <c r="A1661" s="31" t="s">
        <v>25</v>
      </c>
      <c r="B1661" s="11"/>
      <c r="C1661" s="12"/>
      <c r="D1661" s="28"/>
      <c r="E1661" s="28"/>
      <c r="F1661" s="28">
        <f t="shared" si="724"/>
        <v>0</v>
      </c>
      <c r="G1661" s="10"/>
      <c r="H1661" s="15"/>
      <c r="I1661" s="10">
        <f t="shared" si="725"/>
        <v>0</v>
      </c>
    </row>
    <row r="1662" spans="1:13" x14ac:dyDescent="0.25">
      <c r="A1662" s="31" t="s">
        <v>25</v>
      </c>
      <c r="B1662" s="11"/>
      <c r="C1662" s="12"/>
      <c r="D1662" s="28"/>
      <c r="E1662" s="28"/>
      <c r="F1662" s="28">
        <f t="shared" si="724"/>
        <v>0</v>
      </c>
      <c r="G1662" s="10"/>
      <c r="H1662" s="15"/>
      <c r="I1662" s="10">
        <f t="shared" si="725"/>
        <v>0</v>
      </c>
    </row>
    <row r="1663" spans="1:13" x14ac:dyDescent="0.25">
      <c r="A1663" s="31" t="s">
        <v>39</v>
      </c>
      <c r="B1663" s="11"/>
      <c r="C1663" s="12"/>
      <c r="D1663" s="28"/>
      <c r="E1663" s="28"/>
      <c r="F1663" s="28"/>
      <c r="G1663" s="10"/>
      <c r="H1663" s="15"/>
      <c r="I1663" s="10">
        <f t="shared" ref="I1663:I1665" si="726">SUM(G1663*H1663)</f>
        <v>0</v>
      </c>
    </row>
    <row r="1664" spans="1:13" x14ac:dyDescent="0.25">
      <c r="A1664" s="31" t="s">
        <v>39</v>
      </c>
      <c r="B1664" s="11"/>
      <c r="C1664" s="12"/>
      <c r="D1664" s="28"/>
      <c r="E1664" s="28"/>
      <c r="F1664" s="28"/>
      <c r="G1664" s="10"/>
      <c r="H1664" s="15"/>
      <c r="I1664" s="10">
        <f t="shared" si="726"/>
        <v>0</v>
      </c>
    </row>
    <row r="1665" spans="1:11" x14ac:dyDescent="0.25">
      <c r="A1665" s="31" t="s">
        <v>39</v>
      </c>
      <c r="B1665" s="11"/>
      <c r="C1665" s="12"/>
      <c r="D1665" s="28"/>
      <c r="E1665" s="28"/>
      <c r="F1665" s="28"/>
      <c r="G1665" s="10"/>
      <c r="H1665" s="15"/>
      <c r="I1665" s="10">
        <f t="shared" si="726"/>
        <v>0</v>
      </c>
    </row>
    <row r="1666" spans="1:11" x14ac:dyDescent="0.25">
      <c r="A1666" s="32" t="s">
        <v>28</v>
      </c>
      <c r="B1666" s="11" t="s">
        <v>1257</v>
      </c>
      <c r="C1666" s="12"/>
      <c r="D1666" s="28"/>
      <c r="E1666" s="28"/>
      <c r="F1666" s="28"/>
      <c r="G1666" s="10">
        <v>1</v>
      </c>
      <c r="H1666" s="15">
        <v>293.82</v>
      </c>
      <c r="I1666" s="10">
        <f t="shared" ref="I1666" si="727">SUM(G1666*H1666)</f>
        <v>293.82</v>
      </c>
      <c r="J1666" s="5" t="s">
        <v>1233</v>
      </c>
    </row>
    <row r="1667" spans="1:11" x14ac:dyDescent="0.25">
      <c r="A1667" s="32" t="s">
        <v>28</v>
      </c>
      <c r="B1667" s="11"/>
      <c r="C1667" s="12"/>
      <c r="D1667" s="28"/>
      <c r="E1667" s="28"/>
      <c r="F1667" s="28"/>
      <c r="G1667" s="10"/>
      <c r="H1667" s="15"/>
      <c r="I1667" s="10">
        <f t="shared" ref="I1667:I1684" si="728">SUM(G1667*H1667)</f>
        <v>0</v>
      </c>
    </row>
    <row r="1668" spans="1:11" x14ac:dyDescent="0.25">
      <c r="A1668" s="32" t="s">
        <v>28</v>
      </c>
      <c r="B1668" s="11"/>
      <c r="C1668" s="12"/>
      <c r="D1668" s="28"/>
      <c r="E1668" s="28"/>
      <c r="F1668" s="28"/>
      <c r="G1668" s="10"/>
      <c r="H1668" s="15"/>
      <c r="I1668" s="10">
        <f t="shared" si="728"/>
        <v>0</v>
      </c>
    </row>
    <row r="1669" spans="1:11" x14ac:dyDescent="0.25">
      <c r="A1669" t="s">
        <v>26</v>
      </c>
      <c r="B1669" s="11"/>
      <c r="C1669" s="12"/>
      <c r="D1669" s="28"/>
      <c r="E1669" s="28"/>
      <c r="F1669" s="28"/>
      <c r="G1669" s="33">
        <v>0.1</v>
      </c>
      <c r="H1669" s="15">
        <f>SUM(I1666:I1668)</f>
        <v>293.82</v>
      </c>
      <c r="I1669" s="10">
        <f t="shared" si="728"/>
        <v>29.382000000000001</v>
      </c>
    </row>
    <row r="1670" spans="1:11" x14ac:dyDescent="0.25">
      <c r="B1670" s="11" t="s">
        <v>27</v>
      </c>
      <c r="C1670" s="12"/>
      <c r="D1670" s="28"/>
      <c r="E1670" s="28"/>
      <c r="F1670" s="28"/>
      <c r="G1670" s="10"/>
      <c r="H1670" s="15"/>
      <c r="I1670" s="10">
        <f t="shared" si="728"/>
        <v>0</v>
      </c>
    </row>
    <row r="1671" spans="1:11" x14ac:dyDescent="0.25">
      <c r="B1671" s="11" t="s">
        <v>13</v>
      </c>
      <c r="C1671" s="12" t="s">
        <v>14</v>
      </c>
      <c r="D1671" s="28" t="s">
        <v>29</v>
      </c>
      <c r="E1671" s="28"/>
      <c r="F1671" s="28">
        <f>SUM(G1657:G1659)</f>
        <v>0</v>
      </c>
      <c r="G1671" s="34">
        <f>SUM(F1671)/20</f>
        <v>0</v>
      </c>
      <c r="H1671" s="23"/>
      <c r="I1671" s="10">
        <f t="shared" si="728"/>
        <v>0</v>
      </c>
    </row>
    <row r="1672" spans="1:11" x14ac:dyDescent="0.25">
      <c r="B1672" s="11" t="s">
        <v>13</v>
      </c>
      <c r="C1672" s="12" t="s">
        <v>14</v>
      </c>
      <c r="D1672" s="28" t="s">
        <v>30</v>
      </c>
      <c r="E1672" s="28"/>
      <c r="F1672" s="28">
        <f>SUM(G1660:G1662)</f>
        <v>0</v>
      </c>
      <c r="G1672" s="34">
        <f>SUM(F1672)/10</f>
        <v>0</v>
      </c>
      <c r="H1672" s="23"/>
      <c r="I1672" s="10">
        <f t="shared" si="728"/>
        <v>0</v>
      </c>
    </row>
    <row r="1673" spans="1:11" x14ac:dyDescent="0.25">
      <c r="B1673" s="11" t="s">
        <v>13</v>
      </c>
      <c r="C1673" s="12" t="s">
        <v>14</v>
      </c>
      <c r="D1673" s="28" t="s">
        <v>60</v>
      </c>
      <c r="E1673" s="28"/>
      <c r="F1673" s="69"/>
      <c r="G1673" s="34">
        <f>SUM(F1673)*0.25</f>
        <v>0</v>
      </c>
      <c r="H1673" s="23"/>
      <c r="I1673" s="10">
        <f t="shared" si="728"/>
        <v>0</v>
      </c>
    </row>
    <row r="1674" spans="1:11" x14ac:dyDescent="0.25">
      <c r="B1674" s="11" t="s">
        <v>13</v>
      </c>
      <c r="C1674" s="12" t="s">
        <v>14</v>
      </c>
      <c r="D1674" s="28"/>
      <c r="E1674" s="28"/>
      <c r="F1674" s="28"/>
      <c r="G1674" s="34"/>
      <c r="H1674" s="23"/>
      <c r="I1674" s="10">
        <f t="shared" si="728"/>
        <v>0</v>
      </c>
    </row>
    <row r="1675" spans="1:11" x14ac:dyDescent="0.25">
      <c r="B1675" s="11" t="s">
        <v>13</v>
      </c>
      <c r="C1675" s="12" t="s">
        <v>15</v>
      </c>
      <c r="D1675" s="28"/>
      <c r="E1675" s="28"/>
      <c r="F1675" s="28"/>
      <c r="G1675" s="34"/>
      <c r="H1675" s="23"/>
      <c r="I1675" s="10">
        <f t="shared" si="728"/>
        <v>0</v>
      </c>
    </row>
    <row r="1676" spans="1:11" x14ac:dyDescent="0.25">
      <c r="B1676" s="11" t="s">
        <v>13</v>
      </c>
      <c r="C1676" s="12" t="s">
        <v>15</v>
      </c>
      <c r="D1676" s="28"/>
      <c r="E1676" s="28"/>
      <c r="F1676" s="28"/>
      <c r="G1676" s="34"/>
      <c r="H1676" s="23"/>
      <c r="I1676" s="10">
        <f t="shared" si="728"/>
        <v>0</v>
      </c>
    </row>
    <row r="1677" spans="1:11" x14ac:dyDescent="0.25">
      <c r="B1677" s="11" t="s">
        <v>13</v>
      </c>
      <c r="C1677" s="12" t="s">
        <v>15</v>
      </c>
      <c r="D1677" s="28"/>
      <c r="E1677" s="28"/>
      <c r="F1677" s="28"/>
      <c r="G1677" s="34"/>
      <c r="H1677" s="23"/>
      <c r="I1677" s="10">
        <f t="shared" si="728"/>
        <v>0</v>
      </c>
    </row>
    <row r="1678" spans="1:11" x14ac:dyDescent="0.25">
      <c r="B1678" s="11" t="s">
        <v>13</v>
      </c>
      <c r="C1678" s="12" t="s">
        <v>16</v>
      </c>
      <c r="D1678" s="28"/>
      <c r="E1678" s="28"/>
      <c r="F1678" s="28"/>
      <c r="G1678" s="34"/>
      <c r="H1678" s="23"/>
      <c r="I1678" s="10">
        <f t="shared" si="728"/>
        <v>0</v>
      </c>
    </row>
    <row r="1679" spans="1:11" x14ac:dyDescent="0.25">
      <c r="B1679" s="11" t="s">
        <v>13</v>
      </c>
      <c r="C1679" s="12" t="s">
        <v>16</v>
      </c>
      <c r="D1679" s="28"/>
      <c r="E1679" s="28"/>
      <c r="F1679" s="28"/>
      <c r="G1679" s="34"/>
      <c r="H1679" s="23"/>
      <c r="I1679" s="10">
        <f t="shared" si="728"/>
        <v>0</v>
      </c>
    </row>
    <row r="1680" spans="1:11" x14ac:dyDescent="0.25">
      <c r="B1680" s="11" t="s">
        <v>21</v>
      </c>
      <c r="C1680" s="12" t="s">
        <v>14</v>
      </c>
      <c r="D1680" s="28"/>
      <c r="E1680" s="28"/>
      <c r="F1680" s="28"/>
      <c r="G1680" s="22">
        <f>SUM(G1671:G1674)</f>
        <v>0</v>
      </c>
      <c r="H1680" s="15">
        <v>37.42</v>
      </c>
      <c r="I1680" s="10">
        <f t="shared" si="728"/>
        <v>0</v>
      </c>
      <c r="K1680" s="5">
        <f>SUM(G1680)*I1655</f>
        <v>0</v>
      </c>
    </row>
    <row r="1681" spans="1:13" x14ac:dyDescent="0.25">
      <c r="B1681" s="11" t="s">
        <v>21</v>
      </c>
      <c r="C1681" s="12" t="s">
        <v>15</v>
      </c>
      <c r="D1681" s="28"/>
      <c r="E1681" s="28"/>
      <c r="F1681" s="28"/>
      <c r="G1681" s="22">
        <f>SUM(G1675:G1677)</f>
        <v>0</v>
      </c>
      <c r="H1681" s="15">
        <v>37.42</v>
      </c>
      <c r="I1681" s="10">
        <f t="shared" si="728"/>
        <v>0</v>
      </c>
      <c r="L1681" s="5">
        <f>SUM(G1681)*I1655</f>
        <v>0</v>
      </c>
    </row>
    <row r="1682" spans="1:13" x14ac:dyDescent="0.25">
      <c r="B1682" s="11" t="s">
        <v>21</v>
      </c>
      <c r="C1682" s="12" t="s">
        <v>16</v>
      </c>
      <c r="D1682" s="28"/>
      <c r="E1682" s="28"/>
      <c r="F1682" s="28"/>
      <c r="G1682" s="22">
        <f>SUM(G1678:G1679)</f>
        <v>0</v>
      </c>
      <c r="H1682" s="15">
        <v>37.42</v>
      </c>
      <c r="I1682" s="10">
        <f t="shared" si="728"/>
        <v>0</v>
      </c>
      <c r="M1682" s="5">
        <f>SUM(G1682)*I1655</f>
        <v>0</v>
      </c>
    </row>
    <row r="1683" spans="1:13" x14ac:dyDescent="0.25">
      <c r="B1683" s="11" t="s">
        <v>13</v>
      </c>
      <c r="C1683" s="12" t="s">
        <v>17</v>
      </c>
      <c r="D1683" s="28"/>
      <c r="E1683" s="28"/>
      <c r="F1683" s="28"/>
      <c r="G1683" s="34"/>
      <c r="H1683" s="15">
        <v>37.42</v>
      </c>
      <c r="I1683" s="10">
        <f t="shared" si="728"/>
        <v>0</v>
      </c>
      <c r="L1683" s="5">
        <f>SUM(G1683)*I1655</f>
        <v>0</v>
      </c>
    </row>
    <row r="1684" spans="1:13" x14ac:dyDescent="0.25">
      <c r="B1684" s="11" t="s">
        <v>12</v>
      </c>
      <c r="C1684" s="12"/>
      <c r="D1684" s="28"/>
      <c r="E1684" s="28"/>
      <c r="F1684" s="28"/>
      <c r="G1684" s="10"/>
      <c r="H1684" s="15">
        <v>37.42</v>
      </c>
      <c r="I1684" s="10">
        <f t="shared" si="728"/>
        <v>0</v>
      </c>
    </row>
    <row r="1685" spans="1:13" x14ac:dyDescent="0.25">
      <c r="B1685" s="11" t="s">
        <v>11</v>
      </c>
      <c r="C1685" s="12"/>
      <c r="D1685" s="28"/>
      <c r="E1685" s="28"/>
      <c r="F1685" s="28"/>
      <c r="G1685" s="10">
        <v>1</v>
      </c>
      <c r="H1685" s="15">
        <f>SUM(I1657:I1684)*0.01</f>
        <v>3.2320199999999999</v>
      </c>
      <c r="I1685" s="10">
        <f>SUM(G1685*H1685)</f>
        <v>3.2320199999999999</v>
      </c>
    </row>
    <row r="1686" spans="1:13" s="2" customFormat="1" x14ac:dyDescent="0.25">
      <c r="B1686" s="8" t="s">
        <v>10</v>
      </c>
      <c r="D1686" s="27"/>
      <c r="E1686" s="27"/>
      <c r="F1686" s="27"/>
      <c r="G1686" s="6">
        <f>SUM(G1680:G1683)</f>
        <v>0</v>
      </c>
      <c r="H1686" s="14"/>
      <c r="I1686" s="6">
        <f>SUM(I1657:I1685)</f>
        <v>326.43401999999998</v>
      </c>
      <c r="J1686" s="6">
        <f>SUM(I1686)*I1655</f>
        <v>326.43401999999998</v>
      </c>
      <c r="K1686" s="6">
        <f>SUM(K1680:K1685)</f>
        <v>0</v>
      </c>
      <c r="L1686" s="6">
        <f t="shared" ref="L1686" si="729">SUM(L1680:L1685)</f>
        <v>0</v>
      </c>
      <c r="M1686" s="6">
        <f t="shared" ref="M1686" si="730">SUM(M1680:M1685)</f>
        <v>0</v>
      </c>
    </row>
    <row r="1687" spans="1:13" ht="15.6" x14ac:dyDescent="0.3">
      <c r="A1687" s="3" t="s">
        <v>9</v>
      </c>
      <c r="B1687" s="67" t="str">
        <f>'JMS SHEDULE OF WORKS'!D54</f>
        <v>FF-19 Mirror Male WC</v>
      </c>
      <c r="D1687" s="26" t="str">
        <f>'JMS SHEDULE OF WORKS'!F54</f>
        <v>796mm X 1120mm</v>
      </c>
      <c r="F1687" s="68" t="str">
        <f>'JMS SHEDULE OF WORKS'!J54</f>
        <v>WC-11</v>
      </c>
      <c r="H1687" s="13" t="s">
        <v>22</v>
      </c>
      <c r="I1687" s="24">
        <f>'JMS SHEDULE OF WORKS'!G54</f>
        <v>1</v>
      </c>
    </row>
    <row r="1688" spans="1:13" s="2" customFormat="1" x14ac:dyDescent="0.25">
      <c r="A1688" s="66" t="str">
        <f>'JMS SHEDULE OF WORKS'!A54</f>
        <v>6881/52</v>
      </c>
      <c r="B1688" s="8" t="s">
        <v>3</v>
      </c>
      <c r="C1688" s="2" t="s">
        <v>4</v>
      </c>
      <c r="D1688" s="27" t="s">
        <v>5</v>
      </c>
      <c r="E1688" s="27" t="s">
        <v>5</v>
      </c>
      <c r="F1688" s="27" t="s">
        <v>23</v>
      </c>
      <c r="G1688" s="6" t="s">
        <v>6</v>
      </c>
      <c r="H1688" s="14" t="s">
        <v>7</v>
      </c>
      <c r="I1688" s="6" t="s">
        <v>8</v>
      </c>
      <c r="J1688" s="6"/>
      <c r="K1688" s="6" t="s">
        <v>18</v>
      </c>
      <c r="L1688" s="6" t="s">
        <v>19</v>
      </c>
      <c r="M1688" s="6" t="s">
        <v>20</v>
      </c>
    </row>
    <row r="1689" spans="1:13" x14ac:dyDescent="0.25">
      <c r="A1689" s="30" t="s">
        <v>24</v>
      </c>
      <c r="B1689" s="11"/>
      <c r="C1689" s="12"/>
      <c r="D1689" s="28"/>
      <c r="E1689" s="28"/>
      <c r="F1689" s="28">
        <f t="shared" ref="F1689:F1694" si="731">SUM(D1689*E1689)</f>
        <v>0</v>
      </c>
      <c r="G1689" s="10"/>
      <c r="H1689" s="15"/>
      <c r="I1689" s="10">
        <f t="shared" ref="I1689:I1694" si="732">SUM(F1689*G1689)*H1689</f>
        <v>0</v>
      </c>
    </row>
    <row r="1690" spans="1:13" x14ac:dyDescent="0.25">
      <c r="A1690" s="30" t="s">
        <v>24</v>
      </c>
      <c r="B1690" s="11"/>
      <c r="C1690" s="12"/>
      <c r="D1690" s="28"/>
      <c r="E1690" s="28"/>
      <c r="F1690" s="28">
        <f t="shared" si="731"/>
        <v>0</v>
      </c>
      <c r="G1690" s="10"/>
      <c r="H1690" s="15"/>
      <c r="I1690" s="10">
        <f t="shared" si="732"/>
        <v>0</v>
      </c>
    </row>
    <row r="1691" spans="1:13" x14ac:dyDescent="0.25">
      <c r="A1691" s="30" t="s">
        <v>24</v>
      </c>
      <c r="B1691" s="11"/>
      <c r="C1691" s="12"/>
      <c r="D1691" s="28"/>
      <c r="E1691" s="28"/>
      <c r="F1691" s="28">
        <f t="shared" si="731"/>
        <v>0</v>
      </c>
      <c r="G1691" s="10"/>
      <c r="H1691" s="15"/>
      <c r="I1691" s="10">
        <f t="shared" si="732"/>
        <v>0</v>
      </c>
    </row>
    <row r="1692" spans="1:13" x14ac:dyDescent="0.25">
      <c r="A1692" s="31" t="s">
        <v>25</v>
      </c>
      <c r="B1692" s="11"/>
      <c r="C1692" s="12"/>
      <c r="D1692" s="28"/>
      <c r="E1692" s="28"/>
      <c r="F1692" s="28">
        <f t="shared" si="731"/>
        <v>0</v>
      </c>
      <c r="G1692" s="10"/>
      <c r="H1692" s="15"/>
      <c r="I1692" s="10">
        <f t="shared" si="732"/>
        <v>0</v>
      </c>
    </row>
    <row r="1693" spans="1:13" x14ac:dyDescent="0.25">
      <c r="A1693" s="31" t="s">
        <v>25</v>
      </c>
      <c r="B1693" s="11"/>
      <c r="C1693" s="12"/>
      <c r="D1693" s="28"/>
      <c r="E1693" s="28"/>
      <c r="F1693" s="28">
        <f t="shared" si="731"/>
        <v>0</v>
      </c>
      <c r="G1693" s="10"/>
      <c r="H1693" s="15"/>
      <c r="I1693" s="10">
        <f t="shared" si="732"/>
        <v>0</v>
      </c>
    </row>
    <row r="1694" spans="1:13" x14ac:dyDescent="0.25">
      <c r="A1694" s="31" t="s">
        <v>25</v>
      </c>
      <c r="B1694" s="11"/>
      <c r="C1694" s="12"/>
      <c r="D1694" s="28"/>
      <c r="E1694" s="28"/>
      <c r="F1694" s="28">
        <f t="shared" si="731"/>
        <v>0</v>
      </c>
      <c r="G1694" s="10"/>
      <c r="H1694" s="15"/>
      <c r="I1694" s="10">
        <f t="shared" si="732"/>
        <v>0</v>
      </c>
    </row>
    <row r="1695" spans="1:13" x14ac:dyDescent="0.25">
      <c r="A1695" s="31" t="s">
        <v>39</v>
      </c>
      <c r="B1695" s="11"/>
      <c r="C1695" s="12"/>
      <c r="D1695" s="28"/>
      <c r="E1695" s="28"/>
      <c r="F1695" s="28"/>
      <c r="G1695" s="10"/>
      <c r="H1695" s="15"/>
      <c r="I1695" s="10">
        <f t="shared" ref="I1695:I1697" si="733">SUM(G1695*H1695)</f>
        <v>0</v>
      </c>
    </row>
    <row r="1696" spans="1:13" x14ac:dyDescent="0.25">
      <c r="A1696" s="31" t="s">
        <v>39</v>
      </c>
      <c r="B1696" s="11"/>
      <c r="C1696" s="12"/>
      <c r="D1696" s="28"/>
      <c r="E1696" s="28"/>
      <c r="F1696" s="28"/>
      <c r="G1696" s="10"/>
      <c r="H1696" s="15"/>
      <c r="I1696" s="10">
        <f t="shared" si="733"/>
        <v>0</v>
      </c>
    </row>
    <row r="1697" spans="1:11" x14ac:dyDescent="0.25">
      <c r="A1697" s="31" t="s">
        <v>39</v>
      </c>
      <c r="B1697" s="11"/>
      <c r="C1697" s="12"/>
      <c r="D1697" s="28"/>
      <c r="E1697" s="28"/>
      <c r="F1697" s="28"/>
      <c r="G1697" s="10"/>
      <c r="H1697" s="15"/>
      <c r="I1697" s="10">
        <f t="shared" si="733"/>
        <v>0</v>
      </c>
    </row>
    <row r="1698" spans="1:11" x14ac:dyDescent="0.25">
      <c r="A1698" s="32" t="s">
        <v>28</v>
      </c>
      <c r="B1698" s="11" t="s">
        <v>1257</v>
      </c>
      <c r="C1698" s="12"/>
      <c r="D1698" s="28"/>
      <c r="E1698" s="28"/>
      <c r="F1698" s="28"/>
      <c r="G1698" s="10">
        <v>1</v>
      </c>
      <c r="H1698" s="15">
        <v>87.77</v>
      </c>
      <c r="I1698" s="10">
        <f t="shared" ref="I1698" si="734">SUM(G1698*H1698)</f>
        <v>87.77</v>
      </c>
      <c r="J1698" s="5" t="s">
        <v>1233</v>
      </c>
    </row>
    <row r="1699" spans="1:11" x14ac:dyDescent="0.25">
      <c r="A1699" s="32" t="s">
        <v>28</v>
      </c>
      <c r="B1699" s="11"/>
      <c r="C1699" s="12"/>
      <c r="D1699" s="28"/>
      <c r="E1699" s="28"/>
      <c r="F1699" s="28"/>
      <c r="G1699" s="10">
        <v>1</v>
      </c>
      <c r="H1699" s="15">
        <v>635</v>
      </c>
      <c r="I1699" s="10">
        <f t="shared" ref="I1699:I1716" si="735">SUM(G1699*H1699)</f>
        <v>635</v>
      </c>
    </row>
    <row r="1700" spans="1:11" x14ac:dyDescent="0.25">
      <c r="A1700" s="32" t="s">
        <v>28</v>
      </c>
      <c r="B1700" s="11"/>
      <c r="C1700" s="12"/>
      <c r="D1700" s="28"/>
      <c r="E1700" s="28"/>
      <c r="F1700" s="28"/>
      <c r="G1700" s="10"/>
      <c r="H1700" s="15"/>
      <c r="I1700" s="10">
        <f t="shared" si="735"/>
        <v>0</v>
      </c>
    </row>
    <row r="1701" spans="1:11" x14ac:dyDescent="0.25">
      <c r="A1701" t="s">
        <v>26</v>
      </c>
      <c r="B1701" s="11"/>
      <c r="C1701" s="12"/>
      <c r="D1701" s="28"/>
      <c r="E1701" s="28"/>
      <c r="F1701" s="28"/>
      <c r="G1701" s="33">
        <v>0.1</v>
      </c>
      <c r="H1701" s="15">
        <f>SUM(I1698:I1700)</f>
        <v>722.77</v>
      </c>
      <c r="I1701" s="10">
        <f t="shared" si="735"/>
        <v>72.277000000000001</v>
      </c>
    </row>
    <row r="1702" spans="1:11" x14ac:dyDescent="0.25">
      <c r="B1702" s="11" t="s">
        <v>27</v>
      </c>
      <c r="C1702" s="12"/>
      <c r="D1702" s="28"/>
      <c r="E1702" s="28"/>
      <c r="F1702" s="28"/>
      <c r="G1702" s="10"/>
      <c r="H1702" s="15"/>
      <c r="I1702" s="10">
        <f t="shared" si="735"/>
        <v>0</v>
      </c>
    </row>
    <row r="1703" spans="1:11" x14ac:dyDescent="0.25">
      <c r="B1703" s="11" t="s">
        <v>13</v>
      </c>
      <c r="C1703" s="12" t="s">
        <v>14</v>
      </c>
      <c r="D1703" s="28" t="s">
        <v>29</v>
      </c>
      <c r="E1703" s="28"/>
      <c r="F1703" s="28">
        <f>SUM(G1689:G1691)</f>
        <v>0</v>
      </c>
      <c r="G1703" s="34">
        <f>SUM(F1703)/20</f>
        <v>0</v>
      </c>
      <c r="H1703" s="23"/>
      <c r="I1703" s="10">
        <f t="shared" si="735"/>
        <v>0</v>
      </c>
    </row>
    <row r="1704" spans="1:11" x14ac:dyDescent="0.25">
      <c r="B1704" s="11" t="s">
        <v>13</v>
      </c>
      <c r="C1704" s="12" t="s">
        <v>14</v>
      </c>
      <c r="D1704" s="28" t="s">
        <v>30</v>
      </c>
      <c r="E1704" s="28"/>
      <c r="F1704" s="28">
        <f>SUM(G1692:G1694)</f>
        <v>0</v>
      </c>
      <c r="G1704" s="34">
        <f>SUM(F1704)/10</f>
        <v>0</v>
      </c>
      <c r="H1704" s="23"/>
      <c r="I1704" s="10">
        <f t="shared" si="735"/>
        <v>0</v>
      </c>
    </row>
    <row r="1705" spans="1:11" x14ac:dyDescent="0.25">
      <c r="B1705" s="11" t="s">
        <v>13</v>
      </c>
      <c r="C1705" s="12" t="s">
        <v>14</v>
      </c>
      <c r="D1705" s="28" t="s">
        <v>60</v>
      </c>
      <c r="E1705" s="28"/>
      <c r="F1705" s="69"/>
      <c r="G1705" s="34">
        <f>SUM(F1705)*0.25</f>
        <v>0</v>
      </c>
      <c r="H1705" s="23"/>
      <c r="I1705" s="10">
        <f t="shared" si="735"/>
        <v>0</v>
      </c>
    </row>
    <row r="1706" spans="1:11" x14ac:dyDescent="0.25">
      <c r="B1706" s="11" t="s">
        <v>13</v>
      </c>
      <c r="C1706" s="12" t="s">
        <v>14</v>
      </c>
      <c r="D1706" s="28"/>
      <c r="E1706" s="28"/>
      <c r="F1706" s="28"/>
      <c r="G1706" s="34"/>
      <c r="H1706" s="23"/>
      <c r="I1706" s="10">
        <f t="shared" si="735"/>
        <v>0</v>
      </c>
    </row>
    <row r="1707" spans="1:11" x14ac:dyDescent="0.25">
      <c r="B1707" s="11" t="s">
        <v>13</v>
      </c>
      <c r="C1707" s="12" t="s">
        <v>15</v>
      </c>
      <c r="D1707" s="28"/>
      <c r="E1707" s="28"/>
      <c r="F1707" s="28"/>
      <c r="G1707" s="34"/>
      <c r="H1707" s="23"/>
      <c r="I1707" s="10">
        <f t="shared" si="735"/>
        <v>0</v>
      </c>
    </row>
    <row r="1708" spans="1:11" x14ac:dyDescent="0.25">
      <c r="B1708" s="11" t="s">
        <v>13</v>
      </c>
      <c r="C1708" s="12" t="s">
        <v>15</v>
      </c>
      <c r="D1708" s="28"/>
      <c r="E1708" s="28"/>
      <c r="F1708" s="28"/>
      <c r="G1708" s="34"/>
      <c r="H1708" s="23"/>
      <c r="I1708" s="10">
        <f t="shared" si="735"/>
        <v>0</v>
      </c>
    </row>
    <row r="1709" spans="1:11" x14ac:dyDescent="0.25">
      <c r="B1709" s="11" t="s">
        <v>13</v>
      </c>
      <c r="C1709" s="12" t="s">
        <v>15</v>
      </c>
      <c r="D1709" s="28"/>
      <c r="E1709" s="28"/>
      <c r="F1709" s="28"/>
      <c r="G1709" s="34"/>
      <c r="H1709" s="23"/>
      <c r="I1709" s="10">
        <f t="shared" si="735"/>
        <v>0</v>
      </c>
    </row>
    <row r="1710" spans="1:11" x14ac:dyDescent="0.25">
      <c r="B1710" s="11" t="s">
        <v>13</v>
      </c>
      <c r="C1710" s="12" t="s">
        <v>16</v>
      </c>
      <c r="D1710" s="28"/>
      <c r="E1710" s="28"/>
      <c r="F1710" s="28"/>
      <c r="G1710" s="34"/>
      <c r="H1710" s="23"/>
      <c r="I1710" s="10">
        <f t="shared" si="735"/>
        <v>0</v>
      </c>
    </row>
    <row r="1711" spans="1:11" x14ac:dyDescent="0.25">
      <c r="B1711" s="11" t="s">
        <v>13</v>
      </c>
      <c r="C1711" s="12" t="s">
        <v>16</v>
      </c>
      <c r="D1711" s="28"/>
      <c r="E1711" s="28"/>
      <c r="F1711" s="28"/>
      <c r="G1711" s="34"/>
      <c r="H1711" s="23"/>
      <c r="I1711" s="10">
        <f t="shared" si="735"/>
        <v>0</v>
      </c>
    </row>
    <row r="1712" spans="1:11" x14ac:dyDescent="0.25">
      <c r="B1712" s="11" t="s">
        <v>21</v>
      </c>
      <c r="C1712" s="12" t="s">
        <v>14</v>
      </c>
      <c r="D1712" s="28"/>
      <c r="E1712" s="28"/>
      <c r="F1712" s="28"/>
      <c r="G1712" s="22">
        <f>SUM(G1703:G1706)</f>
        <v>0</v>
      </c>
      <c r="H1712" s="15">
        <v>37.42</v>
      </c>
      <c r="I1712" s="10">
        <f t="shared" si="735"/>
        <v>0</v>
      </c>
      <c r="K1712" s="5">
        <f>SUM(G1712)*I1687</f>
        <v>0</v>
      </c>
    </row>
    <row r="1713" spans="1:13" x14ac:dyDescent="0.25">
      <c r="B1713" s="11" t="s">
        <v>21</v>
      </c>
      <c r="C1713" s="12" t="s">
        <v>15</v>
      </c>
      <c r="D1713" s="28"/>
      <c r="E1713" s="28"/>
      <c r="F1713" s="28"/>
      <c r="G1713" s="22">
        <f>SUM(G1707:G1709)</f>
        <v>0</v>
      </c>
      <c r="H1713" s="15">
        <v>37.42</v>
      </c>
      <c r="I1713" s="10">
        <f t="shared" si="735"/>
        <v>0</v>
      </c>
      <c r="L1713" s="5">
        <f>SUM(G1713)*I1687</f>
        <v>0</v>
      </c>
    </row>
    <row r="1714" spans="1:13" x14ac:dyDescent="0.25">
      <c r="B1714" s="11" t="s">
        <v>21</v>
      </c>
      <c r="C1714" s="12" t="s">
        <v>16</v>
      </c>
      <c r="D1714" s="28"/>
      <c r="E1714" s="28"/>
      <c r="F1714" s="28"/>
      <c r="G1714" s="22">
        <f>SUM(G1710:G1711)</f>
        <v>0</v>
      </c>
      <c r="H1714" s="15">
        <v>37.42</v>
      </c>
      <c r="I1714" s="10">
        <f t="shared" si="735"/>
        <v>0</v>
      </c>
      <c r="M1714" s="5">
        <f>SUM(G1714)*I1687</f>
        <v>0</v>
      </c>
    </row>
    <row r="1715" spans="1:13" x14ac:dyDescent="0.25">
      <c r="B1715" s="11" t="s">
        <v>13</v>
      </c>
      <c r="C1715" s="12" t="s">
        <v>17</v>
      </c>
      <c r="D1715" s="28"/>
      <c r="E1715" s="28"/>
      <c r="F1715" s="28"/>
      <c r="G1715" s="34"/>
      <c r="H1715" s="15">
        <v>37.42</v>
      </c>
      <c r="I1715" s="10">
        <f t="shared" si="735"/>
        <v>0</v>
      </c>
      <c r="L1715" s="5">
        <f>SUM(G1715)*I1687</f>
        <v>0</v>
      </c>
    </row>
    <row r="1716" spans="1:13" x14ac:dyDescent="0.25">
      <c r="B1716" s="11" t="s">
        <v>12</v>
      </c>
      <c r="C1716" s="12"/>
      <c r="D1716" s="28"/>
      <c r="E1716" s="28"/>
      <c r="F1716" s="28"/>
      <c r="G1716" s="10"/>
      <c r="H1716" s="15">
        <v>37.42</v>
      </c>
      <c r="I1716" s="10">
        <f t="shared" si="735"/>
        <v>0</v>
      </c>
    </row>
    <row r="1717" spans="1:13" x14ac:dyDescent="0.25">
      <c r="B1717" s="11" t="s">
        <v>11</v>
      </c>
      <c r="C1717" s="12"/>
      <c r="D1717" s="28"/>
      <c r="E1717" s="28"/>
      <c r="F1717" s="28"/>
      <c r="G1717" s="10">
        <v>1</v>
      </c>
      <c r="H1717" s="15">
        <f>SUM(I1689:I1716)*0.01</f>
        <v>7.9504700000000001</v>
      </c>
      <c r="I1717" s="10">
        <f>SUM(G1717*H1717)</f>
        <v>7.9504700000000001</v>
      </c>
    </row>
    <row r="1718" spans="1:13" s="2" customFormat="1" x14ac:dyDescent="0.25">
      <c r="B1718" s="8" t="s">
        <v>10</v>
      </c>
      <c r="D1718" s="27"/>
      <c r="E1718" s="27"/>
      <c r="F1718" s="27"/>
      <c r="G1718" s="6">
        <f>SUM(G1712:G1715)</f>
        <v>0</v>
      </c>
      <c r="H1718" s="14"/>
      <c r="I1718" s="6">
        <f>SUM(I1689:I1717)</f>
        <v>802.99747000000002</v>
      </c>
      <c r="J1718" s="6">
        <f>SUM(I1718)*I1687</f>
        <v>802.99747000000002</v>
      </c>
      <c r="K1718" s="6">
        <f>SUM(K1712:K1717)</f>
        <v>0</v>
      </c>
      <c r="L1718" s="6">
        <f t="shared" ref="L1718" si="736">SUM(L1712:L1717)</f>
        <v>0</v>
      </c>
      <c r="M1718" s="6">
        <f t="shared" ref="M1718" si="737">SUM(M1712:M1717)</f>
        <v>0</v>
      </c>
    </row>
    <row r="1719" spans="1:13" ht="15.6" x14ac:dyDescent="0.3">
      <c r="A1719" s="3" t="s">
        <v>9</v>
      </c>
      <c r="B1719" s="67" t="str">
        <f>'JMS SHEDULE OF WORKS'!D55</f>
        <v>FF-17 Mirror Male WC</v>
      </c>
      <c r="D1719" s="26" t="str">
        <f>'JMS SHEDULE OF WORKS'!F55</f>
        <v>790mm X 2550mm</v>
      </c>
      <c r="F1719" s="68" t="str">
        <f>'JMS SHEDULE OF WORKS'!J55</f>
        <v>WC-11</v>
      </c>
      <c r="H1719" s="13" t="s">
        <v>22</v>
      </c>
      <c r="I1719" s="24">
        <f>'JMS SHEDULE OF WORKS'!G55</f>
        <v>1</v>
      </c>
    </row>
    <row r="1720" spans="1:13" s="2" customFormat="1" x14ac:dyDescent="0.25">
      <c r="A1720" s="66" t="str">
        <f>'JMS SHEDULE OF WORKS'!A55</f>
        <v>6881/53</v>
      </c>
      <c r="B1720" s="8" t="s">
        <v>3</v>
      </c>
      <c r="C1720" s="2" t="s">
        <v>4</v>
      </c>
      <c r="D1720" s="27" t="s">
        <v>5</v>
      </c>
      <c r="E1720" s="27" t="s">
        <v>5</v>
      </c>
      <c r="F1720" s="27" t="s">
        <v>23</v>
      </c>
      <c r="G1720" s="6" t="s">
        <v>6</v>
      </c>
      <c r="H1720" s="14" t="s">
        <v>7</v>
      </c>
      <c r="I1720" s="6" t="s">
        <v>8</v>
      </c>
      <c r="J1720" s="6"/>
      <c r="K1720" s="6" t="s">
        <v>18</v>
      </c>
      <c r="L1720" s="6" t="s">
        <v>19</v>
      </c>
      <c r="M1720" s="6" t="s">
        <v>20</v>
      </c>
    </row>
    <row r="1721" spans="1:13" x14ac:dyDescent="0.25">
      <c r="A1721" s="30" t="s">
        <v>24</v>
      </c>
      <c r="B1721" s="11"/>
      <c r="C1721" s="12"/>
      <c r="D1721" s="28"/>
      <c r="E1721" s="28"/>
      <c r="F1721" s="28">
        <f t="shared" ref="F1721:F1726" si="738">SUM(D1721*E1721)</f>
        <v>0</v>
      </c>
      <c r="G1721" s="10"/>
      <c r="H1721" s="15"/>
      <c r="I1721" s="10">
        <f t="shared" ref="I1721:I1726" si="739">SUM(F1721*G1721)*H1721</f>
        <v>0</v>
      </c>
    </row>
    <row r="1722" spans="1:13" x14ac:dyDescent="0.25">
      <c r="A1722" s="30" t="s">
        <v>24</v>
      </c>
      <c r="B1722" s="11"/>
      <c r="C1722" s="12"/>
      <c r="D1722" s="28"/>
      <c r="E1722" s="28"/>
      <c r="F1722" s="28">
        <f t="shared" si="738"/>
        <v>0</v>
      </c>
      <c r="G1722" s="10"/>
      <c r="H1722" s="15"/>
      <c r="I1722" s="10">
        <f t="shared" si="739"/>
        <v>0</v>
      </c>
    </row>
    <row r="1723" spans="1:13" x14ac:dyDescent="0.25">
      <c r="A1723" s="30" t="s">
        <v>24</v>
      </c>
      <c r="B1723" s="11"/>
      <c r="C1723" s="12"/>
      <c r="D1723" s="28"/>
      <c r="E1723" s="28"/>
      <c r="F1723" s="28">
        <f t="shared" si="738"/>
        <v>0</v>
      </c>
      <c r="G1723" s="10"/>
      <c r="H1723" s="15"/>
      <c r="I1723" s="10">
        <f t="shared" si="739"/>
        <v>0</v>
      </c>
    </row>
    <row r="1724" spans="1:13" x14ac:dyDescent="0.25">
      <c r="A1724" s="31" t="s">
        <v>25</v>
      </c>
      <c r="B1724" s="11"/>
      <c r="C1724" s="12"/>
      <c r="D1724" s="28"/>
      <c r="E1724" s="28"/>
      <c r="F1724" s="28">
        <f t="shared" si="738"/>
        <v>0</v>
      </c>
      <c r="G1724" s="10"/>
      <c r="H1724" s="15"/>
      <c r="I1724" s="10">
        <f t="shared" si="739"/>
        <v>0</v>
      </c>
    </row>
    <row r="1725" spans="1:13" x14ac:dyDescent="0.25">
      <c r="A1725" s="31" t="s">
        <v>25</v>
      </c>
      <c r="B1725" s="11"/>
      <c r="C1725" s="12"/>
      <c r="D1725" s="28"/>
      <c r="E1725" s="28"/>
      <c r="F1725" s="28">
        <f t="shared" si="738"/>
        <v>0</v>
      </c>
      <c r="G1725" s="10"/>
      <c r="H1725" s="15"/>
      <c r="I1725" s="10">
        <f t="shared" si="739"/>
        <v>0</v>
      </c>
    </row>
    <row r="1726" spans="1:13" x14ac:dyDescent="0.25">
      <c r="A1726" s="31" t="s">
        <v>25</v>
      </c>
      <c r="B1726" s="11"/>
      <c r="C1726" s="12"/>
      <c r="D1726" s="28"/>
      <c r="E1726" s="28"/>
      <c r="F1726" s="28">
        <f t="shared" si="738"/>
        <v>0</v>
      </c>
      <c r="G1726" s="10"/>
      <c r="H1726" s="15"/>
      <c r="I1726" s="10">
        <f t="shared" si="739"/>
        <v>0</v>
      </c>
    </row>
    <row r="1727" spans="1:13" x14ac:dyDescent="0.25">
      <c r="A1727" s="31" t="s">
        <v>39</v>
      </c>
      <c r="B1727" s="11"/>
      <c r="C1727" s="12"/>
      <c r="D1727" s="28"/>
      <c r="E1727" s="28"/>
      <c r="F1727" s="28"/>
      <c r="G1727" s="10"/>
      <c r="H1727" s="15"/>
      <c r="I1727" s="10">
        <f t="shared" ref="I1727:I1729" si="740">SUM(G1727*H1727)</f>
        <v>0</v>
      </c>
    </row>
    <row r="1728" spans="1:13" x14ac:dyDescent="0.25">
      <c r="A1728" s="31" t="s">
        <v>39</v>
      </c>
      <c r="B1728" s="11"/>
      <c r="C1728" s="12"/>
      <c r="D1728" s="28"/>
      <c r="E1728" s="28"/>
      <c r="F1728" s="28"/>
      <c r="G1728" s="10"/>
      <c r="H1728" s="15"/>
      <c r="I1728" s="10">
        <f t="shared" si="740"/>
        <v>0</v>
      </c>
    </row>
    <row r="1729" spans="1:11" x14ac:dyDescent="0.25">
      <c r="A1729" s="31" t="s">
        <v>39</v>
      </c>
      <c r="B1729" s="11"/>
      <c r="C1729" s="12"/>
      <c r="D1729" s="28"/>
      <c r="E1729" s="28"/>
      <c r="F1729" s="28"/>
      <c r="G1729" s="10"/>
      <c r="H1729" s="15"/>
      <c r="I1729" s="10">
        <f t="shared" si="740"/>
        <v>0</v>
      </c>
    </row>
    <row r="1730" spans="1:11" x14ac:dyDescent="0.25">
      <c r="A1730" s="32" t="s">
        <v>28</v>
      </c>
      <c r="B1730" s="11" t="s">
        <v>1257</v>
      </c>
      <c r="C1730" s="12"/>
      <c r="D1730" s="28"/>
      <c r="E1730" s="28"/>
      <c r="F1730" s="28"/>
      <c r="G1730" s="10">
        <v>1</v>
      </c>
      <c r="H1730" s="15">
        <v>195.25</v>
      </c>
      <c r="I1730" s="10">
        <f t="shared" ref="I1730" si="741">SUM(G1730*H1730)</f>
        <v>195.25</v>
      </c>
      <c r="J1730" s="5" t="s">
        <v>1233</v>
      </c>
    </row>
    <row r="1731" spans="1:11" x14ac:dyDescent="0.25">
      <c r="A1731" s="32" t="s">
        <v>28</v>
      </c>
      <c r="B1731" s="11"/>
      <c r="C1731" s="12"/>
      <c r="D1731" s="28"/>
      <c r="E1731" s="28"/>
      <c r="F1731" s="28"/>
      <c r="G1731" s="10"/>
      <c r="H1731" s="15"/>
      <c r="I1731" s="10">
        <f t="shared" ref="I1731:I1748" si="742">SUM(G1731*H1731)</f>
        <v>0</v>
      </c>
    </row>
    <row r="1732" spans="1:11" x14ac:dyDescent="0.25">
      <c r="A1732" s="32" t="s">
        <v>28</v>
      </c>
      <c r="B1732" s="11"/>
      <c r="C1732" s="12"/>
      <c r="D1732" s="28"/>
      <c r="E1732" s="28"/>
      <c r="F1732" s="28"/>
      <c r="G1732" s="10"/>
      <c r="H1732" s="15"/>
      <c r="I1732" s="10">
        <f t="shared" si="742"/>
        <v>0</v>
      </c>
    </row>
    <row r="1733" spans="1:11" x14ac:dyDescent="0.25">
      <c r="A1733" t="s">
        <v>26</v>
      </c>
      <c r="B1733" s="11"/>
      <c r="C1733" s="12"/>
      <c r="D1733" s="28"/>
      <c r="E1733" s="28"/>
      <c r="F1733" s="28"/>
      <c r="G1733" s="33">
        <v>0.1</v>
      </c>
      <c r="H1733" s="15">
        <f>SUM(I1730:I1732)</f>
        <v>195.25</v>
      </c>
      <c r="I1733" s="10">
        <f t="shared" si="742"/>
        <v>19.525000000000002</v>
      </c>
    </row>
    <row r="1734" spans="1:11" x14ac:dyDescent="0.25">
      <c r="B1734" s="11" t="s">
        <v>27</v>
      </c>
      <c r="C1734" s="12"/>
      <c r="D1734" s="28"/>
      <c r="E1734" s="28"/>
      <c r="F1734" s="28"/>
      <c r="G1734" s="10"/>
      <c r="H1734" s="15"/>
      <c r="I1734" s="10">
        <f t="shared" si="742"/>
        <v>0</v>
      </c>
    </row>
    <row r="1735" spans="1:11" x14ac:dyDescent="0.25">
      <c r="B1735" s="11" t="s">
        <v>13</v>
      </c>
      <c r="C1735" s="12" t="s">
        <v>14</v>
      </c>
      <c r="D1735" s="28" t="s">
        <v>29</v>
      </c>
      <c r="E1735" s="28"/>
      <c r="F1735" s="28">
        <f>SUM(G1721:G1723)</f>
        <v>0</v>
      </c>
      <c r="G1735" s="34">
        <f>SUM(F1735)/20</f>
        <v>0</v>
      </c>
      <c r="H1735" s="23"/>
      <c r="I1735" s="10">
        <f t="shared" si="742"/>
        <v>0</v>
      </c>
    </row>
    <row r="1736" spans="1:11" x14ac:dyDescent="0.25">
      <c r="B1736" s="11" t="s">
        <v>13</v>
      </c>
      <c r="C1736" s="12" t="s">
        <v>14</v>
      </c>
      <c r="D1736" s="28" t="s">
        <v>30</v>
      </c>
      <c r="E1736" s="28"/>
      <c r="F1736" s="28">
        <f>SUM(G1724:G1726)</f>
        <v>0</v>
      </c>
      <c r="G1736" s="34">
        <f>SUM(F1736)/10</f>
        <v>0</v>
      </c>
      <c r="H1736" s="23"/>
      <c r="I1736" s="10">
        <f t="shared" si="742"/>
        <v>0</v>
      </c>
    </row>
    <row r="1737" spans="1:11" x14ac:dyDescent="0.25">
      <c r="B1737" s="11" t="s">
        <v>13</v>
      </c>
      <c r="C1737" s="12" t="s">
        <v>14</v>
      </c>
      <c r="D1737" s="28" t="s">
        <v>60</v>
      </c>
      <c r="E1737" s="28"/>
      <c r="F1737" s="69"/>
      <c r="G1737" s="34">
        <f>SUM(F1737)*0.25</f>
        <v>0</v>
      </c>
      <c r="H1737" s="23"/>
      <c r="I1737" s="10">
        <f t="shared" si="742"/>
        <v>0</v>
      </c>
    </row>
    <row r="1738" spans="1:11" x14ac:dyDescent="0.25">
      <c r="B1738" s="11" t="s">
        <v>13</v>
      </c>
      <c r="C1738" s="12" t="s">
        <v>14</v>
      </c>
      <c r="D1738" s="28"/>
      <c r="E1738" s="28"/>
      <c r="F1738" s="28"/>
      <c r="G1738" s="34"/>
      <c r="H1738" s="23"/>
      <c r="I1738" s="10">
        <f t="shared" si="742"/>
        <v>0</v>
      </c>
    </row>
    <row r="1739" spans="1:11" x14ac:dyDescent="0.25">
      <c r="B1739" s="11" t="s">
        <v>13</v>
      </c>
      <c r="C1739" s="12" t="s">
        <v>15</v>
      </c>
      <c r="D1739" s="28"/>
      <c r="E1739" s="28"/>
      <c r="F1739" s="28"/>
      <c r="G1739" s="34"/>
      <c r="H1739" s="23"/>
      <c r="I1739" s="10">
        <f t="shared" si="742"/>
        <v>0</v>
      </c>
    </row>
    <row r="1740" spans="1:11" x14ac:dyDescent="0.25">
      <c r="B1740" s="11" t="s">
        <v>13</v>
      </c>
      <c r="C1740" s="12" t="s">
        <v>15</v>
      </c>
      <c r="D1740" s="28"/>
      <c r="E1740" s="28"/>
      <c r="F1740" s="28"/>
      <c r="G1740" s="34"/>
      <c r="H1740" s="23"/>
      <c r="I1740" s="10">
        <f t="shared" si="742"/>
        <v>0</v>
      </c>
    </row>
    <row r="1741" spans="1:11" x14ac:dyDescent="0.25">
      <c r="B1741" s="11" t="s">
        <v>13</v>
      </c>
      <c r="C1741" s="12" t="s">
        <v>15</v>
      </c>
      <c r="D1741" s="28"/>
      <c r="E1741" s="28"/>
      <c r="F1741" s="28"/>
      <c r="G1741" s="34"/>
      <c r="H1741" s="23"/>
      <c r="I1741" s="10">
        <f t="shared" si="742"/>
        <v>0</v>
      </c>
    </row>
    <row r="1742" spans="1:11" x14ac:dyDescent="0.25">
      <c r="B1742" s="11" t="s">
        <v>13</v>
      </c>
      <c r="C1742" s="12" t="s">
        <v>16</v>
      </c>
      <c r="D1742" s="28"/>
      <c r="E1742" s="28"/>
      <c r="F1742" s="28"/>
      <c r="G1742" s="34"/>
      <c r="H1742" s="23"/>
      <c r="I1742" s="10">
        <f t="shared" si="742"/>
        <v>0</v>
      </c>
    </row>
    <row r="1743" spans="1:11" x14ac:dyDescent="0.25">
      <c r="B1743" s="11" t="s">
        <v>13</v>
      </c>
      <c r="C1743" s="12" t="s">
        <v>16</v>
      </c>
      <c r="D1743" s="28"/>
      <c r="E1743" s="28"/>
      <c r="F1743" s="28"/>
      <c r="G1743" s="34"/>
      <c r="H1743" s="23"/>
      <c r="I1743" s="10">
        <f t="shared" si="742"/>
        <v>0</v>
      </c>
    </row>
    <row r="1744" spans="1:11" x14ac:dyDescent="0.25">
      <c r="B1744" s="11" t="s">
        <v>21</v>
      </c>
      <c r="C1744" s="12" t="s">
        <v>14</v>
      </c>
      <c r="D1744" s="28"/>
      <c r="E1744" s="28"/>
      <c r="F1744" s="28"/>
      <c r="G1744" s="22">
        <f>SUM(G1735:G1738)</f>
        <v>0</v>
      </c>
      <c r="H1744" s="15">
        <v>37.42</v>
      </c>
      <c r="I1744" s="10">
        <f t="shared" si="742"/>
        <v>0</v>
      </c>
      <c r="K1744" s="5">
        <f>SUM(G1744)*I1719</f>
        <v>0</v>
      </c>
    </row>
    <row r="1745" spans="1:13" x14ac:dyDescent="0.25">
      <c r="B1745" s="11" t="s">
        <v>21</v>
      </c>
      <c r="C1745" s="12" t="s">
        <v>15</v>
      </c>
      <c r="D1745" s="28"/>
      <c r="E1745" s="28"/>
      <c r="F1745" s="28"/>
      <c r="G1745" s="22">
        <f>SUM(G1739:G1741)</f>
        <v>0</v>
      </c>
      <c r="H1745" s="15">
        <v>37.42</v>
      </c>
      <c r="I1745" s="10">
        <f t="shared" si="742"/>
        <v>0</v>
      </c>
      <c r="L1745" s="5">
        <f>SUM(G1745)*I1719</f>
        <v>0</v>
      </c>
    </row>
    <row r="1746" spans="1:13" x14ac:dyDescent="0.25">
      <c r="B1746" s="11" t="s">
        <v>21</v>
      </c>
      <c r="C1746" s="12" t="s">
        <v>16</v>
      </c>
      <c r="D1746" s="28"/>
      <c r="E1746" s="28"/>
      <c r="F1746" s="28"/>
      <c r="G1746" s="22">
        <f>SUM(G1742:G1743)</f>
        <v>0</v>
      </c>
      <c r="H1746" s="15">
        <v>37.42</v>
      </c>
      <c r="I1746" s="10">
        <f t="shared" si="742"/>
        <v>0</v>
      </c>
      <c r="M1746" s="5">
        <f>SUM(G1746)*I1719</f>
        <v>0</v>
      </c>
    </row>
    <row r="1747" spans="1:13" x14ac:dyDescent="0.25">
      <c r="B1747" s="11" t="s">
        <v>13</v>
      </c>
      <c r="C1747" s="12" t="s">
        <v>17</v>
      </c>
      <c r="D1747" s="28"/>
      <c r="E1747" s="28"/>
      <c r="F1747" s="28"/>
      <c r="G1747" s="34"/>
      <c r="H1747" s="15">
        <v>37.42</v>
      </c>
      <c r="I1747" s="10">
        <f t="shared" si="742"/>
        <v>0</v>
      </c>
      <c r="L1747" s="5">
        <f>SUM(G1747)*I1719</f>
        <v>0</v>
      </c>
    </row>
    <row r="1748" spans="1:13" x14ac:dyDescent="0.25">
      <c r="B1748" s="11" t="s">
        <v>12</v>
      </c>
      <c r="C1748" s="12"/>
      <c r="D1748" s="28"/>
      <c r="E1748" s="28"/>
      <c r="F1748" s="28"/>
      <c r="G1748" s="10"/>
      <c r="H1748" s="15">
        <v>37.42</v>
      </c>
      <c r="I1748" s="10">
        <f t="shared" si="742"/>
        <v>0</v>
      </c>
    </row>
    <row r="1749" spans="1:13" x14ac:dyDescent="0.25">
      <c r="B1749" s="11" t="s">
        <v>11</v>
      </c>
      <c r="C1749" s="12"/>
      <c r="D1749" s="28"/>
      <c r="E1749" s="28"/>
      <c r="F1749" s="28"/>
      <c r="G1749" s="10">
        <v>1</v>
      </c>
      <c r="H1749" s="15">
        <f>SUM(I1721:I1748)*0.01</f>
        <v>2.1477500000000003</v>
      </c>
      <c r="I1749" s="10">
        <f>SUM(G1749*H1749)</f>
        <v>2.1477500000000003</v>
      </c>
    </row>
    <row r="1750" spans="1:13" s="2" customFormat="1" x14ac:dyDescent="0.25">
      <c r="B1750" s="8" t="s">
        <v>10</v>
      </c>
      <c r="D1750" s="27"/>
      <c r="E1750" s="27"/>
      <c r="F1750" s="27"/>
      <c r="G1750" s="6">
        <f>SUM(G1744:G1747)</f>
        <v>0</v>
      </c>
      <c r="H1750" s="14"/>
      <c r="I1750" s="6">
        <f>SUM(I1721:I1749)</f>
        <v>216.92275000000001</v>
      </c>
      <c r="J1750" s="6">
        <f>SUM(I1750)*I1719</f>
        <v>216.92275000000001</v>
      </c>
      <c r="K1750" s="6">
        <f>SUM(K1744:K1749)</f>
        <v>0</v>
      </c>
      <c r="L1750" s="6">
        <f t="shared" ref="L1750" si="743">SUM(L1744:L1749)</f>
        <v>0</v>
      </c>
      <c r="M1750" s="6">
        <f t="shared" ref="M1750" si="744">SUM(M1744:M1749)</f>
        <v>0</v>
      </c>
    </row>
    <row r="1751" spans="1:13" ht="15.6" x14ac:dyDescent="0.3">
      <c r="A1751" s="3" t="s">
        <v>9</v>
      </c>
      <c r="B1751" s="67" t="str">
        <f>'JMS SHEDULE OF WORKS'!D56</f>
        <v>FF-19 Mirror Accessable WC</v>
      </c>
      <c r="D1751" s="26" t="str">
        <f>'JMS SHEDULE OF WORKS'!F56</f>
        <v>500mm X 1630mm</v>
      </c>
      <c r="F1751" s="68" t="str">
        <f>'JMS SHEDULE OF WORKS'!J56</f>
        <v>WC-13</v>
      </c>
      <c r="H1751" s="13" t="s">
        <v>22</v>
      </c>
      <c r="I1751" s="24">
        <f>'JMS SHEDULE OF WORKS'!G56</f>
        <v>1</v>
      </c>
    </row>
    <row r="1752" spans="1:13" s="2" customFormat="1" x14ac:dyDescent="0.25">
      <c r="A1752" s="66" t="str">
        <f>'JMS SHEDULE OF WORKS'!A56</f>
        <v>6881/54</v>
      </c>
      <c r="B1752" s="8" t="s">
        <v>3</v>
      </c>
      <c r="C1752" s="2" t="s">
        <v>4</v>
      </c>
      <c r="D1752" s="27" t="s">
        <v>5</v>
      </c>
      <c r="E1752" s="27" t="s">
        <v>5</v>
      </c>
      <c r="F1752" s="27" t="s">
        <v>23</v>
      </c>
      <c r="G1752" s="6" t="s">
        <v>6</v>
      </c>
      <c r="H1752" s="14" t="s">
        <v>7</v>
      </c>
      <c r="I1752" s="6" t="s">
        <v>8</v>
      </c>
      <c r="J1752" s="6"/>
      <c r="K1752" s="6" t="s">
        <v>18</v>
      </c>
      <c r="L1752" s="6" t="s">
        <v>19</v>
      </c>
      <c r="M1752" s="6" t="s">
        <v>20</v>
      </c>
    </row>
    <row r="1753" spans="1:13" x14ac:dyDescent="0.25">
      <c r="A1753" s="30" t="s">
        <v>24</v>
      </c>
      <c r="B1753" s="11"/>
      <c r="C1753" s="12"/>
      <c r="D1753" s="28"/>
      <c r="E1753" s="28"/>
      <c r="F1753" s="28">
        <f t="shared" ref="F1753:F1758" si="745">SUM(D1753*E1753)</f>
        <v>0</v>
      </c>
      <c r="G1753" s="10"/>
      <c r="H1753" s="15"/>
      <c r="I1753" s="10">
        <f t="shared" ref="I1753:I1758" si="746">SUM(F1753*G1753)*H1753</f>
        <v>0</v>
      </c>
    </row>
    <row r="1754" spans="1:13" x14ac:dyDescent="0.25">
      <c r="A1754" s="30" t="s">
        <v>24</v>
      </c>
      <c r="B1754" s="11"/>
      <c r="C1754" s="12"/>
      <c r="D1754" s="28"/>
      <c r="E1754" s="28"/>
      <c r="F1754" s="28">
        <f t="shared" si="745"/>
        <v>0</v>
      </c>
      <c r="G1754" s="10"/>
      <c r="H1754" s="15"/>
      <c r="I1754" s="10">
        <f t="shared" si="746"/>
        <v>0</v>
      </c>
    </row>
    <row r="1755" spans="1:13" x14ac:dyDescent="0.25">
      <c r="A1755" s="30" t="s">
        <v>24</v>
      </c>
      <c r="B1755" s="11"/>
      <c r="C1755" s="12"/>
      <c r="D1755" s="28"/>
      <c r="E1755" s="28"/>
      <c r="F1755" s="28">
        <f t="shared" si="745"/>
        <v>0</v>
      </c>
      <c r="G1755" s="10"/>
      <c r="H1755" s="15"/>
      <c r="I1755" s="10">
        <f t="shared" si="746"/>
        <v>0</v>
      </c>
    </row>
    <row r="1756" spans="1:13" x14ac:dyDescent="0.25">
      <c r="A1756" s="31" t="s">
        <v>25</v>
      </c>
      <c r="B1756" s="11"/>
      <c r="C1756" s="12"/>
      <c r="D1756" s="28"/>
      <c r="E1756" s="28"/>
      <c r="F1756" s="28">
        <f t="shared" si="745"/>
        <v>0</v>
      </c>
      <c r="G1756" s="10"/>
      <c r="H1756" s="15"/>
      <c r="I1756" s="10">
        <f t="shared" si="746"/>
        <v>0</v>
      </c>
    </row>
    <row r="1757" spans="1:13" x14ac:dyDescent="0.25">
      <c r="A1757" s="31" t="s">
        <v>25</v>
      </c>
      <c r="B1757" s="11"/>
      <c r="C1757" s="12"/>
      <c r="D1757" s="28"/>
      <c r="E1757" s="28"/>
      <c r="F1757" s="28">
        <f t="shared" si="745"/>
        <v>0</v>
      </c>
      <c r="G1757" s="10"/>
      <c r="H1757" s="15"/>
      <c r="I1757" s="10">
        <f t="shared" si="746"/>
        <v>0</v>
      </c>
    </row>
    <row r="1758" spans="1:13" x14ac:dyDescent="0.25">
      <c r="A1758" s="31" t="s">
        <v>25</v>
      </c>
      <c r="B1758" s="11"/>
      <c r="C1758" s="12"/>
      <c r="D1758" s="28"/>
      <c r="E1758" s="28"/>
      <c r="F1758" s="28">
        <f t="shared" si="745"/>
        <v>0</v>
      </c>
      <c r="G1758" s="10"/>
      <c r="H1758" s="15"/>
      <c r="I1758" s="10">
        <f t="shared" si="746"/>
        <v>0</v>
      </c>
    </row>
    <row r="1759" spans="1:13" x14ac:dyDescent="0.25">
      <c r="A1759" s="31" t="s">
        <v>39</v>
      </c>
      <c r="B1759" s="11"/>
      <c r="C1759" s="12"/>
      <c r="D1759" s="28"/>
      <c r="E1759" s="28"/>
      <c r="F1759" s="28"/>
      <c r="G1759" s="10"/>
      <c r="H1759" s="15"/>
      <c r="I1759" s="10">
        <f t="shared" ref="I1759:I1761" si="747">SUM(G1759*H1759)</f>
        <v>0</v>
      </c>
    </row>
    <row r="1760" spans="1:13" x14ac:dyDescent="0.25">
      <c r="A1760" s="31" t="s">
        <v>39</v>
      </c>
      <c r="B1760" s="11"/>
      <c r="C1760" s="12"/>
      <c r="D1760" s="28"/>
      <c r="E1760" s="28"/>
      <c r="F1760" s="28"/>
      <c r="G1760" s="10"/>
      <c r="H1760" s="15"/>
      <c r="I1760" s="10">
        <f t="shared" si="747"/>
        <v>0</v>
      </c>
    </row>
    <row r="1761" spans="1:11" x14ac:dyDescent="0.25">
      <c r="A1761" s="31" t="s">
        <v>39</v>
      </c>
      <c r="B1761" s="11"/>
      <c r="C1761" s="12"/>
      <c r="D1761" s="28"/>
      <c r="E1761" s="28"/>
      <c r="F1761" s="28"/>
      <c r="G1761" s="10"/>
      <c r="H1761" s="15"/>
      <c r="I1761" s="10">
        <f t="shared" si="747"/>
        <v>0</v>
      </c>
    </row>
    <row r="1762" spans="1:11" x14ac:dyDescent="0.25">
      <c r="A1762" s="32" t="s">
        <v>28</v>
      </c>
      <c r="B1762" s="11" t="s">
        <v>1257</v>
      </c>
      <c r="C1762" s="12"/>
      <c r="D1762" s="28"/>
      <c r="E1762" s="28"/>
      <c r="F1762" s="28"/>
      <c r="G1762" s="10">
        <v>1</v>
      </c>
      <c r="H1762" s="15">
        <v>81.42</v>
      </c>
      <c r="I1762" s="10">
        <f t="shared" ref="I1762" si="748">SUM(G1762*H1762)</f>
        <v>81.42</v>
      </c>
      <c r="J1762" s="5" t="s">
        <v>1233</v>
      </c>
    </row>
    <row r="1763" spans="1:11" x14ac:dyDescent="0.25">
      <c r="A1763" s="32" t="s">
        <v>28</v>
      </c>
      <c r="B1763" s="11"/>
      <c r="C1763" s="12"/>
      <c r="D1763" s="28"/>
      <c r="E1763" s="28"/>
      <c r="F1763" s="28"/>
      <c r="G1763" s="10">
        <v>1</v>
      </c>
      <c r="H1763" s="15">
        <v>705</v>
      </c>
      <c r="I1763" s="10">
        <f t="shared" ref="I1763:I1780" si="749">SUM(G1763*H1763)</f>
        <v>705</v>
      </c>
    </row>
    <row r="1764" spans="1:11" x14ac:dyDescent="0.25">
      <c r="A1764" s="32" t="s">
        <v>28</v>
      </c>
      <c r="B1764" s="11"/>
      <c r="C1764" s="12"/>
      <c r="D1764" s="28"/>
      <c r="E1764" s="28"/>
      <c r="F1764" s="28"/>
      <c r="G1764" s="10"/>
      <c r="H1764" s="15"/>
      <c r="I1764" s="10">
        <f t="shared" si="749"/>
        <v>0</v>
      </c>
    </row>
    <row r="1765" spans="1:11" x14ac:dyDescent="0.25">
      <c r="A1765" t="s">
        <v>26</v>
      </c>
      <c r="B1765" s="11"/>
      <c r="C1765" s="12"/>
      <c r="D1765" s="28"/>
      <c r="E1765" s="28"/>
      <c r="F1765" s="28"/>
      <c r="G1765" s="33">
        <v>0.1</v>
      </c>
      <c r="H1765" s="15">
        <f>SUM(I1762:I1764)</f>
        <v>786.42</v>
      </c>
      <c r="I1765" s="10">
        <f t="shared" si="749"/>
        <v>78.641999999999996</v>
      </c>
    </row>
    <row r="1766" spans="1:11" x14ac:dyDescent="0.25">
      <c r="B1766" s="11" t="s">
        <v>27</v>
      </c>
      <c r="C1766" s="12"/>
      <c r="D1766" s="28"/>
      <c r="E1766" s="28"/>
      <c r="F1766" s="28"/>
      <c r="G1766" s="10"/>
      <c r="H1766" s="15"/>
      <c r="I1766" s="10">
        <f t="shared" si="749"/>
        <v>0</v>
      </c>
    </row>
    <row r="1767" spans="1:11" x14ac:dyDescent="0.25">
      <c r="B1767" s="11" t="s">
        <v>13</v>
      </c>
      <c r="C1767" s="12" t="s">
        <v>14</v>
      </c>
      <c r="D1767" s="28" t="s">
        <v>29</v>
      </c>
      <c r="E1767" s="28"/>
      <c r="F1767" s="28">
        <f>SUM(G1753:G1755)</f>
        <v>0</v>
      </c>
      <c r="G1767" s="34">
        <f>SUM(F1767)/20</f>
        <v>0</v>
      </c>
      <c r="H1767" s="23"/>
      <c r="I1767" s="10">
        <f t="shared" si="749"/>
        <v>0</v>
      </c>
    </row>
    <row r="1768" spans="1:11" x14ac:dyDescent="0.25">
      <c r="B1768" s="11" t="s">
        <v>13</v>
      </c>
      <c r="C1768" s="12" t="s">
        <v>14</v>
      </c>
      <c r="D1768" s="28" t="s">
        <v>30</v>
      </c>
      <c r="E1768" s="28"/>
      <c r="F1768" s="28">
        <f>SUM(G1756:G1758)</f>
        <v>0</v>
      </c>
      <c r="G1768" s="34">
        <f>SUM(F1768)/10</f>
        <v>0</v>
      </c>
      <c r="H1768" s="23"/>
      <c r="I1768" s="10">
        <f t="shared" si="749"/>
        <v>0</v>
      </c>
    </row>
    <row r="1769" spans="1:11" x14ac:dyDescent="0.25">
      <c r="B1769" s="11" t="s">
        <v>13</v>
      </c>
      <c r="C1769" s="12" t="s">
        <v>14</v>
      </c>
      <c r="D1769" s="28" t="s">
        <v>60</v>
      </c>
      <c r="E1769" s="28"/>
      <c r="F1769" s="69"/>
      <c r="G1769" s="34">
        <f>SUM(F1769)*0.25</f>
        <v>0</v>
      </c>
      <c r="H1769" s="23"/>
      <c r="I1769" s="10">
        <f t="shared" si="749"/>
        <v>0</v>
      </c>
    </row>
    <row r="1770" spans="1:11" x14ac:dyDescent="0.25">
      <c r="B1770" s="11" t="s">
        <v>13</v>
      </c>
      <c r="C1770" s="12" t="s">
        <v>14</v>
      </c>
      <c r="D1770" s="28"/>
      <c r="E1770" s="28"/>
      <c r="F1770" s="28"/>
      <c r="G1770" s="34"/>
      <c r="H1770" s="23"/>
      <c r="I1770" s="10">
        <f t="shared" si="749"/>
        <v>0</v>
      </c>
    </row>
    <row r="1771" spans="1:11" x14ac:dyDescent="0.25">
      <c r="B1771" s="11" t="s">
        <v>13</v>
      </c>
      <c r="C1771" s="12" t="s">
        <v>15</v>
      </c>
      <c r="D1771" s="28"/>
      <c r="E1771" s="28"/>
      <c r="F1771" s="28"/>
      <c r="G1771" s="34"/>
      <c r="H1771" s="23"/>
      <c r="I1771" s="10">
        <f t="shared" si="749"/>
        <v>0</v>
      </c>
    </row>
    <row r="1772" spans="1:11" x14ac:dyDescent="0.25">
      <c r="B1772" s="11" t="s">
        <v>13</v>
      </c>
      <c r="C1772" s="12" t="s">
        <v>15</v>
      </c>
      <c r="D1772" s="28"/>
      <c r="E1772" s="28"/>
      <c r="F1772" s="28"/>
      <c r="G1772" s="34"/>
      <c r="H1772" s="23"/>
      <c r="I1772" s="10">
        <f t="shared" si="749"/>
        <v>0</v>
      </c>
    </row>
    <row r="1773" spans="1:11" x14ac:dyDescent="0.25">
      <c r="B1773" s="11" t="s">
        <v>13</v>
      </c>
      <c r="C1773" s="12" t="s">
        <v>15</v>
      </c>
      <c r="D1773" s="28"/>
      <c r="E1773" s="28"/>
      <c r="F1773" s="28"/>
      <c r="G1773" s="34"/>
      <c r="H1773" s="23"/>
      <c r="I1773" s="10">
        <f t="shared" si="749"/>
        <v>0</v>
      </c>
    </row>
    <row r="1774" spans="1:11" x14ac:dyDescent="0.25">
      <c r="B1774" s="11" t="s">
        <v>13</v>
      </c>
      <c r="C1774" s="12" t="s">
        <v>16</v>
      </c>
      <c r="D1774" s="28"/>
      <c r="E1774" s="28"/>
      <c r="F1774" s="28"/>
      <c r="G1774" s="34"/>
      <c r="H1774" s="23"/>
      <c r="I1774" s="10">
        <f t="shared" si="749"/>
        <v>0</v>
      </c>
    </row>
    <row r="1775" spans="1:11" x14ac:dyDescent="0.25">
      <c r="B1775" s="11" t="s">
        <v>13</v>
      </c>
      <c r="C1775" s="12" t="s">
        <v>16</v>
      </c>
      <c r="D1775" s="28"/>
      <c r="E1775" s="28"/>
      <c r="F1775" s="28"/>
      <c r="G1775" s="34"/>
      <c r="H1775" s="23"/>
      <c r="I1775" s="10">
        <f t="shared" si="749"/>
        <v>0</v>
      </c>
    </row>
    <row r="1776" spans="1:11" x14ac:dyDescent="0.25">
      <c r="B1776" s="11" t="s">
        <v>21</v>
      </c>
      <c r="C1776" s="12" t="s">
        <v>14</v>
      </c>
      <c r="D1776" s="28"/>
      <c r="E1776" s="28"/>
      <c r="F1776" s="28"/>
      <c r="G1776" s="22">
        <f>SUM(G1767:G1770)</f>
        <v>0</v>
      </c>
      <c r="H1776" s="15">
        <v>37.42</v>
      </c>
      <c r="I1776" s="10">
        <f t="shared" si="749"/>
        <v>0</v>
      </c>
      <c r="K1776" s="5">
        <f>SUM(G1776)*I1751</f>
        <v>0</v>
      </c>
    </row>
    <row r="1777" spans="1:13" x14ac:dyDescent="0.25">
      <c r="B1777" s="11" t="s">
        <v>21</v>
      </c>
      <c r="C1777" s="12" t="s">
        <v>15</v>
      </c>
      <c r="D1777" s="28"/>
      <c r="E1777" s="28"/>
      <c r="F1777" s="28"/>
      <c r="G1777" s="22">
        <f>SUM(G1771:G1773)</f>
        <v>0</v>
      </c>
      <c r="H1777" s="15">
        <v>37.42</v>
      </c>
      <c r="I1777" s="10">
        <f t="shared" si="749"/>
        <v>0</v>
      </c>
      <c r="L1777" s="5">
        <f>SUM(G1777)*I1751</f>
        <v>0</v>
      </c>
    </row>
    <row r="1778" spans="1:13" x14ac:dyDescent="0.25">
      <c r="B1778" s="11" t="s">
        <v>21</v>
      </c>
      <c r="C1778" s="12" t="s">
        <v>16</v>
      </c>
      <c r="D1778" s="28"/>
      <c r="E1778" s="28"/>
      <c r="F1778" s="28"/>
      <c r="G1778" s="22">
        <f>SUM(G1774:G1775)</f>
        <v>0</v>
      </c>
      <c r="H1778" s="15">
        <v>37.42</v>
      </c>
      <c r="I1778" s="10">
        <f t="shared" si="749"/>
        <v>0</v>
      </c>
      <c r="M1778" s="5">
        <f>SUM(G1778)*I1751</f>
        <v>0</v>
      </c>
    </row>
    <row r="1779" spans="1:13" x14ac:dyDescent="0.25">
      <c r="B1779" s="11" t="s">
        <v>13</v>
      </c>
      <c r="C1779" s="12" t="s">
        <v>17</v>
      </c>
      <c r="D1779" s="28"/>
      <c r="E1779" s="28"/>
      <c r="F1779" s="28"/>
      <c r="G1779" s="34"/>
      <c r="H1779" s="15">
        <v>37.42</v>
      </c>
      <c r="I1779" s="10">
        <f t="shared" si="749"/>
        <v>0</v>
      </c>
      <c r="L1779" s="5">
        <f>SUM(G1779)*I1751</f>
        <v>0</v>
      </c>
    </row>
    <row r="1780" spans="1:13" x14ac:dyDescent="0.25">
      <c r="B1780" s="11" t="s">
        <v>12</v>
      </c>
      <c r="C1780" s="12"/>
      <c r="D1780" s="28"/>
      <c r="E1780" s="28"/>
      <c r="F1780" s="28"/>
      <c r="G1780" s="10"/>
      <c r="H1780" s="15">
        <v>37.42</v>
      </c>
      <c r="I1780" s="10">
        <f t="shared" si="749"/>
        <v>0</v>
      </c>
    </row>
    <row r="1781" spans="1:13" x14ac:dyDescent="0.25">
      <c r="B1781" s="11" t="s">
        <v>11</v>
      </c>
      <c r="C1781" s="12"/>
      <c r="D1781" s="28"/>
      <c r="E1781" s="28"/>
      <c r="F1781" s="28"/>
      <c r="G1781" s="10">
        <v>1</v>
      </c>
      <c r="H1781" s="15">
        <f>SUM(I1753:I1780)*0.01</f>
        <v>8.65062</v>
      </c>
      <c r="I1781" s="10">
        <f>SUM(G1781*H1781)</f>
        <v>8.65062</v>
      </c>
    </row>
    <row r="1782" spans="1:13" s="2" customFormat="1" x14ac:dyDescent="0.25">
      <c r="B1782" s="8" t="s">
        <v>10</v>
      </c>
      <c r="D1782" s="27"/>
      <c r="E1782" s="27"/>
      <c r="F1782" s="27"/>
      <c r="G1782" s="6">
        <f>SUM(G1776:G1779)</f>
        <v>0</v>
      </c>
      <c r="H1782" s="14"/>
      <c r="I1782" s="6">
        <f>SUM(I1753:I1781)</f>
        <v>873.7126199999999</v>
      </c>
      <c r="J1782" s="6">
        <f>SUM(I1782)*I1751</f>
        <v>873.7126199999999</v>
      </c>
      <c r="K1782" s="6">
        <f>SUM(K1776:K1781)</f>
        <v>0</v>
      </c>
      <c r="L1782" s="6">
        <f t="shared" ref="L1782" si="750">SUM(L1776:L1781)</f>
        <v>0</v>
      </c>
      <c r="M1782" s="6">
        <f t="shared" ref="M1782" si="751">SUM(M1776:M1781)</f>
        <v>0</v>
      </c>
    </row>
    <row r="1783" spans="1:13" ht="15.6" x14ac:dyDescent="0.3">
      <c r="A1783" s="3" t="s">
        <v>9</v>
      </c>
      <c r="B1783" s="67" t="str">
        <f>'JMS SHEDULE OF WORKS'!D57</f>
        <v>FF-17 Mirror Accessable WC</v>
      </c>
      <c r="D1783" s="26" t="str">
        <f>'JMS SHEDULE OF WORKS'!F57</f>
        <v>790mm X 2550mm</v>
      </c>
      <c r="F1783" s="68" t="str">
        <f>'JMS SHEDULE OF WORKS'!J57</f>
        <v>WC-13</v>
      </c>
      <c r="H1783" s="13" t="s">
        <v>22</v>
      </c>
      <c r="I1783" s="24">
        <f>'JMS SHEDULE OF WORKS'!G57</f>
        <v>1</v>
      </c>
    </row>
    <row r="1784" spans="1:13" s="2" customFormat="1" x14ac:dyDescent="0.25">
      <c r="A1784" s="66" t="str">
        <f>'JMS SHEDULE OF WORKS'!A57</f>
        <v>6881/55</v>
      </c>
      <c r="B1784" s="8" t="s">
        <v>3</v>
      </c>
      <c r="C1784" s="2" t="s">
        <v>4</v>
      </c>
      <c r="D1784" s="27" t="s">
        <v>5</v>
      </c>
      <c r="E1784" s="27" t="s">
        <v>5</v>
      </c>
      <c r="F1784" s="27" t="s">
        <v>23</v>
      </c>
      <c r="G1784" s="6" t="s">
        <v>6</v>
      </c>
      <c r="H1784" s="14" t="s">
        <v>7</v>
      </c>
      <c r="I1784" s="6" t="s">
        <v>8</v>
      </c>
      <c r="J1784" s="6"/>
      <c r="K1784" s="6" t="s">
        <v>18</v>
      </c>
      <c r="L1784" s="6" t="s">
        <v>19</v>
      </c>
      <c r="M1784" s="6" t="s">
        <v>20</v>
      </c>
    </row>
    <row r="1785" spans="1:13" x14ac:dyDescent="0.25">
      <c r="A1785" s="30" t="s">
        <v>24</v>
      </c>
      <c r="B1785" s="11"/>
      <c r="C1785" s="12"/>
      <c r="D1785" s="28"/>
      <c r="E1785" s="28"/>
      <c r="F1785" s="28">
        <f t="shared" ref="F1785:F1790" si="752">SUM(D1785*E1785)</f>
        <v>0</v>
      </c>
      <c r="G1785" s="10"/>
      <c r="H1785" s="15"/>
      <c r="I1785" s="10">
        <f t="shared" ref="I1785:I1790" si="753">SUM(F1785*G1785)*H1785</f>
        <v>0</v>
      </c>
    </row>
    <row r="1786" spans="1:13" x14ac:dyDescent="0.25">
      <c r="A1786" s="30" t="s">
        <v>24</v>
      </c>
      <c r="B1786" s="11"/>
      <c r="C1786" s="12"/>
      <c r="D1786" s="28"/>
      <c r="E1786" s="28"/>
      <c r="F1786" s="28">
        <f t="shared" si="752"/>
        <v>0</v>
      </c>
      <c r="G1786" s="10"/>
      <c r="H1786" s="15"/>
      <c r="I1786" s="10">
        <f t="shared" si="753"/>
        <v>0</v>
      </c>
    </row>
    <row r="1787" spans="1:13" x14ac:dyDescent="0.25">
      <c r="A1787" s="30" t="s">
        <v>24</v>
      </c>
      <c r="B1787" s="11"/>
      <c r="C1787" s="12"/>
      <c r="D1787" s="28"/>
      <c r="E1787" s="28"/>
      <c r="F1787" s="28">
        <f t="shared" si="752"/>
        <v>0</v>
      </c>
      <c r="G1787" s="10"/>
      <c r="H1787" s="15"/>
      <c r="I1787" s="10">
        <f t="shared" si="753"/>
        <v>0</v>
      </c>
    </row>
    <row r="1788" spans="1:13" x14ac:dyDescent="0.25">
      <c r="A1788" s="31" t="s">
        <v>25</v>
      </c>
      <c r="B1788" s="11"/>
      <c r="C1788" s="12"/>
      <c r="D1788" s="28"/>
      <c r="E1788" s="28"/>
      <c r="F1788" s="28">
        <f t="shared" si="752"/>
        <v>0</v>
      </c>
      <c r="G1788" s="10"/>
      <c r="H1788" s="15"/>
      <c r="I1788" s="10">
        <f t="shared" si="753"/>
        <v>0</v>
      </c>
    </row>
    <row r="1789" spans="1:13" x14ac:dyDescent="0.25">
      <c r="A1789" s="31" t="s">
        <v>25</v>
      </c>
      <c r="B1789" s="11"/>
      <c r="C1789" s="12"/>
      <c r="D1789" s="28"/>
      <c r="E1789" s="28"/>
      <c r="F1789" s="28">
        <f t="shared" si="752"/>
        <v>0</v>
      </c>
      <c r="G1789" s="10"/>
      <c r="H1789" s="15"/>
      <c r="I1789" s="10">
        <f t="shared" si="753"/>
        <v>0</v>
      </c>
    </row>
    <row r="1790" spans="1:13" x14ac:dyDescent="0.25">
      <c r="A1790" s="31" t="s">
        <v>25</v>
      </c>
      <c r="B1790" s="11"/>
      <c r="C1790" s="12"/>
      <c r="D1790" s="28"/>
      <c r="E1790" s="28"/>
      <c r="F1790" s="28">
        <f t="shared" si="752"/>
        <v>0</v>
      </c>
      <c r="G1790" s="10"/>
      <c r="H1790" s="15"/>
      <c r="I1790" s="10">
        <f t="shared" si="753"/>
        <v>0</v>
      </c>
    </row>
    <row r="1791" spans="1:13" x14ac:dyDescent="0.25">
      <c r="A1791" s="31" t="s">
        <v>39</v>
      </c>
      <c r="B1791" s="11"/>
      <c r="C1791" s="12"/>
      <c r="D1791" s="28"/>
      <c r="E1791" s="28"/>
      <c r="F1791" s="28"/>
      <c r="G1791" s="10"/>
      <c r="H1791" s="15"/>
      <c r="I1791" s="10">
        <f t="shared" ref="I1791:I1793" si="754">SUM(G1791*H1791)</f>
        <v>0</v>
      </c>
    </row>
    <row r="1792" spans="1:13" x14ac:dyDescent="0.25">
      <c r="A1792" s="31" t="s">
        <v>39</v>
      </c>
      <c r="B1792" s="11"/>
      <c r="C1792" s="12"/>
      <c r="D1792" s="28"/>
      <c r="E1792" s="28"/>
      <c r="F1792" s="28"/>
      <c r="G1792" s="10"/>
      <c r="H1792" s="15"/>
      <c r="I1792" s="10">
        <f t="shared" si="754"/>
        <v>0</v>
      </c>
    </row>
    <row r="1793" spans="1:11" x14ac:dyDescent="0.25">
      <c r="A1793" s="31" t="s">
        <v>39</v>
      </c>
      <c r="B1793" s="11"/>
      <c r="C1793" s="12"/>
      <c r="D1793" s="28"/>
      <c r="E1793" s="28"/>
      <c r="F1793" s="28"/>
      <c r="G1793" s="10"/>
      <c r="H1793" s="15"/>
      <c r="I1793" s="10">
        <f t="shared" si="754"/>
        <v>0</v>
      </c>
    </row>
    <row r="1794" spans="1:11" x14ac:dyDescent="0.25">
      <c r="A1794" s="32" t="s">
        <v>28</v>
      </c>
      <c r="B1794" s="11" t="s">
        <v>1257</v>
      </c>
      <c r="C1794" s="12"/>
      <c r="D1794" s="28"/>
      <c r="E1794" s="28"/>
      <c r="F1794" s="28"/>
      <c r="G1794" s="10">
        <v>1</v>
      </c>
      <c r="H1794" s="15">
        <v>195.25</v>
      </c>
      <c r="I1794" s="10">
        <f t="shared" ref="I1794" si="755">SUM(G1794*H1794)</f>
        <v>195.25</v>
      </c>
      <c r="J1794" s="5" t="s">
        <v>1233</v>
      </c>
    </row>
    <row r="1795" spans="1:11" x14ac:dyDescent="0.25">
      <c r="A1795" s="32" t="s">
        <v>28</v>
      </c>
      <c r="B1795" s="11"/>
      <c r="C1795" s="12"/>
      <c r="D1795" s="28"/>
      <c r="E1795" s="28"/>
      <c r="F1795" s="28"/>
      <c r="G1795" s="10"/>
      <c r="H1795" s="15"/>
      <c r="I1795" s="10">
        <f t="shared" ref="I1795:I1812" si="756">SUM(G1795*H1795)</f>
        <v>0</v>
      </c>
    </row>
    <row r="1796" spans="1:11" x14ac:dyDescent="0.25">
      <c r="A1796" s="32" t="s">
        <v>28</v>
      </c>
      <c r="B1796" s="11"/>
      <c r="C1796" s="12"/>
      <c r="D1796" s="28"/>
      <c r="E1796" s="28"/>
      <c r="F1796" s="28"/>
      <c r="G1796" s="10"/>
      <c r="H1796" s="15"/>
      <c r="I1796" s="10">
        <f t="shared" si="756"/>
        <v>0</v>
      </c>
    </row>
    <row r="1797" spans="1:11" x14ac:dyDescent="0.25">
      <c r="A1797" t="s">
        <v>26</v>
      </c>
      <c r="B1797" s="11"/>
      <c r="C1797" s="12"/>
      <c r="D1797" s="28"/>
      <c r="E1797" s="28"/>
      <c r="F1797" s="28"/>
      <c r="G1797" s="33">
        <v>0.1</v>
      </c>
      <c r="H1797" s="15">
        <f>SUM(I1794:I1796)</f>
        <v>195.25</v>
      </c>
      <c r="I1797" s="10">
        <f t="shared" si="756"/>
        <v>19.525000000000002</v>
      </c>
    </row>
    <row r="1798" spans="1:11" x14ac:dyDescent="0.25">
      <c r="B1798" s="11" t="s">
        <v>27</v>
      </c>
      <c r="C1798" s="12"/>
      <c r="D1798" s="28"/>
      <c r="E1798" s="28"/>
      <c r="F1798" s="28"/>
      <c r="G1798" s="10"/>
      <c r="H1798" s="15"/>
      <c r="I1798" s="10">
        <f t="shared" si="756"/>
        <v>0</v>
      </c>
    </row>
    <row r="1799" spans="1:11" x14ac:dyDescent="0.25">
      <c r="B1799" s="11" t="s">
        <v>13</v>
      </c>
      <c r="C1799" s="12" t="s">
        <v>14</v>
      </c>
      <c r="D1799" s="28" t="s">
        <v>29</v>
      </c>
      <c r="E1799" s="28"/>
      <c r="F1799" s="28">
        <f>SUM(G1785:G1787)</f>
        <v>0</v>
      </c>
      <c r="G1799" s="34">
        <f>SUM(F1799)/20</f>
        <v>0</v>
      </c>
      <c r="H1799" s="23"/>
      <c r="I1799" s="10">
        <f t="shared" si="756"/>
        <v>0</v>
      </c>
    </row>
    <row r="1800" spans="1:11" x14ac:dyDescent="0.25">
      <c r="B1800" s="11" t="s">
        <v>13</v>
      </c>
      <c r="C1800" s="12" t="s">
        <v>14</v>
      </c>
      <c r="D1800" s="28" t="s">
        <v>30</v>
      </c>
      <c r="E1800" s="28"/>
      <c r="F1800" s="28">
        <f>SUM(G1788:G1790)</f>
        <v>0</v>
      </c>
      <c r="G1800" s="34">
        <f>SUM(F1800)/10</f>
        <v>0</v>
      </c>
      <c r="H1800" s="23"/>
      <c r="I1800" s="10">
        <f t="shared" si="756"/>
        <v>0</v>
      </c>
    </row>
    <row r="1801" spans="1:11" x14ac:dyDescent="0.25">
      <c r="B1801" s="11" t="s">
        <v>13</v>
      </c>
      <c r="C1801" s="12" t="s">
        <v>14</v>
      </c>
      <c r="D1801" s="28" t="s">
        <v>60</v>
      </c>
      <c r="E1801" s="28"/>
      <c r="F1801" s="69"/>
      <c r="G1801" s="34">
        <f>SUM(F1801)*0.25</f>
        <v>0</v>
      </c>
      <c r="H1801" s="23"/>
      <c r="I1801" s="10">
        <f t="shared" si="756"/>
        <v>0</v>
      </c>
    </row>
    <row r="1802" spans="1:11" x14ac:dyDescent="0.25">
      <c r="B1802" s="11" t="s">
        <v>13</v>
      </c>
      <c r="C1802" s="12" t="s">
        <v>14</v>
      </c>
      <c r="D1802" s="28"/>
      <c r="E1802" s="28"/>
      <c r="F1802" s="28"/>
      <c r="G1802" s="34"/>
      <c r="H1802" s="23"/>
      <c r="I1802" s="10">
        <f t="shared" si="756"/>
        <v>0</v>
      </c>
    </row>
    <row r="1803" spans="1:11" x14ac:dyDescent="0.25">
      <c r="B1803" s="11" t="s">
        <v>13</v>
      </c>
      <c r="C1803" s="12" t="s">
        <v>15</v>
      </c>
      <c r="D1803" s="28"/>
      <c r="E1803" s="28"/>
      <c r="F1803" s="28"/>
      <c r="G1803" s="34"/>
      <c r="H1803" s="23"/>
      <c r="I1803" s="10">
        <f t="shared" si="756"/>
        <v>0</v>
      </c>
    </row>
    <row r="1804" spans="1:11" x14ac:dyDescent="0.25">
      <c r="B1804" s="11" t="s">
        <v>13</v>
      </c>
      <c r="C1804" s="12" t="s">
        <v>15</v>
      </c>
      <c r="D1804" s="28"/>
      <c r="E1804" s="28"/>
      <c r="F1804" s="28"/>
      <c r="G1804" s="34"/>
      <c r="H1804" s="23"/>
      <c r="I1804" s="10">
        <f t="shared" si="756"/>
        <v>0</v>
      </c>
    </row>
    <row r="1805" spans="1:11" x14ac:dyDescent="0.25">
      <c r="B1805" s="11" t="s">
        <v>13</v>
      </c>
      <c r="C1805" s="12" t="s">
        <v>15</v>
      </c>
      <c r="D1805" s="28"/>
      <c r="E1805" s="28"/>
      <c r="F1805" s="28"/>
      <c r="G1805" s="34"/>
      <c r="H1805" s="23"/>
      <c r="I1805" s="10">
        <f t="shared" si="756"/>
        <v>0</v>
      </c>
    </row>
    <row r="1806" spans="1:11" x14ac:dyDescent="0.25">
      <c r="B1806" s="11" t="s">
        <v>13</v>
      </c>
      <c r="C1806" s="12" t="s">
        <v>16</v>
      </c>
      <c r="D1806" s="28"/>
      <c r="E1806" s="28"/>
      <c r="F1806" s="28"/>
      <c r="G1806" s="34"/>
      <c r="H1806" s="23"/>
      <c r="I1806" s="10">
        <f t="shared" si="756"/>
        <v>0</v>
      </c>
    </row>
    <row r="1807" spans="1:11" x14ac:dyDescent="0.25">
      <c r="B1807" s="11" t="s">
        <v>13</v>
      </c>
      <c r="C1807" s="12" t="s">
        <v>16</v>
      </c>
      <c r="D1807" s="28"/>
      <c r="E1807" s="28"/>
      <c r="F1807" s="28"/>
      <c r="G1807" s="34"/>
      <c r="H1807" s="23"/>
      <c r="I1807" s="10">
        <f t="shared" si="756"/>
        <v>0</v>
      </c>
    </row>
    <row r="1808" spans="1:11" x14ac:dyDescent="0.25">
      <c r="B1808" s="11" t="s">
        <v>21</v>
      </c>
      <c r="C1808" s="12" t="s">
        <v>14</v>
      </c>
      <c r="D1808" s="28"/>
      <c r="E1808" s="28"/>
      <c r="F1808" s="28"/>
      <c r="G1808" s="22">
        <f>SUM(G1799:G1802)</f>
        <v>0</v>
      </c>
      <c r="H1808" s="15">
        <v>37.42</v>
      </c>
      <c r="I1808" s="10">
        <f t="shared" si="756"/>
        <v>0</v>
      </c>
      <c r="K1808" s="5">
        <f>SUM(G1808)*I1783</f>
        <v>0</v>
      </c>
    </row>
    <row r="1809" spans="1:13" x14ac:dyDescent="0.25">
      <c r="B1809" s="11" t="s">
        <v>21</v>
      </c>
      <c r="C1809" s="12" t="s">
        <v>15</v>
      </c>
      <c r="D1809" s="28"/>
      <c r="E1809" s="28"/>
      <c r="F1809" s="28"/>
      <c r="G1809" s="22">
        <f>SUM(G1803:G1805)</f>
        <v>0</v>
      </c>
      <c r="H1809" s="15">
        <v>37.42</v>
      </c>
      <c r="I1809" s="10">
        <f t="shared" si="756"/>
        <v>0</v>
      </c>
      <c r="L1809" s="5">
        <f>SUM(G1809)*I1783</f>
        <v>0</v>
      </c>
    </row>
    <row r="1810" spans="1:13" x14ac:dyDescent="0.25">
      <c r="B1810" s="11" t="s">
        <v>21</v>
      </c>
      <c r="C1810" s="12" t="s">
        <v>16</v>
      </c>
      <c r="D1810" s="28"/>
      <c r="E1810" s="28"/>
      <c r="F1810" s="28"/>
      <c r="G1810" s="22">
        <f>SUM(G1806:G1807)</f>
        <v>0</v>
      </c>
      <c r="H1810" s="15">
        <v>37.42</v>
      </c>
      <c r="I1810" s="10">
        <f t="shared" si="756"/>
        <v>0</v>
      </c>
      <c r="M1810" s="5">
        <f>SUM(G1810)*I1783</f>
        <v>0</v>
      </c>
    </row>
    <row r="1811" spans="1:13" x14ac:dyDescent="0.25">
      <c r="B1811" s="11" t="s">
        <v>13</v>
      </c>
      <c r="C1811" s="12" t="s">
        <v>17</v>
      </c>
      <c r="D1811" s="28"/>
      <c r="E1811" s="28"/>
      <c r="F1811" s="28"/>
      <c r="G1811" s="34"/>
      <c r="H1811" s="15">
        <v>37.42</v>
      </c>
      <c r="I1811" s="10">
        <f t="shared" si="756"/>
        <v>0</v>
      </c>
      <c r="L1811" s="5">
        <f>SUM(G1811)*I1783</f>
        <v>0</v>
      </c>
    </row>
    <row r="1812" spans="1:13" x14ac:dyDescent="0.25">
      <c r="B1812" s="11" t="s">
        <v>12</v>
      </c>
      <c r="C1812" s="12"/>
      <c r="D1812" s="28"/>
      <c r="E1812" s="28"/>
      <c r="F1812" s="28"/>
      <c r="G1812" s="10"/>
      <c r="H1812" s="15">
        <v>37.42</v>
      </c>
      <c r="I1812" s="10">
        <f t="shared" si="756"/>
        <v>0</v>
      </c>
    </row>
    <row r="1813" spans="1:13" x14ac:dyDescent="0.25">
      <c r="B1813" s="11" t="s">
        <v>11</v>
      </c>
      <c r="C1813" s="12"/>
      <c r="D1813" s="28"/>
      <c r="E1813" s="28"/>
      <c r="F1813" s="28"/>
      <c r="G1813" s="10">
        <v>1</v>
      </c>
      <c r="H1813" s="15">
        <f>SUM(I1785:I1812)*0.01</f>
        <v>2.1477500000000003</v>
      </c>
      <c r="I1813" s="10">
        <f>SUM(G1813*H1813)</f>
        <v>2.1477500000000003</v>
      </c>
    </row>
    <row r="1814" spans="1:13" s="2" customFormat="1" x14ac:dyDescent="0.25">
      <c r="B1814" s="8" t="s">
        <v>10</v>
      </c>
      <c r="D1814" s="27"/>
      <c r="E1814" s="27"/>
      <c r="F1814" s="27"/>
      <c r="G1814" s="6">
        <f>SUM(G1808:G1811)</f>
        <v>0</v>
      </c>
      <c r="H1814" s="14"/>
      <c r="I1814" s="6">
        <f>SUM(I1785:I1813)</f>
        <v>216.92275000000001</v>
      </c>
      <c r="J1814" s="6">
        <f>SUM(I1814)*I1783</f>
        <v>216.92275000000001</v>
      </c>
      <c r="K1814" s="6">
        <f>SUM(K1808:K1813)</f>
        <v>0</v>
      </c>
      <c r="L1814" s="6">
        <f t="shared" ref="L1814" si="757">SUM(L1808:L1813)</f>
        <v>0</v>
      </c>
      <c r="M1814" s="6">
        <f t="shared" ref="M1814" si="758">SUM(M1808:M1813)</f>
        <v>0</v>
      </c>
    </row>
    <row r="1815" spans="1:13" ht="15.6" x14ac:dyDescent="0.3">
      <c r="A1815" s="3" t="s">
        <v>9</v>
      </c>
      <c r="B1815" s="67" t="str">
        <f>'JMS SHEDULE OF WORKS'!D58</f>
        <v>FF-19 Mirror Reception WC</v>
      </c>
      <c r="D1815" s="26" t="str">
        <f>'JMS SHEDULE OF WORKS'!F58</f>
        <v>500mm X 1560mm</v>
      </c>
      <c r="F1815" s="68" t="str">
        <f>'JMS SHEDULE OF WORKS'!J58</f>
        <v>RE-38</v>
      </c>
      <c r="H1815" s="13" t="s">
        <v>22</v>
      </c>
      <c r="I1815" s="24">
        <f>'JMS SHEDULE OF WORKS'!G58</f>
        <v>1</v>
      </c>
    </row>
    <row r="1816" spans="1:13" s="2" customFormat="1" x14ac:dyDescent="0.25">
      <c r="A1816" s="66" t="str">
        <f>'JMS SHEDULE OF WORKS'!A58</f>
        <v>6881/56</v>
      </c>
      <c r="B1816" s="8" t="s">
        <v>3</v>
      </c>
      <c r="C1816" s="2" t="s">
        <v>4</v>
      </c>
      <c r="D1816" s="27" t="s">
        <v>5</v>
      </c>
      <c r="E1816" s="27" t="s">
        <v>5</v>
      </c>
      <c r="F1816" s="27" t="s">
        <v>23</v>
      </c>
      <c r="G1816" s="6" t="s">
        <v>6</v>
      </c>
      <c r="H1816" s="14" t="s">
        <v>7</v>
      </c>
      <c r="I1816" s="6" t="s">
        <v>8</v>
      </c>
      <c r="J1816" s="6"/>
      <c r="K1816" s="6" t="s">
        <v>18</v>
      </c>
      <c r="L1816" s="6" t="s">
        <v>19</v>
      </c>
      <c r="M1816" s="6" t="s">
        <v>20</v>
      </c>
    </row>
    <row r="1817" spans="1:13" x14ac:dyDescent="0.25">
      <c r="A1817" s="30" t="s">
        <v>24</v>
      </c>
      <c r="B1817" s="11"/>
      <c r="C1817" s="12"/>
      <c r="D1817" s="28"/>
      <c r="E1817" s="28"/>
      <c r="F1817" s="28">
        <f t="shared" ref="F1817:F1822" si="759">SUM(D1817*E1817)</f>
        <v>0</v>
      </c>
      <c r="G1817" s="10"/>
      <c r="H1817" s="15"/>
      <c r="I1817" s="10">
        <f t="shared" ref="I1817:I1822" si="760">SUM(F1817*G1817)*H1817</f>
        <v>0</v>
      </c>
    </row>
    <row r="1818" spans="1:13" x14ac:dyDescent="0.25">
      <c r="A1818" s="30" t="s">
        <v>24</v>
      </c>
      <c r="B1818" s="11"/>
      <c r="C1818" s="12"/>
      <c r="D1818" s="28"/>
      <c r="E1818" s="28"/>
      <c r="F1818" s="28">
        <f t="shared" si="759"/>
        <v>0</v>
      </c>
      <c r="G1818" s="10"/>
      <c r="H1818" s="15"/>
      <c r="I1818" s="10">
        <f t="shared" si="760"/>
        <v>0</v>
      </c>
    </row>
    <row r="1819" spans="1:13" x14ac:dyDescent="0.25">
      <c r="A1819" s="30" t="s">
        <v>24</v>
      </c>
      <c r="B1819" s="11"/>
      <c r="C1819" s="12"/>
      <c r="D1819" s="28"/>
      <c r="E1819" s="28"/>
      <c r="F1819" s="28">
        <f t="shared" si="759"/>
        <v>0</v>
      </c>
      <c r="G1819" s="10"/>
      <c r="H1819" s="15"/>
      <c r="I1819" s="10">
        <f t="shared" si="760"/>
        <v>0</v>
      </c>
    </row>
    <row r="1820" spans="1:13" x14ac:dyDescent="0.25">
      <c r="A1820" s="31" t="s">
        <v>25</v>
      </c>
      <c r="B1820" s="11"/>
      <c r="C1820" s="12"/>
      <c r="D1820" s="28"/>
      <c r="E1820" s="28"/>
      <c r="F1820" s="28">
        <f t="shared" si="759"/>
        <v>0</v>
      </c>
      <c r="G1820" s="10"/>
      <c r="H1820" s="15"/>
      <c r="I1820" s="10">
        <f t="shared" si="760"/>
        <v>0</v>
      </c>
    </row>
    <row r="1821" spans="1:13" x14ac:dyDescent="0.25">
      <c r="A1821" s="31" t="s">
        <v>25</v>
      </c>
      <c r="B1821" s="11"/>
      <c r="C1821" s="12"/>
      <c r="D1821" s="28"/>
      <c r="E1821" s="28"/>
      <c r="F1821" s="28">
        <f t="shared" si="759"/>
        <v>0</v>
      </c>
      <c r="G1821" s="10"/>
      <c r="H1821" s="15"/>
      <c r="I1821" s="10">
        <f t="shared" si="760"/>
        <v>0</v>
      </c>
    </row>
    <row r="1822" spans="1:13" x14ac:dyDescent="0.25">
      <c r="A1822" s="31" t="s">
        <v>25</v>
      </c>
      <c r="B1822" s="11"/>
      <c r="C1822" s="12"/>
      <c r="D1822" s="28"/>
      <c r="E1822" s="28"/>
      <c r="F1822" s="28">
        <f t="shared" si="759"/>
        <v>0</v>
      </c>
      <c r="G1822" s="10"/>
      <c r="H1822" s="15"/>
      <c r="I1822" s="10">
        <f t="shared" si="760"/>
        <v>0</v>
      </c>
    </row>
    <row r="1823" spans="1:13" x14ac:dyDescent="0.25">
      <c r="A1823" s="31" t="s">
        <v>39</v>
      </c>
      <c r="B1823" s="11"/>
      <c r="C1823" s="12"/>
      <c r="D1823" s="28"/>
      <c r="E1823" s="28"/>
      <c r="F1823" s="28"/>
      <c r="G1823" s="10"/>
      <c r="H1823" s="15"/>
      <c r="I1823" s="10">
        <f t="shared" ref="I1823:I1825" si="761">SUM(G1823*H1823)</f>
        <v>0</v>
      </c>
    </row>
    <row r="1824" spans="1:13" x14ac:dyDescent="0.25">
      <c r="A1824" s="31" t="s">
        <v>39</v>
      </c>
      <c r="B1824" s="11"/>
      <c r="C1824" s="12"/>
      <c r="D1824" s="28"/>
      <c r="E1824" s="28"/>
      <c r="F1824" s="28"/>
      <c r="G1824" s="10"/>
      <c r="H1824" s="15"/>
      <c r="I1824" s="10">
        <f t="shared" si="761"/>
        <v>0</v>
      </c>
    </row>
    <row r="1825" spans="1:11" x14ac:dyDescent="0.25">
      <c r="A1825" s="31" t="s">
        <v>39</v>
      </c>
      <c r="B1825" s="11"/>
      <c r="C1825" s="12"/>
      <c r="D1825" s="28"/>
      <c r="E1825" s="28"/>
      <c r="F1825" s="28"/>
      <c r="G1825" s="10"/>
      <c r="H1825" s="15"/>
      <c r="I1825" s="10">
        <f t="shared" si="761"/>
        <v>0</v>
      </c>
    </row>
    <row r="1826" spans="1:11" x14ac:dyDescent="0.25">
      <c r="A1826" s="32" t="s">
        <v>28</v>
      </c>
      <c r="B1826" s="11" t="s">
        <v>1257</v>
      </c>
      <c r="C1826" s="12"/>
      <c r="D1826" s="28"/>
      <c r="E1826" s="28"/>
      <c r="F1826" s="28"/>
      <c r="G1826" s="10">
        <v>1</v>
      </c>
      <c r="H1826" s="15">
        <v>77.989999999999995</v>
      </c>
      <c r="I1826" s="10">
        <f t="shared" ref="I1826" si="762">SUM(G1826*H1826)</f>
        <v>77.989999999999995</v>
      </c>
      <c r="J1826" s="5" t="s">
        <v>1233</v>
      </c>
    </row>
    <row r="1827" spans="1:11" x14ac:dyDescent="0.25">
      <c r="A1827" s="32" t="s">
        <v>28</v>
      </c>
      <c r="B1827" s="11"/>
      <c r="C1827" s="12"/>
      <c r="D1827" s="28"/>
      <c r="E1827" s="28"/>
      <c r="F1827" s="28"/>
      <c r="G1827" s="10"/>
      <c r="H1827" s="15"/>
      <c r="I1827" s="10">
        <f t="shared" ref="I1827:I1844" si="763">SUM(G1827*H1827)</f>
        <v>0</v>
      </c>
    </row>
    <row r="1828" spans="1:11" x14ac:dyDescent="0.25">
      <c r="A1828" s="32" t="s">
        <v>28</v>
      </c>
      <c r="B1828" s="11"/>
      <c r="C1828" s="12"/>
      <c r="D1828" s="28"/>
      <c r="E1828" s="28"/>
      <c r="F1828" s="28"/>
      <c r="G1828" s="10"/>
      <c r="H1828" s="15"/>
      <c r="I1828" s="10">
        <f t="shared" si="763"/>
        <v>0</v>
      </c>
    </row>
    <row r="1829" spans="1:11" x14ac:dyDescent="0.25">
      <c r="A1829" t="s">
        <v>26</v>
      </c>
      <c r="B1829" s="11"/>
      <c r="C1829" s="12"/>
      <c r="D1829" s="28"/>
      <c r="E1829" s="28"/>
      <c r="F1829" s="28"/>
      <c r="G1829" s="33">
        <v>0.1</v>
      </c>
      <c r="H1829" s="15">
        <f>SUM(I1826:I1828)</f>
        <v>77.989999999999995</v>
      </c>
      <c r="I1829" s="10">
        <f t="shared" si="763"/>
        <v>7.7989999999999995</v>
      </c>
    </row>
    <row r="1830" spans="1:11" x14ac:dyDescent="0.25">
      <c r="B1830" s="11" t="s">
        <v>27</v>
      </c>
      <c r="C1830" s="12"/>
      <c r="D1830" s="28"/>
      <c r="E1830" s="28"/>
      <c r="F1830" s="28"/>
      <c r="G1830" s="10"/>
      <c r="H1830" s="15"/>
      <c r="I1830" s="10">
        <f t="shared" si="763"/>
        <v>0</v>
      </c>
    </row>
    <row r="1831" spans="1:11" x14ac:dyDescent="0.25">
      <c r="B1831" s="11" t="s">
        <v>13</v>
      </c>
      <c r="C1831" s="12" t="s">
        <v>14</v>
      </c>
      <c r="D1831" s="28" t="s">
        <v>29</v>
      </c>
      <c r="E1831" s="28"/>
      <c r="F1831" s="28">
        <f>SUM(G1817:G1819)</f>
        <v>0</v>
      </c>
      <c r="G1831" s="34">
        <f>SUM(F1831)/20</f>
        <v>0</v>
      </c>
      <c r="H1831" s="23"/>
      <c r="I1831" s="10">
        <f t="shared" si="763"/>
        <v>0</v>
      </c>
    </row>
    <row r="1832" spans="1:11" x14ac:dyDescent="0.25">
      <c r="B1832" s="11" t="s">
        <v>13</v>
      </c>
      <c r="C1832" s="12" t="s">
        <v>14</v>
      </c>
      <c r="D1832" s="28" t="s">
        <v>30</v>
      </c>
      <c r="E1832" s="28"/>
      <c r="F1832" s="28">
        <f>SUM(G1820:G1822)</f>
        <v>0</v>
      </c>
      <c r="G1832" s="34">
        <f>SUM(F1832)/10</f>
        <v>0</v>
      </c>
      <c r="H1832" s="23"/>
      <c r="I1832" s="10">
        <f t="shared" si="763"/>
        <v>0</v>
      </c>
    </row>
    <row r="1833" spans="1:11" x14ac:dyDescent="0.25">
      <c r="B1833" s="11" t="s">
        <v>13</v>
      </c>
      <c r="C1833" s="12" t="s">
        <v>14</v>
      </c>
      <c r="D1833" s="28" t="s">
        <v>60</v>
      </c>
      <c r="E1833" s="28"/>
      <c r="F1833" s="69"/>
      <c r="G1833" s="34">
        <f>SUM(F1833)*0.25</f>
        <v>0</v>
      </c>
      <c r="H1833" s="23"/>
      <c r="I1833" s="10">
        <f t="shared" si="763"/>
        <v>0</v>
      </c>
    </row>
    <row r="1834" spans="1:11" x14ac:dyDescent="0.25">
      <c r="B1834" s="11" t="s">
        <v>13</v>
      </c>
      <c r="C1834" s="12" t="s">
        <v>14</v>
      </c>
      <c r="D1834" s="28"/>
      <c r="E1834" s="28"/>
      <c r="F1834" s="28"/>
      <c r="G1834" s="34"/>
      <c r="H1834" s="23"/>
      <c r="I1834" s="10">
        <f t="shared" si="763"/>
        <v>0</v>
      </c>
    </row>
    <row r="1835" spans="1:11" x14ac:dyDescent="0.25">
      <c r="B1835" s="11" t="s">
        <v>13</v>
      </c>
      <c r="C1835" s="12" t="s">
        <v>15</v>
      </c>
      <c r="D1835" s="28"/>
      <c r="E1835" s="28"/>
      <c r="F1835" s="28"/>
      <c r="G1835" s="34"/>
      <c r="H1835" s="23"/>
      <c r="I1835" s="10">
        <f t="shared" si="763"/>
        <v>0</v>
      </c>
    </row>
    <row r="1836" spans="1:11" x14ac:dyDescent="0.25">
      <c r="B1836" s="11" t="s">
        <v>13</v>
      </c>
      <c r="C1836" s="12" t="s">
        <v>15</v>
      </c>
      <c r="D1836" s="28"/>
      <c r="E1836" s="28"/>
      <c r="F1836" s="28"/>
      <c r="G1836" s="34"/>
      <c r="H1836" s="23"/>
      <c r="I1836" s="10">
        <f t="shared" si="763"/>
        <v>0</v>
      </c>
    </row>
    <row r="1837" spans="1:11" x14ac:dyDescent="0.25">
      <c r="B1837" s="11" t="s">
        <v>13</v>
      </c>
      <c r="C1837" s="12" t="s">
        <v>15</v>
      </c>
      <c r="D1837" s="28"/>
      <c r="E1837" s="28"/>
      <c r="F1837" s="28"/>
      <c r="G1837" s="34"/>
      <c r="H1837" s="23"/>
      <c r="I1837" s="10">
        <f t="shared" si="763"/>
        <v>0</v>
      </c>
    </row>
    <row r="1838" spans="1:11" x14ac:dyDescent="0.25">
      <c r="B1838" s="11" t="s">
        <v>13</v>
      </c>
      <c r="C1838" s="12" t="s">
        <v>16</v>
      </c>
      <c r="D1838" s="28"/>
      <c r="E1838" s="28"/>
      <c r="F1838" s="28"/>
      <c r="G1838" s="34"/>
      <c r="H1838" s="23"/>
      <c r="I1838" s="10">
        <f t="shared" si="763"/>
        <v>0</v>
      </c>
    </row>
    <row r="1839" spans="1:11" x14ac:dyDescent="0.25">
      <c r="B1839" s="11" t="s">
        <v>13</v>
      </c>
      <c r="C1839" s="12" t="s">
        <v>16</v>
      </c>
      <c r="D1839" s="28"/>
      <c r="E1839" s="28"/>
      <c r="F1839" s="28"/>
      <c r="G1839" s="34"/>
      <c r="H1839" s="23"/>
      <c r="I1839" s="10">
        <f t="shared" si="763"/>
        <v>0</v>
      </c>
    </row>
    <row r="1840" spans="1:11" x14ac:dyDescent="0.25">
      <c r="B1840" s="11" t="s">
        <v>21</v>
      </c>
      <c r="C1840" s="12" t="s">
        <v>14</v>
      </c>
      <c r="D1840" s="28"/>
      <c r="E1840" s="28"/>
      <c r="F1840" s="28"/>
      <c r="G1840" s="22">
        <f>SUM(G1831:G1834)</f>
        <v>0</v>
      </c>
      <c r="H1840" s="15">
        <v>37.42</v>
      </c>
      <c r="I1840" s="10">
        <f t="shared" si="763"/>
        <v>0</v>
      </c>
      <c r="K1840" s="5">
        <f>SUM(G1840)*I1815</f>
        <v>0</v>
      </c>
    </row>
    <row r="1841" spans="1:13" x14ac:dyDescent="0.25">
      <c r="B1841" s="11" t="s">
        <v>21</v>
      </c>
      <c r="C1841" s="12" t="s">
        <v>15</v>
      </c>
      <c r="D1841" s="28"/>
      <c r="E1841" s="28"/>
      <c r="F1841" s="28"/>
      <c r="G1841" s="22">
        <f>SUM(G1835:G1837)</f>
        <v>0</v>
      </c>
      <c r="H1841" s="15">
        <v>37.42</v>
      </c>
      <c r="I1841" s="10">
        <f t="shared" si="763"/>
        <v>0</v>
      </c>
      <c r="L1841" s="5">
        <f>SUM(G1841)*I1815</f>
        <v>0</v>
      </c>
    </row>
    <row r="1842" spans="1:13" x14ac:dyDescent="0.25">
      <c r="B1842" s="11" t="s">
        <v>21</v>
      </c>
      <c r="C1842" s="12" t="s">
        <v>16</v>
      </c>
      <c r="D1842" s="28"/>
      <c r="E1842" s="28"/>
      <c r="F1842" s="28"/>
      <c r="G1842" s="22">
        <f>SUM(G1838:G1839)</f>
        <v>0</v>
      </c>
      <c r="H1842" s="15">
        <v>37.42</v>
      </c>
      <c r="I1842" s="10">
        <f t="shared" si="763"/>
        <v>0</v>
      </c>
      <c r="M1842" s="5">
        <f>SUM(G1842)*I1815</f>
        <v>0</v>
      </c>
    </row>
    <row r="1843" spans="1:13" x14ac:dyDescent="0.25">
      <c r="B1843" s="11" t="s">
        <v>13</v>
      </c>
      <c r="C1843" s="12" t="s">
        <v>17</v>
      </c>
      <c r="D1843" s="28"/>
      <c r="E1843" s="28"/>
      <c r="F1843" s="28"/>
      <c r="G1843" s="34"/>
      <c r="H1843" s="15">
        <v>37.42</v>
      </c>
      <c r="I1843" s="10">
        <f t="shared" si="763"/>
        <v>0</v>
      </c>
      <c r="L1843" s="5">
        <f>SUM(G1843)*I1815</f>
        <v>0</v>
      </c>
    </row>
    <row r="1844" spans="1:13" x14ac:dyDescent="0.25">
      <c r="B1844" s="11" t="s">
        <v>12</v>
      </c>
      <c r="C1844" s="12"/>
      <c r="D1844" s="28"/>
      <c r="E1844" s="28"/>
      <c r="F1844" s="28"/>
      <c r="G1844" s="10"/>
      <c r="H1844" s="15">
        <v>37.42</v>
      </c>
      <c r="I1844" s="10">
        <f t="shared" si="763"/>
        <v>0</v>
      </c>
    </row>
    <row r="1845" spans="1:13" x14ac:dyDescent="0.25">
      <c r="B1845" s="11" t="s">
        <v>11</v>
      </c>
      <c r="C1845" s="12"/>
      <c r="D1845" s="28"/>
      <c r="E1845" s="28"/>
      <c r="F1845" s="28"/>
      <c r="G1845" s="10">
        <v>1</v>
      </c>
      <c r="H1845" s="15">
        <f>SUM(I1817:I1844)*0.01</f>
        <v>0.85788999999999993</v>
      </c>
      <c r="I1845" s="10">
        <f>SUM(G1845*H1845)</f>
        <v>0.85788999999999993</v>
      </c>
    </row>
    <row r="1846" spans="1:13" s="2" customFormat="1" x14ac:dyDescent="0.25">
      <c r="B1846" s="8" t="s">
        <v>10</v>
      </c>
      <c r="D1846" s="27"/>
      <c r="E1846" s="27"/>
      <c r="F1846" s="27"/>
      <c r="G1846" s="6">
        <f>SUM(G1840:G1843)</f>
        <v>0</v>
      </c>
      <c r="H1846" s="14"/>
      <c r="I1846" s="6">
        <f>SUM(I1817:I1845)</f>
        <v>86.646889999999985</v>
      </c>
      <c r="J1846" s="6">
        <f>SUM(I1846)*I1815</f>
        <v>86.646889999999985</v>
      </c>
      <c r="K1846" s="6">
        <f>SUM(K1840:K1845)</f>
        <v>0</v>
      </c>
      <c r="L1846" s="6">
        <f t="shared" ref="L1846" si="764">SUM(L1840:L1845)</f>
        <v>0</v>
      </c>
      <c r="M1846" s="6">
        <f t="shared" ref="M1846" si="765">SUM(M1840:M1845)</f>
        <v>0</v>
      </c>
    </row>
    <row r="1847" spans="1:13" ht="15.6" x14ac:dyDescent="0.3">
      <c r="A1847" s="3" t="s">
        <v>9</v>
      </c>
      <c r="B1847" s="67" t="str">
        <f>'JMS SHEDULE OF WORKS'!D59</f>
        <v>FF-19 Mirror Reception AWC</v>
      </c>
      <c r="D1847" s="26" t="str">
        <f>'JMS SHEDULE OF WORKS'!F59</f>
        <v>500mm X 1560mm</v>
      </c>
      <c r="F1847" s="68" t="str">
        <f>'JMS SHEDULE OF WORKS'!J59</f>
        <v>RE-38</v>
      </c>
      <c r="H1847" s="13" t="s">
        <v>22</v>
      </c>
      <c r="I1847" s="24">
        <f>'JMS SHEDULE OF WORKS'!G59</f>
        <v>1</v>
      </c>
    </row>
    <row r="1848" spans="1:13" s="2" customFormat="1" x14ac:dyDescent="0.25">
      <c r="A1848" s="66" t="str">
        <f>'JMS SHEDULE OF WORKS'!A59</f>
        <v>6881/57</v>
      </c>
      <c r="B1848" s="8" t="s">
        <v>3</v>
      </c>
      <c r="C1848" s="2" t="s">
        <v>4</v>
      </c>
      <c r="D1848" s="27" t="s">
        <v>5</v>
      </c>
      <c r="E1848" s="27" t="s">
        <v>5</v>
      </c>
      <c r="F1848" s="27" t="s">
        <v>23</v>
      </c>
      <c r="G1848" s="6" t="s">
        <v>6</v>
      </c>
      <c r="H1848" s="14" t="s">
        <v>7</v>
      </c>
      <c r="I1848" s="6" t="s">
        <v>8</v>
      </c>
      <c r="J1848" s="6"/>
      <c r="K1848" s="6" t="s">
        <v>18</v>
      </c>
      <c r="L1848" s="6" t="s">
        <v>19</v>
      </c>
      <c r="M1848" s="6" t="s">
        <v>20</v>
      </c>
    </row>
    <row r="1849" spans="1:13" x14ac:dyDescent="0.25">
      <c r="A1849" s="30" t="s">
        <v>24</v>
      </c>
      <c r="B1849" s="11"/>
      <c r="C1849" s="12"/>
      <c r="D1849" s="28"/>
      <c r="E1849" s="28"/>
      <c r="F1849" s="28">
        <f t="shared" ref="F1849:F1854" si="766">SUM(D1849*E1849)</f>
        <v>0</v>
      </c>
      <c r="G1849" s="10"/>
      <c r="H1849" s="15"/>
      <c r="I1849" s="10">
        <f t="shared" ref="I1849:I1854" si="767">SUM(F1849*G1849)*H1849</f>
        <v>0</v>
      </c>
    </row>
    <row r="1850" spans="1:13" x14ac:dyDescent="0.25">
      <c r="A1850" s="30" t="s">
        <v>24</v>
      </c>
      <c r="B1850" s="11"/>
      <c r="C1850" s="12"/>
      <c r="D1850" s="28"/>
      <c r="E1850" s="28"/>
      <c r="F1850" s="28">
        <f t="shared" si="766"/>
        <v>0</v>
      </c>
      <c r="G1850" s="10"/>
      <c r="H1850" s="15"/>
      <c r="I1850" s="10">
        <f t="shared" si="767"/>
        <v>0</v>
      </c>
    </row>
    <row r="1851" spans="1:13" x14ac:dyDescent="0.25">
      <c r="A1851" s="30" t="s">
        <v>24</v>
      </c>
      <c r="B1851" s="11"/>
      <c r="C1851" s="12"/>
      <c r="D1851" s="28"/>
      <c r="E1851" s="28"/>
      <c r="F1851" s="28">
        <f t="shared" si="766"/>
        <v>0</v>
      </c>
      <c r="G1851" s="10"/>
      <c r="H1851" s="15"/>
      <c r="I1851" s="10">
        <f t="shared" si="767"/>
        <v>0</v>
      </c>
    </row>
    <row r="1852" spans="1:13" x14ac:dyDescent="0.25">
      <c r="A1852" s="31" t="s">
        <v>25</v>
      </c>
      <c r="B1852" s="11"/>
      <c r="C1852" s="12"/>
      <c r="D1852" s="28"/>
      <c r="E1852" s="28"/>
      <c r="F1852" s="28">
        <f t="shared" si="766"/>
        <v>0</v>
      </c>
      <c r="G1852" s="10"/>
      <c r="H1852" s="15"/>
      <c r="I1852" s="10">
        <f t="shared" si="767"/>
        <v>0</v>
      </c>
    </row>
    <row r="1853" spans="1:13" x14ac:dyDescent="0.25">
      <c r="A1853" s="31" t="s">
        <v>25</v>
      </c>
      <c r="B1853" s="11"/>
      <c r="C1853" s="12"/>
      <c r="D1853" s="28"/>
      <c r="E1853" s="28"/>
      <c r="F1853" s="28">
        <f t="shared" si="766"/>
        <v>0</v>
      </c>
      <c r="G1853" s="10"/>
      <c r="H1853" s="15"/>
      <c r="I1853" s="10">
        <f t="shared" si="767"/>
        <v>0</v>
      </c>
    </row>
    <row r="1854" spans="1:13" x14ac:dyDescent="0.25">
      <c r="A1854" s="31" t="s">
        <v>25</v>
      </c>
      <c r="B1854" s="11"/>
      <c r="C1854" s="12"/>
      <c r="D1854" s="28"/>
      <c r="E1854" s="28"/>
      <c r="F1854" s="28">
        <f t="shared" si="766"/>
        <v>0</v>
      </c>
      <c r="G1854" s="10"/>
      <c r="H1854" s="15"/>
      <c r="I1854" s="10">
        <f t="shared" si="767"/>
        <v>0</v>
      </c>
    </row>
    <row r="1855" spans="1:13" x14ac:dyDescent="0.25">
      <c r="A1855" s="31" t="s">
        <v>39</v>
      </c>
      <c r="B1855" s="11"/>
      <c r="C1855" s="12"/>
      <c r="D1855" s="28"/>
      <c r="E1855" s="28"/>
      <c r="F1855" s="28"/>
      <c r="G1855" s="10"/>
      <c r="H1855" s="15"/>
      <c r="I1855" s="10">
        <f t="shared" ref="I1855:I1857" si="768">SUM(G1855*H1855)</f>
        <v>0</v>
      </c>
    </row>
    <row r="1856" spans="1:13" x14ac:dyDescent="0.25">
      <c r="A1856" s="31" t="s">
        <v>39</v>
      </c>
      <c r="B1856" s="11"/>
      <c r="C1856" s="12"/>
      <c r="D1856" s="28"/>
      <c r="E1856" s="28"/>
      <c r="F1856" s="28"/>
      <c r="G1856" s="10"/>
      <c r="H1856" s="15"/>
      <c r="I1856" s="10">
        <f t="shared" si="768"/>
        <v>0</v>
      </c>
    </row>
    <row r="1857" spans="1:11" x14ac:dyDescent="0.25">
      <c r="A1857" s="31" t="s">
        <v>39</v>
      </c>
      <c r="B1857" s="11"/>
      <c r="C1857" s="12"/>
      <c r="D1857" s="28"/>
      <c r="E1857" s="28"/>
      <c r="F1857" s="28"/>
      <c r="G1857" s="10"/>
      <c r="H1857" s="15"/>
      <c r="I1857" s="10">
        <f t="shared" si="768"/>
        <v>0</v>
      </c>
    </row>
    <row r="1858" spans="1:11" x14ac:dyDescent="0.25">
      <c r="A1858" s="32" t="s">
        <v>28</v>
      </c>
      <c r="B1858" s="11" t="s">
        <v>1257</v>
      </c>
      <c r="C1858" s="12"/>
      <c r="D1858" s="28"/>
      <c r="E1858" s="28"/>
      <c r="F1858" s="28"/>
      <c r="G1858" s="10">
        <v>1</v>
      </c>
      <c r="H1858" s="15">
        <v>77.989999999999995</v>
      </c>
      <c r="I1858" s="10">
        <f t="shared" ref="I1858" si="769">SUM(G1858*H1858)</f>
        <v>77.989999999999995</v>
      </c>
      <c r="J1858" s="5" t="s">
        <v>1233</v>
      </c>
    </row>
    <row r="1859" spans="1:11" x14ac:dyDescent="0.25">
      <c r="A1859" s="32" t="s">
        <v>28</v>
      </c>
      <c r="B1859" s="11"/>
      <c r="C1859" s="12"/>
      <c r="D1859" s="28"/>
      <c r="E1859" s="28"/>
      <c r="F1859" s="28"/>
      <c r="G1859" s="10"/>
      <c r="H1859" s="15"/>
      <c r="I1859" s="10">
        <f t="shared" ref="I1859:I1876" si="770">SUM(G1859*H1859)</f>
        <v>0</v>
      </c>
    </row>
    <row r="1860" spans="1:11" x14ac:dyDescent="0.25">
      <c r="A1860" s="32" t="s">
        <v>28</v>
      </c>
      <c r="B1860" s="11"/>
      <c r="C1860" s="12"/>
      <c r="D1860" s="28"/>
      <c r="E1860" s="28"/>
      <c r="F1860" s="28"/>
      <c r="G1860" s="10"/>
      <c r="H1860" s="15"/>
      <c r="I1860" s="10">
        <f t="shared" si="770"/>
        <v>0</v>
      </c>
    </row>
    <row r="1861" spans="1:11" x14ac:dyDescent="0.25">
      <c r="A1861" t="s">
        <v>26</v>
      </c>
      <c r="B1861" s="11"/>
      <c r="C1861" s="12"/>
      <c r="D1861" s="28"/>
      <c r="E1861" s="28"/>
      <c r="F1861" s="28"/>
      <c r="G1861" s="33">
        <v>0.1</v>
      </c>
      <c r="H1861" s="15">
        <f>SUM(I1858:I1860)</f>
        <v>77.989999999999995</v>
      </c>
      <c r="I1861" s="10">
        <f t="shared" si="770"/>
        <v>7.7989999999999995</v>
      </c>
    </row>
    <row r="1862" spans="1:11" x14ac:dyDescent="0.25">
      <c r="B1862" s="11" t="s">
        <v>27</v>
      </c>
      <c r="C1862" s="12"/>
      <c r="D1862" s="28"/>
      <c r="E1862" s="28"/>
      <c r="F1862" s="28"/>
      <c r="G1862" s="10"/>
      <c r="H1862" s="15"/>
      <c r="I1862" s="10">
        <f t="shared" si="770"/>
        <v>0</v>
      </c>
    </row>
    <row r="1863" spans="1:11" x14ac:dyDescent="0.25">
      <c r="B1863" s="11" t="s">
        <v>13</v>
      </c>
      <c r="C1863" s="12" t="s">
        <v>14</v>
      </c>
      <c r="D1863" s="28" t="s">
        <v>29</v>
      </c>
      <c r="E1863" s="28"/>
      <c r="F1863" s="28">
        <f>SUM(G1849:G1851)</f>
        <v>0</v>
      </c>
      <c r="G1863" s="34">
        <f>SUM(F1863)/20</f>
        <v>0</v>
      </c>
      <c r="H1863" s="23"/>
      <c r="I1863" s="10">
        <f t="shared" si="770"/>
        <v>0</v>
      </c>
    </row>
    <row r="1864" spans="1:11" x14ac:dyDescent="0.25">
      <c r="B1864" s="11" t="s">
        <v>13</v>
      </c>
      <c r="C1864" s="12" t="s">
        <v>14</v>
      </c>
      <c r="D1864" s="28" t="s">
        <v>30</v>
      </c>
      <c r="E1864" s="28"/>
      <c r="F1864" s="28">
        <f>SUM(G1852:G1854)</f>
        <v>0</v>
      </c>
      <c r="G1864" s="34">
        <f>SUM(F1864)/10</f>
        <v>0</v>
      </c>
      <c r="H1864" s="23"/>
      <c r="I1864" s="10">
        <f t="shared" si="770"/>
        <v>0</v>
      </c>
    </row>
    <row r="1865" spans="1:11" x14ac:dyDescent="0.25">
      <c r="B1865" s="11" t="s">
        <v>13</v>
      </c>
      <c r="C1865" s="12" t="s">
        <v>14</v>
      </c>
      <c r="D1865" s="28" t="s">
        <v>60</v>
      </c>
      <c r="E1865" s="28"/>
      <c r="F1865" s="69"/>
      <c r="G1865" s="34">
        <f>SUM(F1865)*0.25</f>
        <v>0</v>
      </c>
      <c r="H1865" s="23"/>
      <c r="I1865" s="10">
        <f t="shared" si="770"/>
        <v>0</v>
      </c>
    </row>
    <row r="1866" spans="1:11" x14ac:dyDescent="0.25">
      <c r="B1866" s="11" t="s">
        <v>13</v>
      </c>
      <c r="C1866" s="12" t="s">
        <v>14</v>
      </c>
      <c r="D1866" s="28"/>
      <c r="E1866" s="28"/>
      <c r="F1866" s="28"/>
      <c r="G1866" s="34"/>
      <c r="H1866" s="23"/>
      <c r="I1866" s="10">
        <f t="shared" si="770"/>
        <v>0</v>
      </c>
    </row>
    <row r="1867" spans="1:11" x14ac:dyDescent="0.25">
      <c r="B1867" s="11" t="s">
        <v>13</v>
      </c>
      <c r="C1867" s="12" t="s">
        <v>15</v>
      </c>
      <c r="D1867" s="28"/>
      <c r="E1867" s="28"/>
      <c r="F1867" s="28"/>
      <c r="G1867" s="34"/>
      <c r="H1867" s="23"/>
      <c r="I1867" s="10">
        <f t="shared" si="770"/>
        <v>0</v>
      </c>
    </row>
    <row r="1868" spans="1:11" x14ac:dyDescent="0.25">
      <c r="B1868" s="11" t="s">
        <v>13</v>
      </c>
      <c r="C1868" s="12" t="s">
        <v>15</v>
      </c>
      <c r="D1868" s="28"/>
      <c r="E1868" s="28"/>
      <c r="F1868" s="28"/>
      <c r="G1868" s="34"/>
      <c r="H1868" s="23"/>
      <c r="I1868" s="10">
        <f t="shared" si="770"/>
        <v>0</v>
      </c>
    </row>
    <row r="1869" spans="1:11" x14ac:dyDescent="0.25">
      <c r="B1869" s="11" t="s">
        <v>13</v>
      </c>
      <c r="C1869" s="12" t="s">
        <v>15</v>
      </c>
      <c r="D1869" s="28"/>
      <c r="E1869" s="28"/>
      <c r="F1869" s="28"/>
      <c r="G1869" s="34"/>
      <c r="H1869" s="23"/>
      <c r="I1869" s="10">
        <f t="shared" si="770"/>
        <v>0</v>
      </c>
    </row>
    <row r="1870" spans="1:11" x14ac:dyDescent="0.25">
      <c r="B1870" s="11" t="s">
        <v>13</v>
      </c>
      <c r="C1870" s="12" t="s">
        <v>16</v>
      </c>
      <c r="D1870" s="28"/>
      <c r="E1870" s="28"/>
      <c r="F1870" s="28"/>
      <c r="G1870" s="34"/>
      <c r="H1870" s="23"/>
      <c r="I1870" s="10">
        <f t="shared" si="770"/>
        <v>0</v>
      </c>
    </row>
    <row r="1871" spans="1:11" x14ac:dyDescent="0.25">
      <c r="B1871" s="11" t="s">
        <v>13</v>
      </c>
      <c r="C1871" s="12" t="s">
        <v>16</v>
      </c>
      <c r="D1871" s="28"/>
      <c r="E1871" s="28"/>
      <c r="F1871" s="28"/>
      <c r="G1871" s="34"/>
      <c r="H1871" s="23"/>
      <c r="I1871" s="10">
        <f t="shared" si="770"/>
        <v>0</v>
      </c>
    </row>
    <row r="1872" spans="1:11" x14ac:dyDescent="0.25">
      <c r="B1872" s="11" t="s">
        <v>21</v>
      </c>
      <c r="C1872" s="12" t="s">
        <v>14</v>
      </c>
      <c r="D1872" s="28"/>
      <c r="E1872" s="28"/>
      <c r="F1872" s="28"/>
      <c r="G1872" s="22">
        <f>SUM(G1863:G1866)</f>
        <v>0</v>
      </c>
      <c r="H1872" s="15">
        <v>37.42</v>
      </c>
      <c r="I1872" s="10">
        <f t="shared" si="770"/>
        <v>0</v>
      </c>
      <c r="K1872" s="5">
        <f>SUM(G1872)*I1847</f>
        <v>0</v>
      </c>
    </row>
    <row r="1873" spans="1:13" x14ac:dyDescent="0.25">
      <c r="B1873" s="11" t="s">
        <v>21</v>
      </c>
      <c r="C1873" s="12" t="s">
        <v>15</v>
      </c>
      <c r="D1873" s="28"/>
      <c r="E1873" s="28"/>
      <c r="F1873" s="28"/>
      <c r="G1873" s="22">
        <f>SUM(G1867:G1869)</f>
        <v>0</v>
      </c>
      <c r="H1873" s="15">
        <v>37.42</v>
      </c>
      <c r="I1873" s="10">
        <f t="shared" si="770"/>
        <v>0</v>
      </c>
      <c r="L1873" s="5">
        <f>SUM(G1873)*I1847</f>
        <v>0</v>
      </c>
    </row>
    <row r="1874" spans="1:13" x14ac:dyDescent="0.25">
      <c r="B1874" s="11" t="s">
        <v>21</v>
      </c>
      <c r="C1874" s="12" t="s">
        <v>16</v>
      </c>
      <c r="D1874" s="28"/>
      <c r="E1874" s="28"/>
      <c r="F1874" s="28"/>
      <c r="G1874" s="22">
        <f>SUM(G1870:G1871)</f>
        <v>0</v>
      </c>
      <c r="H1874" s="15">
        <v>37.42</v>
      </c>
      <c r="I1874" s="10">
        <f t="shared" si="770"/>
        <v>0</v>
      </c>
      <c r="M1874" s="5">
        <f>SUM(G1874)*I1847</f>
        <v>0</v>
      </c>
    </row>
    <row r="1875" spans="1:13" x14ac:dyDescent="0.25">
      <c r="B1875" s="11" t="s">
        <v>13</v>
      </c>
      <c r="C1875" s="12" t="s">
        <v>17</v>
      </c>
      <c r="D1875" s="28"/>
      <c r="E1875" s="28"/>
      <c r="F1875" s="28"/>
      <c r="G1875" s="34"/>
      <c r="H1875" s="15">
        <v>37.42</v>
      </c>
      <c r="I1875" s="10">
        <f t="shared" si="770"/>
        <v>0</v>
      </c>
      <c r="L1875" s="5">
        <f>SUM(G1875)*I1847</f>
        <v>0</v>
      </c>
    </row>
    <row r="1876" spans="1:13" x14ac:dyDescent="0.25">
      <c r="B1876" s="11" t="s">
        <v>12</v>
      </c>
      <c r="C1876" s="12"/>
      <c r="D1876" s="28"/>
      <c r="E1876" s="28"/>
      <c r="F1876" s="28"/>
      <c r="G1876" s="10"/>
      <c r="H1876" s="15">
        <v>37.42</v>
      </c>
      <c r="I1876" s="10">
        <f t="shared" si="770"/>
        <v>0</v>
      </c>
    </row>
    <row r="1877" spans="1:13" x14ac:dyDescent="0.25">
      <c r="B1877" s="11" t="s">
        <v>11</v>
      </c>
      <c r="C1877" s="12"/>
      <c r="D1877" s="28"/>
      <c r="E1877" s="28"/>
      <c r="F1877" s="28"/>
      <c r="G1877" s="10">
        <v>1</v>
      </c>
      <c r="H1877" s="15">
        <f>SUM(I1849:I1876)*0.01</f>
        <v>0.85788999999999993</v>
      </c>
      <c r="I1877" s="10">
        <f>SUM(G1877*H1877)</f>
        <v>0.85788999999999993</v>
      </c>
    </row>
    <row r="1878" spans="1:13" s="2" customFormat="1" x14ac:dyDescent="0.25">
      <c r="B1878" s="8" t="s">
        <v>10</v>
      </c>
      <c r="D1878" s="27"/>
      <c r="E1878" s="27"/>
      <c r="F1878" s="27"/>
      <c r="G1878" s="6">
        <f>SUM(G1872:G1875)</f>
        <v>0</v>
      </c>
      <c r="H1878" s="14"/>
      <c r="I1878" s="6">
        <f>SUM(I1849:I1877)</f>
        <v>86.646889999999985</v>
      </c>
      <c r="J1878" s="6">
        <f>SUM(I1878)*I1847</f>
        <v>86.646889999999985</v>
      </c>
      <c r="K1878" s="6">
        <f>SUM(K1872:K1877)</f>
        <v>0</v>
      </c>
      <c r="L1878" s="6">
        <f t="shared" ref="L1878" si="771">SUM(L1872:L1877)</f>
        <v>0</v>
      </c>
      <c r="M1878" s="6">
        <f t="shared" ref="M1878" si="772">SUM(M1872:M1877)</f>
        <v>0</v>
      </c>
    </row>
    <row r="1879" spans="1:13" ht="15.6" x14ac:dyDescent="0.3">
      <c r="A1879" s="3" t="s">
        <v>9</v>
      </c>
      <c r="B1879" s="67" t="str">
        <f>'JMS SHEDULE OF WORKS'!D60</f>
        <v>FF-17 Mirror Male WC</v>
      </c>
      <c r="D1879" s="26" t="str">
        <f>'JMS SHEDULE OF WORKS'!F60</f>
        <v>1210mm X 2500mm</v>
      </c>
      <c r="F1879" s="68" t="str">
        <f>'JMS SHEDULE OF WORKS'!J60</f>
        <v>WC-02</v>
      </c>
      <c r="H1879" s="13" t="s">
        <v>22</v>
      </c>
      <c r="I1879" s="24">
        <f>'JMS SHEDULE OF WORKS'!G60</f>
        <v>5</v>
      </c>
    </row>
    <row r="1880" spans="1:13" s="2" customFormat="1" x14ac:dyDescent="0.25">
      <c r="A1880" s="66" t="str">
        <f>'JMS SHEDULE OF WORKS'!A60</f>
        <v>6881/58</v>
      </c>
      <c r="B1880" s="8" t="s">
        <v>3</v>
      </c>
      <c r="C1880" s="2" t="s">
        <v>4</v>
      </c>
      <c r="D1880" s="27" t="s">
        <v>5</v>
      </c>
      <c r="E1880" s="27" t="s">
        <v>5</v>
      </c>
      <c r="F1880" s="27" t="s">
        <v>23</v>
      </c>
      <c r="G1880" s="6" t="s">
        <v>6</v>
      </c>
      <c r="H1880" s="14" t="s">
        <v>7</v>
      </c>
      <c r="I1880" s="6" t="s">
        <v>8</v>
      </c>
      <c r="J1880" s="6"/>
      <c r="K1880" s="6" t="s">
        <v>18</v>
      </c>
      <c r="L1880" s="6" t="s">
        <v>19</v>
      </c>
      <c r="M1880" s="6" t="s">
        <v>20</v>
      </c>
    </row>
    <row r="1881" spans="1:13" x14ac:dyDescent="0.25">
      <c r="A1881" s="30" t="s">
        <v>24</v>
      </c>
      <c r="B1881" s="11"/>
      <c r="C1881" s="12"/>
      <c r="D1881" s="28"/>
      <c r="E1881" s="28"/>
      <c r="F1881" s="28">
        <f t="shared" ref="F1881:F1886" si="773">SUM(D1881*E1881)</f>
        <v>0</v>
      </c>
      <c r="G1881" s="10"/>
      <c r="H1881" s="15"/>
      <c r="I1881" s="10">
        <f t="shared" ref="I1881:I1886" si="774">SUM(F1881*G1881)*H1881</f>
        <v>0</v>
      </c>
    </row>
    <row r="1882" spans="1:13" x14ac:dyDescent="0.25">
      <c r="A1882" s="30" t="s">
        <v>24</v>
      </c>
      <c r="B1882" s="11"/>
      <c r="C1882" s="12"/>
      <c r="D1882" s="28"/>
      <c r="E1882" s="28"/>
      <c r="F1882" s="28">
        <f t="shared" si="773"/>
        <v>0</v>
      </c>
      <c r="G1882" s="10"/>
      <c r="H1882" s="15"/>
      <c r="I1882" s="10">
        <f t="shared" si="774"/>
        <v>0</v>
      </c>
    </row>
    <row r="1883" spans="1:13" x14ac:dyDescent="0.25">
      <c r="A1883" s="30" t="s">
        <v>24</v>
      </c>
      <c r="B1883" s="11"/>
      <c r="C1883" s="12"/>
      <c r="D1883" s="28"/>
      <c r="E1883" s="28"/>
      <c r="F1883" s="28">
        <f t="shared" si="773"/>
        <v>0</v>
      </c>
      <c r="G1883" s="10"/>
      <c r="H1883" s="15"/>
      <c r="I1883" s="10">
        <f t="shared" si="774"/>
        <v>0</v>
      </c>
    </row>
    <row r="1884" spans="1:13" x14ac:dyDescent="0.25">
      <c r="A1884" s="31" t="s">
        <v>25</v>
      </c>
      <c r="B1884" s="11"/>
      <c r="C1884" s="12"/>
      <c r="D1884" s="28"/>
      <c r="E1884" s="28"/>
      <c r="F1884" s="28">
        <f t="shared" si="773"/>
        <v>0</v>
      </c>
      <c r="G1884" s="10"/>
      <c r="H1884" s="15"/>
      <c r="I1884" s="10">
        <f t="shared" si="774"/>
        <v>0</v>
      </c>
    </row>
    <row r="1885" spans="1:13" x14ac:dyDescent="0.25">
      <c r="A1885" s="31" t="s">
        <v>25</v>
      </c>
      <c r="B1885" s="11"/>
      <c r="C1885" s="12"/>
      <c r="D1885" s="28"/>
      <c r="E1885" s="28"/>
      <c r="F1885" s="28">
        <f t="shared" si="773"/>
        <v>0</v>
      </c>
      <c r="G1885" s="10"/>
      <c r="H1885" s="15"/>
      <c r="I1885" s="10">
        <f t="shared" si="774"/>
        <v>0</v>
      </c>
    </row>
    <row r="1886" spans="1:13" x14ac:dyDescent="0.25">
      <c r="A1886" s="31" t="s">
        <v>25</v>
      </c>
      <c r="B1886" s="11"/>
      <c r="C1886" s="12"/>
      <c r="D1886" s="28"/>
      <c r="E1886" s="28"/>
      <c r="F1886" s="28">
        <f t="shared" si="773"/>
        <v>0</v>
      </c>
      <c r="G1886" s="10"/>
      <c r="H1886" s="15"/>
      <c r="I1886" s="10">
        <f t="shared" si="774"/>
        <v>0</v>
      </c>
    </row>
    <row r="1887" spans="1:13" x14ac:dyDescent="0.25">
      <c r="A1887" s="31" t="s">
        <v>39</v>
      </c>
      <c r="B1887" s="11"/>
      <c r="C1887" s="12"/>
      <c r="D1887" s="28"/>
      <c r="E1887" s="28"/>
      <c r="F1887" s="28"/>
      <c r="G1887" s="10"/>
      <c r="H1887" s="15"/>
      <c r="I1887" s="10">
        <f t="shared" ref="I1887:I1889" si="775">SUM(G1887*H1887)</f>
        <v>0</v>
      </c>
    </row>
    <row r="1888" spans="1:13" x14ac:dyDescent="0.25">
      <c r="A1888" s="31" t="s">
        <v>39</v>
      </c>
      <c r="B1888" s="11"/>
      <c r="C1888" s="12"/>
      <c r="D1888" s="28"/>
      <c r="E1888" s="28"/>
      <c r="F1888" s="28"/>
      <c r="G1888" s="10"/>
      <c r="H1888" s="15"/>
      <c r="I1888" s="10">
        <f t="shared" si="775"/>
        <v>0</v>
      </c>
    </row>
    <row r="1889" spans="1:11" x14ac:dyDescent="0.25">
      <c r="A1889" s="31" t="s">
        <v>39</v>
      </c>
      <c r="B1889" s="11"/>
      <c r="C1889" s="12"/>
      <c r="D1889" s="28"/>
      <c r="E1889" s="28"/>
      <c r="F1889" s="28"/>
      <c r="G1889" s="10"/>
      <c r="H1889" s="15"/>
      <c r="I1889" s="10">
        <f t="shared" si="775"/>
        <v>0</v>
      </c>
    </row>
    <row r="1890" spans="1:11" x14ac:dyDescent="0.25">
      <c r="A1890" s="32" t="s">
        <v>28</v>
      </c>
      <c r="B1890" s="11" t="s">
        <v>1257</v>
      </c>
      <c r="C1890" s="12"/>
      <c r="D1890" s="28"/>
      <c r="E1890" s="28"/>
      <c r="F1890" s="28"/>
      <c r="G1890" s="10">
        <v>1</v>
      </c>
      <c r="H1890" s="15">
        <v>289.12</v>
      </c>
      <c r="I1890" s="10">
        <f t="shared" ref="I1890" si="776">SUM(G1890*H1890)</f>
        <v>289.12</v>
      </c>
      <c r="J1890" s="5" t="s">
        <v>1233</v>
      </c>
    </row>
    <row r="1891" spans="1:11" x14ac:dyDescent="0.25">
      <c r="A1891" s="32" t="s">
        <v>28</v>
      </c>
      <c r="B1891" s="11"/>
      <c r="C1891" s="12"/>
      <c r="D1891" s="28"/>
      <c r="E1891" s="28"/>
      <c r="F1891" s="28"/>
      <c r="G1891" s="10"/>
      <c r="H1891" s="15"/>
      <c r="I1891" s="10">
        <f t="shared" ref="I1891:I1908" si="777">SUM(G1891*H1891)</f>
        <v>0</v>
      </c>
    </row>
    <row r="1892" spans="1:11" x14ac:dyDescent="0.25">
      <c r="A1892" s="32" t="s">
        <v>28</v>
      </c>
      <c r="B1892" s="11"/>
      <c r="C1892" s="12"/>
      <c r="D1892" s="28"/>
      <c r="E1892" s="28"/>
      <c r="F1892" s="28"/>
      <c r="G1892" s="10"/>
      <c r="H1892" s="15"/>
      <c r="I1892" s="10">
        <f t="shared" si="777"/>
        <v>0</v>
      </c>
    </row>
    <row r="1893" spans="1:11" x14ac:dyDescent="0.25">
      <c r="A1893" t="s">
        <v>26</v>
      </c>
      <c r="B1893" s="11"/>
      <c r="C1893" s="12"/>
      <c r="D1893" s="28"/>
      <c r="E1893" s="28"/>
      <c r="F1893" s="28"/>
      <c r="G1893" s="33">
        <v>0.1</v>
      </c>
      <c r="H1893" s="15">
        <f>SUM(I1890:I1892)</f>
        <v>289.12</v>
      </c>
      <c r="I1893" s="10">
        <f t="shared" si="777"/>
        <v>28.912000000000003</v>
      </c>
    </row>
    <row r="1894" spans="1:11" x14ac:dyDescent="0.25">
      <c r="B1894" s="11" t="s">
        <v>27</v>
      </c>
      <c r="C1894" s="12"/>
      <c r="D1894" s="28"/>
      <c r="E1894" s="28"/>
      <c r="F1894" s="28"/>
      <c r="G1894" s="10"/>
      <c r="H1894" s="15"/>
      <c r="I1894" s="10">
        <f t="shared" si="777"/>
        <v>0</v>
      </c>
    </row>
    <row r="1895" spans="1:11" x14ac:dyDescent="0.25">
      <c r="B1895" s="11" t="s">
        <v>13</v>
      </c>
      <c r="C1895" s="12" t="s">
        <v>14</v>
      </c>
      <c r="D1895" s="28" t="s">
        <v>29</v>
      </c>
      <c r="E1895" s="28"/>
      <c r="F1895" s="28">
        <f>SUM(G1881:G1883)</f>
        <v>0</v>
      </c>
      <c r="G1895" s="34">
        <f>SUM(F1895)/20</f>
        <v>0</v>
      </c>
      <c r="H1895" s="23"/>
      <c r="I1895" s="10">
        <f t="shared" si="777"/>
        <v>0</v>
      </c>
    </row>
    <row r="1896" spans="1:11" x14ac:dyDescent="0.25">
      <c r="B1896" s="11" t="s">
        <v>13</v>
      </c>
      <c r="C1896" s="12" t="s">
        <v>14</v>
      </c>
      <c r="D1896" s="28" t="s">
        <v>30</v>
      </c>
      <c r="E1896" s="28"/>
      <c r="F1896" s="28">
        <f>SUM(G1884:G1886)</f>
        <v>0</v>
      </c>
      <c r="G1896" s="34">
        <f>SUM(F1896)/10</f>
        <v>0</v>
      </c>
      <c r="H1896" s="23"/>
      <c r="I1896" s="10">
        <f t="shared" si="777"/>
        <v>0</v>
      </c>
    </row>
    <row r="1897" spans="1:11" x14ac:dyDescent="0.25">
      <c r="B1897" s="11" t="s">
        <v>13</v>
      </c>
      <c r="C1897" s="12" t="s">
        <v>14</v>
      </c>
      <c r="D1897" s="28" t="s">
        <v>60</v>
      </c>
      <c r="E1897" s="28"/>
      <c r="F1897" s="69"/>
      <c r="G1897" s="34">
        <f>SUM(F1897)*0.25</f>
        <v>0</v>
      </c>
      <c r="H1897" s="23"/>
      <c r="I1897" s="10">
        <f t="shared" si="777"/>
        <v>0</v>
      </c>
    </row>
    <row r="1898" spans="1:11" x14ac:dyDescent="0.25">
      <c r="B1898" s="11" t="s">
        <v>13</v>
      </c>
      <c r="C1898" s="12" t="s">
        <v>14</v>
      </c>
      <c r="D1898" s="28"/>
      <c r="E1898" s="28"/>
      <c r="F1898" s="28"/>
      <c r="G1898" s="34"/>
      <c r="H1898" s="23"/>
      <c r="I1898" s="10">
        <f t="shared" si="777"/>
        <v>0</v>
      </c>
    </row>
    <row r="1899" spans="1:11" x14ac:dyDescent="0.25">
      <c r="B1899" s="11" t="s">
        <v>13</v>
      </c>
      <c r="C1899" s="12" t="s">
        <v>15</v>
      </c>
      <c r="D1899" s="28"/>
      <c r="E1899" s="28"/>
      <c r="F1899" s="28"/>
      <c r="G1899" s="34"/>
      <c r="H1899" s="23"/>
      <c r="I1899" s="10">
        <f t="shared" si="777"/>
        <v>0</v>
      </c>
    </row>
    <row r="1900" spans="1:11" x14ac:dyDescent="0.25">
      <c r="B1900" s="11" t="s">
        <v>13</v>
      </c>
      <c r="C1900" s="12" t="s">
        <v>15</v>
      </c>
      <c r="D1900" s="28"/>
      <c r="E1900" s="28"/>
      <c r="F1900" s="28"/>
      <c r="G1900" s="34"/>
      <c r="H1900" s="23"/>
      <c r="I1900" s="10">
        <f t="shared" si="777"/>
        <v>0</v>
      </c>
    </row>
    <row r="1901" spans="1:11" x14ac:dyDescent="0.25">
      <c r="B1901" s="11" t="s">
        <v>13</v>
      </c>
      <c r="C1901" s="12" t="s">
        <v>15</v>
      </c>
      <c r="D1901" s="28"/>
      <c r="E1901" s="28"/>
      <c r="F1901" s="28"/>
      <c r="G1901" s="34"/>
      <c r="H1901" s="23"/>
      <c r="I1901" s="10">
        <f t="shared" si="777"/>
        <v>0</v>
      </c>
    </row>
    <row r="1902" spans="1:11" x14ac:dyDescent="0.25">
      <c r="B1902" s="11" t="s">
        <v>13</v>
      </c>
      <c r="C1902" s="12" t="s">
        <v>16</v>
      </c>
      <c r="D1902" s="28"/>
      <c r="E1902" s="28"/>
      <c r="F1902" s="28"/>
      <c r="G1902" s="34"/>
      <c r="H1902" s="23"/>
      <c r="I1902" s="10">
        <f t="shared" si="777"/>
        <v>0</v>
      </c>
    </row>
    <row r="1903" spans="1:11" x14ac:dyDescent="0.25">
      <c r="B1903" s="11" t="s">
        <v>13</v>
      </c>
      <c r="C1903" s="12" t="s">
        <v>16</v>
      </c>
      <c r="D1903" s="28"/>
      <c r="E1903" s="28"/>
      <c r="F1903" s="28"/>
      <c r="G1903" s="34"/>
      <c r="H1903" s="23"/>
      <c r="I1903" s="10">
        <f t="shared" si="777"/>
        <v>0</v>
      </c>
    </row>
    <row r="1904" spans="1:11" x14ac:dyDescent="0.25">
      <c r="B1904" s="11" t="s">
        <v>21</v>
      </c>
      <c r="C1904" s="12" t="s">
        <v>14</v>
      </c>
      <c r="D1904" s="28"/>
      <c r="E1904" s="28"/>
      <c r="F1904" s="28"/>
      <c r="G1904" s="22">
        <f>SUM(G1895:G1898)</f>
        <v>0</v>
      </c>
      <c r="H1904" s="15">
        <v>37.42</v>
      </c>
      <c r="I1904" s="10">
        <f t="shared" si="777"/>
        <v>0</v>
      </c>
      <c r="K1904" s="5">
        <f>SUM(G1904)*I1879</f>
        <v>0</v>
      </c>
    </row>
    <row r="1905" spans="1:13" x14ac:dyDescent="0.25">
      <c r="B1905" s="11" t="s">
        <v>21</v>
      </c>
      <c r="C1905" s="12" t="s">
        <v>15</v>
      </c>
      <c r="D1905" s="28"/>
      <c r="E1905" s="28"/>
      <c r="F1905" s="28"/>
      <c r="G1905" s="22">
        <f>SUM(G1899:G1901)</f>
        <v>0</v>
      </c>
      <c r="H1905" s="15">
        <v>37.42</v>
      </c>
      <c r="I1905" s="10">
        <f t="shared" si="777"/>
        <v>0</v>
      </c>
      <c r="L1905" s="5">
        <f>SUM(G1905)*I1879</f>
        <v>0</v>
      </c>
    </row>
    <row r="1906" spans="1:13" x14ac:dyDescent="0.25">
      <c r="B1906" s="11" t="s">
        <v>21</v>
      </c>
      <c r="C1906" s="12" t="s">
        <v>16</v>
      </c>
      <c r="D1906" s="28"/>
      <c r="E1906" s="28"/>
      <c r="F1906" s="28"/>
      <c r="G1906" s="22">
        <f>SUM(G1902:G1903)</f>
        <v>0</v>
      </c>
      <c r="H1906" s="15">
        <v>37.42</v>
      </c>
      <c r="I1906" s="10">
        <f t="shared" si="777"/>
        <v>0</v>
      </c>
      <c r="M1906" s="5">
        <f>SUM(G1906)*I1879</f>
        <v>0</v>
      </c>
    </row>
    <row r="1907" spans="1:13" x14ac:dyDescent="0.25">
      <c r="B1907" s="11" t="s">
        <v>13</v>
      </c>
      <c r="C1907" s="12" t="s">
        <v>17</v>
      </c>
      <c r="D1907" s="28"/>
      <c r="E1907" s="28"/>
      <c r="F1907" s="28"/>
      <c r="G1907" s="34"/>
      <c r="H1907" s="15">
        <v>37.42</v>
      </c>
      <c r="I1907" s="10">
        <f t="shared" si="777"/>
        <v>0</v>
      </c>
      <c r="L1907" s="5">
        <f>SUM(G1907)*I1879</f>
        <v>0</v>
      </c>
    </row>
    <row r="1908" spans="1:13" x14ac:dyDescent="0.25">
      <c r="B1908" s="11" t="s">
        <v>12</v>
      </c>
      <c r="C1908" s="12"/>
      <c r="D1908" s="28"/>
      <c r="E1908" s="28"/>
      <c r="F1908" s="28"/>
      <c r="G1908" s="10"/>
      <c r="H1908" s="15">
        <v>37.42</v>
      </c>
      <c r="I1908" s="10">
        <f t="shared" si="777"/>
        <v>0</v>
      </c>
    </row>
    <row r="1909" spans="1:13" x14ac:dyDescent="0.25">
      <c r="B1909" s="11" t="s">
        <v>11</v>
      </c>
      <c r="C1909" s="12"/>
      <c r="D1909" s="28"/>
      <c r="E1909" s="28"/>
      <c r="F1909" s="28"/>
      <c r="G1909" s="10">
        <v>1</v>
      </c>
      <c r="H1909" s="15">
        <f>SUM(I1881:I1908)*0.01</f>
        <v>3.18032</v>
      </c>
      <c r="I1909" s="10">
        <f>SUM(G1909*H1909)</f>
        <v>3.18032</v>
      </c>
    </row>
    <row r="1910" spans="1:13" s="2" customFormat="1" x14ac:dyDescent="0.25">
      <c r="B1910" s="8" t="s">
        <v>10</v>
      </c>
      <c r="D1910" s="27"/>
      <c r="E1910" s="27"/>
      <c r="F1910" s="27"/>
      <c r="G1910" s="6">
        <f>SUM(G1904:G1907)</f>
        <v>0</v>
      </c>
      <c r="H1910" s="14"/>
      <c r="I1910" s="6">
        <f>SUM(I1881:I1909)</f>
        <v>321.21231999999998</v>
      </c>
      <c r="J1910" s="6">
        <f>SUM(I1910)*I1879</f>
        <v>1606.0616</v>
      </c>
      <c r="K1910" s="6">
        <f>SUM(K1904:K1909)</f>
        <v>0</v>
      </c>
      <c r="L1910" s="6">
        <f t="shared" ref="L1910" si="778">SUM(L1904:L1909)</f>
        <v>0</v>
      </c>
      <c r="M1910" s="6">
        <f t="shared" ref="M1910" si="779">SUM(M1904:M1909)</f>
        <v>0</v>
      </c>
    </row>
    <row r="1911" spans="1:13" ht="15.6" x14ac:dyDescent="0.3">
      <c r="A1911" s="3" t="s">
        <v>9</v>
      </c>
      <c r="B1911" s="67" t="str">
        <f>'JMS SHEDULE OF WORKS'!D61</f>
        <v>FF-17 Mirror Female WC</v>
      </c>
      <c r="D1911" s="26" t="str">
        <f>'JMS SHEDULE OF WORKS'!F61</f>
        <v>790mm X 2420mm</v>
      </c>
      <c r="F1911" s="68" t="str">
        <f>'JMS SHEDULE OF WORKS'!J61</f>
        <v>WC-04</v>
      </c>
      <c r="H1911" s="13" t="s">
        <v>22</v>
      </c>
      <c r="I1911" s="24">
        <f>'JMS SHEDULE OF WORKS'!G61</f>
        <v>5</v>
      </c>
    </row>
    <row r="1912" spans="1:13" s="2" customFormat="1" x14ac:dyDescent="0.25">
      <c r="A1912" s="66" t="str">
        <f>'JMS SHEDULE OF WORKS'!A61</f>
        <v>6881/59</v>
      </c>
      <c r="B1912" s="8" t="s">
        <v>3</v>
      </c>
      <c r="C1912" s="2" t="s">
        <v>4</v>
      </c>
      <c r="D1912" s="27" t="s">
        <v>5</v>
      </c>
      <c r="E1912" s="27" t="s">
        <v>5</v>
      </c>
      <c r="F1912" s="27" t="s">
        <v>23</v>
      </c>
      <c r="G1912" s="6" t="s">
        <v>6</v>
      </c>
      <c r="H1912" s="14" t="s">
        <v>7</v>
      </c>
      <c r="I1912" s="6" t="s">
        <v>8</v>
      </c>
      <c r="J1912" s="6"/>
      <c r="K1912" s="6" t="s">
        <v>18</v>
      </c>
      <c r="L1912" s="6" t="s">
        <v>19</v>
      </c>
      <c r="M1912" s="6" t="s">
        <v>20</v>
      </c>
    </row>
    <row r="1913" spans="1:13" x14ac:dyDescent="0.25">
      <c r="A1913" s="30" t="s">
        <v>24</v>
      </c>
      <c r="B1913" s="11"/>
      <c r="C1913" s="12"/>
      <c r="D1913" s="28"/>
      <c r="E1913" s="28"/>
      <c r="F1913" s="28">
        <f t="shared" ref="F1913:F1918" si="780">SUM(D1913*E1913)</f>
        <v>0</v>
      </c>
      <c r="G1913" s="10"/>
      <c r="H1913" s="15"/>
      <c r="I1913" s="10">
        <f t="shared" ref="I1913:I1918" si="781">SUM(F1913*G1913)*H1913</f>
        <v>0</v>
      </c>
    </row>
    <row r="1914" spans="1:13" x14ac:dyDescent="0.25">
      <c r="A1914" s="30" t="s">
        <v>24</v>
      </c>
      <c r="B1914" s="11"/>
      <c r="C1914" s="12"/>
      <c r="D1914" s="28"/>
      <c r="E1914" s="28"/>
      <c r="F1914" s="28">
        <f t="shared" si="780"/>
        <v>0</v>
      </c>
      <c r="G1914" s="10"/>
      <c r="H1914" s="15"/>
      <c r="I1914" s="10">
        <f t="shared" si="781"/>
        <v>0</v>
      </c>
    </row>
    <row r="1915" spans="1:13" x14ac:dyDescent="0.25">
      <c r="A1915" s="30" t="s">
        <v>24</v>
      </c>
      <c r="B1915" s="11"/>
      <c r="C1915" s="12"/>
      <c r="D1915" s="28"/>
      <c r="E1915" s="28"/>
      <c r="F1915" s="28">
        <f t="shared" si="780"/>
        <v>0</v>
      </c>
      <c r="G1915" s="10"/>
      <c r="H1915" s="15"/>
      <c r="I1915" s="10">
        <f t="shared" si="781"/>
        <v>0</v>
      </c>
    </row>
    <row r="1916" spans="1:13" x14ac:dyDescent="0.25">
      <c r="A1916" s="31" t="s">
        <v>25</v>
      </c>
      <c r="B1916" s="11"/>
      <c r="C1916" s="12"/>
      <c r="D1916" s="28"/>
      <c r="E1916" s="28"/>
      <c r="F1916" s="28">
        <f t="shared" si="780"/>
        <v>0</v>
      </c>
      <c r="G1916" s="10"/>
      <c r="H1916" s="15"/>
      <c r="I1916" s="10">
        <f t="shared" si="781"/>
        <v>0</v>
      </c>
    </row>
    <row r="1917" spans="1:13" x14ac:dyDescent="0.25">
      <c r="A1917" s="31" t="s">
        <v>25</v>
      </c>
      <c r="B1917" s="11"/>
      <c r="C1917" s="12"/>
      <c r="D1917" s="28"/>
      <c r="E1917" s="28"/>
      <c r="F1917" s="28">
        <f t="shared" si="780"/>
        <v>0</v>
      </c>
      <c r="G1917" s="10"/>
      <c r="H1917" s="15"/>
      <c r="I1917" s="10">
        <f t="shared" si="781"/>
        <v>0</v>
      </c>
    </row>
    <row r="1918" spans="1:13" x14ac:dyDescent="0.25">
      <c r="A1918" s="31" t="s">
        <v>25</v>
      </c>
      <c r="B1918" s="11"/>
      <c r="C1918" s="12"/>
      <c r="D1918" s="28"/>
      <c r="E1918" s="28"/>
      <c r="F1918" s="28">
        <f t="shared" si="780"/>
        <v>0</v>
      </c>
      <c r="G1918" s="10"/>
      <c r="H1918" s="15"/>
      <c r="I1918" s="10">
        <f t="shared" si="781"/>
        <v>0</v>
      </c>
    </row>
    <row r="1919" spans="1:13" x14ac:dyDescent="0.25">
      <c r="A1919" s="31" t="s">
        <v>39</v>
      </c>
      <c r="B1919" s="11"/>
      <c r="C1919" s="12"/>
      <c r="D1919" s="28"/>
      <c r="E1919" s="28"/>
      <c r="F1919" s="28"/>
      <c r="G1919" s="10"/>
      <c r="H1919" s="15"/>
      <c r="I1919" s="10">
        <f t="shared" ref="I1919:I1921" si="782">SUM(G1919*H1919)</f>
        <v>0</v>
      </c>
    </row>
    <row r="1920" spans="1:13" x14ac:dyDescent="0.25">
      <c r="A1920" s="31" t="s">
        <v>39</v>
      </c>
      <c r="B1920" s="11"/>
      <c r="C1920" s="12"/>
      <c r="D1920" s="28"/>
      <c r="E1920" s="28"/>
      <c r="F1920" s="28"/>
      <c r="G1920" s="10"/>
      <c r="H1920" s="15"/>
      <c r="I1920" s="10">
        <f t="shared" si="782"/>
        <v>0</v>
      </c>
    </row>
    <row r="1921" spans="1:11" x14ac:dyDescent="0.25">
      <c r="A1921" s="31" t="s">
        <v>39</v>
      </c>
      <c r="B1921" s="11"/>
      <c r="C1921" s="12"/>
      <c r="D1921" s="28"/>
      <c r="E1921" s="28"/>
      <c r="F1921" s="28"/>
      <c r="G1921" s="10"/>
      <c r="H1921" s="15"/>
      <c r="I1921" s="10">
        <f t="shared" si="782"/>
        <v>0</v>
      </c>
    </row>
    <row r="1922" spans="1:11" x14ac:dyDescent="0.25">
      <c r="A1922" s="32" t="s">
        <v>28</v>
      </c>
      <c r="B1922" s="11" t="s">
        <v>1257</v>
      </c>
      <c r="C1922" s="12"/>
      <c r="D1922" s="28"/>
      <c r="E1922" s="28"/>
      <c r="F1922" s="28"/>
      <c r="G1922" s="10">
        <v>1</v>
      </c>
      <c r="H1922" s="15">
        <v>185.42</v>
      </c>
      <c r="I1922" s="10">
        <f t="shared" ref="I1922" si="783">SUM(G1922*H1922)</f>
        <v>185.42</v>
      </c>
      <c r="J1922" s="5" t="s">
        <v>1233</v>
      </c>
    </row>
    <row r="1923" spans="1:11" x14ac:dyDescent="0.25">
      <c r="A1923" s="32" t="s">
        <v>28</v>
      </c>
      <c r="B1923" s="11"/>
      <c r="C1923" s="12"/>
      <c r="D1923" s="28"/>
      <c r="E1923" s="28"/>
      <c r="F1923" s="28"/>
      <c r="G1923" s="10"/>
      <c r="H1923" s="15"/>
      <c r="I1923" s="10">
        <f t="shared" ref="I1923:I1940" si="784">SUM(G1923*H1923)</f>
        <v>0</v>
      </c>
    </row>
    <row r="1924" spans="1:11" x14ac:dyDescent="0.25">
      <c r="A1924" s="32" t="s">
        <v>28</v>
      </c>
      <c r="B1924" s="11"/>
      <c r="C1924" s="12"/>
      <c r="D1924" s="28"/>
      <c r="E1924" s="28"/>
      <c r="F1924" s="28"/>
      <c r="G1924" s="10"/>
      <c r="H1924" s="15"/>
      <c r="I1924" s="10">
        <f t="shared" si="784"/>
        <v>0</v>
      </c>
    </row>
    <row r="1925" spans="1:11" x14ac:dyDescent="0.25">
      <c r="A1925" t="s">
        <v>26</v>
      </c>
      <c r="B1925" s="11"/>
      <c r="C1925" s="12"/>
      <c r="D1925" s="28"/>
      <c r="E1925" s="28"/>
      <c r="F1925" s="28"/>
      <c r="G1925" s="33">
        <v>0.1</v>
      </c>
      <c r="H1925" s="15">
        <f>SUM(I1922:I1924)</f>
        <v>185.42</v>
      </c>
      <c r="I1925" s="10">
        <f t="shared" si="784"/>
        <v>18.541999999999998</v>
      </c>
    </row>
    <row r="1926" spans="1:11" x14ac:dyDescent="0.25">
      <c r="B1926" s="11" t="s">
        <v>27</v>
      </c>
      <c r="C1926" s="12"/>
      <c r="D1926" s="28"/>
      <c r="E1926" s="28"/>
      <c r="F1926" s="28"/>
      <c r="G1926" s="10"/>
      <c r="H1926" s="15"/>
      <c r="I1926" s="10">
        <f t="shared" si="784"/>
        <v>0</v>
      </c>
    </row>
    <row r="1927" spans="1:11" x14ac:dyDescent="0.25">
      <c r="B1927" s="11" t="s">
        <v>13</v>
      </c>
      <c r="C1927" s="12" t="s">
        <v>14</v>
      </c>
      <c r="D1927" s="28" t="s">
        <v>29</v>
      </c>
      <c r="E1927" s="28"/>
      <c r="F1927" s="28">
        <f>SUM(G1913:G1915)</f>
        <v>0</v>
      </c>
      <c r="G1927" s="34">
        <f>SUM(F1927)/20</f>
        <v>0</v>
      </c>
      <c r="H1927" s="23"/>
      <c r="I1927" s="10">
        <f t="shared" si="784"/>
        <v>0</v>
      </c>
    </row>
    <row r="1928" spans="1:11" x14ac:dyDescent="0.25">
      <c r="B1928" s="11" t="s">
        <v>13</v>
      </c>
      <c r="C1928" s="12" t="s">
        <v>14</v>
      </c>
      <c r="D1928" s="28" t="s">
        <v>30</v>
      </c>
      <c r="E1928" s="28"/>
      <c r="F1928" s="28">
        <f>SUM(G1916:G1918)</f>
        <v>0</v>
      </c>
      <c r="G1928" s="34">
        <f>SUM(F1928)/10</f>
        <v>0</v>
      </c>
      <c r="H1928" s="23"/>
      <c r="I1928" s="10">
        <f t="shared" si="784"/>
        <v>0</v>
      </c>
    </row>
    <row r="1929" spans="1:11" x14ac:dyDescent="0.25">
      <c r="B1929" s="11" t="s">
        <v>13</v>
      </c>
      <c r="C1929" s="12" t="s">
        <v>14</v>
      </c>
      <c r="D1929" s="28" t="s">
        <v>60</v>
      </c>
      <c r="E1929" s="28"/>
      <c r="F1929" s="69"/>
      <c r="G1929" s="34">
        <f>SUM(F1929)*0.25</f>
        <v>0</v>
      </c>
      <c r="H1929" s="23"/>
      <c r="I1929" s="10">
        <f t="shared" si="784"/>
        <v>0</v>
      </c>
    </row>
    <row r="1930" spans="1:11" x14ac:dyDescent="0.25">
      <c r="B1930" s="11" t="s">
        <v>13</v>
      </c>
      <c r="C1930" s="12" t="s">
        <v>14</v>
      </c>
      <c r="D1930" s="28"/>
      <c r="E1930" s="28"/>
      <c r="F1930" s="28"/>
      <c r="G1930" s="34"/>
      <c r="H1930" s="23"/>
      <c r="I1930" s="10">
        <f t="shared" si="784"/>
        <v>0</v>
      </c>
    </row>
    <row r="1931" spans="1:11" x14ac:dyDescent="0.25">
      <c r="B1931" s="11" t="s">
        <v>13</v>
      </c>
      <c r="C1931" s="12" t="s">
        <v>15</v>
      </c>
      <c r="D1931" s="28"/>
      <c r="E1931" s="28"/>
      <c r="F1931" s="28"/>
      <c r="G1931" s="34"/>
      <c r="H1931" s="23"/>
      <c r="I1931" s="10">
        <f t="shared" si="784"/>
        <v>0</v>
      </c>
    </row>
    <row r="1932" spans="1:11" x14ac:dyDescent="0.25">
      <c r="B1932" s="11" t="s">
        <v>13</v>
      </c>
      <c r="C1932" s="12" t="s">
        <v>15</v>
      </c>
      <c r="D1932" s="28"/>
      <c r="E1932" s="28"/>
      <c r="F1932" s="28"/>
      <c r="G1932" s="34"/>
      <c r="H1932" s="23"/>
      <c r="I1932" s="10">
        <f t="shared" si="784"/>
        <v>0</v>
      </c>
    </row>
    <row r="1933" spans="1:11" x14ac:dyDescent="0.25">
      <c r="B1933" s="11" t="s">
        <v>13</v>
      </c>
      <c r="C1933" s="12" t="s">
        <v>15</v>
      </c>
      <c r="D1933" s="28"/>
      <c r="E1933" s="28"/>
      <c r="F1933" s="28"/>
      <c r="G1933" s="34"/>
      <c r="H1933" s="23"/>
      <c r="I1933" s="10">
        <f t="shared" si="784"/>
        <v>0</v>
      </c>
    </row>
    <row r="1934" spans="1:11" x14ac:dyDescent="0.25">
      <c r="B1934" s="11" t="s">
        <v>13</v>
      </c>
      <c r="C1934" s="12" t="s">
        <v>16</v>
      </c>
      <c r="D1934" s="28"/>
      <c r="E1934" s="28"/>
      <c r="F1934" s="28"/>
      <c r="G1934" s="34"/>
      <c r="H1934" s="23"/>
      <c r="I1934" s="10">
        <f t="shared" si="784"/>
        <v>0</v>
      </c>
    </row>
    <row r="1935" spans="1:11" x14ac:dyDescent="0.25">
      <c r="B1935" s="11" t="s">
        <v>13</v>
      </c>
      <c r="C1935" s="12" t="s">
        <v>16</v>
      </c>
      <c r="D1935" s="28"/>
      <c r="E1935" s="28"/>
      <c r="F1935" s="28"/>
      <c r="G1935" s="34"/>
      <c r="H1935" s="23"/>
      <c r="I1935" s="10">
        <f t="shared" si="784"/>
        <v>0</v>
      </c>
    </row>
    <row r="1936" spans="1:11" x14ac:dyDescent="0.25">
      <c r="B1936" s="11" t="s">
        <v>21</v>
      </c>
      <c r="C1936" s="12" t="s">
        <v>14</v>
      </c>
      <c r="D1936" s="28"/>
      <c r="E1936" s="28"/>
      <c r="F1936" s="28"/>
      <c r="G1936" s="22">
        <f>SUM(G1927:G1930)</f>
        <v>0</v>
      </c>
      <c r="H1936" s="15">
        <v>37.42</v>
      </c>
      <c r="I1936" s="10">
        <f t="shared" si="784"/>
        <v>0</v>
      </c>
      <c r="K1936" s="5">
        <f>SUM(G1936)*I1911</f>
        <v>0</v>
      </c>
    </row>
    <row r="1937" spans="1:13" x14ac:dyDescent="0.25">
      <c r="B1937" s="11" t="s">
        <v>21</v>
      </c>
      <c r="C1937" s="12" t="s">
        <v>15</v>
      </c>
      <c r="D1937" s="28"/>
      <c r="E1937" s="28"/>
      <c r="F1937" s="28"/>
      <c r="G1937" s="22">
        <f>SUM(G1931:G1933)</f>
        <v>0</v>
      </c>
      <c r="H1937" s="15">
        <v>37.42</v>
      </c>
      <c r="I1937" s="10">
        <f t="shared" si="784"/>
        <v>0</v>
      </c>
      <c r="L1937" s="5">
        <f>SUM(G1937)*I1911</f>
        <v>0</v>
      </c>
    </row>
    <row r="1938" spans="1:13" x14ac:dyDescent="0.25">
      <c r="B1938" s="11" t="s">
        <v>21</v>
      </c>
      <c r="C1938" s="12" t="s">
        <v>16</v>
      </c>
      <c r="D1938" s="28"/>
      <c r="E1938" s="28"/>
      <c r="F1938" s="28"/>
      <c r="G1938" s="22">
        <f>SUM(G1934:G1935)</f>
        <v>0</v>
      </c>
      <c r="H1938" s="15">
        <v>37.42</v>
      </c>
      <c r="I1938" s="10">
        <f t="shared" si="784"/>
        <v>0</v>
      </c>
      <c r="M1938" s="5">
        <f>SUM(G1938)*I1911</f>
        <v>0</v>
      </c>
    </row>
    <row r="1939" spans="1:13" x14ac:dyDescent="0.25">
      <c r="B1939" s="11" t="s">
        <v>13</v>
      </c>
      <c r="C1939" s="12" t="s">
        <v>17</v>
      </c>
      <c r="D1939" s="28"/>
      <c r="E1939" s="28"/>
      <c r="F1939" s="28"/>
      <c r="G1939" s="34"/>
      <c r="H1939" s="15">
        <v>37.42</v>
      </c>
      <c r="I1939" s="10">
        <f t="shared" si="784"/>
        <v>0</v>
      </c>
      <c r="L1939" s="5">
        <f>SUM(G1939)*I1911</f>
        <v>0</v>
      </c>
    </row>
    <row r="1940" spans="1:13" x14ac:dyDescent="0.25">
      <c r="B1940" s="11" t="s">
        <v>12</v>
      </c>
      <c r="C1940" s="12"/>
      <c r="D1940" s="28"/>
      <c r="E1940" s="28"/>
      <c r="F1940" s="28"/>
      <c r="G1940" s="10"/>
      <c r="H1940" s="15">
        <v>37.42</v>
      </c>
      <c r="I1940" s="10">
        <f t="shared" si="784"/>
        <v>0</v>
      </c>
    </row>
    <row r="1941" spans="1:13" x14ac:dyDescent="0.25">
      <c r="B1941" s="11" t="s">
        <v>11</v>
      </c>
      <c r="C1941" s="12"/>
      <c r="D1941" s="28"/>
      <c r="E1941" s="28"/>
      <c r="F1941" s="28"/>
      <c r="G1941" s="10">
        <v>1</v>
      </c>
      <c r="H1941" s="15">
        <f>SUM(I1913:I1940)*0.01</f>
        <v>2.0396199999999998</v>
      </c>
      <c r="I1941" s="10">
        <f>SUM(G1941*H1941)</f>
        <v>2.0396199999999998</v>
      </c>
    </row>
    <row r="1942" spans="1:13" s="2" customFormat="1" x14ac:dyDescent="0.25">
      <c r="B1942" s="8" t="s">
        <v>10</v>
      </c>
      <c r="D1942" s="27"/>
      <c r="E1942" s="27"/>
      <c r="F1942" s="27"/>
      <c r="G1942" s="6">
        <f>SUM(G1936:G1939)</f>
        <v>0</v>
      </c>
      <c r="H1942" s="14"/>
      <c r="I1942" s="6">
        <f>SUM(I1913:I1941)</f>
        <v>206.00162</v>
      </c>
      <c r="J1942" s="6">
        <f>SUM(I1942)*I1911</f>
        <v>1030.0081</v>
      </c>
      <c r="K1942" s="6">
        <f>SUM(K1936:K1941)</f>
        <v>0</v>
      </c>
      <c r="L1942" s="6">
        <f t="shared" ref="L1942" si="785">SUM(L1936:L1941)</f>
        <v>0</v>
      </c>
      <c r="M1942" s="6">
        <f t="shared" ref="M1942" si="786">SUM(M1936:M1941)</f>
        <v>0</v>
      </c>
    </row>
    <row r="1943" spans="1:13" ht="15.6" x14ac:dyDescent="0.3">
      <c r="A1943" s="3" t="s">
        <v>9</v>
      </c>
      <c r="B1943" s="67" t="str">
        <f>'JMS SHEDULE OF WORKS'!D62</f>
        <v>FF-17 Mirror Female WC</v>
      </c>
      <c r="D1943" s="26" t="str">
        <f>'JMS SHEDULE OF WORKS'!F62</f>
        <v>790mm X 2420mm</v>
      </c>
      <c r="F1943" s="68" t="str">
        <f>'JMS SHEDULE OF WORKS'!J62</f>
        <v>WC-05</v>
      </c>
      <c r="H1943" s="13" t="s">
        <v>22</v>
      </c>
      <c r="I1943" s="24">
        <f>'JMS SHEDULE OF WORKS'!G62</f>
        <v>5</v>
      </c>
    </row>
    <row r="1944" spans="1:13" s="2" customFormat="1" x14ac:dyDescent="0.25">
      <c r="A1944" s="66" t="str">
        <f>'JMS SHEDULE OF WORKS'!A62</f>
        <v>6881/60</v>
      </c>
      <c r="B1944" s="8" t="s">
        <v>3</v>
      </c>
      <c r="C1944" s="2" t="s">
        <v>4</v>
      </c>
      <c r="D1944" s="27" t="s">
        <v>5</v>
      </c>
      <c r="E1944" s="27" t="s">
        <v>5</v>
      </c>
      <c r="F1944" s="27" t="s">
        <v>23</v>
      </c>
      <c r="G1944" s="6" t="s">
        <v>6</v>
      </c>
      <c r="H1944" s="14" t="s">
        <v>7</v>
      </c>
      <c r="I1944" s="6" t="s">
        <v>8</v>
      </c>
      <c r="J1944" s="6"/>
      <c r="K1944" s="6" t="s">
        <v>18</v>
      </c>
      <c r="L1944" s="6" t="s">
        <v>19</v>
      </c>
      <c r="M1944" s="6" t="s">
        <v>20</v>
      </c>
    </row>
    <row r="1945" spans="1:13" x14ac:dyDescent="0.25">
      <c r="A1945" s="30" t="s">
        <v>24</v>
      </c>
      <c r="B1945" s="11"/>
      <c r="C1945" s="12"/>
      <c r="D1945" s="28"/>
      <c r="E1945" s="28"/>
      <c r="F1945" s="28">
        <f t="shared" ref="F1945:F1950" si="787">SUM(D1945*E1945)</f>
        <v>0</v>
      </c>
      <c r="G1945" s="10"/>
      <c r="H1945" s="15"/>
      <c r="I1945" s="10">
        <f t="shared" ref="I1945:I1950" si="788">SUM(F1945*G1945)*H1945</f>
        <v>0</v>
      </c>
    </row>
    <row r="1946" spans="1:13" x14ac:dyDescent="0.25">
      <c r="A1946" s="30" t="s">
        <v>24</v>
      </c>
      <c r="B1946" s="11"/>
      <c r="C1946" s="12"/>
      <c r="D1946" s="28"/>
      <c r="E1946" s="28"/>
      <c r="F1946" s="28">
        <f t="shared" si="787"/>
        <v>0</v>
      </c>
      <c r="G1946" s="10"/>
      <c r="H1946" s="15"/>
      <c r="I1946" s="10">
        <f t="shared" si="788"/>
        <v>0</v>
      </c>
    </row>
    <row r="1947" spans="1:13" x14ac:dyDescent="0.25">
      <c r="A1947" s="30" t="s">
        <v>24</v>
      </c>
      <c r="B1947" s="11"/>
      <c r="C1947" s="12"/>
      <c r="D1947" s="28"/>
      <c r="E1947" s="28"/>
      <c r="F1947" s="28">
        <f t="shared" si="787"/>
        <v>0</v>
      </c>
      <c r="G1947" s="10"/>
      <c r="H1947" s="15"/>
      <c r="I1947" s="10">
        <f t="shared" si="788"/>
        <v>0</v>
      </c>
    </row>
    <row r="1948" spans="1:13" x14ac:dyDescent="0.25">
      <c r="A1948" s="31" t="s">
        <v>25</v>
      </c>
      <c r="B1948" s="11"/>
      <c r="C1948" s="12"/>
      <c r="D1948" s="28"/>
      <c r="E1948" s="28"/>
      <c r="F1948" s="28">
        <f t="shared" si="787"/>
        <v>0</v>
      </c>
      <c r="G1948" s="10"/>
      <c r="H1948" s="15"/>
      <c r="I1948" s="10">
        <f t="shared" si="788"/>
        <v>0</v>
      </c>
    </row>
    <row r="1949" spans="1:13" x14ac:dyDescent="0.25">
      <c r="A1949" s="31" t="s">
        <v>25</v>
      </c>
      <c r="B1949" s="11"/>
      <c r="C1949" s="12"/>
      <c r="D1949" s="28"/>
      <c r="E1949" s="28"/>
      <c r="F1949" s="28">
        <f t="shared" si="787"/>
        <v>0</v>
      </c>
      <c r="G1949" s="10"/>
      <c r="H1949" s="15"/>
      <c r="I1949" s="10">
        <f t="shared" si="788"/>
        <v>0</v>
      </c>
    </row>
    <row r="1950" spans="1:13" x14ac:dyDescent="0.25">
      <c r="A1950" s="31" t="s">
        <v>25</v>
      </c>
      <c r="B1950" s="11"/>
      <c r="C1950" s="12"/>
      <c r="D1950" s="28"/>
      <c r="E1950" s="28"/>
      <c r="F1950" s="28">
        <f t="shared" si="787"/>
        <v>0</v>
      </c>
      <c r="G1950" s="10"/>
      <c r="H1950" s="15"/>
      <c r="I1950" s="10">
        <f t="shared" si="788"/>
        <v>0</v>
      </c>
    </row>
    <row r="1951" spans="1:13" x14ac:dyDescent="0.25">
      <c r="A1951" s="31" t="s">
        <v>39</v>
      </c>
      <c r="B1951" s="11"/>
      <c r="C1951" s="12"/>
      <c r="D1951" s="28"/>
      <c r="E1951" s="28"/>
      <c r="F1951" s="28"/>
      <c r="G1951" s="10"/>
      <c r="H1951" s="15"/>
      <c r="I1951" s="10">
        <f t="shared" ref="I1951:I1953" si="789">SUM(G1951*H1951)</f>
        <v>0</v>
      </c>
    </row>
    <row r="1952" spans="1:13" x14ac:dyDescent="0.25">
      <c r="A1952" s="31" t="s">
        <v>39</v>
      </c>
      <c r="B1952" s="11"/>
      <c r="C1952" s="12"/>
      <c r="D1952" s="28"/>
      <c r="E1952" s="28"/>
      <c r="F1952" s="28"/>
      <c r="G1952" s="10"/>
      <c r="H1952" s="15"/>
      <c r="I1952" s="10">
        <f t="shared" si="789"/>
        <v>0</v>
      </c>
    </row>
    <row r="1953" spans="1:11" x14ac:dyDescent="0.25">
      <c r="A1953" s="31" t="s">
        <v>39</v>
      </c>
      <c r="B1953" s="11"/>
      <c r="C1953" s="12"/>
      <c r="D1953" s="28"/>
      <c r="E1953" s="28"/>
      <c r="F1953" s="28"/>
      <c r="G1953" s="10"/>
      <c r="H1953" s="15"/>
      <c r="I1953" s="10">
        <f t="shared" si="789"/>
        <v>0</v>
      </c>
    </row>
    <row r="1954" spans="1:11" x14ac:dyDescent="0.25">
      <c r="A1954" s="32" t="s">
        <v>28</v>
      </c>
      <c r="B1954" s="11" t="s">
        <v>1257</v>
      </c>
      <c r="C1954" s="12"/>
      <c r="D1954" s="28"/>
      <c r="E1954" s="28"/>
      <c r="F1954" s="28"/>
      <c r="G1954" s="10">
        <v>1</v>
      </c>
      <c r="H1954" s="15">
        <v>185.42</v>
      </c>
      <c r="I1954" s="10">
        <f t="shared" ref="I1954" si="790">SUM(G1954*H1954)</f>
        <v>185.42</v>
      </c>
      <c r="J1954" s="5" t="s">
        <v>1233</v>
      </c>
    </row>
    <row r="1955" spans="1:11" x14ac:dyDescent="0.25">
      <c r="A1955" s="32" t="s">
        <v>28</v>
      </c>
      <c r="B1955" s="11"/>
      <c r="C1955" s="12"/>
      <c r="D1955" s="28"/>
      <c r="E1955" s="28"/>
      <c r="F1955" s="28"/>
      <c r="G1955" s="10"/>
      <c r="H1955" s="15"/>
      <c r="I1955" s="10">
        <f t="shared" ref="I1955:I1972" si="791">SUM(G1955*H1955)</f>
        <v>0</v>
      </c>
    </row>
    <row r="1956" spans="1:11" x14ac:dyDescent="0.25">
      <c r="A1956" s="32" t="s">
        <v>28</v>
      </c>
      <c r="B1956" s="11"/>
      <c r="C1956" s="12"/>
      <c r="D1956" s="28"/>
      <c r="E1956" s="28"/>
      <c r="F1956" s="28"/>
      <c r="G1956" s="10"/>
      <c r="H1956" s="15"/>
      <c r="I1956" s="10">
        <f t="shared" si="791"/>
        <v>0</v>
      </c>
    </row>
    <row r="1957" spans="1:11" x14ac:dyDescent="0.25">
      <c r="A1957" t="s">
        <v>26</v>
      </c>
      <c r="B1957" s="11"/>
      <c r="C1957" s="12"/>
      <c r="D1957" s="28"/>
      <c r="E1957" s="28"/>
      <c r="F1957" s="28"/>
      <c r="G1957" s="33">
        <v>0.1</v>
      </c>
      <c r="H1957" s="15">
        <f>SUM(I1954:I1956)</f>
        <v>185.42</v>
      </c>
      <c r="I1957" s="10">
        <f t="shared" si="791"/>
        <v>18.541999999999998</v>
      </c>
    </row>
    <row r="1958" spans="1:11" x14ac:dyDescent="0.25">
      <c r="B1958" s="11" t="s">
        <v>27</v>
      </c>
      <c r="C1958" s="12"/>
      <c r="D1958" s="28"/>
      <c r="E1958" s="28"/>
      <c r="F1958" s="28"/>
      <c r="G1958" s="10"/>
      <c r="H1958" s="15"/>
      <c r="I1958" s="10">
        <f t="shared" si="791"/>
        <v>0</v>
      </c>
    </row>
    <row r="1959" spans="1:11" x14ac:dyDescent="0.25">
      <c r="B1959" s="11" t="s">
        <v>13</v>
      </c>
      <c r="C1959" s="12" t="s">
        <v>14</v>
      </c>
      <c r="D1959" s="28" t="s">
        <v>29</v>
      </c>
      <c r="E1959" s="28"/>
      <c r="F1959" s="28">
        <f>SUM(G1945:G1947)</f>
        <v>0</v>
      </c>
      <c r="G1959" s="34">
        <f>SUM(F1959)/20</f>
        <v>0</v>
      </c>
      <c r="H1959" s="23"/>
      <c r="I1959" s="10">
        <f t="shared" si="791"/>
        <v>0</v>
      </c>
    </row>
    <row r="1960" spans="1:11" x14ac:dyDescent="0.25">
      <c r="B1960" s="11" t="s">
        <v>13</v>
      </c>
      <c r="C1960" s="12" t="s">
        <v>14</v>
      </c>
      <c r="D1960" s="28" t="s">
        <v>30</v>
      </c>
      <c r="E1960" s="28"/>
      <c r="F1960" s="28">
        <f>SUM(G1948:G1950)</f>
        <v>0</v>
      </c>
      <c r="G1960" s="34">
        <f>SUM(F1960)/10</f>
        <v>0</v>
      </c>
      <c r="H1960" s="23"/>
      <c r="I1960" s="10">
        <f t="shared" si="791"/>
        <v>0</v>
      </c>
    </row>
    <row r="1961" spans="1:11" x14ac:dyDescent="0.25">
      <c r="B1961" s="11" t="s">
        <v>13</v>
      </c>
      <c r="C1961" s="12" t="s">
        <v>14</v>
      </c>
      <c r="D1961" s="28" t="s">
        <v>60</v>
      </c>
      <c r="E1961" s="28"/>
      <c r="F1961" s="69"/>
      <c r="G1961" s="34">
        <f>SUM(F1961)*0.25</f>
        <v>0</v>
      </c>
      <c r="H1961" s="23"/>
      <c r="I1961" s="10">
        <f t="shared" si="791"/>
        <v>0</v>
      </c>
    </row>
    <row r="1962" spans="1:11" x14ac:dyDescent="0.25">
      <c r="B1962" s="11" t="s">
        <v>13</v>
      </c>
      <c r="C1962" s="12" t="s">
        <v>14</v>
      </c>
      <c r="D1962" s="28"/>
      <c r="E1962" s="28"/>
      <c r="F1962" s="28"/>
      <c r="G1962" s="34"/>
      <c r="H1962" s="23"/>
      <c r="I1962" s="10">
        <f t="shared" si="791"/>
        <v>0</v>
      </c>
    </row>
    <row r="1963" spans="1:11" x14ac:dyDescent="0.25">
      <c r="B1963" s="11" t="s">
        <v>13</v>
      </c>
      <c r="C1963" s="12" t="s">
        <v>15</v>
      </c>
      <c r="D1963" s="28"/>
      <c r="E1963" s="28"/>
      <c r="F1963" s="28"/>
      <c r="G1963" s="34"/>
      <c r="H1963" s="23"/>
      <c r="I1963" s="10">
        <f t="shared" si="791"/>
        <v>0</v>
      </c>
    </row>
    <row r="1964" spans="1:11" x14ac:dyDescent="0.25">
      <c r="B1964" s="11" t="s">
        <v>13</v>
      </c>
      <c r="C1964" s="12" t="s">
        <v>15</v>
      </c>
      <c r="D1964" s="28"/>
      <c r="E1964" s="28"/>
      <c r="F1964" s="28"/>
      <c r="G1964" s="34"/>
      <c r="H1964" s="23"/>
      <c r="I1964" s="10">
        <f t="shared" si="791"/>
        <v>0</v>
      </c>
    </row>
    <row r="1965" spans="1:11" x14ac:dyDescent="0.25">
      <c r="B1965" s="11" t="s">
        <v>13</v>
      </c>
      <c r="C1965" s="12" t="s">
        <v>15</v>
      </c>
      <c r="D1965" s="28"/>
      <c r="E1965" s="28"/>
      <c r="F1965" s="28"/>
      <c r="G1965" s="34"/>
      <c r="H1965" s="23"/>
      <c r="I1965" s="10">
        <f t="shared" si="791"/>
        <v>0</v>
      </c>
    </row>
    <row r="1966" spans="1:11" x14ac:dyDescent="0.25">
      <c r="B1966" s="11" t="s">
        <v>13</v>
      </c>
      <c r="C1966" s="12" t="s">
        <v>16</v>
      </c>
      <c r="D1966" s="28"/>
      <c r="E1966" s="28"/>
      <c r="F1966" s="28"/>
      <c r="G1966" s="34"/>
      <c r="H1966" s="23"/>
      <c r="I1966" s="10">
        <f t="shared" si="791"/>
        <v>0</v>
      </c>
    </row>
    <row r="1967" spans="1:11" x14ac:dyDescent="0.25">
      <c r="B1967" s="11" t="s">
        <v>13</v>
      </c>
      <c r="C1967" s="12" t="s">
        <v>16</v>
      </c>
      <c r="D1967" s="28"/>
      <c r="E1967" s="28"/>
      <c r="F1967" s="28"/>
      <c r="G1967" s="34"/>
      <c r="H1967" s="23"/>
      <c r="I1967" s="10">
        <f t="shared" si="791"/>
        <v>0</v>
      </c>
    </row>
    <row r="1968" spans="1:11" x14ac:dyDescent="0.25">
      <c r="B1968" s="11" t="s">
        <v>21</v>
      </c>
      <c r="C1968" s="12" t="s">
        <v>14</v>
      </c>
      <c r="D1968" s="28"/>
      <c r="E1968" s="28"/>
      <c r="F1968" s="28"/>
      <c r="G1968" s="22">
        <f>SUM(G1959:G1962)</f>
        <v>0</v>
      </c>
      <c r="H1968" s="15">
        <v>37.42</v>
      </c>
      <c r="I1968" s="10">
        <f t="shared" si="791"/>
        <v>0</v>
      </c>
      <c r="K1968" s="5">
        <f>SUM(G1968)*I1943</f>
        <v>0</v>
      </c>
    </row>
    <row r="1969" spans="1:39" x14ac:dyDescent="0.25">
      <c r="B1969" s="11" t="s">
        <v>21</v>
      </c>
      <c r="C1969" s="12" t="s">
        <v>15</v>
      </c>
      <c r="D1969" s="28"/>
      <c r="E1969" s="28"/>
      <c r="F1969" s="28"/>
      <c r="G1969" s="22">
        <f>SUM(G1963:G1965)</f>
        <v>0</v>
      </c>
      <c r="H1969" s="15">
        <v>37.42</v>
      </c>
      <c r="I1969" s="10">
        <f t="shared" si="791"/>
        <v>0</v>
      </c>
      <c r="L1969" s="5">
        <f>SUM(G1969)*I1943</f>
        <v>0</v>
      </c>
    </row>
    <row r="1970" spans="1:39" x14ac:dyDescent="0.25">
      <c r="B1970" s="11" t="s">
        <v>21</v>
      </c>
      <c r="C1970" s="12" t="s">
        <v>16</v>
      </c>
      <c r="D1970" s="28"/>
      <c r="E1970" s="28"/>
      <c r="F1970" s="28"/>
      <c r="G1970" s="22">
        <f>SUM(G1966:G1967)</f>
        <v>0</v>
      </c>
      <c r="H1970" s="15">
        <v>37.42</v>
      </c>
      <c r="I1970" s="10">
        <f t="shared" si="791"/>
        <v>0</v>
      </c>
      <c r="M1970" s="5">
        <f>SUM(G1970)*I1943</f>
        <v>0</v>
      </c>
    </row>
    <row r="1971" spans="1:39" x14ac:dyDescent="0.25">
      <c r="B1971" s="11" t="s">
        <v>13</v>
      </c>
      <c r="C1971" s="12" t="s">
        <v>17</v>
      </c>
      <c r="D1971" s="28"/>
      <c r="E1971" s="28"/>
      <c r="F1971" s="28"/>
      <c r="G1971" s="34"/>
      <c r="H1971" s="15">
        <v>37.42</v>
      </c>
      <c r="I1971" s="10">
        <f t="shared" si="791"/>
        <v>0</v>
      </c>
      <c r="L1971" s="5">
        <f>SUM(G1971)*I1943</f>
        <v>0</v>
      </c>
    </row>
    <row r="1972" spans="1:39" x14ac:dyDescent="0.25">
      <c r="B1972" s="11" t="s">
        <v>12</v>
      </c>
      <c r="C1972" s="12"/>
      <c r="D1972" s="28"/>
      <c r="E1972" s="28"/>
      <c r="F1972" s="28"/>
      <c r="G1972" s="10"/>
      <c r="H1972" s="15">
        <v>37.42</v>
      </c>
      <c r="I1972" s="10">
        <f t="shared" si="791"/>
        <v>0</v>
      </c>
    </row>
    <row r="1973" spans="1:39" x14ac:dyDescent="0.25">
      <c r="B1973" s="11" t="s">
        <v>11</v>
      </c>
      <c r="C1973" s="12"/>
      <c r="D1973" s="28"/>
      <c r="E1973" s="28"/>
      <c r="F1973" s="28"/>
      <c r="G1973" s="10">
        <v>1</v>
      </c>
      <c r="H1973" s="15">
        <f>SUM(I1945:I1972)*0.01</f>
        <v>2.0396199999999998</v>
      </c>
      <c r="I1973" s="10">
        <f>SUM(G1973*H1973)</f>
        <v>2.0396199999999998</v>
      </c>
    </row>
    <row r="1974" spans="1:39" s="2" customFormat="1" x14ac:dyDescent="0.25">
      <c r="B1974" s="8" t="s">
        <v>10</v>
      </c>
      <c r="D1974" s="27"/>
      <c r="E1974" s="27"/>
      <c r="F1974" s="27"/>
      <c r="G1974" s="6">
        <f>SUM(G1968:G1971)</f>
        <v>0</v>
      </c>
      <c r="H1974" s="14"/>
      <c r="I1974" s="6">
        <f>SUM(I1945:I1973)</f>
        <v>206.00162</v>
      </c>
      <c r="J1974" s="6">
        <f>SUM(I1974)*I1943</f>
        <v>1030.0081</v>
      </c>
      <c r="K1974" s="6">
        <f>SUM(K1968:K1973)</f>
        <v>0</v>
      </c>
      <c r="L1974" s="6">
        <f t="shared" ref="L1974" si="792">SUM(L1968:L1973)</f>
        <v>0</v>
      </c>
      <c r="M1974" s="6">
        <f t="shared" ref="M1974" si="793">SUM(M1968:M1973)</f>
        <v>0</v>
      </c>
    </row>
    <row r="1975" spans="1:39" ht="15.6" x14ac:dyDescent="0.3">
      <c r="A1975" s="3" t="s">
        <v>9</v>
      </c>
      <c r="B1975" s="67" t="str">
        <f>'JMS SHEDULE OF WORKS'!D63</f>
        <v>FF-31 Mirror Male changing</v>
      </c>
      <c r="D1975" s="26" t="str">
        <f>'JMS SHEDULE OF WORKS'!F63</f>
        <v>2600mm X 2250mm</v>
      </c>
      <c r="F1975" s="68" t="str">
        <f>'JMS SHEDULE OF WORKS'!J63</f>
        <v>EOT-03</v>
      </c>
      <c r="H1975" s="13" t="s">
        <v>22</v>
      </c>
      <c r="I1975" s="24">
        <f>'JMS SHEDULE OF WORKS'!G63</f>
        <v>1</v>
      </c>
      <c r="N1975" s="3" t="s">
        <v>9</v>
      </c>
      <c r="O1975" s="67">
        <f>'JMS SHEDULE OF WORKS'!Q63</f>
        <v>0</v>
      </c>
      <c r="Q1975" s="26">
        <f>'JMS SHEDULE OF WORKS'!S63</f>
        <v>0</v>
      </c>
      <c r="R1975" s="26"/>
      <c r="S1975" s="68">
        <f>'JMS SHEDULE OF WORKS'!W63</f>
        <v>0</v>
      </c>
      <c r="T1975" s="5"/>
      <c r="U1975" s="13" t="s">
        <v>22</v>
      </c>
      <c r="V1975" s="24">
        <f>'JMS SHEDULE OF WORKS'!T63</f>
        <v>43748</v>
      </c>
      <c r="W1975" s="5"/>
      <c r="X1975" s="5"/>
      <c r="Y1975" s="5"/>
      <c r="Z1975" s="5"/>
      <c r="AA1975" s="3" t="s">
        <v>9</v>
      </c>
      <c r="AB1975" s="67">
        <f>'JMS SHEDULE OF WORKS'!AD63</f>
        <v>0</v>
      </c>
      <c r="AD1975" s="26">
        <f>'JMS SHEDULE OF WORKS'!AF63</f>
        <v>0</v>
      </c>
      <c r="AE1975" s="26"/>
      <c r="AF1975" s="68">
        <f>'JMS SHEDULE OF WORKS'!AJ63</f>
        <v>0</v>
      </c>
      <c r="AG1975" s="5"/>
      <c r="AH1975" s="13" t="s">
        <v>22</v>
      </c>
      <c r="AI1975" s="24">
        <f>'JMS SHEDULE OF WORKS'!AG63</f>
        <v>0</v>
      </c>
      <c r="AJ1975" s="5"/>
      <c r="AK1975" s="5"/>
      <c r="AL1975" s="5"/>
      <c r="AM1975" s="5"/>
    </row>
    <row r="1976" spans="1:39" s="2" customFormat="1" x14ac:dyDescent="0.25">
      <c r="A1976" s="66" t="str">
        <f>'JMS SHEDULE OF WORKS'!A63</f>
        <v>6881/61</v>
      </c>
      <c r="B1976" s="8" t="s">
        <v>3</v>
      </c>
      <c r="C1976" s="2" t="s">
        <v>4</v>
      </c>
      <c r="D1976" s="27" t="s">
        <v>5</v>
      </c>
      <c r="E1976" s="27" t="s">
        <v>5</v>
      </c>
      <c r="F1976" s="27" t="s">
        <v>23</v>
      </c>
      <c r="G1976" s="6" t="s">
        <v>6</v>
      </c>
      <c r="H1976" s="14" t="s">
        <v>7</v>
      </c>
      <c r="I1976" s="6" t="s">
        <v>8</v>
      </c>
      <c r="J1976" s="6"/>
      <c r="K1976" s="6" t="s">
        <v>18</v>
      </c>
      <c r="L1976" s="6" t="s">
        <v>19</v>
      </c>
      <c r="M1976" s="6" t="s">
        <v>20</v>
      </c>
      <c r="N1976" s="66">
        <f>'JMS SHEDULE OF WORKS'!N63</f>
        <v>713.11757</v>
      </c>
      <c r="O1976" s="8" t="s">
        <v>3</v>
      </c>
      <c r="P1976" s="2" t="s">
        <v>4</v>
      </c>
      <c r="Q1976" s="27" t="s">
        <v>5</v>
      </c>
      <c r="R1976" s="27" t="s">
        <v>5</v>
      </c>
      <c r="S1976" s="27" t="s">
        <v>23</v>
      </c>
      <c r="T1976" s="6" t="s">
        <v>6</v>
      </c>
      <c r="U1976" s="14" t="s">
        <v>7</v>
      </c>
      <c r="V1976" s="6" t="s">
        <v>8</v>
      </c>
      <c r="W1976" s="6"/>
      <c r="X1976" s="6" t="s">
        <v>18</v>
      </c>
      <c r="Y1976" s="6" t="s">
        <v>19</v>
      </c>
      <c r="Z1976" s="6" t="s">
        <v>20</v>
      </c>
      <c r="AA1976" s="66">
        <f>'JMS SHEDULE OF WORKS'!AA63</f>
        <v>0</v>
      </c>
      <c r="AB1976" s="8" t="s">
        <v>3</v>
      </c>
      <c r="AC1976" s="2" t="s">
        <v>4</v>
      </c>
      <c r="AD1976" s="27" t="s">
        <v>5</v>
      </c>
      <c r="AE1976" s="27" t="s">
        <v>5</v>
      </c>
      <c r="AF1976" s="27" t="s">
        <v>23</v>
      </c>
      <c r="AG1976" s="6" t="s">
        <v>6</v>
      </c>
      <c r="AH1976" s="14" t="s">
        <v>7</v>
      </c>
      <c r="AI1976" s="6" t="s">
        <v>8</v>
      </c>
      <c r="AJ1976" s="6"/>
      <c r="AK1976" s="6" t="s">
        <v>18</v>
      </c>
      <c r="AL1976" s="6" t="s">
        <v>19</v>
      </c>
      <c r="AM1976" s="6" t="s">
        <v>20</v>
      </c>
    </row>
    <row r="1977" spans="1:39" x14ac:dyDescent="0.25">
      <c r="A1977" s="30" t="s">
        <v>24</v>
      </c>
      <c r="B1977" s="11"/>
      <c r="C1977" s="12"/>
      <c r="D1977" s="28"/>
      <c r="E1977" s="28"/>
      <c r="F1977" s="28">
        <f t="shared" ref="F1977:F1982" si="794">SUM(D1977*E1977)</f>
        <v>0</v>
      </c>
      <c r="G1977" s="10"/>
      <c r="H1977" s="15"/>
      <c r="I1977" s="10">
        <f t="shared" ref="I1977:I1982" si="795">SUM(F1977*G1977)*H1977</f>
        <v>0</v>
      </c>
      <c r="N1977" s="30" t="s">
        <v>24</v>
      </c>
      <c r="O1977" s="11"/>
      <c r="P1977" s="12"/>
      <c r="Q1977" s="28"/>
      <c r="R1977" s="28"/>
      <c r="S1977" s="28">
        <f t="shared" ref="S1977:S1982" si="796">SUM(Q1977*R1977)</f>
        <v>0</v>
      </c>
      <c r="T1977" s="10"/>
      <c r="U1977" s="15"/>
      <c r="V1977" s="10">
        <f t="shared" ref="V1977:V1982" si="797">SUM(S1977*T1977)*U1977</f>
        <v>0</v>
      </c>
      <c r="W1977" s="5"/>
      <c r="X1977" s="5"/>
      <c r="Y1977" s="5"/>
      <c r="Z1977" s="5"/>
      <c r="AA1977" s="30" t="s">
        <v>24</v>
      </c>
      <c r="AB1977" s="11"/>
      <c r="AC1977" s="12"/>
      <c r="AD1977" s="28"/>
      <c r="AE1977" s="28"/>
      <c r="AF1977" s="28">
        <f t="shared" ref="AF1977:AF1982" si="798">SUM(AD1977*AE1977)</f>
        <v>0</v>
      </c>
      <c r="AG1977" s="10"/>
      <c r="AH1977" s="15"/>
      <c r="AI1977" s="10">
        <f t="shared" ref="AI1977:AI1982" si="799">SUM(AF1977*AG1977)*AH1977</f>
        <v>0</v>
      </c>
      <c r="AJ1977" s="5"/>
      <c r="AK1977" s="5"/>
      <c r="AL1977" s="5"/>
      <c r="AM1977" s="5"/>
    </row>
    <row r="1978" spans="1:39" x14ac:dyDescent="0.25">
      <c r="A1978" s="30" t="s">
        <v>24</v>
      </c>
      <c r="B1978" s="11"/>
      <c r="C1978" s="12"/>
      <c r="D1978" s="28"/>
      <c r="E1978" s="28"/>
      <c r="F1978" s="28">
        <f t="shared" si="794"/>
        <v>0</v>
      </c>
      <c r="G1978" s="10"/>
      <c r="H1978" s="15"/>
      <c r="I1978" s="10">
        <f t="shared" si="795"/>
        <v>0</v>
      </c>
      <c r="N1978" s="30" t="s">
        <v>24</v>
      </c>
      <c r="O1978" s="11"/>
      <c r="P1978" s="12"/>
      <c r="Q1978" s="28"/>
      <c r="R1978" s="28"/>
      <c r="S1978" s="28">
        <f t="shared" si="796"/>
        <v>0</v>
      </c>
      <c r="T1978" s="10"/>
      <c r="U1978" s="15"/>
      <c r="V1978" s="10">
        <f t="shared" si="797"/>
        <v>0</v>
      </c>
      <c r="W1978" s="5"/>
      <c r="X1978" s="5"/>
      <c r="Y1978" s="5"/>
      <c r="Z1978" s="5"/>
      <c r="AA1978" s="30" t="s">
        <v>24</v>
      </c>
      <c r="AB1978" s="11"/>
      <c r="AC1978" s="12"/>
      <c r="AD1978" s="28"/>
      <c r="AE1978" s="28"/>
      <c r="AF1978" s="28">
        <f t="shared" si="798"/>
        <v>0</v>
      </c>
      <c r="AG1978" s="10"/>
      <c r="AH1978" s="15"/>
      <c r="AI1978" s="10">
        <f t="shared" si="799"/>
        <v>0</v>
      </c>
      <c r="AJ1978" s="5"/>
      <c r="AK1978" s="5"/>
      <c r="AL1978" s="5"/>
      <c r="AM1978" s="5"/>
    </row>
    <row r="1979" spans="1:39" x14ac:dyDescent="0.25">
      <c r="A1979" s="30" t="s">
        <v>24</v>
      </c>
      <c r="B1979" s="11"/>
      <c r="C1979" s="12"/>
      <c r="D1979" s="28"/>
      <c r="E1979" s="28"/>
      <c r="F1979" s="28">
        <f t="shared" si="794"/>
        <v>0</v>
      </c>
      <c r="G1979" s="10"/>
      <c r="H1979" s="15"/>
      <c r="I1979" s="10">
        <f t="shared" si="795"/>
        <v>0</v>
      </c>
      <c r="N1979" s="30" t="s">
        <v>24</v>
      </c>
      <c r="O1979" s="11"/>
      <c r="P1979" s="12"/>
      <c r="Q1979" s="28"/>
      <c r="R1979" s="28"/>
      <c r="S1979" s="28">
        <f t="shared" si="796"/>
        <v>0</v>
      </c>
      <c r="T1979" s="10"/>
      <c r="U1979" s="15"/>
      <c r="V1979" s="10">
        <f t="shared" si="797"/>
        <v>0</v>
      </c>
      <c r="W1979" s="5"/>
      <c r="X1979" s="5"/>
      <c r="Y1979" s="5"/>
      <c r="Z1979" s="5"/>
      <c r="AA1979" s="30" t="s">
        <v>24</v>
      </c>
      <c r="AB1979" s="11"/>
      <c r="AC1979" s="12"/>
      <c r="AD1979" s="28"/>
      <c r="AE1979" s="28"/>
      <c r="AF1979" s="28">
        <f t="shared" si="798"/>
        <v>0</v>
      </c>
      <c r="AG1979" s="10"/>
      <c r="AH1979" s="15"/>
      <c r="AI1979" s="10">
        <f t="shared" si="799"/>
        <v>0</v>
      </c>
      <c r="AJ1979" s="5"/>
      <c r="AK1979" s="5"/>
      <c r="AL1979" s="5"/>
      <c r="AM1979" s="5"/>
    </row>
    <row r="1980" spans="1:39" x14ac:dyDescent="0.25">
      <c r="A1980" s="31" t="s">
        <v>25</v>
      </c>
      <c r="B1980" s="11"/>
      <c r="C1980" s="12"/>
      <c r="D1980" s="28"/>
      <c r="E1980" s="28"/>
      <c r="F1980" s="28">
        <f t="shared" si="794"/>
        <v>0</v>
      </c>
      <c r="G1980" s="10"/>
      <c r="H1980" s="15"/>
      <c r="I1980" s="10">
        <f t="shared" si="795"/>
        <v>0</v>
      </c>
      <c r="N1980" s="31" t="s">
        <v>25</v>
      </c>
      <c r="O1980" s="233" t="s">
        <v>1538</v>
      </c>
      <c r="P1980" s="234" t="s">
        <v>1539</v>
      </c>
      <c r="Q1980" s="235">
        <v>1</v>
      </c>
      <c r="R1980" s="235">
        <v>0.2</v>
      </c>
      <c r="S1980" s="235">
        <f t="shared" si="796"/>
        <v>0.2</v>
      </c>
      <c r="T1980" s="231">
        <v>1</v>
      </c>
      <c r="U1980" s="236">
        <v>10</v>
      </c>
      <c r="V1980" s="231">
        <f t="shared" si="797"/>
        <v>2</v>
      </c>
      <c r="W1980" s="5"/>
      <c r="X1980" s="5"/>
      <c r="Y1980" s="5"/>
      <c r="Z1980" s="5"/>
      <c r="AA1980" s="31" t="s">
        <v>25</v>
      </c>
      <c r="AB1980" s="233"/>
      <c r="AC1980" s="234"/>
      <c r="AD1980" s="235"/>
      <c r="AE1980" s="235"/>
      <c r="AF1980" s="235">
        <f t="shared" si="798"/>
        <v>0</v>
      </c>
      <c r="AG1980" s="231"/>
      <c r="AH1980" s="236"/>
      <c r="AI1980" s="231">
        <f t="shared" si="799"/>
        <v>0</v>
      </c>
      <c r="AJ1980" s="5"/>
      <c r="AK1980" s="5"/>
      <c r="AL1980" s="5"/>
      <c r="AM1980" s="5"/>
    </row>
    <row r="1981" spans="1:39" x14ac:dyDescent="0.25">
      <c r="A1981" s="31" t="s">
        <v>25</v>
      </c>
      <c r="B1981" s="11"/>
      <c r="C1981" s="12"/>
      <c r="D1981" s="28"/>
      <c r="E1981" s="28"/>
      <c r="F1981" s="28">
        <f t="shared" si="794"/>
        <v>0</v>
      </c>
      <c r="G1981" s="10"/>
      <c r="H1981" s="15"/>
      <c r="I1981" s="10">
        <f t="shared" si="795"/>
        <v>0</v>
      </c>
      <c r="N1981" s="31" t="s">
        <v>25</v>
      </c>
      <c r="O1981" s="233" t="s">
        <v>1540</v>
      </c>
      <c r="P1981" s="234" t="s">
        <v>1539</v>
      </c>
      <c r="Q1981" s="235">
        <v>1</v>
      </c>
      <c r="R1981" s="235">
        <v>0.2</v>
      </c>
      <c r="S1981" s="235">
        <f t="shared" si="796"/>
        <v>0.2</v>
      </c>
      <c r="T1981" s="231">
        <v>2</v>
      </c>
      <c r="U1981" s="236">
        <v>10</v>
      </c>
      <c r="V1981" s="231">
        <f t="shared" si="797"/>
        <v>4</v>
      </c>
      <c r="W1981" s="5"/>
      <c r="X1981" s="5"/>
      <c r="Y1981" s="5"/>
      <c r="Z1981" s="5"/>
      <c r="AA1981" s="31" t="s">
        <v>25</v>
      </c>
      <c r="AB1981" s="233"/>
      <c r="AC1981" s="234"/>
      <c r="AD1981" s="235"/>
      <c r="AE1981" s="235"/>
      <c r="AF1981" s="235">
        <f t="shared" si="798"/>
        <v>0</v>
      </c>
      <c r="AG1981" s="231"/>
      <c r="AH1981" s="236"/>
      <c r="AI1981" s="231">
        <f t="shared" si="799"/>
        <v>0</v>
      </c>
      <c r="AJ1981" s="5"/>
      <c r="AK1981" s="5"/>
      <c r="AL1981" s="5"/>
      <c r="AM1981" s="5"/>
    </row>
    <row r="1982" spans="1:39" x14ac:dyDescent="0.25">
      <c r="A1982" s="31" t="s">
        <v>25</v>
      </c>
      <c r="B1982" s="11"/>
      <c r="C1982" s="12"/>
      <c r="D1982" s="28"/>
      <c r="E1982" s="28"/>
      <c r="F1982" s="28">
        <f t="shared" si="794"/>
        <v>0</v>
      </c>
      <c r="G1982" s="10"/>
      <c r="H1982" s="15"/>
      <c r="I1982" s="10">
        <f t="shared" si="795"/>
        <v>0</v>
      </c>
      <c r="N1982" s="31" t="s">
        <v>25</v>
      </c>
      <c r="O1982" s="233" t="s">
        <v>1541</v>
      </c>
      <c r="P1982" s="234" t="s">
        <v>1539</v>
      </c>
      <c r="Q1982" s="235">
        <v>1</v>
      </c>
      <c r="R1982" s="235">
        <v>1</v>
      </c>
      <c r="S1982" s="235">
        <f t="shared" si="796"/>
        <v>1</v>
      </c>
      <c r="T1982" s="231">
        <v>1</v>
      </c>
      <c r="U1982" s="236">
        <v>10</v>
      </c>
      <c r="V1982" s="231">
        <f t="shared" si="797"/>
        <v>10</v>
      </c>
      <c r="W1982" s="5"/>
      <c r="X1982" s="5"/>
      <c r="Y1982" s="5"/>
      <c r="Z1982" s="5"/>
      <c r="AA1982" s="31" t="s">
        <v>25</v>
      </c>
      <c r="AB1982" s="233"/>
      <c r="AC1982" s="234"/>
      <c r="AD1982" s="235"/>
      <c r="AE1982" s="235"/>
      <c r="AF1982" s="235">
        <f t="shared" si="798"/>
        <v>0</v>
      </c>
      <c r="AG1982" s="231"/>
      <c r="AH1982" s="236"/>
      <c r="AI1982" s="231">
        <f t="shared" si="799"/>
        <v>0</v>
      </c>
      <c r="AJ1982" s="5"/>
      <c r="AK1982" s="5"/>
      <c r="AL1982" s="5"/>
      <c r="AM1982" s="5"/>
    </row>
    <row r="1983" spans="1:39" x14ac:dyDescent="0.25">
      <c r="A1983" s="31" t="s">
        <v>39</v>
      </c>
      <c r="B1983" s="11"/>
      <c r="C1983" s="12"/>
      <c r="D1983" s="28"/>
      <c r="E1983" s="28"/>
      <c r="F1983" s="28"/>
      <c r="G1983" s="10"/>
      <c r="H1983" s="15"/>
      <c r="I1983" s="10">
        <f t="shared" ref="I1983:I1985" si="800">SUM(G1983*H1983)</f>
        <v>0</v>
      </c>
      <c r="N1983" s="31" t="s">
        <v>39</v>
      </c>
      <c r="O1983" s="11"/>
      <c r="P1983" s="12"/>
      <c r="Q1983" s="28"/>
      <c r="R1983" s="28"/>
      <c r="S1983" s="28"/>
      <c r="T1983" s="10"/>
      <c r="U1983" s="15"/>
      <c r="V1983" s="10">
        <f t="shared" ref="V1983:V1985" si="801">SUM(T1983*U1983)</f>
        <v>0</v>
      </c>
      <c r="W1983" s="5"/>
      <c r="X1983" s="5"/>
      <c r="Y1983" s="5"/>
      <c r="Z1983" s="5"/>
      <c r="AA1983" s="31" t="s">
        <v>39</v>
      </c>
      <c r="AB1983" s="11"/>
      <c r="AC1983" s="12"/>
      <c r="AD1983" s="28"/>
      <c r="AE1983" s="28"/>
      <c r="AF1983" s="28"/>
      <c r="AG1983" s="10"/>
      <c r="AH1983" s="15"/>
      <c r="AI1983" s="10">
        <f t="shared" ref="AI1983:AI2004" si="802">SUM(AG1983*AH1983)</f>
        <v>0</v>
      </c>
      <c r="AJ1983" s="5"/>
      <c r="AK1983" s="5"/>
      <c r="AL1983" s="5"/>
      <c r="AM1983" s="5"/>
    </row>
    <row r="1984" spans="1:39" x14ac:dyDescent="0.25">
      <c r="A1984" s="31" t="s">
        <v>39</v>
      </c>
      <c r="B1984" s="11"/>
      <c r="C1984" s="12"/>
      <c r="D1984" s="28"/>
      <c r="E1984" s="28"/>
      <c r="F1984" s="28"/>
      <c r="G1984" s="10"/>
      <c r="H1984" s="15"/>
      <c r="I1984" s="10">
        <f t="shared" si="800"/>
        <v>0</v>
      </c>
      <c r="N1984" s="31" t="s">
        <v>39</v>
      </c>
      <c r="O1984" s="11"/>
      <c r="P1984" s="12"/>
      <c r="Q1984" s="28"/>
      <c r="R1984" s="28"/>
      <c r="S1984" s="28"/>
      <c r="T1984" s="10"/>
      <c r="U1984" s="15"/>
      <c r="V1984" s="10">
        <f t="shared" si="801"/>
        <v>0</v>
      </c>
      <c r="W1984" s="5"/>
      <c r="X1984" s="5"/>
      <c r="Y1984" s="5"/>
      <c r="Z1984" s="5"/>
      <c r="AA1984" s="31" t="s">
        <v>39</v>
      </c>
      <c r="AB1984" s="11"/>
      <c r="AC1984" s="12"/>
      <c r="AD1984" s="28"/>
      <c r="AE1984" s="28"/>
      <c r="AF1984" s="28"/>
      <c r="AG1984" s="10"/>
      <c r="AH1984" s="15"/>
      <c r="AI1984" s="10">
        <f t="shared" si="802"/>
        <v>0</v>
      </c>
      <c r="AJ1984" s="5"/>
      <c r="AK1984" s="5"/>
      <c r="AL1984" s="5"/>
      <c r="AM1984" s="5"/>
    </row>
    <row r="1985" spans="1:39" x14ac:dyDescent="0.25">
      <c r="A1985" s="31" t="s">
        <v>39</v>
      </c>
      <c r="B1985" s="11"/>
      <c r="C1985" s="12"/>
      <c r="D1985" s="28"/>
      <c r="E1985" s="28"/>
      <c r="F1985" s="28"/>
      <c r="G1985" s="10"/>
      <c r="H1985" s="15"/>
      <c r="I1985" s="10">
        <f t="shared" si="800"/>
        <v>0</v>
      </c>
      <c r="N1985" s="31" t="s">
        <v>39</v>
      </c>
      <c r="O1985" s="11"/>
      <c r="P1985" s="12"/>
      <c r="Q1985" s="28"/>
      <c r="R1985" s="28"/>
      <c r="S1985" s="28"/>
      <c r="T1985" s="10"/>
      <c r="U1985" s="15"/>
      <c r="V1985" s="10">
        <f t="shared" si="801"/>
        <v>0</v>
      </c>
      <c r="W1985" s="5"/>
      <c r="X1985" s="5"/>
      <c r="Y1985" s="5"/>
      <c r="Z1985" s="5"/>
      <c r="AA1985" s="31" t="s">
        <v>39</v>
      </c>
      <c r="AB1985" s="11"/>
      <c r="AC1985" s="12"/>
      <c r="AD1985" s="28"/>
      <c r="AE1985" s="28"/>
      <c r="AF1985" s="28"/>
      <c r="AG1985" s="10"/>
      <c r="AH1985" s="15"/>
      <c r="AI1985" s="10">
        <f t="shared" si="802"/>
        <v>0</v>
      </c>
      <c r="AJ1985" s="5"/>
      <c r="AK1985" s="5"/>
      <c r="AL1985" s="5"/>
      <c r="AM1985" s="5"/>
    </row>
    <row r="1986" spans="1:39" x14ac:dyDescent="0.25">
      <c r="A1986" s="32" t="s">
        <v>28</v>
      </c>
      <c r="B1986" s="11" t="s">
        <v>1257</v>
      </c>
      <c r="C1986" s="12"/>
      <c r="D1986" s="28"/>
      <c r="E1986" s="28"/>
      <c r="F1986" s="28"/>
      <c r="G1986" s="10">
        <v>1</v>
      </c>
      <c r="H1986" s="15">
        <v>641.87</v>
      </c>
      <c r="I1986" s="10">
        <f t="shared" ref="I1986" si="803">SUM(G1986*H1986)</f>
        <v>641.87</v>
      </c>
      <c r="J1986" s="5" t="s">
        <v>1233</v>
      </c>
      <c r="N1986" s="32" t="s">
        <v>28</v>
      </c>
      <c r="O1986" s="11"/>
      <c r="P1986" s="12"/>
      <c r="Q1986" s="28"/>
      <c r="R1986" s="28"/>
      <c r="S1986" s="28"/>
      <c r="T1986" s="10"/>
      <c r="U1986" s="15"/>
      <c r="V1986" s="10">
        <f t="shared" ref="V1986:V2004" si="804">SUM(T1986*U1986)</f>
        <v>0</v>
      </c>
      <c r="W1986" s="5"/>
      <c r="X1986" s="5"/>
      <c r="Y1986" s="5"/>
      <c r="Z1986" s="5"/>
      <c r="AA1986" s="32" t="s">
        <v>28</v>
      </c>
      <c r="AB1986" s="11"/>
      <c r="AC1986" s="12"/>
      <c r="AD1986" s="28"/>
      <c r="AE1986" s="28"/>
      <c r="AF1986" s="28"/>
      <c r="AG1986" s="10"/>
      <c r="AH1986" s="15"/>
      <c r="AI1986" s="10">
        <f t="shared" si="802"/>
        <v>0</v>
      </c>
      <c r="AJ1986" s="5" t="s">
        <v>1233</v>
      </c>
      <c r="AK1986" s="5"/>
      <c r="AL1986" s="5"/>
      <c r="AM1986" s="5"/>
    </row>
    <row r="1987" spans="1:39" x14ac:dyDescent="0.25">
      <c r="A1987" s="32" t="s">
        <v>28</v>
      </c>
      <c r="B1987" s="11"/>
      <c r="C1987" s="12"/>
      <c r="D1987" s="28"/>
      <c r="E1987" s="28"/>
      <c r="F1987" s="28"/>
      <c r="G1987" s="10"/>
      <c r="H1987" s="15"/>
      <c r="I1987" s="10">
        <f t="shared" ref="I1987:I2004" si="805">SUM(G1987*H1987)</f>
        <v>0</v>
      </c>
      <c r="N1987" s="32" t="s">
        <v>28</v>
      </c>
      <c r="O1987" s="233"/>
      <c r="P1987" s="234"/>
      <c r="Q1987" s="235"/>
      <c r="R1987" s="235"/>
      <c r="S1987" s="235"/>
      <c r="T1987" s="231"/>
      <c r="U1987" s="236"/>
      <c r="V1987" s="231">
        <f t="shared" si="804"/>
        <v>0</v>
      </c>
      <c r="W1987" s="231"/>
      <c r="X1987" s="5"/>
      <c r="Y1987" s="5"/>
      <c r="Z1987" s="5"/>
      <c r="AA1987" s="32" t="s">
        <v>28</v>
      </c>
      <c r="AB1987" s="233" t="s">
        <v>1536</v>
      </c>
      <c r="AC1987" s="234"/>
      <c r="AD1987" s="235"/>
      <c r="AE1987" s="235"/>
      <c r="AF1987" s="235"/>
      <c r="AG1987" s="231">
        <v>1</v>
      </c>
      <c r="AH1987" s="236">
        <v>1600</v>
      </c>
      <c r="AI1987" s="231">
        <f t="shared" si="802"/>
        <v>1600</v>
      </c>
      <c r="AJ1987" s="231" t="s">
        <v>1537</v>
      </c>
      <c r="AK1987" s="5"/>
      <c r="AL1987" s="5"/>
      <c r="AM1987" s="5"/>
    </row>
    <row r="1988" spans="1:39" x14ac:dyDescent="0.25">
      <c r="A1988" s="32" t="s">
        <v>28</v>
      </c>
      <c r="B1988" s="11"/>
      <c r="C1988" s="12"/>
      <c r="D1988" s="28"/>
      <c r="E1988" s="28"/>
      <c r="F1988" s="28"/>
      <c r="G1988" s="10"/>
      <c r="H1988" s="15"/>
      <c r="I1988" s="10">
        <f t="shared" si="805"/>
        <v>0</v>
      </c>
      <c r="N1988" s="32" t="s">
        <v>28</v>
      </c>
      <c r="O1988" s="11"/>
      <c r="P1988" s="12"/>
      <c r="Q1988" s="28"/>
      <c r="R1988" s="28"/>
      <c r="S1988" s="28"/>
      <c r="T1988" s="10"/>
      <c r="U1988" s="15"/>
      <c r="V1988" s="10">
        <f t="shared" si="804"/>
        <v>0</v>
      </c>
      <c r="W1988" s="5"/>
      <c r="X1988" s="5"/>
      <c r="Y1988" s="5"/>
      <c r="Z1988" s="5"/>
      <c r="AA1988" s="32" t="s">
        <v>28</v>
      </c>
      <c r="AB1988" s="11"/>
      <c r="AC1988" s="12"/>
      <c r="AD1988" s="28"/>
      <c r="AE1988" s="28"/>
      <c r="AF1988" s="28"/>
      <c r="AG1988" s="10"/>
      <c r="AH1988" s="15"/>
      <c r="AI1988" s="10">
        <f t="shared" si="802"/>
        <v>0</v>
      </c>
      <c r="AJ1988" s="5"/>
      <c r="AK1988" s="5"/>
      <c r="AL1988" s="5"/>
      <c r="AM1988" s="5"/>
    </row>
    <row r="1989" spans="1:39" x14ac:dyDescent="0.25">
      <c r="A1989" t="s">
        <v>26</v>
      </c>
      <c r="B1989" s="11"/>
      <c r="C1989" s="12"/>
      <c r="D1989" s="28"/>
      <c r="E1989" s="28"/>
      <c r="F1989" s="28"/>
      <c r="G1989" s="33">
        <v>0.1</v>
      </c>
      <c r="H1989" s="15">
        <f>SUM(I1986:I1988)</f>
        <v>641.87</v>
      </c>
      <c r="I1989" s="10">
        <f t="shared" si="805"/>
        <v>64.186999999999998</v>
      </c>
      <c r="N1989" t="s">
        <v>26</v>
      </c>
      <c r="O1989" s="11"/>
      <c r="P1989" s="12"/>
      <c r="Q1989" s="28"/>
      <c r="R1989" s="28"/>
      <c r="S1989" s="28"/>
      <c r="T1989" s="33">
        <v>0.1</v>
      </c>
      <c r="U1989" s="15">
        <f>SUM(V1986:V1988)</f>
        <v>0</v>
      </c>
      <c r="V1989" s="10">
        <f t="shared" si="804"/>
        <v>0</v>
      </c>
      <c r="W1989" s="5"/>
      <c r="X1989" s="5"/>
      <c r="Y1989" s="5"/>
      <c r="Z1989" s="5"/>
      <c r="AA1989" t="s">
        <v>26</v>
      </c>
      <c r="AB1989" s="11"/>
      <c r="AC1989" s="12"/>
      <c r="AD1989" s="28"/>
      <c r="AE1989" s="28"/>
      <c r="AF1989" s="28"/>
      <c r="AG1989" s="33">
        <v>0.1</v>
      </c>
      <c r="AH1989" s="15">
        <f>SUM(AI1986:AI1988)</f>
        <v>1600</v>
      </c>
      <c r="AI1989" s="10">
        <f t="shared" si="802"/>
        <v>160</v>
      </c>
      <c r="AJ1989" s="5"/>
      <c r="AK1989" s="5"/>
      <c r="AL1989" s="5"/>
      <c r="AM1989" s="5"/>
    </row>
    <row r="1990" spans="1:39" x14ac:dyDescent="0.25">
      <c r="B1990" s="11" t="s">
        <v>27</v>
      </c>
      <c r="C1990" s="12"/>
      <c r="D1990" s="28"/>
      <c r="E1990" s="28"/>
      <c r="F1990" s="28"/>
      <c r="G1990" s="10"/>
      <c r="H1990" s="15"/>
      <c r="I1990" s="10">
        <f t="shared" si="805"/>
        <v>0</v>
      </c>
      <c r="O1990" s="11" t="s">
        <v>27</v>
      </c>
      <c r="P1990" s="12"/>
      <c r="Q1990" s="28"/>
      <c r="R1990" s="28"/>
      <c r="S1990" s="28"/>
      <c r="T1990" s="231">
        <v>1</v>
      </c>
      <c r="U1990" s="236">
        <v>15</v>
      </c>
      <c r="V1990" s="231">
        <f t="shared" si="804"/>
        <v>15</v>
      </c>
      <c r="W1990" s="5"/>
      <c r="X1990" s="5"/>
      <c r="Y1990" s="5"/>
      <c r="Z1990" s="5"/>
      <c r="AB1990" s="11" t="s">
        <v>27</v>
      </c>
      <c r="AC1990" s="12"/>
      <c r="AD1990" s="28"/>
      <c r="AE1990" s="28"/>
      <c r="AF1990" s="28"/>
      <c r="AG1990" s="231"/>
      <c r="AH1990" s="236"/>
      <c r="AI1990" s="231">
        <f t="shared" si="802"/>
        <v>0</v>
      </c>
      <c r="AJ1990" s="5"/>
      <c r="AK1990" s="5"/>
      <c r="AL1990" s="5"/>
      <c r="AM1990" s="5"/>
    </row>
    <row r="1991" spans="1:39" x14ac:dyDescent="0.25">
      <c r="B1991" s="11" t="s">
        <v>13</v>
      </c>
      <c r="C1991" s="12" t="s">
        <v>14</v>
      </c>
      <c r="D1991" s="28" t="s">
        <v>29</v>
      </c>
      <c r="E1991" s="28"/>
      <c r="F1991" s="28">
        <f>SUM(G1977:G1979)</f>
        <v>0</v>
      </c>
      <c r="G1991" s="34">
        <f>SUM(F1991)/20</f>
        <v>0</v>
      </c>
      <c r="H1991" s="23"/>
      <c r="I1991" s="10">
        <f t="shared" si="805"/>
        <v>0</v>
      </c>
      <c r="O1991" s="11" t="s">
        <v>13</v>
      </c>
      <c r="P1991" s="12" t="s">
        <v>14</v>
      </c>
      <c r="Q1991" s="28" t="s">
        <v>29</v>
      </c>
      <c r="R1991" s="28"/>
      <c r="S1991" s="28">
        <f>SUM(T1977:T1979)</f>
        <v>0</v>
      </c>
      <c r="T1991" s="34">
        <f>SUM(S1991)/20</f>
        <v>0</v>
      </c>
      <c r="U1991" s="23"/>
      <c r="V1991" s="10">
        <f t="shared" si="804"/>
        <v>0</v>
      </c>
      <c r="W1991" s="5"/>
      <c r="X1991" s="5"/>
      <c r="Y1991" s="5"/>
      <c r="Z1991" s="5"/>
      <c r="AB1991" s="11" t="s">
        <v>13</v>
      </c>
      <c r="AC1991" s="12" t="s">
        <v>14</v>
      </c>
      <c r="AD1991" s="28" t="s">
        <v>29</v>
      </c>
      <c r="AE1991" s="28"/>
      <c r="AF1991" s="28">
        <f>SUM(AG1977:AG1979)</f>
        <v>0</v>
      </c>
      <c r="AG1991" s="34">
        <f>SUM(AF1991)/20</f>
        <v>0</v>
      </c>
      <c r="AH1991" s="23"/>
      <c r="AI1991" s="10">
        <f t="shared" si="802"/>
        <v>0</v>
      </c>
      <c r="AJ1991" s="5"/>
      <c r="AK1991" s="5"/>
      <c r="AL1991" s="5"/>
      <c r="AM1991" s="5"/>
    </row>
    <row r="1992" spans="1:39" x14ac:dyDescent="0.25">
      <c r="B1992" s="11" t="s">
        <v>13</v>
      </c>
      <c r="C1992" s="12" t="s">
        <v>14</v>
      </c>
      <c r="D1992" s="28" t="s">
        <v>30</v>
      </c>
      <c r="E1992" s="28"/>
      <c r="F1992" s="28">
        <f>SUM(G1980:G1982)</f>
        <v>0</v>
      </c>
      <c r="G1992" s="34">
        <f>SUM(F1992)/10</f>
        <v>0</v>
      </c>
      <c r="H1992" s="23"/>
      <c r="I1992" s="10">
        <f t="shared" si="805"/>
        <v>0</v>
      </c>
      <c r="O1992" s="11" t="s">
        <v>13</v>
      </c>
      <c r="P1992" s="12" t="s">
        <v>14</v>
      </c>
      <c r="Q1992" s="28" t="s">
        <v>30</v>
      </c>
      <c r="R1992" s="28"/>
      <c r="S1992" s="28">
        <f>SUM(T1980:T1982)</f>
        <v>4</v>
      </c>
      <c r="T1992" s="34">
        <f>SUM(S1992)/10</f>
        <v>0.4</v>
      </c>
      <c r="U1992" s="23"/>
      <c r="V1992" s="10">
        <f t="shared" si="804"/>
        <v>0</v>
      </c>
      <c r="W1992" s="5"/>
      <c r="X1992" s="5"/>
      <c r="Y1992" s="5"/>
      <c r="Z1992" s="5"/>
      <c r="AB1992" s="11" t="s">
        <v>13</v>
      </c>
      <c r="AC1992" s="12" t="s">
        <v>14</v>
      </c>
      <c r="AD1992" s="28" t="s">
        <v>30</v>
      </c>
      <c r="AE1992" s="28"/>
      <c r="AF1992" s="28">
        <f>SUM(AG1980:AG1982)</f>
        <v>0</v>
      </c>
      <c r="AG1992" s="34">
        <f>SUM(AF1992)/10</f>
        <v>0</v>
      </c>
      <c r="AH1992" s="23"/>
      <c r="AI1992" s="10">
        <f t="shared" si="802"/>
        <v>0</v>
      </c>
      <c r="AJ1992" s="5"/>
      <c r="AK1992" s="5"/>
      <c r="AL1992" s="5"/>
      <c r="AM1992" s="5"/>
    </row>
    <row r="1993" spans="1:39" x14ac:dyDescent="0.25">
      <c r="B1993" s="11" t="s">
        <v>13</v>
      </c>
      <c r="C1993" s="12" t="s">
        <v>14</v>
      </c>
      <c r="D1993" s="28" t="s">
        <v>60</v>
      </c>
      <c r="E1993" s="28"/>
      <c r="F1993" s="69"/>
      <c r="G1993" s="34">
        <f>SUM(F1993)*0.25</f>
        <v>0</v>
      </c>
      <c r="H1993" s="23"/>
      <c r="I1993" s="10">
        <f t="shared" si="805"/>
        <v>0</v>
      </c>
      <c r="O1993" s="11" t="s">
        <v>13</v>
      </c>
      <c r="P1993" s="12" t="s">
        <v>14</v>
      </c>
      <c r="Q1993" s="28" t="s">
        <v>60</v>
      </c>
      <c r="R1993" s="28"/>
      <c r="S1993" s="69"/>
      <c r="T1993" s="34">
        <f>SUM(S1993)*0.25</f>
        <v>0</v>
      </c>
      <c r="U1993" s="23"/>
      <c r="V1993" s="10">
        <f t="shared" si="804"/>
        <v>0</v>
      </c>
      <c r="W1993" s="5"/>
      <c r="X1993" s="5"/>
      <c r="Y1993" s="5"/>
      <c r="Z1993" s="5"/>
      <c r="AB1993" s="11" t="s">
        <v>13</v>
      </c>
      <c r="AC1993" s="12" t="s">
        <v>14</v>
      </c>
      <c r="AD1993" s="28" t="s">
        <v>60</v>
      </c>
      <c r="AE1993" s="28"/>
      <c r="AF1993" s="69"/>
      <c r="AG1993" s="34">
        <f>SUM(AF1993)*0.25</f>
        <v>0</v>
      </c>
      <c r="AH1993" s="23"/>
      <c r="AI1993" s="10">
        <f t="shared" si="802"/>
        <v>0</v>
      </c>
      <c r="AJ1993" s="5"/>
      <c r="AK1993" s="5"/>
      <c r="AL1993" s="5"/>
      <c r="AM1993" s="5"/>
    </row>
    <row r="1994" spans="1:39" x14ac:dyDescent="0.25">
      <c r="B1994" s="11" t="s">
        <v>13</v>
      </c>
      <c r="C1994" s="12" t="s">
        <v>14</v>
      </c>
      <c r="D1994" s="28"/>
      <c r="E1994" s="28"/>
      <c r="F1994" s="28"/>
      <c r="G1994" s="34"/>
      <c r="H1994" s="23"/>
      <c r="I1994" s="10">
        <f t="shared" si="805"/>
        <v>0</v>
      </c>
      <c r="O1994" s="11" t="s">
        <v>13</v>
      </c>
      <c r="P1994" s="12" t="s">
        <v>14</v>
      </c>
      <c r="Q1994" s="28"/>
      <c r="R1994" s="28"/>
      <c r="S1994" s="28"/>
      <c r="T1994" s="34"/>
      <c r="U1994" s="23"/>
      <c r="V1994" s="10">
        <f t="shared" si="804"/>
        <v>0</v>
      </c>
      <c r="W1994" s="5"/>
      <c r="X1994" s="5"/>
      <c r="Y1994" s="5"/>
      <c r="Z1994" s="5"/>
      <c r="AB1994" s="11" t="s">
        <v>13</v>
      </c>
      <c r="AC1994" s="12" t="s">
        <v>14</v>
      </c>
      <c r="AD1994" s="28"/>
      <c r="AE1994" s="28"/>
      <c r="AF1994" s="28"/>
      <c r="AG1994" s="34"/>
      <c r="AH1994" s="23"/>
      <c r="AI1994" s="10">
        <f t="shared" si="802"/>
        <v>0</v>
      </c>
      <c r="AJ1994" s="5"/>
      <c r="AK1994" s="5"/>
      <c r="AL1994" s="5"/>
      <c r="AM1994" s="5"/>
    </row>
    <row r="1995" spans="1:39" x14ac:dyDescent="0.25">
      <c r="B1995" s="11" t="s">
        <v>13</v>
      </c>
      <c r="C1995" s="12" t="s">
        <v>15</v>
      </c>
      <c r="D1995" s="28"/>
      <c r="E1995" s="28"/>
      <c r="F1995" s="28"/>
      <c r="G1995" s="34"/>
      <c r="H1995" s="23"/>
      <c r="I1995" s="10">
        <f t="shared" si="805"/>
        <v>0</v>
      </c>
      <c r="O1995" s="11" t="s">
        <v>13</v>
      </c>
      <c r="P1995" s="12" t="s">
        <v>15</v>
      </c>
      <c r="Q1995" s="235" t="s">
        <v>1542</v>
      </c>
      <c r="R1995" s="235"/>
      <c r="S1995" s="235"/>
      <c r="T1995" s="232">
        <v>4</v>
      </c>
      <c r="U1995" s="23"/>
      <c r="V1995" s="10">
        <f t="shared" si="804"/>
        <v>0</v>
      </c>
      <c r="W1995" s="5"/>
      <c r="X1995" s="5"/>
      <c r="Y1995" s="5"/>
      <c r="Z1995" s="5"/>
      <c r="AB1995" s="11" t="s">
        <v>13</v>
      </c>
      <c r="AC1995" s="12" t="s">
        <v>15</v>
      </c>
      <c r="AD1995" s="235"/>
      <c r="AE1995" s="235"/>
      <c r="AF1995" s="235"/>
      <c r="AG1995" s="232"/>
      <c r="AH1995" s="23"/>
      <c r="AI1995" s="10">
        <f t="shared" si="802"/>
        <v>0</v>
      </c>
      <c r="AJ1995" s="5"/>
      <c r="AK1995" s="5"/>
      <c r="AL1995" s="5"/>
      <c r="AM1995" s="5"/>
    </row>
    <row r="1996" spans="1:39" x14ac:dyDescent="0.25">
      <c r="B1996" s="11" t="s">
        <v>13</v>
      </c>
      <c r="C1996" s="12" t="s">
        <v>15</v>
      </c>
      <c r="D1996" s="28"/>
      <c r="E1996" s="28"/>
      <c r="F1996" s="28"/>
      <c r="G1996" s="34"/>
      <c r="H1996" s="23"/>
      <c r="I1996" s="10">
        <f t="shared" si="805"/>
        <v>0</v>
      </c>
      <c r="O1996" s="11" t="s">
        <v>13</v>
      </c>
      <c r="P1996" s="12" t="s">
        <v>15</v>
      </c>
      <c r="Q1996" s="28"/>
      <c r="R1996" s="28"/>
      <c r="S1996" s="28"/>
      <c r="T1996" s="34"/>
      <c r="U1996" s="23"/>
      <c r="V1996" s="10">
        <f t="shared" si="804"/>
        <v>0</v>
      </c>
      <c r="W1996" s="5"/>
      <c r="X1996" s="5"/>
      <c r="Y1996" s="5"/>
      <c r="Z1996" s="5"/>
      <c r="AB1996" s="11" t="s">
        <v>13</v>
      </c>
      <c r="AC1996" s="12" t="s">
        <v>15</v>
      </c>
      <c r="AD1996" s="28"/>
      <c r="AE1996" s="28"/>
      <c r="AF1996" s="28"/>
      <c r="AG1996" s="34"/>
      <c r="AH1996" s="23"/>
      <c r="AI1996" s="10">
        <f t="shared" si="802"/>
        <v>0</v>
      </c>
      <c r="AJ1996" s="5"/>
      <c r="AK1996" s="5"/>
      <c r="AL1996" s="5"/>
      <c r="AM1996" s="5"/>
    </row>
    <row r="1997" spans="1:39" x14ac:dyDescent="0.25">
      <c r="B1997" s="11" t="s">
        <v>13</v>
      </c>
      <c r="C1997" s="12" t="s">
        <v>15</v>
      </c>
      <c r="D1997" s="28"/>
      <c r="E1997" s="28"/>
      <c r="F1997" s="28"/>
      <c r="G1997" s="34"/>
      <c r="H1997" s="23"/>
      <c r="I1997" s="10">
        <f t="shared" si="805"/>
        <v>0</v>
      </c>
      <c r="O1997" s="11" t="s">
        <v>13</v>
      </c>
      <c r="P1997" s="12" t="s">
        <v>15</v>
      </c>
      <c r="Q1997" s="28"/>
      <c r="R1997" s="28"/>
      <c r="S1997" s="28"/>
      <c r="T1997" s="34"/>
      <c r="U1997" s="23"/>
      <c r="V1997" s="10">
        <f t="shared" si="804"/>
        <v>0</v>
      </c>
      <c r="W1997" s="5"/>
      <c r="X1997" s="5"/>
      <c r="Y1997" s="5"/>
      <c r="Z1997" s="5"/>
      <c r="AB1997" s="11" t="s">
        <v>13</v>
      </c>
      <c r="AC1997" s="12" t="s">
        <v>15</v>
      </c>
      <c r="AD1997" s="28"/>
      <c r="AE1997" s="28"/>
      <c r="AF1997" s="28"/>
      <c r="AG1997" s="34"/>
      <c r="AH1997" s="23"/>
      <c r="AI1997" s="10">
        <f t="shared" si="802"/>
        <v>0</v>
      </c>
      <c r="AJ1997" s="5"/>
      <c r="AK1997" s="5"/>
      <c r="AL1997" s="5"/>
      <c r="AM1997" s="5"/>
    </row>
    <row r="1998" spans="1:39" x14ac:dyDescent="0.25">
      <c r="B1998" s="11" t="s">
        <v>13</v>
      </c>
      <c r="C1998" s="12" t="s">
        <v>16</v>
      </c>
      <c r="D1998" s="28"/>
      <c r="E1998" s="28"/>
      <c r="F1998" s="28"/>
      <c r="G1998" s="34"/>
      <c r="H1998" s="23"/>
      <c r="I1998" s="10">
        <f t="shared" si="805"/>
        <v>0</v>
      </c>
      <c r="O1998" s="11" t="s">
        <v>13</v>
      </c>
      <c r="P1998" s="12" t="s">
        <v>16</v>
      </c>
      <c r="Q1998" s="28"/>
      <c r="R1998" s="28"/>
      <c r="S1998" s="28"/>
      <c r="T1998" s="232">
        <v>3</v>
      </c>
      <c r="U1998" s="23"/>
      <c r="V1998" s="10">
        <f t="shared" si="804"/>
        <v>0</v>
      </c>
      <c r="W1998" s="5"/>
      <c r="X1998" s="5"/>
      <c r="Y1998" s="5"/>
      <c r="Z1998" s="5"/>
      <c r="AB1998" s="11" t="s">
        <v>13</v>
      </c>
      <c r="AC1998" s="12" t="s">
        <v>16</v>
      </c>
      <c r="AD1998" s="28"/>
      <c r="AE1998" s="28"/>
      <c r="AF1998" s="28"/>
      <c r="AG1998" s="232"/>
      <c r="AH1998" s="23"/>
      <c r="AI1998" s="10">
        <f t="shared" si="802"/>
        <v>0</v>
      </c>
      <c r="AJ1998" s="5"/>
      <c r="AK1998" s="5"/>
      <c r="AL1998" s="5"/>
      <c r="AM1998" s="5"/>
    </row>
    <row r="1999" spans="1:39" x14ac:dyDescent="0.25">
      <c r="B1999" s="11" t="s">
        <v>13</v>
      </c>
      <c r="C1999" s="12" t="s">
        <v>16</v>
      </c>
      <c r="D1999" s="28"/>
      <c r="E1999" s="28"/>
      <c r="F1999" s="28"/>
      <c r="G1999" s="34"/>
      <c r="H1999" s="23"/>
      <c r="I1999" s="10">
        <f t="shared" si="805"/>
        <v>0</v>
      </c>
      <c r="O1999" s="11" t="s">
        <v>13</v>
      </c>
      <c r="P1999" s="12" t="s">
        <v>16</v>
      </c>
      <c r="Q1999" s="28"/>
      <c r="R1999" s="28"/>
      <c r="S1999" s="28"/>
      <c r="T1999" s="34"/>
      <c r="U1999" s="23"/>
      <c r="V1999" s="10">
        <f t="shared" si="804"/>
        <v>0</v>
      </c>
      <c r="W1999" s="5"/>
      <c r="X1999" s="5"/>
      <c r="Y1999" s="5"/>
      <c r="Z1999" s="5"/>
      <c r="AB1999" s="11" t="s">
        <v>13</v>
      </c>
      <c r="AC1999" s="12" t="s">
        <v>16</v>
      </c>
      <c r="AD1999" s="28"/>
      <c r="AE1999" s="28"/>
      <c r="AF1999" s="28"/>
      <c r="AG1999" s="34"/>
      <c r="AH1999" s="23"/>
      <c r="AI1999" s="10">
        <f t="shared" si="802"/>
        <v>0</v>
      </c>
      <c r="AJ1999" s="5"/>
      <c r="AK1999" s="5"/>
      <c r="AL1999" s="5"/>
      <c r="AM1999" s="5"/>
    </row>
    <row r="2000" spans="1:39" x14ac:dyDescent="0.25">
      <c r="B2000" s="11" t="s">
        <v>21</v>
      </c>
      <c r="C2000" s="12" t="s">
        <v>14</v>
      </c>
      <c r="D2000" s="28"/>
      <c r="E2000" s="28"/>
      <c r="F2000" s="28"/>
      <c r="G2000" s="22">
        <f>SUM(G1991:G1994)</f>
        <v>0</v>
      </c>
      <c r="H2000" s="15">
        <v>37.42</v>
      </c>
      <c r="I2000" s="10">
        <f t="shared" si="805"/>
        <v>0</v>
      </c>
      <c r="K2000" s="5">
        <f>SUM(G2000)*I1975</f>
        <v>0</v>
      </c>
      <c r="O2000" s="11" t="s">
        <v>21</v>
      </c>
      <c r="P2000" s="12" t="s">
        <v>14</v>
      </c>
      <c r="Q2000" s="28"/>
      <c r="R2000" s="28"/>
      <c r="S2000" s="28"/>
      <c r="T2000" s="22">
        <f>SUM(T1991:T1994)</f>
        <v>0.4</v>
      </c>
      <c r="U2000" s="15">
        <v>37.42</v>
      </c>
      <c r="V2000" s="10">
        <f t="shared" si="804"/>
        <v>14.968000000000002</v>
      </c>
      <c r="W2000" s="5"/>
      <c r="X2000" s="5">
        <f>SUM(T2000)*V1975</f>
        <v>17499.2</v>
      </c>
      <c r="Y2000" s="5"/>
      <c r="Z2000" s="5"/>
      <c r="AB2000" s="11" t="s">
        <v>21</v>
      </c>
      <c r="AC2000" s="12" t="s">
        <v>14</v>
      </c>
      <c r="AD2000" s="28"/>
      <c r="AE2000" s="28"/>
      <c r="AF2000" s="28"/>
      <c r="AG2000" s="22">
        <f>SUM(AG1991:AG1994)</f>
        <v>0</v>
      </c>
      <c r="AH2000" s="15">
        <v>37.42</v>
      </c>
      <c r="AI2000" s="10">
        <f t="shared" si="802"/>
        <v>0</v>
      </c>
      <c r="AJ2000" s="5"/>
      <c r="AK2000" s="5">
        <f>SUM(AG2000)*AI1975</f>
        <v>0</v>
      </c>
      <c r="AL2000" s="5"/>
      <c r="AM2000" s="5"/>
    </row>
    <row r="2001" spans="1:65" x14ac:dyDescent="0.25">
      <c r="B2001" s="11" t="s">
        <v>21</v>
      </c>
      <c r="C2001" s="12" t="s">
        <v>15</v>
      </c>
      <c r="D2001" s="28"/>
      <c r="E2001" s="28"/>
      <c r="F2001" s="28"/>
      <c r="G2001" s="22">
        <f>SUM(G1995:G1997)</f>
        <v>0</v>
      </c>
      <c r="H2001" s="15">
        <v>37.42</v>
      </c>
      <c r="I2001" s="10">
        <f t="shared" si="805"/>
        <v>0</v>
      </c>
      <c r="L2001" s="5">
        <f>SUM(G2001)*I1975</f>
        <v>0</v>
      </c>
      <c r="O2001" s="11" t="s">
        <v>21</v>
      </c>
      <c r="P2001" s="12" t="s">
        <v>15</v>
      </c>
      <c r="Q2001" s="28"/>
      <c r="R2001" s="28"/>
      <c r="S2001" s="28"/>
      <c r="T2001" s="22">
        <f>SUM(T1995:T1997)</f>
        <v>4</v>
      </c>
      <c r="U2001" s="15">
        <v>37.42</v>
      </c>
      <c r="V2001" s="10">
        <f t="shared" si="804"/>
        <v>149.68</v>
      </c>
      <c r="W2001" s="5"/>
      <c r="X2001" s="5"/>
      <c r="Y2001" s="5">
        <f>SUM(T2001)*V1975</f>
        <v>174992</v>
      </c>
      <c r="Z2001" s="5"/>
      <c r="AB2001" s="11" t="s">
        <v>21</v>
      </c>
      <c r="AC2001" s="12" t="s">
        <v>15</v>
      </c>
      <c r="AD2001" s="28"/>
      <c r="AE2001" s="28"/>
      <c r="AF2001" s="28"/>
      <c r="AG2001" s="22">
        <f>SUM(AG1995:AG1997)</f>
        <v>0</v>
      </c>
      <c r="AH2001" s="15">
        <v>37.42</v>
      </c>
      <c r="AI2001" s="10">
        <f t="shared" si="802"/>
        <v>0</v>
      </c>
      <c r="AJ2001" s="5"/>
      <c r="AK2001" s="5"/>
      <c r="AL2001" s="5">
        <f>SUM(AG2001)*AI1975</f>
        <v>0</v>
      </c>
      <c r="AM2001" s="5"/>
    </row>
    <row r="2002" spans="1:65" x14ac:dyDescent="0.25">
      <c r="B2002" s="11" t="s">
        <v>21</v>
      </c>
      <c r="C2002" s="12" t="s">
        <v>16</v>
      </c>
      <c r="D2002" s="28"/>
      <c r="E2002" s="28"/>
      <c r="F2002" s="28"/>
      <c r="G2002" s="22">
        <f>SUM(G1998:G1999)</f>
        <v>0</v>
      </c>
      <c r="H2002" s="15">
        <v>37.42</v>
      </c>
      <c r="I2002" s="10">
        <f t="shared" si="805"/>
        <v>0</v>
      </c>
      <c r="M2002" s="5">
        <f>SUM(G2002)*I1975</f>
        <v>0</v>
      </c>
      <c r="O2002" s="11" t="s">
        <v>21</v>
      </c>
      <c r="P2002" s="12" t="s">
        <v>16</v>
      </c>
      <c r="Q2002" s="28"/>
      <c r="R2002" s="28"/>
      <c r="S2002" s="28"/>
      <c r="T2002" s="22">
        <f>SUM(T1998:T1999)</f>
        <v>3</v>
      </c>
      <c r="U2002" s="15">
        <v>37.42</v>
      </c>
      <c r="V2002" s="10">
        <f t="shared" si="804"/>
        <v>112.26</v>
      </c>
      <c r="W2002" s="5"/>
      <c r="X2002" s="5"/>
      <c r="Y2002" s="5"/>
      <c r="Z2002" s="5">
        <f>SUM(T2002)*V1975</f>
        <v>131244</v>
      </c>
      <c r="AB2002" s="11" t="s">
        <v>21</v>
      </c>
      <c r="AC2002" s="12" t="s">
        <v>16</v>
      </c>
      <c r="AD2002" s="28"/>
      <c r="AE2002" s="28"/>
      <c r="AF2002" s="28"/>
      <c r="AG2002" s="22">
        <f>SUM(AG1998:AG1999)</f>
        <v>0</v>
      </c>
      <c r="AH2002" s="15">
        <v>37.42</v>
      </c>
      <c r="AI2002" s="10">
        <f t="shared" si="802"/>
        <v>0</v>
      </c>
      <c r="AJ2002" s="5"/>
      <c r="AK2002" s="5"/>
      <c r="AL2002" s="5"/>
      <c r="AM2002" s="5">
        <f>SUM(AG2002)*AI1975</f>
        <v>0</v>
      </c>
    </row>
    <row r="2003" spans="1:65" x14ac:dyDescent="0.25">
      <c r="B2003" s="11" t="s">
        <v>13</v>
      </c>
      <c r="C2003" s="12" t="s">
        <v>17</v>
      </c>
      <c r="D2003" s="28"/>
      <c r="E2003" s="28"/>
      <c r="F2003" s="28"/>
      <c r="G2003" s="34"/>
      <c r="H2003" s="15">
        <v>37.42</v>
      </c>
      <c r="I2003" s="10">
        <f t="shared" si="805"/>
        <v>0</v>
      </c>
      <c r="L2003" s="5">
        <f>SUM(G2003)*I1975</f>
        <v>0</v>
      </c>
      <c r="O2003" s="11" t="s">
        <v>13</v>
      </c>
      <c r="P2003" s="12" t="s">
        <v>17</v>
      </c>
      <c r="Q2003" s="28"/>
      <c r="R2003" s="28"/>
      <c r="S2003" s="28"/>
      <c r="T2003" s="232">
        <v>0.5</v>
      </c>
      <c r="U2003" s="15">
        <v>37.42</v>
      </c>
      <c r="V2003" s="10">
        <f t="shared" si="804"/>
        <v>18.71</v>
      </c>
      <c r="W2003" s="5"/>
      <c r="X2003" s="5"/>
      <c r="Y2003" s="5">
        <f>SUM(T2003)*V1975</f>
        <v>21874</v>
      </c>
      <c r="Z2003" s="5"/>
      <c r="AB2003" s="11" t="s">
        <v>13</v>
      </c>
      <c r="AC2003" s="12" t="s">
        <v>17</v>
      </c>
      <c r="AD2003" s="28"/>
      <c r="AE2003" s="28"/>
      <c r="AF2003" s="28"/>
      <c r="AG2003" s="232">
        <v>0.5</v>
      </c>
      <c r="AH2003" s="15">
        <v>37.42</v>
      </c>
      <c r="AI2003" s="10">
        <f t="shared" si="802"/>
        <v>18.71</v>
      </c>
      <c r="AJ2003" s="5"/>
      <c r="AK2003" s="5"/>
      <c r="AL2003" s="5">
        <f>SUM(AG2003)*AI1975</f>
        <v>0</v>
      </c>
      <c r="AM2003" s="5"/>
    </row>
    <row r="2004" spans="1:65" x14ac:dyDescent="0.25">
      <c r="B2004" s="11" t="s">
        <v>12</v>
      </c>
      <c r="C2004" s="12"/>
      <c r="D2004" s="28"/>
      <c r="E2004" s="28"/>
      <c r="F2004" s="28"/>
      <c r="G2004" s="10"/>
      <c r="H2004" s="15">
        <v>37.42</v>
      </c>
      <c r="I2004" s="10">
        <f t="shared" si="805"/>
        <v>0</v>
      </c>
      <c r="O2004" s="11" t="s">
        <v>12</v>
      </c>
      <c r="P2004" s="12"/>
      <c r="Q2004" s="28"/>
      <c r="R2004" s="28"/>
      <c r="S2004" s="28"/>
      <c r="T2004" s="10"/>
      <c r="U2004" s="15">
        <v>37.42</v>
      </c>
      <c r="V2004" s="10">
        <f t="shared" si="804"/>
        <v>0</v>
      </c>
      <c r="W2004" s="5"/>
      <c r="X2004" s="5"/>
      <c r="Y2004" s="5"/>
      <c r="Z2004" s="5"/>
      <c r="AB2004" s="11" t="s">
        <v>12</v>
      </c>
      <c r="AC2004" s="12"/>
      <c r="AD2004" s="28"/>
      <c r="AE2004" s="28"/>
      <c r="AF2004" s="28"/>
      <c r="AG2004" s="10"/>
      <c r="AH2004" s="15">
        <v>37.42</v>
      </c>
      <c r="AI2004" s="10">
        <f t="shared" si="802"/>
        <v>0</v>
      </c>
      <c r="AJ2004" s="5"/>
      <c r="AK2004" s="5"/>
      <c r="AL2004" s="5"/>
      <c r="AM2004" s="5"/>
    </row>
    <row r="2005" spans="1:65" x14ac:dyDescent="0.25">
      <c r="B2005" s="11" t="s">
        <v>11</v>
      </c>
      <c r="C2005" s="12"/>
      <c r="D2005" s="28"/>
      <c r="E2005" s="28"/>
      <c r="F2005" s="28"/>
      <c r="G2005" s="10">
        <v>1</v>
      </c>
      <c r="H2005" s="15">
        <f>SUM(I1977:I2004)*0.01</f>
        <v>7.0605700000000002</v>
      </c>
      <c r="I2005" s="10">
        <f>SUM(G2005*H2005)</f>
        <v>7.0605700000000002</v>
      </c>
      <c r="O2005" s="11" t="s">
        <v>11</v>
      </c>
      <c r="P2005" s="12"/>
      <c r="Q2005" s="28"/>
      <c r="R2005" s="28"/>
      <c r="S2005" s="28"/>
      <c r="T2005" s="10">
        <v>1</v>
      </c>
      <c r="U2005" s="15">
        <f>SUM(V1977:V2004)*0.01</f>
        <v>3.2661799999999999</v>
      </c>
      <c r="V2005" s="10">
        <f>SUM(T2005*U2005)</f>
        <v>3.2661799999999999</v>
      </c>
      <c r="W2005" s="5"/>
      <c r="X2005" s="5"/>
      <c r="Y2005" s="5"/>
      <c r="Z2005" s="5"/>
      <c r="AB2005" s="11" t="s">
        <v>11</v>
      </c>
      <c r="AC2005" s="12"/>
      <c r="AD2005" s="28"/>
      <c r="AE2005" s="28"/>
      <c r="AF2005" s="28"/>
      <c r="AG2005" s="10">
        <v>1</v>
      </c>
      <c r="AH2005" s="15">
        <f>SUM(AI1977:AI2004)*0.01</f>
        <v>17.787100000000002</v>
      </c>
      <c r="AI2005" s="10">
        <f>SUM(AG2005*AH2005)</f>
        <v>17.787100000000002</v>
      </c>
      <c r="AJ2005" s="5"/>
      <c r="AK2005" s="5"/>
      <c r="AL2005" s="5"/>
      <c r="AM2005" s="5"/>
    </row>
    <row r="2006" spans="1:65" s="2" customFormat="1" x14ac:dyDescent="0.25">
      <c r="B2006" s="8" t="s">
        <v>10</v>
      </c>
      <c r="D2006" s="27"/>
      <c r="E2006" s="27"/>
      <c r="F2006" s="27"/>
      <c r="G2006" s="6">
        <f>SUM(G2000:G2003)</f>
        <v>0</v>
      </c>
      <c r="H2006" s="14"/>
      <c r="I2006" s="6">
        <f>SUM(I1977:I2005)</f>
        <v>713.11757</v>
      </c>
      <c r="J2006" s="6">
        <f>SUM(I2006)*I1975</f>
        <v>713.11757</v>
      </c>
      <c r="K2006" s="6">
        <f>SUM(K2000:K2005)</f>
        <v>0</v>
      </c>
      <c r="L2006" s="6">
        <f t="shared" ref="L2006" si="806">SUM(L2000:L2005)</f>
        <v>0</v>
      </c>
      <c r="M2006" s="6">
        <f t="shared" ref="M2006" si="807">SUM(M2000:M2005)</f>
        <v>0</v>
      </c>
      <c r="O2006" s="8" t="s">
        <v>10</v>
      </c>
      <c r="Q2006" s="27"/>
      <c r="R2006" s="27"/>
      <c r="S2006" s="27"/>
      <c r="T2006" s="6">
        <f>SUM(T2000:T2003)</f>
        <v>7.9</v>
      </c>
      <c r="U2006" s="14"/>
      <c r="V2006" s="6">
        <f>SUM(V1977:V2005)</f>
        <v>329.88418000000001</v>
      </c>
      <c r="W2006" s="6">
        <f>SUM(V2006)*V1975</f>
        <v>14431773.10664</v>
      </c>
      <c r="X2006" s="6">
        <f>SUM(X2000:X2005)</f>
        <v>17499.2</v>
      </c>
      <c r="Y2006" s="6">
        <f t="shared" ref="Y2006:Z2006" si="808">SUM(Y2000:Y2005)</f>
        <v>196866</v>
      </c>
      <c r="Z2006" s="6">
        <f t="shared" si="808"/>
        <v>131244</v>
      </c>
      <c r="AB2006" s="8" t="s">
        <v>10</v>
      </c>
      <c r="AD2006" s="27"/>
      <c r="AE2006" s="27"/>
      <c r="AF2006" s="27"/>
      <c r="AG2006" s="6">
        <f>SUM(AG2000:AG2003)</f>
        <v>0.5</v>
      </c>
      <c r="AH2006" s="14"/>
      <c r="AI2006" s="6">
        <f>SUM(AI1977:AI2005)</f>
        <v>1796.4971</v>
      </c>
      <c r="AJ2006" s="6">
        <f>SUM(AI2006)*AI1975</f>
        <v>0</v>
      </c>
      <c r="AK2006" s="6">
        <f>SUM(AK2000:AK2005)</f>
        <v>0</v>
      </c>
      <c r="AL2006" s="6">
        <f t="shared" ref="AL2006:AM2006" si="809">SUM(AL2000:AL2005)</f>
        <v>0</v>
      </c>
      <c r="AM2006" s="6">
        <f t="shared" si="809"/>
        <v>0</v>
      </c>
    </row>
    <row r="2007" spans="1:65" ht="15.6" x14ac:dyDescent="0.3">
      <c r="A2007" s="309" t="s">
        <v>9</v>
      </c>
      <c r="B2007" s="310" t="str">
        <f>'JMS SHEDULE OF WORKS'!D64</f>
        <v>WF-01 Wall panel Female changing</v>
      </c>
      <c r="C2007" s="311"/>
      <c r="D2007" s="312" t="str">
        <f>'JMS SHEDULE OF WORKS'!F64</f>
        <v>900mm X 2400mm</v>
      </c>
      <c r="E2007" s="312"/>
      <c r="F2007" s="313" t="str">
        <f>'JMS SHEDULE OF WORKS'!J64</f>
        <v>EOT-13</v>
      </c>
      <c r="G2007" s="314"/>
      <c r="H2007" s="315" t="s">
        <v>22</v>
      </c>
      <c r="I2007" s="316">
        <f>'JMS SHEDULE OF WORKS'!G64</f>
        <v>1</v>
      </c>
      <c r="J2007" s="314"/>
      <c r="K2007" s="314"/>
      <c r="L2007" s="314"/>
      <c r="M2007" s="314"/>
      <c r="N2007" s="309" t="s">
        <v>9</v>
      </c>
      <c r="O2007" s="310">
        <f>'JMS SHEDULE OF WORKS'!Q64</f>
        <v>0.5</v>
      </c>
      <c r="P2007" s="311"/>
      <c r="Q2007" s="312">
        <f>'JMS SHEDULE OF WORKS'!S64</f>
        <v>0</v>
      </c>
      <c r="R2007" s="312"/>
      <c r="S2007" s="313">
        <f>'JMS SHEDULE OF WORKS'!W64</f>
        <v>43749</v>
      </c>
      <c r="T2007" s="314"/>
      <c r="U2007" s="315" t="s">
        <v>22</v>
      </c>
      <c r="V2007" s="316">
        <f>'JMS SHEDULE OF WORKS'!T64</f>
        <v>0</v>
      </c>
      <c r="W2007" s="314"/>
      <c r="X2007" s="314"/>
      <c r="Y2007" s="314"/>
      <c r="Z2007" s="314"/>
      <c r="AA2007" s="309" t="s">
        <v>9</v>
      </c>
      <c r="AB2007" s="310" t="str">
        <f>'JMS SHEDULE OF WORKS'!AD64</f>
        <v>Now revised to Egger laminate</v>
      </c>
      <c r="AC2007" s="311"/>
      <c r="AD2007" s="312">
        <f>'JMS SHEDULE OF WORKS'!AF64</f>
        <v>0</v>
      </c>
      <c r="AE2007" s="312"/>
      <c r="AF2007" s="313">
        <f>'JMS SHEDULE OF WORKS'!AJ64</f>
        <v>0</v>
      </c>
      <c r="AG2007" s="314"/>
      <c r="AH2007" s="315" t="s">
        <v>22</v>
      </c>
      <c r="AI2007" s="316">
        <f>'JMS SHEDULE OF WORKS'!AG64</f>
        <v>0</v>
      </c>
      <c r="AJ2007" s="314"/>
      <c r="AK2007" s="314"/>
      <c r="AL2007" s="314"/>
      <c r="AM2007" s="314"/>
      <c r="AN2007" s="309" t="s">
        <v>9</v>
      </c>
      <c r="AO2007" s="310">
        <f>'JMS SHEDULE OF WORKS'!AQ64</f>
        <v>0</v>
      </c>
      <c r="AP2007" s="311"/>
      <c r="AQ2007" s="312">
        <f>'JMS SHEDULE OF WORKS'!AS64</f>
        <v>0</v>
      </c>
      <c r="AR2007" s="312"/>
      <c r="AS2007" s="313">
        <f>'JMS SHEDULE OF WORKS'!AW64</f>
        <v>0</v>
      </c>
      <c r="AT2007" s="314"/>
      <c r="AU2007" s="315" t="s">
        <v>22</v>
      </c>
      <c r="AV2007" s="316">
        <f>'JMS SHEDULE OF WORKS'!AT64</f>
        <v>0</v>
      </c>
      <c r="AW2007" s="314"/>
      <c r="AX2007" s="314"/>
      <c r="AY2007" s="314"/>
      <c r="AZ2007" s="314"/>
      <c r="BA2007" s="3" t="s">
        <v>9</v>
      </c>
      <c r="BB2007" s="67">
        <f>'JMS SHEDULE OF WORKS'!BD64</f>
        <v>0</v>
      </c>
      <c r="BD2007" s="26">
        <f>'JMS SHEDULE OF WORKS'!BF64</f>
        <v>0</v>
      </c>
      <c r="BE2007" s="26"/>
      <c r="BF2007" s="68">
        <f>'JMS SHEDULE OF WORKS'!BJ64</f>
        <v>0</v>
      </c>
      <c r="BG2007" s="5"/>
      <c r="BH2007" s="13" t="s">
        <v>22</v>
      </c>
      <c r="BI2007" s="24">
        <f>'JMS SHEDULE OF WORKS'!BG64</f>
        <v>0</v>
      </c>
      <c r="BJ2007" s="5"/>
      <c r="BK2007" s="5"/>
      <c r="BL2007" s="5"/>
      <c r="BM2007" s="5"/>
    </row>
    <row r="2008" spans="1:65" s="2" customFormat="1" x14ac:dyDescent="0.25">
      <c r="A2008" s="317" t="str">
        <f>'JMS SHEDULE OF WORKS'!A64</f>
        <v>6881/62</v>
      </c>
      <c r="B2008" s="318" t="s">
        <v>3</v>
      </c>
      <c r="C2008" s="319" t="s">
        <v>4</v>
      </c>
      <c r="D2008" s="320" t="s">
        <v>5</v>
      </c>
      <c r="E2008" s="320" t="s">
        <v>5</v>
      </c>
      <c r="F2008" s="320" t="s">
        <v>23</v>
      </c>
      <c r="G2008" s="321" t="s">
        <v>6</v>
      </c>
      <c r="H2008" s="322" t="s">
        <v>7</v>
      </c>
      <c r="I2008" s="321" t="s">
        <v>8</v>
      </c>
      <c r="J2008" s="321"/>
      <c r="K2008" s="321" t="s">
        <v>18</v>
      </c>
      <c r="L2008" s="321" t="s">
        <v>19</v>
      </c>
      <c r="M2008" s="321" t="s">
        <v>20</v>
      </c>
      <c r="N2008" s="317">
        <f>'JMS SHEDULE OF WORKS'!N64</f>
        <v>750.44616000000008</v>
      </c>
      <c r="O2008" s="318" t="s">
        <v>3</v>
      </c>
      <c r="P2008" s="319" t="s">
        <v>4</v>
      </c>
      <c r="Q2008" s="320" t="s">
        <v>5</v>
      </c>
      <c r="R2008" s="320" t="s">
        <v>5</v>
      </c>
      <c r="S2008" s="320" t="s">
        <v>23</v>
      </c>
      <c r="T2008" s="321" t="s">
        <v>6</v>
      </c>
      <c r="U2008" s="322" t="s">
        <v>7</v>
      </c>
      <c r="V2008" s="321" t="s">
        <v>8</v>
      </c>
      <c r="W2008" s="321"/>
      <c r="X2008" s="321" t="s">
        <v>18</v>
      </c>
      <c r="Y2008" s="321" t="s">
        <v>19</v>
      </c>
      <c r="Z2008" s="321" t="s">
        <v>20</v>
      </c>
      <c r="AA2008" s="317" t="str">
        <f>'JMS SHEDULE OF WORKS'!AA64</f>
        <v>Now revised to unfinished Oberflex from Shadbolts</v>
      </c>
      <c r="AB2008" s="318" t="s">
        <v>3</v>
      </c>
      <c r="AC2008" s="319" t="s">
        <v>4</v>
      </c>
      <c r="AD2008" s="320" t="s">
        <v>5</v>
      </c>
      <c r="AE2008" s="320" t="s">
        <v>5</v>
      </c>
      <c r="AF2008" s="320" t="s">
        <v>23</v>
      </c>
      <c r="AG2008" s="321" t="s">
        <v>6</v>
      </c>
      <c r="AH2008" s="322" t="s">
        <v>7</v>
      </c>
      <c r="AI2008" s="321" t="s">
        <v>8</v>
      </c>
      <c r="AJ2008" s="321"/>
      <c r="AK2008" s="321" t="s">
        <v>18</v>
      </c>
      <c r="AL2008" s="321" t="s">
        <v>19</v>
      </c>
      <c r="AM2008" s="321" t="s">
        <v>20</v>
      </c>
      <c r="AN2008" s="317">
        <f>'JMS SHEDULE OF WORKS'!AN64</f>
        <v>0</v>
      </c>
      <c r="AO2008" s="318" t="s">
        <v>3</v>
      </c>
      <c r="AP2008" s="319" t="s">
        <v>4</v>
      </c>
      <c r="AQ2008" s="320" t="s">
        <v>5</v>
      </c>
      <c r="AR2008" s="320" t="s">
        <v>5</v>
      </c>
      <c r="AS2008" s="320" t="s">
        <v>23</v>
      </c>
      <c r="AT2008" s="321" t="s">
        <v>6</v>
      </c>
      <c r="AU2008" s="322" t="s">
        <v>7</v>
      </c>
      <c r="AV2008" s="321" t="s">
        <v>8</v>
      </c>
      <c r="AW2008" s="321"/>
      <c r="AX2008" s="321" t="s">
        <v>18</v>
      </c>
      <c r="AY2008" s="321" t="s">
        <v>19</v>
      </c>
      <c r="AZ2008" s="321" t="s">
        <v>20</v>
      </c>
      <c r="BA2008" s="66">
        <f>'JMS SHEDULE OF WORKS'!BA64</f>
        <v>0</v>
      </c>
      <c r="BB2008" s="8" t="s">
        <v>3</v>
      </c>
      <c r="BC2008" s="2" t="s">
        <v>4</v>
      </c>
      <c r="BD2008" s="27" t="s">
        <v>5</v>
      </c>
      <c r="BE2008" s="27" t="s">
        <v>5</v>
      </c>
      <c r="BF2008" s="27" t="s">
        <v>23</v>
      </c>
      <c r="BG2008" s="6" t="s">
        <v>6</v>
      </c>
      <c r="BH2008" s="14" t="s">
        <v>7</v>
      </c>
      <c r="BI2008" s="6" t="s">
        <v>8</v>
      </c>
      <c r="BJ2008" s="6"/>
      <c r="BK2008" s="6" t="s">
        <v>18</v>
      </c>
      <c r="BL2008" s="6" t="s">
        <v>19</v>
      </c>
      <c r="BM2008" s="6" t="s">
        <v>20</v>
      </c>
    </row>
    <row r="2009" spans="1:65" x14ac:dyDescent="0.25">
      <c r="A2009" s="323" t="s">
        <v>24</v>
      </c>
      <c r="B2009" s="324"/>
      <c r="C2009" s="325"/>
      <c r="D2009" s="326"/>
      <c r="E2009" s="326"/>
      <c r="F2009" s="326">
        <f t="shared" ref="F2009:F2014" si="810">SUM(D2009*E2009)</f>
        <v>0</v>
      </c>
      <c r="G2009" s="22"/>
      <c r="H2009" s="23"/>
      <c r="I2009" s="22">
        <f t="shared" ref="I2009:I2014" si="811">SUM(F2009*G2009)*H2009</f>
        <v>0</v>
      </c>
      <c r="J2009" s="314"/>
      <c r="K2009" s="314"/>
      <c r="L2009" s="314"/>
      <c r="M2009" s="314"/>
      <c r="N2009" s="323" t="s">
        <v>24</v>
      </c>
      <c r="O2009" s="324"/>
      <c r="P2009" s="325"/>
      <c r="Q2009" s="326"/>
      <c r="R2009" s="326"/>
      <c r="S2009" s="326">
        <f t="shared" ref="S2009:S2014" si="812">SUM(Q2009*R2009)</f>
        <v>0</v>
      </c>
      <c r="T2009" s="22"/>
      <c r="U2009" s="23"/>
      <c r="V2009" s="22">
        <f t="shared" ref="V2009:V2014" si="813">SUM(S2009*T2009)*U2009</f>
        <v>0</v>
      </c>
      <c r="W2009" s="314"/>
      <c r="X2009" s="314"/>
      <c r="Y2009" s="314"/>
      <c r="Z2009" s="314"/>
      <c r="AA2009" s="323" t="s">
        <v>24</v>
      </c>
      <c r="AB2009" s="324"/>
      <c r="AC2009" s="325"/>
      <c r="AD2009" s="326"/>
      <c r="AE2009" s="326"/>
      <c r="AF2009" s="326">
        <f t="shared" ref="AF2009:AF2014" si="814">SUM(AD2009*AE2009)</f>
        <v>0</v>
      </c>
      <c r="AG2009" s="22"/>
      <c r="AH2009" s="23"/>
      <c r="AI2009" s="22">
        <f t="shared" ref="AI2009:AI2014" si="815">SUM(AF2009*AG2009)*AH2009</f>
        <v>0</v>
      </c>
      <c r="AJ2009" s="314"/>
      <c r="AK2009" s="314"/>
      <c r="AL2009" s="314"/>
      <c r="AM2009" s="314"/>
      <c r="AN2009" s="323" t="s">
        <v>24</v>
      </c>
      <c r="AO2009" s="324"/>
      <c r="AP2009" s="325"/>
      <c r="AQ2009" s="326"/>
      <c r="AR2009" s="326"/>
      <c r="AS2009" s="326">
        <f t="shared" ref="AS2009:AS2014" si="816">SUM(AQ2009*AR2009)</f>
        <v>0</v>
      </c>
      <c r="AT2009" s="22"/>
      <c r="AU2009" s="23"/>
      <c r="AV2009" s="22">
        <f t="shared" ref="AV2009:AV2014" si="817">SUM(AS2009*AT2009)*AU2009</f>
        <v>0</v>
      </c>
      <c r="AW2009" s="314"/>
      <c r="AX2009" s="314"/>
      <c r="AY2009" s="314"/>
      <c r="AZ2009" s="314"/>
      <c r="BA2009" s="30" t="s">
        <v>24</v>
      </c>
      <c r="BB2009" s="11"/>
      <c r="BC2009" s="12"/>
      <c r="BD2009" s="28"/>
      <c r="BE2009" s="28"/>
      <c r="BF2009" s="28">
        <f t="shared" ref="BF2009:BF2014" si="818">SUM(BD2009*BE2009)</f>
        <v>0</v>
      </c>
      <c r="BG2009" s="10"/>
      <c r="BH2009" s="15"/>
      <c r="BI2009" s="10">
        <f t="shared" ref="BI2009:BI2014" si="819">SUM(BF2009*BG2009)*BH2009</f>
        <v>0</v>
      </c>
      <c r="BJ2009" s="5"/>
      <c r="BK2009" s="5"/>
      <c r="BL2009" s="5"/>
      <c r="BM2009" s="5"/>
    </row>
    <row r="2010" spans="1:65" x14ac:dyDescent="0.25">
      <c r="A2010" s="323" t="s">
        <v>24</v>
      </c>
      <c r="B2010" s="324"/>
      <c r="C2010" s="325"/>
      <c r="D2010" s="326"/>
      <c r="E2010" s="326"/>
      <c r="F2010" s="326">
        <f t="shared" si="810"/>
        <v>0</v>
      </c>
      <c r="G2010" s="22"/>
      <c r="H2010" s="23"/>
      <c r="I2010" s="22">
        <f t="shared" si="811"/>
        <v>0</v>
      </c>
      <c r="J2010" s="314"/>
      <c r="K2010" s="314"/>
      <c r="L2010" s="314"/>
      <c r="M2010" s="314"/>
      <c r="N2010" s="323" t="s">
        <v>24</v>
      </c>
      <c r="O2010" s="324"/>
      <c r="P2010" s="325"/>
      <c r="Q2010" s="326"/>
      <c r="R2010" s="326"/>
      <c r="S2010" s="326">
        <f t="shared" si="812"/>
        <v>0</v>
      </c>
      <c r="T2010" s="22"/>
      <c r="U2010" s="23"/>
      <c r="V2010" s="22">
        <f t="shared" si="813"/>
        <v>0</v>
      </c>
      <c r="W2010" s="314"/>
      <c r="X2010" s="314"/>
      <c r="Y2010" s="314"/>
      <c r="Z2010" s="314"/>
      <c r="AA2010" s="323" t="s">
        <v>24</v>
      </c>
      <c r="AB2010" s="324"/>
      <c r="AC2010" s="325"/>
      <c r="AD2010" s="326"/>
      <c r="AE2010" s="326"/>
      <c r="AF2010" s="326">
        <f t="shared" si="814"/>
        <v>0</v>
      </c>
      <c r="AG2010" s="22"/>
      <c r="AH2010" s="23"/>
      <c r="AI2010" s="22">
        <f t="shared" si="815"/>
        <v>0</v>
      </c>
      <c r="AJ2010" s="314"/>
      <c r="AK2010" s="314"/>
      <c r="AL2010" s="314"/>
      <c r="AM2010" s="314"/>
      <c r="AN2010" s="323" t="s">
        <v>24</v>
      </c>
      <c r="AO2010" s="324"/>
      <c r="AP2010" s="325"/>
      <c r="AQ2010" s="326"/>
      <c r="AR2010" s="326"/>
      <c r="AS2010" s="326">
        <f t="shared" si="816"/>
        <v>0</v>
      </c>
      <c r="AT2010" s="22"/>
      <c r="AU2010" s="23"/>
      <c r="AV2010" s="22">
        <f t="shared" si="817"/>
        <v>0</v>
      </c>
      <c r="AW2010" s="314"/>
      <c r="AX2010" s="314"/>
      <c r="AY2010" s="314"/>
      <c r="AZ2010" s="314"/>
      <c r="BA2010" s="30" t="s">
        <v>24</v>
      </c>
      <c r="BB2010" s="11"/>
      <c r="BC2010" s="12"/>
      <c r="BD2010" s="28"/>
      <c r="BE2010" s="28"/>
      <c r="BF2010" s="28">
        <f t="shared" si="818"/>
        <v>0</v>
      </c>
      <c r="BG2010" s="10"/>
      <c r="BH2010" s="15"/>
      <c r="BI2010" s="10">
        <f t="shared" si="819"/>
        <v>0</v>
      </c>
      <c r="BJ2010" s="5"/>
      <c r="BK2010" s="5"/>
      <c r="BL2010" s="5"/>
      <c r="BM2010" s="5"/>
    </row>
    <row r="2011" spans="1:65" x14ac:dyDescent="0.25">
      <c r="A2011" s="323" t="s">
        <v>24</v>
      </c>
      <c r="B2011" s="324"/>
      <c r="C2011" s="325"/>
      <c r="D2011" s="326"/>
      <c r="E2011" s="326"/>
      <c r="F2011" s="326">
        <f t="shared" si="810"/>
        <v>0</v>
      </c>
      <c r="G2011" s="22"/>
      <c r="H2011" s="23"/>
      <c r="I2011" s="22">
        <f t="shared" si="811"/>
        <v>0</v>
      </c>
      <c r="J2011" s="314"/>
      <c r="K2011" s="314"/>
      <c r="L2011" s="314"/>
      <c r="M2011" s="314"/>
      <c r="N2011" s="323" t="s">
        <v>24</v>
      </c>
      <c r="O2011" s="324"/>
      <c r="P2011" s="325"/>
      <c r="Q2011" s="326"/>
      <c r="R2011" s="326"/>
      <c r="S2011" s="326">
        <f t="shared" si="812"/>
        <v>0</v>
      </c>
      <c r="T2011" s="22"/>
      <c r="U2011" s="23"/>
      <c r="V2011" s="22">
        <f t="shared" si="813"/>
        <v>0</v>
      </c>
      <c r="W2011" s="314"/>
      <c r="X2011" s="314"/>
      <c r="Y2011" s="314"/>
      <c r="Z2011" s="314"/>
      <c r="AA2011" s="323" t="s">
        <v>24</v>
      </c>
      <c r="AB2011" s="324"/>
      <c r="AC2011" s="325"/>
      <c r="AD2011" s="326"/>
      <c r="AE2011" s="326"/>
      <c r="AF2011" s="326">
        <f t="shared" si="814"/>
        <v>0</v>
      </c>
      <c r="AG2011" s="22"/>
      <c r="AH2011" s="23"/>
      <c r="AI2011" s="22">
        <f t="shared" si="815"/>
        <v>0</v>
      </c>
      <c r="AJ2011" s="314"/>
      <c r="AK2011" s="314"/>
      <c r="AL2011" s="314"/>
      <c r="AM2011" s="314"/>
      <c r="AN2011" s="323" t="s">
        <v>24</v>
      </c>
      <c r="AO2011" s="324"/>
      <c r="AP2011" s="325"/>
      <c r="AQ2011" s="326"/>
      <c r="AR2011" s="326"/>
      <c r="AS2011" s="326">
        <f t="shared" si="816"/>
        <v>0</v>
      </c>
      <c r="AT2011" s="22"/>
      <c r="AU2011" s="23"/>
      <c r="AV2011" s="22">
        <f t="shared" si="817"/>
        <v>0</v>
      </c>
      <c r="AW2011" s="314"/>
      <c r="AX2011" s="314"/>
      <c r="AY2011" s="314"/>
      <c r="AZ2011" s="314"/>
      <c r="BA2011" s="30" t="s">
        <v>24</v>
      </c>
      <c r="BB2011" s="11"/>
      <c r="BC2011" s="12"/>
      <c r="BD2011" s="28"/>
      <c r="BE2011" s="28"/>
      <c r="BF2011" s="28">
        <f t="shared" si="818"/>
        <v>0</v>
      </c>
      <c r="BG2011" s="10"/>
      <c r="BH2011" s="15"/>
      <c r="BI2011" s="10">
        <f t="shared" si="819"/>
        <v>0</v>
      </c>
      <c r="BJ2011" s="5"/>
      <c r="BK2011" s="5"/>
      <c r="BL2011" s="5"/>
      <c r="BM2011" s="5"/>
    </row>
    <row r="2012" spans="1:65" x14ac:dyDescent="0.25">
      <c r="A2012" s="327" t="s">
        <v>25</v>
      </c>
      <c r="B2012" s="324"/>
      <c r="C2012" s="325"/>
      <c r="D2012" s="326"/>
      <c r="E2012" s="326"/>
      <c r="F2012" s="326">
        <f t="shared" si="810"/>
        <v>0</v>
      </c>
      <c r="G2012" s="22"/>
      <c r="H2012" s="23"/>
      <c r="I2012" s="22">
        <f t="shared" si="811"/>
        <v>0</v>
      </c>
      <c r="J2012" s="314"/>
      <c r="K2012" s="314"/>
      <c r="L2012" s="314"/>
      <c r="M2012" s="314"/>
      <c r="N2012" s="327" t="s">
        <v>25</v>
      </c>
      <c r="O2012" s="324"/>
      <c r="P2012" s="325"/>
      <c r="Q2012" s="326"/>
      <c r="R2012" s="326"/>
      <c r="S2012" s="326">
        <f t="shared" si="812"/>
        <v>0</v>
      </c>
      <c r="T2012" s="22"/>
      <c r="U2012" s="23"/>
      <c r="V2012" s="22">
        <f t="shared" si="813"/>
        <v>0</v>
      </c>
      <c r="W2012" s="314"/>
      <c r="X2012" s="314"/>
      <c r="Y2012" s="314"/>
      <c r="Z2012" s="314"/>
      <c r="AA2012" s="327" t="s">
        <v>25</v>
      </c>
      <c r="AB2012" s="324"/>
      <c r="AC2012" s="325"/>
      <c r="AD2012" s="326"/>
      <c r="AE2012" s="326"/>
      <c r="AF2012" s="326">
        <f t="shared" si="814"/>
        <v>0</v>
      </c>
      <c r="AG2012" s="22"/>
      <c r="AH2012" s="23"/>
      <c r="AI2012" s="22">
        <f t="shared" si="815"/>
        <v>0</v>
      </c>
      <c r="AJ2012" s="314"/>
      <c r="AK2012" s="314"/>
      <c r="AL2012" s="314"/>
      <c r="AM2012" s="314"/>
      <c r="AN2012" s="327" t="s">
        <v>25</v>
      </c>
      <c r="AO2012" s="324"/>
      <c r="AP2012" s="325"/>
      <c r="AQ2012" s="326"/>
      <c r="AR2012" s="326"/>
      <c r="AS2012" s="326">
        <f t="shared" si="816"/>
        <v>0</v>
      </c>
      <c r="AT2012" s="22"/>
      <c r="AU2012" s="23"/>
      <c r="AV2012" s="22">
        <f t="shared" si="817"/>
        <v>0</v>
      </c>
      <c r="AW2012" s="314"/>
      <c r="AX2012" s="314"/>
      <c r="AY2012" s="314"/>
      <c r="AZ2012" s="314"/>
      <c r="BA2012" s="31" t="s">
        <v>25</v>
      </c>
      <c r="BB2012" s="11"/>
      <c r="BC2012" s="12"/>
      <c r="BD2012" s="28"/>
      <c r="BE2012" s="28"/>
      <c r="BF2012" s="28">
        <f t="shared" si="818"/>
        <v>0</v>
      </c>
      <c r="BG2012" s="10"/>
      <c r="BH2012" s="15"/>
      <c r="BI2012" s="10">
        <f t="shared" si="819"/>
        <v>0</v>
      </c>
      <c r="BJ2012" s="5"/>
      <c r="BK2012" s="5"/>
      <c r="BL2012" s="5"/>
      <c r="BM2012" s="5"/>
    </row>
    <row r="2013" spans="1:65" x14ac:dyDescent="0.25">
      <c r="A2013" s="327" t="s">
        <v>25</v>
      </c>
      <c r="B2013" s="324"/>
      <c r="C2013" s="325"/>
      <c r="D2013" s="326"/>
      <c r="E2013" s="326"/>
      <c r="F2013" s="326">
        <f t="shared" si="810"/>
        <v>0</v>
      </c>
      <c r="G2013" s="22"/>
      <c r="H2013" s="23"/>
      <c r="I2013" s="22">
        <f t="shared" si="811"/>
        <v>0</v>
      </c>
      <c r="J2013" s="314"/>
      <c r="K2013" s="314"/>
      <c r="L2013" s="314"/>
      <c r="M2013" s="314"/>
      <c r="N2013" s="327" t="s">
        <v>25</v>
      </c>
      <c r="O2013" s="324"/>
      <c r="P2013" s="325"/>
      <c r="Q2013" s="326"/>
      <c r="R2013" s="326"/>
      <c r="S2013" s="326">
        <f t="shared" si="812"/>
        <v>0</v>
      </c>
      <c r="T2013" s="22"/>
      <c r="U2013" s="23"/>
      <c r="V2013" s="22">
        <f t="shared" si="813"/>
        <v>0</v>
      </c>
      <c r="W2013" s="314"/>
      <c r="X2013" s="314"/>
      <c r="Y2013" s="314"/>
      <c r="Z2013" s="314"/>
      <c r="AA2013" s="327" t="s">
        <v>25</v>
      </c>
      <c r="AB2013" s="324"/>
      <c r="AC2013" s="325"/>
      <c r="AD2013" s="326"/>
      <c r="AE2013" s="326"/>
      <c r="AF2013" s="326">
        <f t="shared" si="814"/>
        <v>0</v>
      </c>
      <c r="AG2013" s="22"/>
      <c r="AH2013" s="23"/>
      <c r="AI2013" s="22">
        <f t="shared" si="815"/>
        <v>0</v>
      </c>
      <c r="AJ2013" s="314"/>
      <c r="AK2013" s="314"/>
      <c r="AL2013" s="314"/>
      <c r="AM2013" s="314"/>
      <c r="AN2013" s="327" t="s">
        <v>25</v>
      </c>
      <c r="AO2013" s="324"/>
      <c r="AP2013" s="325"/>
      <c r="AQ2013" s="326"/>
      <c r="AR2013" s="326"/>
      <c r="AS2013" s="326">
        <f t="shared" si="816"/>
        <v>0</v>
      </c>
      <c r="AT2013" s="22"/>
      <c r="AU2013" s="23"/>
      <c r="AV2013" s="22">
        <f t="shared" si="817"/>
        <v>0</v>
      </c>
      <c r="AW2013" s="314"/>
      <c r="AX2013" s="314"/>
      <c r="AY2013" s="314"/>
      <c r="AZ2013" s="314"/>
      <c r="BA2013" s="31" t="s">
        <v>25</v>
      </c>
      <c r="BB2013" s="11"/>
      <c r="BC2013" s="12"/>
      <c r="BD2013" s="28"/>
      <c r="BE2013" s="28"/>
      <c r="BF2013" s="28">
        <f t="shared" si="818"/>
        <v>0</v>
      </c>
      <c r="BG2013" s="10"/>
      <c r="BH2013" s="15"/>
      <c r="BI2013" s="10">
        <f t="shared" si="819"/>
        <v>0</v>
      </c>
      <c r="BJ2013" s="5"/>
      <c r="BK2013" s="5"/>
      <c r="BL2013" s="5"/>
      <c r="BM2013" s="5"/>
    </row>
    <row r="2014" spans="1:65" x14ac:dyDescent="0.25">
      <c r="A2014" s="327" t="s">
        <v>25</v>
      </c>
      <c r="B2014" s="324"/>
      <c r="C2014" s="325"/>
      <c r="D2014" s="326"/>
      <c r="E2014" s="326"/>
      <c r="F2014" s="326">
        <f t="shared" si="810"/>
        <v>0</v>
      </c>
      <c r="G2014" s="22"/>
      <c r="H2014" s="23"/>
      <c r="I2014" s="22">
        <f t="shared" si="811"/>
        <v>0</v>
      </c>
      <c r="J2014" s="314"/>
      <c r="K2014" s="314"/>
      <c r="L2014" s="314"/>
      <c r="M2014" s="314"/>
      <c r="N2014" s="327" t="s">
        <v>25</v>
      </c>
      <c r="O2014" s="324"/>
      <c r="P2014" s="325"/>
      <c r="Q2014" s="326"/>
      <c r="R2014" s="326"/>
      <c r="S2014" s="326">
        <f t="shared" si="812"/>
        <v>0</v>
      </c>
      <c r="T2014" s="22"/>
      <c r="U2014" s="23"/>
      <c r="V2014" s="22">
        <f t="shared" si="813"/>
        <v>0</v>
      </c>
      <c r="W2014" s="314"/>
      <c r="X2014" s="314"/>
      <c r="Y2014" s="314"/>
      <c r="Z2014" s="314"/>
      <c r="AA2014" s="327" t="s">
        <v>25</v>
      </c>
      <c r="AB2014" s="324"/>
      <c r="AC2014" s="325"/>
      <c r="AD2014" s="326"/>
      <c r="AE2014" s="326"/>
      <c r="AF2014" s="326">
        <f t="shared" si="814"/>
        <v>0</v>
      </c>
      <c r="AG2014" s="22"/>
      <c r="AH2014" s="23"/>
      <c r="AI2014" s="22">
        <f t="shared" si="815"/>
        <v>0</v>
      </c>
      <c r="AJ2014" s="314"/>
      <c r="AK2014" s="314"/>
      <c r="AL2014" s="314"/>
      <c r="AM2014" s="314"/>
      <c r="AN2014" s="327" t="s">
        <v>25</v>
      </c>
      <c r="AO2014" s="324"/>
      <c r="AP2014" s="325"/>
      <c r="AQ2014" s="326"/>
      <c r="AR2014" s="326"/>
      <c r="AS2014" s="326">
        <f t="shared" si="816"/>
        <v>0</v>
      </c>
      <c r="AT2014" s="22"/>
      <c r="AU2014" s="23"/>
      <c r="AV2014" s="22">
        <f t="shared" si="817"/>
        <v>0</v>
      </c>
      <c r="AW2014" s="314"/>
      <c r="AX2014" s="314"/>
      <c r="AY2014" s="314"/>
      <c r="AZ2014" s="314"/>
      <c r="BA2014" s="31" t="s">
        <v>25</v>
      </c>
      <c r="BB2014" s="11"/>
      <c r="BC2014" s="12"/>
      <c r="BD2014" s="28"/>
      <c r="BE2014" s="28"/>
      <c r="BF2014" s="28">
        <f t="shared" si="818"/>
        <v>0</v>
      </c>
      <c r="BG2014" s="10"/>
      <c r="BH2014" s="15"/>
      <c r="BI2014" s="10">
        <f t="shared" si="819"/>
        <v>0</v>
      </c>
      <c r="BJ2014" s="5"/>
      <c r="BK2014" s="5"/>
      <c r="BL2014" s="5"/>
      <c r="BM2014" s="5"/>
    </row>
    <row r="2015" spans="1:65" x14ac:dyDescent="0.25">
      <c r="A2015" s="327" t="s">
        <v>39</v>
      </c>
      <c r="B2015" s="324"/>
      <c r="C2015" s="325"/>
      <c r="D2015" s="326"/>
      <c r="E2015" s="326"/>
      <c r="F2015" s="326"/>
      <c r="G2015" s="22"/>
      <c r="H2015" s="23"/>
      <c r="I2015" s="22">
        <f t="shared" ref="I2015:I2017" si="820">SUM(G2015*H2015)</f>
        <v>0</v>
      </c>
      <c r="J2015" s="314"/>
      <c r="K2015" s="314"/>
      <c r="L2015" s="314"/>
      <c r="M2015" s="314"/>
      <c r="N2015" s="327" t="s">
        <v>39</v>
      </c>
      <c r="O2015" s="324"/>
      <c r="P2015" s="325"/>
      <c r="Q2015" s="326"/>
      <c r="R2015" s="326"/>
      <c r="S2015" s="326"/>
      <c r="T2015" s="22"/>
      <c r="U2015" s="23"/>
      <c r="V2015" s="22">
        <f t="shared" ref="V2015:V2017" si="821">SUM(T2015*U2015)</f>
        <v>0</v>
      </c>
      <c r="W2015" s="314"/>
      <c r="X2015" s="314"/>
      <c r="Y2015" s="314"/>
      <c r="Z2015" s="314"/>
      <c r="AA2015" s="327" t="s">
        <v>39</v>
      </c>
      <c r="AB2015" s="324"/>
      <c r="AC2015" s="325"/>
      <c r="AD2015" s="326"/>
      <c r="AE2015" s="326"/>
      <c r="AF2015" s="326"/>
      <c r="AG2015" s="22"/>
      <c r="AH2015" s="23"/>
      <c r="AI2015" s="22">
        <f t="shared" ref="AI2015:AI2036" si="822">SUM(AG2015*AH2015)</f>
        <v>0</v>
      </c>
      <c r="AJ2015" s="314"/>
      <c r="AK2015" s="314"/>
      <c r="AL2015" s="314"/>
      <c r="AM2015" s="314"/>
      <c r="AN2015" s="327" t="s">
        <v>39</v>
      </c>
      <c r="AO2015" s="324"/>
      <c r="AP2015" s="325"/>
      <c r="AQ2015" s="326"/>
      <c r="AR2015" s="326"/>
      <c r="AS2015" s="326"/>
      <c r="AT2015" s="22"/>
      <c r="AU2015" s="23"/>
      <c r="AV2015" s="22">
        <f t="shared" ref="AV2015:AV2036" si="823">SUM(AT2015*AU2015)</f>
        <v>0</v>
      </c>
      <c r="AW2015" s="314"/>
      <c r="AX2015" s="314"/>
      <c r="AY2015" s="314"/>
      <c r="AZ2015" s="314"/>
      <c r="BA2015" s="31" t="s">
        <v>39</v>
      </c>
      <c r="BB2015" s="11"/>
      <c r="BC2015" s="12"/>
      <c r="BD2015" s="28"/>
      <c r="BE2015" s="28"/>
      <c r="BF2015" s="28"/>
      <c r="BG2015" s="10"/>
      <c r="BH2015" s="15"/>
      <c r="BI2015" s="10">
        <f t="shared" ref="BI2015:BI2036" si="824">SUM(BG2015*BH2015)</f>
        <v>0</v>
      </c>
      <c r="BJ2015" s="5"/>
      <c r="BK2015" s="5"/>
      <c r="BL2015" s="5"/>
      <c r="BM2015" s="5"/>
    </row>
    <row r="2016" spans="1:65" x14ac:dyDescent="0.25">
      <c r="A2016" s="327" t="s">
        <v>39</v>
      </c>
      <c r="B2016" s="324"/>
      <c r="C2016" s="325"/>
      <c r="D2016" s="326"/>
      <c r="E2016" s="326"/>
      <c r="F2016" s="326"/>
      <c r="G2016" s="22"/>
      <c r="H2016" s="23"/>
      <c r="I2016" s="22">
        <f t="shared" si="820"/>
        <v>0</v>
      </c>
      <c r="J2016" s="314"/>
      <c r="K2016" s="314"/>
      <c r="L2016" s="314"/>
      <c r="M2016" s="314"/>
      <c r="N2016" s="327" t="s">
        <v>39</v>
      </c>
      <c r="O2016" s="324"/>
      <c r="P2016" s="325"/>
      <c r="Q2016" s="326"/>
      <c r="R2016" s="326"/>
      <c r="S2016" s="326"/>
      <c r="T2016" s="22"/>
      <c r="U2016" s="23"/>
      <c r="V2016" s="22">
        <f t="shared" si="821"/>
        <v>0</v>
      </c>
      <c r="W2016" s="314"/>
      <c r="X2016" s="314"/>
      <c r="Y2016" s="314"/>
      <c r="Z2016" s="314"/>
      <c r="AA2016" s="327" t="s">
        <v>39</v>
      </c>
      <c r="AB2016" s="324"/>
      <c r="AC2016" s="325"/>
      <c r="AD2016" s="326"/>
      <c r="AE2016" s="326"/>
      <c r="AF2016" s="326"/>
      <c r="AG2016" s="22"/>
      <c r="AH2016" s="23"/>
      <c r="AI2016" s="22">
        <f t="shared" si="822"/>
        <v>0</v>
      </c>
      <c r="AJ2016" s="314"/>
      <c r="AK2016" s="314"/>
      <c r="AL2016" s="314"/>
      <c r="AM2016" s="314"/>
      <c r="AN2016" s="327" t="s">
        <v>39</v>
      </c>
      <c r="AO2016" s="324"/>
      <c r="AP2016" s="325"/>
      <c r="AQ2016" s="326"/>
      <c r="AR2016" s="326"/>
      <c r="AS2016" s="326"/>
      <c r="AT2016" s="22"/>
      <c r="AU2016" s="23"/>
      <c r="AV2016" s="22">
        <f t="shared" si="823"/>
        <v>0</v>
      </c>
      <c r="AW2016" s="314"/>
      <c r="AX2016" s="314"/>
      <c r="AY2016" s="314"/>
      <c r="AZ2016" s="314"/>
      <c r="BA2016" s="31" t="s">
        <v>39</v>
      </c>
      <c r="BB2016" s="11"/>
      <c r="BC2016" s="12"/>
      <c r="BD2016" s="28"/>
      <c r="BE2016" s="28"/>
      <c r="BF2016" s="28"/>
      <c r="BG2016" s="10"/>
      <c r="BH2016" s="15"/>
      <c r="BI2016" s="10">
        <f t="shared" si="824"/>
        <v>0</v>
      </c>
      <c r="BJ2016" s="5"/>
      <c r="BK2016" s="5"/>
      <c r="BL2016" s="5"/>
      <c r="BM2016" s="5"/>
    </row>
    <row r="2017" spans="1:65" x14ac:dyDescent="0.25">
      <c r="A2017" s="327" t="s">
        <v>39</v>
      </c>
      <c r="B2017" s="324"/>
      <c r="C2017" s="325"/>
      <c r="D2017" s="326"/>
      <c r="E2017" s="326"/>
      <c r="F2017" s="326"/>
      <c r="G2017" s="22"/>
      <c r="H2017" s="23"/>
      <c r="I2017" s="22">
        <f t="shared" si="820"/>
        <v>0</v>
      </c>
      <c r="J2017" s="314"/>
      <c r="K2017" s="314"/>
      <c r="L2017" s="314"/>
      <c r="M2017" s="314"/>
      <c r="N2017" s="327" t="s">
        <v>39</v>
      </c>
      <c r="O2017" s="324"/>
      <c r="P2017" s="325"/>
      <c r="Q2017" s="326"/>
      <c r="R2017" s="326"/>
      <c r="S2017" s="326"/>
      <c r="T2017" s="22"/>
      <c r="U2017" s="23"/>
      <c r="V2017" s="22">
        <f t="shared" si="821"/>
        <v>0</v>
      </c>
      <c r="W2017" s="314"/>
      <c r="X2017" s="314"/>
      <c r="Y2017" s="314"/>
      <c r="Z2017" s="314"/>
      <c r="AA2017" s="327" t="s">
        <v>39</v>
      </c>
      <c r="AB2017" s="324"/>
      <c r="AC2017" s="325"/>
      <c r="AD2017" s="326"/>
      <c r="AE2017" s="326"/>
      <c r="AF2017" s="326"/>
      <c r="AG2017" s="22"/>
      <c r="AH2017" s="23"/>
      <c r="AI2017" s="22">
        <f t="shared" si="822"/>
        <v>0</v>
      </c>
      <c r="AJ2017" s="314"/>
      <c r="AK2017" s="314"/>
      <c r="AL2017" s="314"/>
      <c r="AM2017" s="314"/>
      <c r="AN2017" s="327" t="s">
        <v>39</v>
      </c>
      <c r="AO2017" s="324"/>
      <c r="AP2017" s="325"/>
      <c r="AQ2017" s="326"/>
      <c r="AR2017" s="326"/>
      <c r="AS2017" s="326"/>
      <c r="AT2017" s="22"/>
      <c r="AU2017" s="23"/>
      <c r="AV2017" s="22">
        <f t="shared" si="823"/>
        <v>0</v>
      </c>
      <c r="AW2017" s="314"/>
      <c r="AX2017" s="314"/>
      <c r="AY2017" s="314"/>
      <c r="AZ2017" s="314"/>
      <c r="BA2017" s="31" t="s">
        <v>39</v>
      </c>
      <c r="BB2017" s="11"/>
      <c r="BC2017" s="12"/>
      <c r="BD2017" s="28"/>
      <c r="BE2017" s="28"/>
      <c r="BF2017" s="28"/>
      <c r="BG2017" s="10"/>
      <c r="BH2017" s="15"/>
      <c r="BI2017" s="10">
        <f t="shared" si="824"/>
        <v>0</v>
      </c>
      <c r="BJ2017" s="5"/>
      <c r="BK2017" s="5"/>
      <c r="BL2017" s="5"/>
      <c r="BM2017" s="5"/>
    </row>
    <row r="2018" spans="1:65" x14ac:dyDescent="0.25">
      <c r="A2018" s="328" t="s">
        <v>28</v>
      </c>
      <c r="B2018" s="324" t="s">
        <v>1260</v>
      </c>
      <c r="C2018" s="325"/>
      <c r="D2018" s="326"/>
      <c r="E2018" s="326"/>
      <c r="F2018" s="326"/>
      <c r="G2018" s="22">
        <v>1</v>
      </c>
      <c r="H2018" s="329">
        <f>SUM(VENEER!X46)</f>
        <v>438.46</v>
      </c>
      <c r="I2018" s="22">
        <f t="shared" ref="I2018:I2036" si="825">SUM(G2018*H2018)</f>
        <v>438.46</v>
      </c>
      <c r="J2018" s="329" t="s">
        <v>1338</v>
      </c>
      <c r="K2018" s="330"/>
      <c r="L2018" s="314"/>
      <c r="M2018" s="314"/>
      <c r="N2018" s="328" t="s">
        <v>28</v>
      </c>
      <c r="O2018" s="324" t="s">
        <v>1260</v>
      </c>
      <c r="P2018" s="325"/>
      <c r="Q2018" s="326"/>
      <c r="R2018" s="326"/>
      <c r="S2018" s="326"/>
      <c r="T2018" s="22">
        <v>1</v>
      </c>
      <c r="U2018" s="329">
        <f>SUM('VENEER TO LAMINATE'!M44)</f>
        <v>105.81</v>
      </c>
      <c r="V2018" s="22">
        <f t="shared" ref="V2018:V2036" si="826">SUM(T2018*U2018)</f>
        <v>105.81</v>
      </c>
      <c r="W2018" s="329" t="s">
        <v>1514</v>
      </c>
      <c r="X2018" s="330"/>
      <c r="Y2018" s="314"/>
      <c r="Z2018" s="314"/>
      <c r="AA2018" s="328" t="s">
        <v>28</v>
      </c>
      <c r="AB2018" s="324" t="s">
        <v>1260</v>
      </c>
      <c r="AC2018" s="325"/>
      <c r="AD2018" s="326"/>
      <c r="AE2018" s="326"/>
      <c r="AF2018" s="326"/>
      <c r="AG2018" s="22">
        <v>1</v>
      </c>
      <c r="AH2018" s="329">
        <f>SUM('EGGER LAMINATE'!N46)</f>
        <v>150.12</v>
      </c>
      <c r="AI2018" s="22">
        <f t="shared" si="822"/>
        <v>150.12</v>
      </c>
      <c r="AJ2018" s="329" t="s">
        <v>1527</v>
      </c>
      <c r="AK2018" s="330"/>
      <c r="AL2018" s="314"/>
      <c r="AM2018" s="314"/>
      <c r="AN2018" s="328" t="s">
        <v>28</v>
      </c>
      <c r="AO2018" s="324" t="s">
        <v>1260</v>
      </c>
      <c r="AP2018" s="325"/>
      <c r="AQ2018" s="326"/>
      <c r="AR2018" s="326"/>
      <c r="AS2018" s="326"/>
      <c r="AT2018" s="22">
        <v>1</v>
      </c>
      <c r="AU2018" s="329">
        <f>SUM(VENEER!U46)</f>
        <v>646.36</v>
      </c>
      <c r="AV2018" s="22">
        <f t="shared" si="823"/>
        <v>646.36</v>
      </c>
      <c r="AW2018" s="329" t="s">
        <v>1629</v>
      </c>
      <c r="AX2018" s="330"/>
      <c r="AY2018" s="314"/>
      <c r="AZ2018" s="314"/>
      <c r="BA2018" s="32" t="s">
        <v>28</v>
      </c>
      <c r="BB2018" s="11" t="s">
        <v>1260</v>
      </c>
      <c r="BC2018" s="12"/>
      <c r="BD2018" s="28"/>
      <c r="BE2018" s="28"/>
      <c r="BF2018" s="28"/>
      <c r="BG2018" s="10">
        <v>1</v>
      </c>
      <c r="BH2018" s="236">
        <f>SUM(VENEER!AE46)</f>
        <v>658.46</v>
      </c>
      <c r="BI2018" s="10">
        <f t="shared" si="824"/>
        <v>658.46</v>
      </c>
      <c r="BJ2018" s="171" t="s">
        <v>1676</v>
      </c>
      <c r="BK2018" s="172"/>
      <c r="BL2018" s="5"/>
      <c r="BM2018" s="5"/>
    </row>
    <row r="2019" spans="1:65" x14ac:dyDescent="0.25">
      <c r="A2019" s="328" t="s">
        <v>28</v>
      </c>
      <c r="B2019" s="324"/>
      <c r="C2019" s="325"/>
      <c r="D2019" s="326"/>
      <c r="E2019" s="326"/>
      <c r="F2019" s="326"/>
      <c r="G2019" s="22"/>
      <c r="H2019" s="23"/>
      <c r="I2019" s="22">
        <f t="shared" si="825"/>
        <v>0</v>
      </c>
      <c r="J2019" s="314"/>
      <c r="K2019" s="314"/>
      <c r="L2019" s="314"/>
      <c r="M2019" s="314"/>
      <c r="N2019" s="328" t="s">
        <v>28</v>
      </c>
      <c r="O2019" s="324"/>
      <c r="P2019" s="325"/>
      <c r="Q2019" s="326"/>
      <c r="R2019" s="326"/>
      <c r="S2019" s="326"/>
      <c r="T2019" s="22"/>
      <c r="U2019" s="23"/>
      <c r="V2019" s="22">
        <f t="shared" si="826"/>
        <v>0</v>
      </c>
      <c r="W2019" s="314"/>
      <c r="X2019" s="314"/>
      <c r="Y2019" s="314"/>
      <c r="Z2019" s="314"/>
      <c r="AA2019" s="328" t="s">
        <v>28</v>
      </c>
      <c r="AB2019" s="324"/>
      <c r="AC2019" s="325"/>
      <c r="AD2019" s="326"/>
      <c r="AE2019" s="326"/>
      <c r="AF2019" s="326"/>
      <c r="AG2019" s="22"/>
      <c r="AH2019" s="23"/>
      <c r="AI2019" s="22">
        <f t="shared" si="822"/>
        <v>0</v>
      </c>
      <c r="AJ2019" s="314"/>
      <c r="AK2019" s="314"/>
      <c r="AL2019" s="314"/>
      <c r="AM2019" s="314"/>
      <c r="AN2019" s="328" t="s">
        <v>28</v>
      </c>
      <c r="AO2019" s="324"/>
      <c r="AP2019" s="325"/>
      <c r="AQ2019" s="326"/>
      <c r="AR2019" s="326"/>
      <c r="AS2019" s="326"/>
      <c r="AT2019" s="22"/>
      <c r="AU2019" s="23"/>
      <c r="AV2019" s="22">
        <f t="shared" si="823"/>
        <v>0</v>
      </c>
      <c r="AW2019" s="314"/>
      <c r="AX2019" s="314"/>
      <c r="AY2019" s="314"/>
      <c r="AZ2019" s="314"/>
      <c r="BA2019" s="32" t="s">
        <v>28</v>
      </c>
      <c r="BB2019" s="11"/>
      <c r="BC2019" s="12"/>
      <c r="BD2019" s="28"/>
      <c r="BE2019" s="28"/>
      <c r="BF2019" s="28"/>
      <c r="BG2019" s="10"/>
      <c r="BH2019" s="15"/>
      <c r="BI2019" s="10">
        <f t="shared" si="824"/>
        <v>0</v>
      </c>
      <c r="BJ2019" s="5"/>
      <c r="BK2019" s="5"/>
      <c r="BL2019" s="5"/>
      <c r="BM2019" s="5"/>
    </row>
    <row r="2020" spans="1:65" x14ac:dyDescent="0.25">
      <c r="A2020" s="328" t="s">
        <v>28</v>
      </c>
      <c r="B2020" s="324"/>
      <c r="C2020" s="325"/>
      <c r="D2020" s="326"/>
      <c r="E2020" s="326"/>
      <c r="F2020" s="326"/>
      <c r="G2020" s="22"/>
      <c r="H2020" s="23"/>
      <c r="I2020" s="22">
        <f t="shared" si="825"/>
        <v>0</v>
      </c>
      <c r="J2020" s="314"/>
      <c r="K2020" s="314"/>
      <c r="L2020" s="314"/>
      <c r="M2020" s="314"/>
      <c r="N2020" s="328" t="s">
        <v>28</v>
      </c>
      <c r="O2020" s="324"/>
      <c r="P2020" s="325"/>
      <c r="Q2020" s="326"/>
      <c r="R2020" s="326"/>
      <c r="S2020" s="326"/>
      <c r="T2020" s="22"/>
      <c r="U2020" s="23"/>
      <c r="V2020" s="22">
        <f t="shared" si="826"/>
        <v>0</v>
      </c>
      <c r="W2020" s="314"/>
      <c r="X2020" s="314"/>
      <c r="Y2020" s="314"/>
      <c r="Z2020" s="314"/>
      <c r="AA2020" s="328" t="s">
        <v>28</v>
      </c>
      <c r="AB2020" s="324"/>
      <c r="AC2020" s="325"/>
      <c r="AD2020" s="326"/>
      <c r="AE2020" s="326"/>
      <c r="AF2020" s="326"/>
      <c r="AG2020" s="22"/>
      <c r="AH2020" s="23"/>
      <c r="AI2020" s="22">
        <f t="shared" si="822"/>
        <v>0</v>
      </c>
      <c r="AJ2020" s="314"/>
      <c r="AK2020" s="314"/>
      <c r="AL2020" s="314"/>
      <c r="AM2020" s="314"/>
      <c r="AN2020" s="328" t="s">
        <v>28</v>
      </c>
      <c r="AO2020" s="324"/>
      <c r="AP2020" s="325"/>
      <c r="AQ2020" s="326"/>
      <c r="AR2020" s="326"/>
      <c r="AS2020" s="326"/>
      <c r="AT2020" s="22"/>
      <c r="AU2020" s="23"/>
      <c r="AV2020" s="22">
        <f t="shared" si="823"/>
        <v>0</v>
      </c>
      <c r="AW2020" s="314"/>
      <c r="AX2020" s="314"/>
      <c r="AY2020" s="314"/>
      <c r="AZ2020" s="314"/>
      <c r="BA2020" s="32" t="s">
        <v>28</v>
      </c>
      <c r="BB2020" s="11"/>
      <c r="BC2020" s="12"/>
      <c r="BD2020" s="28"/>
      <c r="BE2020" s="28"/>
      <c r="BF2020" s="28"/>
      <c r="BG2020" s="10"/>
      <c r="BH2020" s="15"/>
      <c r="BI2020" s="10">
        <f t="shared" si="824"/>
        <v>0</v>
      </c>
      <c r="BJ2020" s="5"/>
      <c r="BK2020" s="5"/>
      <c r="BL2020" s="5"/>
      <c r="BM2020" s="5"/>
    </row>
    <row r="2021" spans="1:65" x14ac:dyDescent="0.25">
      <c r="A2021" s="311" t="s">
        <v>26</v>
      </c>
      <c r="B2021" s="324"/>
      <c r="C2021" s="325"/>
      <c r="D2021" s="326"/>
      <c r="E2021" s="326"/>
      <c r="F2021" s="326"/>
      <c r="G2021" s="331">
        <v>0.1</v>
      </c>
      <c r="H2021" s="23">
        <f>SUM(I2018:I2020)</f>
        <v>438.46</v>
      </c>
      <c r="I2021" s="22">
        <f t="shared" si="825"/>
        <v>43.846000000000004</v>
      </c>
      <c r="J2021" s="314"/>
      <c r="K2021" s="314"/>
      <c r="L2021" s="314"/>
      <c r="M2021" s="314"/>
      <c r="N2021" s="311" t="s">
        <v>26</v>
      </c>
      <c r="O2021" s="324"/>
      <c r="P2021" s="325"/>
      <c r="Q2021" s="326"/>
      <c r="R2021" s="326"/>
      <c r="S2021" s="326"/>
      <c r="T2021" s="331">
        <v>0.1</v>
      </c>
      <c r="U2021" s="23">
        <f>SUM(V2018:V2020)</f>
        <v>105.81</v>
      </c>
      <c r="V2021" s="22">
        <f t="shared" si="826"/>
        <v>10.581000000000001</v>
      </c>
      <c r="W2021" s="314"/>
      <c r="X2021" s="314"/>
      <c r="Y2021" s="314"/>
      <c r="Z2021" s="314"/>
      <c r="AA2021" s="311" t="s">
        <v>26</v>
      </c>
      <c r="AB2021" s="324"/>
      <c r="AC2021" s="325"/>
      <c r="AD2021" s="326"/>
      <c r="AE2021" s="326"/>
      <c r="AF2021" s="326"/>
      <c r="AG2021" s="331">
        <v>0.1</v>
      </c>
      <c r="AH2021" s="23">
        <f>SUM(AI2018:AI2020)</f>
        <v>150.12</v>
      </c>
      <c r="AI2021" s="22">
        <f t="shared" si="822"/>
        <v>15.012</v>
      </c>
      <c r="AJ2021" s="314"/>
      <c r="AK2021" s="314"/>
      <c r="AL2021" s="314"/>
      <c r="AM2021" s="314"/>
      <c r="AN2021" s="311" t="s">
        <v>26</v>
      </c>
      <c r="AO2021" s="324"/>
      <c r="AP2021" s="325"/>
      <c r="AQ2021" s="326"/>
      <c r="AR2021" s="326"/>
      <c r="AS2021" s="326"/>
      <c r="AT2021" s="331">
        <v>0.1</v>
      </c>
      <c r="AU2021" s="23">
        <f>SUM(AV2018:AV2020)</f>
        <v>646.36</v>
      </c>
      <c r="AV2021" s="22">
        <f t="shared" si="823"/>
        <v>64.63600000000001</v>
      </c>
      <c r="AW2021" s="314"/>
      <c r="AX2021" s="314"/>
      <c r="AY2021" s="314"/>
      <c r="AZ2021" s="314"/>
      <c r="BA2021" t="s">
        <v>26</v>
      </c>
      <c r="BB2021" s="11"/>
      <c r="BC2021" s="12"/>
      <c r="BD2021" s="28"/>
      <c r="BE2021" s="28"/>
      <c r="BF2021" s="28"/>
      <c r="BG2021" s="33">
        <v>0.1</v>
      </c>
      <c r="BH2021" s="15">
        <f>SUM(BI2018:BI2020)</f>
        <v>658.46</v>
      </c>
      <c r="BI2021" s="10">
        <f t="shared" si="824"/>
        <v>65.846000000000004</v>
      </c>
      <c r="BJ2021" s="5"/>
      <c r="BK2021" s="5"/>
      <c r="BL2021" s="5"/>
      <c r="BM2021" s="5"/>
    </row>
    <row r="2022" spans="1:65" x14ac:dyDescent="0.25">
      <c r="A2022" s="311"/>
      <c r="B2022" s="324" t="s">
        <v>27</v>
      </c>
      <c r="C2022" s="325"/>
      <c r="D2022" s="326"/>
      <c r="E2022" s="326"/>
      <c r="F2022" s="326"/>
      <c r="G2022" s="22"/>
      <c r="H2022" s="23"/>
      <c r="I2022" s="22">
        <f t="shared" si="825"/>
        <v>0</v>
      </c>
      <c r="J2022" s="314"/>
      <c r="K2022" s="314"/>
      <c r="L2022" s="314"/>
      <c r="M2022" s="314"/>
      <c r="N2022" s="311"/>
      <c r="O2022" s="324" t="s">
        <v>27</v>
      </c>
      <c r="P2022" s="325"/>
      <c r="Q2022" s="326"/>
      <c r="R2022" s="326"/>
      <c r="S2022" s="326"/>
      <c r="T2022" s="22"/>
      <c r="U2022" s="23"/>
      <c r="V2022" s="22">
        <f t="shared" si="826"/>
        <v>0</v>
      </c>
      <c r="W2022" s="314"/>
      <c r="X2022" s="314"/>
      <c r="Y2022" s="314"/>
      <c r="Z2022" s="314"/>
      <c r="AA2022" s="311"/>
      <c r="AB2022" s="324" t="s">
        <v>27</v>
      </c>
      <c r="AC2022" s="325"/>
      <c r="AD2022" s="326"/>
      <c r="AE2022" s="326"/>
      <c r="AF2022" s="326"/>
      <c r="AG2022" s="22"/>
      <c r="AH2022" s="23"/>
      <c r="AI2022" s="22">
        <f t="shared" si="822"/>
        <v>0</v>
      </c>
      <c r="AJ2022" s="314"/>
      <c r="AK2022" s="314"/>
      <c r="AL2022" s="314"/>
      <c r="AM2022" s="314"/>
      <c r="AN2022" s="311"/>
      <c r="AO2022" s="324" t="s">
        <v>27</v>
      </c>
      <c r="AP2022" s="325"/>
      <c r="AQ2022" s="326"/>
      <c r="AR2022" s="326"/>
      <c r="AS2022" s="326"/>
      <c r="AT2022" s="22"/>
      <c r="AU2022" s="23"/>
      <c r="AV2022" s="22">
        <f t="shared" si="823"/>
        <v>0</v>
      </c>
      <c r="AW2022" s="314"/>
      <c r="AX2022" s="314"/>
      <c r="AY2022" s="314"/>
      <c r="AZ2022" s="314"/>
      <c r="BB2022" s="11" t="s">
        <v>27</v>
      </c>
      <c r="BC2022" s="12"/>
      <c r="BD2022" s="28"/>
      <c r="BE2022" s="28"/>
      <c r="BF2022" s="28"/>
      <c r="BG2022" s="10"/>
      <c r="BH2022" s="15"/>
      <c r="BI2022" s="10">
        <f t="shared" si="824"/>
        <v>0</v>
      </c>
      <c r="BJ2022" s="5"/>
      <c r="BK2022" s="5"/>
      <c r="BL2022" s="5"/>
      <c r="BM2022" s="5"/>
    </row>
    <row r="2023" spans="1:65" x14ac:dyDescent="0.25">
      <c r="A2023" s="311"/>
      <c r="B2023" s="324" t="s">
        <v>13</v>
      </c>
      <c r="C2023" s="325" t="s">
        <v>14</v>
      </c>
      <c r="D2023" s="326" t="s">
        <v>29</v>
      </c>
      <c r="E2023" s="326"/>
      <c r="F2023" s="326">
        <f>SUM(G2009:G2011)</f>
        <v>0</v>
      </c>
      <c r="G2023" s="332">
        <f>SUM(F2023)/20</f>
        <v>0</v>
      </c>
      <c r="H2023" s="23"/>
      <c r="I2023" s="22">
        <f t="shared" si="825"/>
        <v>0</v>
      </c>
      <c r="J2023" s="314"/>
      <c r="K2023" s="314"/>
      <c r="L2023" s="314"/>
      <c r="M2023" s="314"/>
      <c r="N2023" s="311"/>
      <c r="O2023" s="324" t="s">
        <v>13</v>
      </c>
      <c r="P2023" s="325" t="s">
        <v>14</v>
      </c>
      <c r="Q2023" s="326" t="s">
        <v>29</v>
      </c>
      <c r="R2023" s="326"/>
      <c r="S2023" s="326">
        <f>SUM(T2009:T2011)</f>
        <v>0</v>
      </c>
      <c r="T2023" s="332">
        <f>SUM(S2023)/20</f>
        <v>0</v>
      </c>
      <c r="U2023" s="23"/>
      <c r="V2023" s="22">
        <f t="shared" si="826"/>
        <v>0</v>
      </c>
      <c r="W2023" s="314"/>
      <c r="X2023" s="314"/>
      <c r="Y2023" s="314"/>
      <c r="Z2023" s="314"/>
      <c r="AA2023" s="311"/>
      <c r="AB2023" s="324" t="s">
        <v>13</v>
      </c>
      <c r="AC2023" s="325" t="s">
        <v>14</v>
      </c>
      <c r="AD2023" s="326" t="s">
        <v>29</v>
      </c>
      <c r="AE2023" s="326"/>
      <c r="AF2023" s="326">
        <f>SUM(AG2009:AG2011)</f>
        <v>0</v>
      </c>
      <c r="AG2023" s="332">
        <f>SUM(AF2023)/20</f>
        <v>0</v>
      </c>
      <c r="AH2023" s="23"/>
      <c r="AI2023" s="22">
        <f t="shared" si="822"/>
        <v>0</v>
      </c>
      <c r="AJ2023" s="314"/>
      <c r="AK2023" s="314"/>
      <c r="AL2023" s="314"/>
      <c r="AM2023" s="314"/>
      <c r="AN2023" s="311"/>
      <c r="AO2023" s="324" t="s">
        <v>13</v>
      </c>
      <c r="AP2023" s="325" t="s">
        <v>14</v>
      </c>
      <c r="AQ2023" s="326" t="s">
        <v>29</v>
      </c>
      <c r="AR2023" s="326"/>
      <c r="AS2023" s="326">
        <f>SUM(AT2009:AT2011)</f>
        <v>0</v>
      </c>
      <c r="AT2023" s="332">
        <f>SUM(AS2023)/20</f>
        <v>0</v>
      </c>
      <c r="AU2023" s="23"/>
      <c r="AV2023" s="22">
        <f t="shared" si="823"/>
        <v>0</v>
      </c>
      <c r="AW2023" s="314"/>
      <c r="AX2023" s="314"/>
      <c r="AY2023" s="314"/>
      <c r="AZ2023" s="314"/>
      <c r="BB2023" s="11" t="s">
        <v>13</v>
      </c>
      <c r="BC2023" s="12" t="s">
        <v>14</v>
      </c>
      <c r="BD2023" s="28" t="s">
        <v>29</v>
      </c>
      <c r="BE2023" s="28"/>
      <c r="BF2023" s="28">
        <f>SUM(BG2009:BG2011)</f>
        <v>0</v>
      </c>
      <c r="BG2023" s="34">
        <f>SUM(BF2023)/20</f>
        <v>0</v>
      </c>
      <c r="BH2023" s="23"/>
      <c r="BI2023" s="10">
        <f t="shared" si="824"/>
        <v>0</v>
      </c>
      <c r="BJ2023" s="5"/>
      <c r="BK2023" s="5"/>
      <c r="BL2023" s="5"/>
      <c r="BM2023" s="5"/>
    </row>
    <row r="2024" spans="1:65" x14ac:dyDescent="0.25">
      <c r="A2024" s="311"/>
      <c r="B2024" s="324" t="s">
        <v>13</v>
      </c>
      <c r="C2024" s="325" t="s">
        <v>14</v>
      </c>
      <c r="D2024" s="326" t="s">
        <v>30</v>
      </c>
      <c r="E2024" s="326"/>
      <c r="F2024" s="326">
        <f>SUM(G2012:G2014)</f>
        <v>0</v>
      </c>
      <c r="G2024" s="332">
        <f>SUM(F2024)/10</f>
        <v>0</v>
      </c>
      <c r="H2024" s="23"/>
      <c r="I2024" s="22">
        <f t="shared" si="825"/>
        <v>0</v>
      </c>
      <c r="J2024" s="314"/>
      <c r="K2024" s="314"/>
      <c r="L2024" s="314"/>
      <c r="M2024" s="314"/>
      <c r="N2024" s="311"/>
      <c r="O2024" s="324" t="s">
        <v>13</v>
      </c>
      <c r="P2024" s="325" t="s">
        <v>14</v>
      </c>
      <c r="Q2024" s="326" t="s">
        <v>30</v>
      </c>
      <c r="R2024" s="326"/>
      <c r="S2024" s="326">
        <f>SUM(T2012:T2014)</f>
        <v>0</v>
      </c>
      <c r="T2024" s="332">
        <f>SUM(S2024)/10</f>
        <v>0</v>
      </c>
      <c r="U2024" s="23"/>
      <c r="V2024" s="22">
        <f t="shared" si="826"/>
        <v>0</v>
      </c>
      <c r="W2024" s="314"/>
      <c r="X2024" s="314"/>
      <c r="Y2024" s="314"/>
      <c r="Z2024" s="314"/>
      <c r="AA2024" s="311"/>
      <c r="AB2024" s="324" t="s">
        <v>13</v>
      </c>
      <c r="AC2024" s="325" t="s">
        <v>14</v>
      </c>
      <c r="AD2024" s="326" t="s">
        <v>30</v>
      </c>
      <c r="AE2024" s="326"/>
      <c r="AF2024" s="326">
        <f>SUM(AG2012:AG2014)</f>
        <v>0</v>
      </c>
      <c r="AG2024" s="332">
        <f>SUM(AF2024)/10</f>
        <v>0</v>
      </c>
      <c r="AH2024" s="23"/>
      <c r="AI2024" s="22">
        <f t="shared" si="822"/>
        <v>0</v>
      </c>
      <c r="AJ2024" s="314"/>
      <c r="AK2024" s="314"/>
      <c r="AL2024" s="314"/>
      <c r="AM2024" s="314"/>
      <c r="AN2024" s="311"/>
      <c r="AO2024" s="324" t="s">
        <v>13</v>
      </c>
      <c r="AP2024" s="325" t="s">
        <v>14</v>
      </c>
      <c r="AQ2024" s="326" t="s">
        <v>30</v>
      </c>
      <c r="AR2024" s="326"/>
      <c r="AS2024" s="326">
        <f>SUM(AT2012:AT2014)</f>
        <v>0</v>
      </c>
      <c r="AT2024" s="332">
        <f>SUM(AS2024)/10</f>
        <v>0</v>
      </c>
      <c r="AU2024" s="23"/>
      <c r="AV2024" s="22">
        <f t="shared" si="823"/>
        <v>0</v>
      </c>
      <c r="AW2024" s="314"/>
      <c r="AX2024" s="314"/>
      <c r="AY2024" s="314"/>
      <c r="AZ2024" s="314"/>
      <c r="BB2024" s="11" t="s">
        <v>13</v>
      </c>
      <c r="BC2024" s="12" t="s">
        <v>14</v>
      </c>
      <c r="BD2024" s="28" t="s">
        <v>30</v>
      </c>
      <c r="BE2024" s="28"/>
      <c r="BF2024" s="28">
        <f>SUM(BG2012:BG2014)</f>
        <v>0</v>
      </c>
      <c r="BG2024" s="34">
        <f>SUM(BF2024)/10</f>
        <v>0</v>
      </c>
      <c r="BH2024" s="23"/>
      <c r="BI2024" s="10">
        <f t="shared" si="824"/>
        <v>0</v>
      </c>
      <c r="BJ2024" s="5"/>
      <c r="BK2024" s="5"/>
      <c r="BL2024" s="5"/>
      <c r="BM2024" s="5"/>
    </row>
    <row r="2025" spans="1:65" x14ac:dyDescent="0.25">
      <c r="A2025" s="311"/>
      <c r="B2025" s="324" t="s">
        <v>13</v>
      </c>
      <c r="C2025" s="325" t="s">
        <v>14</v>
      </c>
      <c r="D2025" s="326" t="s">
        <v>60</v>
      </c>
      <c r="E2025" s="326"/>
      <c r="F2025" s="333"/>
      <c r="G2025" s="332">
        <f>SUM(F2025)*0.25</f>
        <v>0</v>
      </c>
      <c r="H2025" s="23"/>
      <c r="I2025" s="22">
        <f t="shared" si="825"/>
        <v>0</v>
      </c>
      <c r="J2025" s="314"/>
      <c r="K2025" s="314"/>
      <c r="L2025" s="314"/>
      <c r="M2025" s="314"/>
      <c r="N2025" s="311"/>
      <c r="O2025" s="324" t="s">
        <v>13</v>
      </c>
      <c r="P2025" s="325" t="s">
        <v>14</v>
      </c>
      <c r="Q2025" s="326" t="s">
        <v>60</v>
      </c>
      <c r="R2025" s="326"/>
      <c r="S2025" s="333"/>
      <c r="T2025" s="332">
        <f>SUM(S2025)*0.25</f>
        <v>0</v>
      </c>
      <c r="U2025" s="23"/>
      <c r="V2025" s="22">
        <f t="shared" si="826"/>
        <v>0</v>
      </c>
      <c r="W2025" s="314"/>
      <c r="X2025" s="314"/>
      <c r="Y2025" s="314"/>
      <c r="Z2025" s="314"/>
      <c r="AA2025" s="311"/>
      <c r="AB2025" s="324" t="s">
        <v>13</v>
      </c>
      <c r="AC2025" s="325" t="s">
        <v>14</v>
      </c>
      <c r="AD2025" s="326" t="s">
        <v>60</v>
      </c>
      <c r="AE2025" s="326"/>
      <c r="AF2025" s="333"/>
      <c r="AG2025" s="332">
        <f>SUM(AF2025)*0.25</f>
        <v>0</v>
      </c>
      <c r="AH2025" s="23"/>
      <c r="AI2025" s="22">
        <f t="shared" si="822"/>
        <v>0</v>
      </c>
      <c r="AJ2025" s="314"/>
      <c r="AK2025" s="314"/>
      <c r="AL2025" s="314"/>
      <c r="AM2025" s="314"/>
      <c r="AN2025" s="311"/>
      <c r="AO2025" s="324" t="s">
        <v>13</v>
      </c>
      <c r="AP2025" s="325" t="s">
        <v>14</v>
      </c>
      <c r="AQ2025" s="326" t="s">
        <v>60</v>
      </c>
      <c r="AR2025" s="326"/>
      <c r="AS2025" s="333"/>
      <c r="AT2025" s="332">
        <f>SUM(AS2025)*0.25</f>
        <v>0</v>
      </c>
      <c r="AU2025" s="23"/>
      <c r="AV2025" s="22">
        <f t="shared" si="823"/>
        <v>0</v>
      </c>
      <c r="AW2025" s="314"/>
      <c r="AX2025" s="314"/>
      <c r="AY2025" s="314"/>
      <c r="AZ2025" s="314"/>
      <c r="BB2025" s="11" t="s">
        <v>13</v>
      </c>
      <c r="BC2025" s="12" t="s">
        <v>14</v>
      </c>
      <c r="BD2025" s="28" t="s">
        <v>60</v>
      </c>
      <c r="BE2025" s="28"/>
      <c r="BF2025" s="69"/>
      <c r="BG2025" s="34">
        <f>SUM(BF2025)*0.25</f>
        <v>0</v>
      </c>
      <c r="BH2025" s="23"/>
      <c r="BI2025" s="10">
        <f t="shared" si="824"/>
        <v>0</v>
      </c>
      <c r="BJ2025" s="5"/>
      <c r="BK2025" s="5"/>
      <c r="BL2025" s="5"/>
      <c r="BM2025" s="5"/>
    </row>
    <row r="2026" spans="1:65" x14ac:dyDescent="0.25">
      <c r="A2026" s="311"/>
      <c r="B2026" s="324" t="s">
        <v>13</v>
      </c>
      <c r="C2026" s="325" t="s">
        <v>14</v>
      </c>
      <c r="D2026" s="326"/>
      <c r="E2026" s="326"/>
      <c r="F2026" s="326"/>
      <c r="G2026" s="332"/>
      <c r="H2026" s="23"/>
      <c r="I2026" s="22">
        <f t="shared" si="825"/>
        <v>0</v>
      </c>
      <c r="J2026" s="314"/>
      <c r="K2026" s="314"/>
      <c r="L2026" s="314"/>
      <c r="M2026" s="314"/>
      <c r="N2026" s="311"/>
      <c r="O2026" s="324" t="s">
        <v>13</v>
      </c>
      <c r="P2026" s="325" t="s">
        <v>14</v>
      </c>
      <c r="Q2026" s="326"/>
      <c r="R2026" s="326"/>
      <c r="S2026" s="326"/>
      <c r="T2026" s="332"/>
      <c r="U2026" s="23"/>
      <c r="V2026" s="22">
        <f t="shared" si="826"/>
        <v>0</v>
      </c>
      <c r="W2026" s="314"/>
      <c r="X2026" s="314"/>
      <c r="Y2026" s="314"/>
      <c r="Z2026" s="314"/>
      <c r="AA2026" s="311"/>
      <c r="AB2026" s="324" t="s">
        <v>13</v>
      </c>
      <c r="AC2026" s="325" t="s">
        <v>14</v>
      </c>
      <c r="AD2026" s="326"/>
      <c r="AE2026" s="326"/>
      <c r="AF2026" s="326"/>
      <c r="AG2026" s="332"/>
      <c r="AH2026" s="23"/>
      <c r="AI2026" s="22">
        <f t="shared" si="822"/>
        <v>0</v>
      </c>
      <c r="AJ2026" s="314"/>
      <c r="AK2026" s="314"/>
      <c r="AL2026" s="314"/>
      <c r="AM2026" s="314"/>
      <c r="AN2026" s="311"/>
      <c r="AO2026" s="324" t="s">
        <v>13</v>
      </c>
      <c r="AP2026" s="325" t="s">
        <v>14</v>
      </c>
      <c r="AQ2026" s="326"/>
      <c r="AR2026" s="326"/>
      <c r="AS2026" s="326"/>
      <c r="AT2026" s="332"/>
      <c r="AU2026" s="23"/>
      <c r="AV2026" s="22">
        <f t="shared" si="823"/>
        <v>0</v>
      </c>
      <c r="AW2026" s="314"/>
      <c r="AX2026" s="314"/>
      <c r="AY2026" s="314"/>
      <c r="AZ2026" s="314"/>
      <c r="BB2026" s="11" t="s">
        <v>13</v>
      </c>
      <c r="BC2026" s="12" t="s">
        <v>14</v>
      </c>
      <c r="BD2026" s="28"/>
      <c r="BE2026" s="28"/>
      <c r="BF2026" s="28"/>
      <c r="BG2026" s="34"/>
      <c r="BH2026" s="23"/>
      <c r="BI2026" s="10">
        <f t="shared" si="824"/>
        <v>0</v>
      </c>
      <c r="BJ2026" s="5"/>
      <c r="BK2026" s="5"/>
      <c r="BL2026" s="5"/>
      <c r="BM2026" s="5"/>
    </row>
    <row r="2027" spans="1:65" x14ac:dyDescent="0.25">
      <c r="A2027" s="311"/>
      <c r="B2027" s="324" t="s">
        <v>13</v>
      </c>
      <c r="C2027" s="325" t="s">
        <v>15</v>
      </c>
      <c r="D2027" s="326"/>
      <c r="E2027" s="326"/>
      <c r="F2027" s="326"/>
      <c r="G2027" s="332"/>
      <c r="H2027" s="23"/>
      <c r="I2027" s="22">
        <f t="shared" si="825"/>
        <v>0</v>
      </c>
      <c r="J2027" s="314"/>
      <c r="K2027" s="314"/>
      <c r="L2027" s="314"/>
      <c r="M2027" s="314"/>
      <c r="N2027" s="311"/>
      <c r="O2027" s="324" t="s">
        <v>13</v>
      </c>
      <c r="P2027" s="325" t="s">
        <v>15</v>
      </c>
      <c r="Q2027" s="326"/>
      <c r="R2027" s="326"/>
      <c r="S2027" s="326"/>
      <c r="T2027" s="332"/>
      <c r="U2027" s="23"/>
      <c r="V2027" s="22">
        <f t="shared" si="826"/>
        <v>0</v>
      </c>
      <c r="W2027" s="314"/>
      <c r="X2027" s="314"/>
      <c r="Y2027" s="314"/>
      <c r="Z2027" s="314"/>
      <c r="AA2027" s="311"/>
      <c r="AB2027" s="324" t="s">
        <v>13</v>
      </c>
      <c r="AC2027" s="325" t="s">
        <v>15</v>
      </c>
      <c r="AD2027" s="326"/>
      <c r="AE2027" s="326"/>
      <c r="AF2027" s="326"/>
      <c r="AG2027" s="332"/>
      <c r="AH2027" s="23"/>
      <c r="AI2027" s="22">
        <f t="shared" si="822"/>
        <v>0</v>
      </c>
      <c r="AJ2027" s="314"/>
      <c r="AK2027" s="314"/>
      <c r="AL2027" s="314"/>
      <c r="AM2027" s="314"/>
      <c r="AN2027" s="311"/>
      <c r="AO2027" s="324" t="s">
        <v>13</v>
      </c>
      <c r="AP2027" s="325" t="s">
        <v>15</v>
      </c>
      <c r="AQ2027" s="326"/>
      <c r="AR2027" s="326"/>
      <c r="AS2027" s="326"/>
      <c r="AT2027" s="332"/>
      <c r="AU2027" s="23"/>
      <c r="AV2027" s="22">
        <f t="shared" si="823"/>
        <v>0</v>
      </c>
      <c r="AW2027" s="314"/>
      <c r="AX2027" s="314"/>
      <c r="AY2027" s="314"/>
      <c r="AZ2027" s="314"/>
      <c r="BB2027" s="11" t="s">
        <v>13</v>
      </c>
      <c r="BC2027" s="12" t="s">
        <v>15</v>
      </c>
      <c r="BD2027" s="28"/>
      <c r="BE2027" s="28"/>
      <c r="BF2027" s="28"/>
      <c r="BG2027" s="34"/>
      <c r="BH2027" s="23"/>
      <c r="BI2027" s="10">
        <f t="shared" si="824"/>
        <v>0</v>
      </c>
      <c r="BJ2027" s="5"/>
      <c r="BK2027" s="5"/>
      <c r="BL2027" s="5"/>
      <c r="BM2027" s="5"/>
    </row>
    <row r="2028" spans="1:65" x14ac:dyDescent="0.25">
      <c r="A2028" s="311"/>
      <c r="B2028" s="324" t="s">
        <v>13</v>
      </c>
      <c r="C2028" s="325" t="s">
        <v>15</v>
      </c>
      <c r="D2028" s="326"/>
      <c r="E2028" s="326"/>
      <c r="F2028" s="326"/>
      <c r="G2028" s="332"/>
      <c r="H2028" s="23"/>
      <c r="I2028" s="22">
        <f t="shared" si="825"/>
        <v>0</v>
      </c>
      <c r="J2028" s="314"/>
      <c r="K2028" s="314"/>
      <c r="L2028" s="314"/>
      <c r="M2028" s="314"/>
      <c r="N2028" s="311"/>
      <c r="O2028" s="324" t="s">
        <v>13</v>
      </c>
      <c r="P2028" s="325" t="s">
        <v>15</v>
      </c>
      <c r="Q2028" s="326"/>
      <c r="R2028" s="326"/>
      <c r="S2028" s="326"/>
      <c r="T2028" s="332"/>
      <c r="U2028" s="23"/>
      <c r="V2028" s="22">
        <f t="shared" si="826"/>
        <v>0</v>
      </c>
      <c r="W2028" s="314"/>
      <c r="X2028" s="314"/>
      <c r="Y2028" s="314"/>
      <c r="Z2028" s="314"/>
      <c r="AA2028" s="311"/>
      <c r="AB2028" s="324" t="s">
        <v>13</v>
      </c>
      <c r="AC2028" s="325" t="s">
        <v>15</v>
      </c>
      <c r="AD2028" s="326"/>
      <c r="AE2028" s="326"/>
      <c r="AF2028" s="326"/>
      <c r="AG2028" s="332"/>
      <c r="AH2028" s="23"/>
      <c r="AI2028" s="22">
        <f t="shared" si="822"/>
        <v>0</v>
      </c>
      <c r="AJ2028" s="314"/>
      <c r="AK2028" s="314"/>
      <c r="AL2028" s="314"/>
      <c r="AM2028" s="314"/>
      <c r="AN2028" s="311"/>
      <c r="AO2028" s="324" t="s">
        <v>13</v>
      </c>
      <c r="AP2028" s="325" t="s">
        <v>15</v>
      </c>
      <c r="AQ2028" s="326"/>
      <c r="AR2028" s="326"/>
      <c r="AS2028" s="326"/>
      <c r="AT2028" s="332"/>
      <c r="AU2028" s="23"/>
      <c r="AV2028" s="22">
        <f t="shared" si="823"/>
        <v>0</v>
      </c>
      <c r="AW2028" s="314"/>
      <c r="AX2028" s="314"/>
      <c r="AY2028" s="314"/>
      <c r="AZ2028" s="314"/>
      <c r="BB2028" s="11" t="s">
        <v>13</v>
      </c>
      <c r="BC2028" s="12" t="s">
        <v>15</v>
      </c>
      <c r="BD2028" s="28"/>
      <c r="BE2028" s="28"/>
      <c r="BF2028" s="28"/>
      <c r="BG2028" s="34"/>
      <c r="BH2028" s="23"/>
      <c r="BI2028" s="10">
        <f t="shared" si="824"/>
        <v>0</v>
      </c>
      <c r="BJ2028" s="5"/>
      <c r="BK2028" s="5"/>
      <c r="BL2028" s="5"/>
      <c r="BM2028" s="5"/>
    </row>
    <row r="2029" spans="1:65" x14ac:dyDescent="0.25">
      <c r="A2029" s="311"/>
      <c r="B2029" s="324" t="s">
        <v>13</v>
      </c>
      <c r="C2029" s="325" t="s">
        <v>15</v>
      </c>
      <c r="D2029" s="326"/>
      <c r="E2029" s="326"/>
      <c r="F2029" s="326"/>
      <c r="G2029" s="332"/>
      <c r="H2029" s="23"/>
      <c r="I2029" s="22">
        <f t="shared" si="825"/>
        <v>0</v>
      </c>
      <c r="J2029" s="314"/>
      <c r="K2029" s="314"/>
      <c r="L2029" s="314"/>
      <c r="M2029" s="314"/>
      <c r="N2029" s="311"/>
      <c r="O2029" s="324" t="s">
        <v>13</v>
      </c>
      <c r="P2029" s="325" t="s">
        <v>15</v>
      </c>
      <c r="Q2029" s="326"/>
      <c r="R2029" s="326"/>
      <c r="S2029" s="326"/>
      <c r="T2029" s="332"/>
      <c r="U2029" s="23"/>
      <c r="V2029" s="22">
        <f t="shared" si="826"/>
        <v>0</v>
      </c>
      <c r="W2029" s="314"/>
      <c r="X2029" s="314"/>
      <c r="Y2029" s="314"/>
      <c r="Z2029" s="314"/>
      <c r="AA2029" s="311"/>
      <c r="AB2029" s="324" t="s">
        <v>13</v>
      </c>
      <c r="AC2029" s="325" t="s">
        <v>15</v>
      </c>
      <c r="AD2029" s="326"/>
      <c r="AE2029" s="326"/>
      <c r="AF2029" s="326"/>
      <c r="AG2029" s="332"/>
      <c r="AH2029" s="23"/>
      <c r="AI2029" s="22">
        <f t="shared" si="822"/>
        <v>0</v>
      </c>
      <c r="AJ2029" s="314"/>
      <c r="AK2029" s="314"/>
      <c r="AL2029" s="314"/>
      <c r="AM2029" s="314"/>
      <c r="AN2029" s="311"/>
      <c r="AO2029" s="324" t="s">
        <v>13</v>
      </c>
      <c r="AP2029" s="325" t="s">
        <v>15</v>
      </c>
      <c r="AQ2029" s="326"/>
      <c r="AR2029" s="326"/>
      <c r="AS2029" s="326"/>
      <c r="AT2029" s="332"/>
      <c r="AU2029" s="23"/>
      <c r="AV2029" s="22">
        <f t="shared" si="823"/>
        <v>0</v>
      </c>
      <c r="AW2029" s="314"/>
      <c r="AX2029" s="314"/>
      <c r="AY2029" s="314"/>
      <c r="AZ2029" s="314"/>
      <c r="BB2029" s="11" t="s">
        <v>13</v>
      </c>
      <c r="BC2029" s="12" t="s">
        <v>15</v>
      </c>
      <c r="BD2029" s="28"/>
      <c r="BE2029" s="28"/>
      <c r="BF2029" s="28"/>
      <c r="BG2029" s="34"/>
      <c r="BH2029" s="23"/>
      <c r="BI2029" s="10">
        <f t="shared" si="824"/>
        <v>0</v>
      </c>
      <c r="BJ2029" s="5"/>
      <c r="BK2029" s="5"/>
      <c r="BL2029" s="5"/>
      <c r="BM2029" s="5"/>
    </row>
    <row r="2030" spans="1:65" x14ac:dyDescent="0.25">
      <c r="A2030" s="311"/>
      <c r="B2030" s="324" t="s">
        <v>13</v>
      </c>
      <c r="C2030" s="325" t="s">
        <v>16</v>
      </c>
      <c r="D2030" s="326"/>
      <c r="E2030" s="326"/>
      <c r="F2030" s="326"/>
      <c r="G2030" s="332"/>
      <c r="H2030" s="23"/>
      <c r="I2030" s="22">
        <f t="shared" si="825"/>
        <v>0</v>
      </c>
      <c r="J2030" s="314"/>
      <c r="K2030" s="314"/>
      <c r="L2030" s="314"/>
      <c r="M2030" s="314"/>
      <c r="N2030" s="311"/>
      <c r="O2030" s="324" t="s">
        <v>13</v>
      </c>
      <c r="P2030" s="325" t="s">
        <v>16</v>
      </c>
      <c r="Q2030" s="326"/>
      <c r="R2030" s="326"/>
      <c r="S2030" s="326"/>
      <c r="T2030" s="332"/>
      <c r="U2030" s="23"/>
      <c r="V2030" s="22">
        <f t="shared" si="826"/>
        <v>0</v>
      </c>
      <c r="W2030" s="314"/>
      <c r="X2030" s="314"/>
      <c r="Y2030" s="314"/>
      <c r="Z2030" s="314"/>
      <c r="AA2030" s="311"/>
      <c r="AB2030" s="324" t="s">
        <v>13</v>
      </c>
      <c r="AC2030" s="325" t="s">
        <v>16</v>
      </c>
      <c r="AD2030" s="326"/>
      <c r="AE2030" s="326"/>
      <c r="AF2030" s="326"/>
      <c r="AG2030" s="332"/>
      <c r="AH2030" s="23"/>
      <c r="AI2030" s="22">
        <f t="shared" si="822"/>
        <v>0</v>
      </c>
      <c r="AJ2030" s="314"/>
      <c r="AK2030" s="314"/>
      <c r="AL2030" s="314"/>
      <c r="AM2030" s="314"/>
      <c r="AN2030" s="311"/>
      <c r="AO2030" s="324" t="s">
        <v>13</v>
      </c>
      <c r="AP2030" s="325" t="s">
        <v>16</v>
      </c>
      <c r="AQ2030" s="326"/>
      <c r="AR2030" s="326"/>
      <c r="AS2030" s="326"/>
      <c r="AT2030" s="332"/>
      <c r="AU2030" s="23"/>
      <c r="AV2030" s="22">
        <f t="shared" si="823"/>
        <v>0</v>
      </c>
      <c r="AW2030" s="314"/>
      <c r="AX2030" s="314"/>
      <c r="AY2030" s="314"/>
      <c r="AZ2030" s="314"/>
      <c r="BB2030" s="11" t="s">
        <v>13</v>
      </c>
      <c r="BC2030" s="12" t="s">
        <v>16</v>
      </c>
      <c r="BD2030" s="28"/>
      <c r="BE2030" s="28"/>
      <c r="BF2030" s="28"/>
      <c r="BG2030" s="34"/>
      <c r="BH2030" s="23"/>
      <c r="BI2030" s="10">
        <f t="shared" si="824"/>
        <v>0</v>
      </c>
      <c r="BJ2030" s="5"/>
      <c r="BK2030" s="5"/>
      <c r="BL2030" s="5"/>
      <c r="BM2030" s="5"/>
    </row>
    <row r="2031" spans="1:65" x14ac:dyDescent="0.25">
      <c r="A2031" s="311"/>
      <c r="B2031" s="324" t="s">
        <v>13</v>
      </c>
      <c r="C2031" s="325" t="s">
        <v>16</v>
      </c>
      <c r="D2031" s="326"/>
      <c r="E2031" s="326"/>
      <c r="F2031" s="326"/>
      <c r="G2031" s="332"/>
      <c r="H2031" s="23"/>
      <c r="I2031" s="22">
        <f t="shared" si="825"/>
        <v>0</v>
      </c>
      <c r="J2031" s="314"/>
      <c r="K2031" s="314"/>
      <c r="L2031" s="314"/>
      <c r="M2031" s="314"/>
      <c r="N2031" s="311"/>
      <c r="O2031" s="324" t="s">
        <v>13</v>
      </c>
      <c r="P2031" s="325" t="s">
        <v>16</v>
      </c>
      <c r="Q2031" s="326"/>
      <c r="R2031" s="326"/>
      <c r="S2031" s="326"/>
      <c r="T2031" s="332"/>
      <c r="U2031" s="23"/>
      <c r="V2031" s="22">
        <f t="shared" si="826"/>
        <v>0</v>
      </c>
      <c r="W2031" s="314"/>
      <c r="X2031" s="314"/>
      <c r="Y2031" s="314"/>
      <c r="Z2031" s="314"/>
      <c r="AA2031" s="311"/>
      <c r="AB2031" s="324" t="s">
        <v>13</v>
      </c>
      <c r="AC2031" s="325" t="s">
        <v>16</v>
      </c>
      <c r="AD2031" s="326"/>
      <c r="AE2031" s="326"/>
      <c r="AF2031" s="326"/>
      <c r="AG2031" s="332"/>
      <c r="AH2031" s="23"/>
      <c r="AI2031" s="22">
        <f t="shared" si="822"/>
        <v>0</v>
      </c>
      <c r="AJ2031" s="314"/>
      <c r="AK2031" s="314"/>
      <c r="AL2031" s="314"/>
      <c r="AM2031" s="314"/>
      <c r="AN2031" s="311"/>
      <c r="AO2031" s="324" t="s">
        <v>13</v>
      </c>
      <c r="AP2031" s="325" t="s">
        <v>16</v>
      </c>
      <c r="AQ2031" s="326"/>
      <c r="AR2031" s="326"/>
      <c r="AS2031" s="326"/>
      <c r="AT2031" s="332"/>
      <c r="AU2031" s="23"/>
      <c r="AV2031" s="22">
        <f t="shared" si="823"/>
        <v>0</v>
      </c>
      <c r="AW2031" s="314"/>
      <c r="AX2031" s="314"/>
      <c r="AY2031" s="314"/>
      <c r="AZ2031" s="314"/>
      <c r="BB2031" s="11" t="s">
        <v>13</v>
      </c>
      <c r="BC2031" s="12" t="s">
        <v>16</v>
      </c>
      <c r="BD2031" s="28"/>
      <c r="BE2031" s="28"/>
      <c r="BF2031" s="28"/>
      <c r="BG2031" s="34"/>
      <c r="BH2031" s="23"/>
      <c r="BI2031" s="10">
        <f t="shared" si="824"/>
        <v>0</v>
      </c>
      <c r="BJ2031" s="5"/>
      <c r="BK2031" s="5"/>
      <c r="BL2031" s="5"/>
      <c r="BM2031" s="5"/>
    </row>
    <row r="2032" spans="1:65" x14ac:dyDescent="0.25">
      <c r="A2032" s="311"/>
      <c r="B2032" s="324" t="s">
        <v>21</v>
      </c>
      <c r="C2032" s="325" t="s">
        <v>14</v>
      </c>
      <c r="D2032" s="326"/>
      <c r="E2032" s="326"/>
      <c r="F2032" s="326"/>
      <c r="G2032" s="22">
        <f>SUM(G2023:G2026)</f>
        <v>0</v>
      </c>
      <c r="H2032" s="23">
        <v>37.42</v>
      </c>
      <c r="I2032" s="22">
        <f t="shared" si="825"/>
        <v>0</v>
      </c>
      <c r="J2032" s="314"/>
      <c r="K2032" s="314">
        <f>SUM(G2032)*I2007</f>
        <v>0</v>
      </c>
      <c r="L2032" s="314"/>
      <c r="M2032" s="314"/>
      <c r="N2032" s="311"/>
      <c r="O2032" s="324" t="s">
        <v>21</v>
      </c>
      <c r="P2032" s="325" t="s">
        <v>14</v>
      </c>
      <c r="Q2032" s="326"/>
      <c r="R2032" s="326"/>
      <c r="S2032" s="326"/>
      <c r="T2032" s="22">
        <f>SUM(T2023:T2026)</f>
        <v>0</v>
      </c>
      <c r="U2032" s="23">
        <v>37.42</v>
      </c>
      <c r="V2032" s="22">
        <f t="shared" si="826"/>
        <v>0</v>
      </c>
      <c r="W2032" s="314"/>
      <c r="X2032" s="314">
        <f>SUM(T2032)*V2007</f>
        <v>0</v>
      </c>
      <c r="Y2032" s="314"/>
      <c r="Z2032" s="314"/>
      <c r="AA2032" s="311"/>
      <c r="AB2032" s="324" t="s">
        <v>21</v>
      </c>
      <c r="AC2032" s="325" t="s">
        <v>14</v>
      </c>
      <c r="AD2032" s="326"/>
      <c r="AE2032" s="326"/>
      <c r="AF2032" s="326"/>
      <c r="AG2032" s="22">
        <f>SUM(AG2023:AG2026)</f>
        <v>0</v>
      </c>
      <c r="AH2032" s="23">
        <v>37.42</v>
      </c>
      <c r="AI2032" s="22">
        <f t="shared" si="822"/>
        <v>0</v>
      </c>
      <c r="AJ2032" s="314"/>
      <c r="AK2032" s="314">
        <f>SUM(AG2032)*AI2007</f>
        <v>0</v>
      </c>
      <c r="AL2032" s="314"/>
      <c r="AM2032" s="314"/>
      <c r="AN2032" s="311"/>
      <c r="AO2032" s="324" t="s">
        <v>21</v>
      </c>
      <c r="AP2032" s="325" t="s">
        <v>14</v>
      </c>
      <c r="AQ2032" s="326"/>
      <c r="AR2032" s="326"/>
      <c r="AS2032" s="326"/>
      <c r="AT2032" s="22">
        <f>SUM(AT2023:AT2026)</f>
        <v>0</v>
      </c>
      <c r="AU2032" s="23">
        <v>37.42</v>
      </c>
      <c r="AV2032" s="22">
        <f t="shared" si="823"/>
        <v>0</v>
      </c>
      <c r="AW2032" s="314"/>
      <c r="AX2032" s="314">
        <f>SUM(AT2032)*AV2007</f>
        <v>0</v>
      </c>
      <c r="AY2032" s="314"/>
      <c r="AZ2032" s="314"/>
      <c r="BB2032" s="11" t="s">
        <v>21</v>
      </c>
      <c r="BC2032" s="12" t="s">
        <v>14</v>
      </c>
      <c r="BD2032" s="28"/>
      <c r="BE2032" s="28"/>
      <c r="BF2032" s="28"/>
      <c r="BG2032" s="22">
        <f>SUM(BG2023:BG2026)</f>
        <v>0</v>
      </c>
      <c r="BH2032" s="15">
        <v>37.42</v>
      </c>
      <c r="BI2032" s="10">
        <f t="shared" si="824"/>
        <v>0</v>
      </c>
      <c r="BJ2032" s="5"/>
      <c r="BK2032" s="5">
        <f>SUM(BG2032)*BI2007</f>
        <v>0</v>
      </c>
      <c r="BL2032" s="5"/>
      <c r="BM2032" s="5"/>
    </row>
    <row r="2033" spans="1:91" x14ac:dyDescent="0.25">
      <c r="A2033" s="311"/>
      <c r="B2033" s="324" t="s">
        <v>21</v>
      </c>
      <c r="C2033" s="325" t="s">
        <v>15</v>
      </c>
      <c r="D2033" s="326"/>
      <c r="E2033" s="326"/>
      <c r="F2033" s="326"/>
      <c r="G2033" s="22">
        <f>SUM(G2027:G2029)</f>
        <v>0</v>
      </c>
      <c r="H2033" s="23">
        <v>37.42</v>
      </c>
      <c r="I2033" s="22">
        <f t="shared" si="825"/>
        <v>0</v>
      </c>
      <c r="J2033" s="314"/>
      <c r="K2033" s="314"/>
      <c r="L2033" s="314">
        <f>SUM(G2033)*I2007</f>
        <v>0</v>
      </c>
      <c r="M2033" s="314"/>
      <c r="N2033" s="311"/>
      <c r="O2033" s="324" t="s">
        <v>21</v>
      </c>
      <c r="P2033" s="325" t="s">
        <v>15</v>
      </c>
      <c r="Q2033" s="326"/>
      <c r="R2033" s="326"/>
      <c r="S2033" s="326"/>
      <c r="T2033" s="22">
        <f>SUM(T2027:T2029)</f>
        <v>0</v>
      </c>
      <c r="U2033" s="23">
        <v>37.42</v>
      </c>
      <c r="V2033" s="22">
        <f t="shared" si="826"/>
        <v>0</v>
      </c>
      <c r="W2033" s="314"/>
      <c r="X2033" s="314"/>
      <c r="Y2033" s="314">
        <f>SUM(T2033)*V2007</f>
        <v>0</v>
      </c>
      <c r="Z2033" s="314"/>
      <c r="AA2033" s="311"/>
      <c r="AB2033" s="324" t="s">
        <v>21</v>
      </c>
      <c r="AC2033" s="325" t="s">
        <v>15</v>
      </c>
      <c r="AD2033" s="326"/>
      <c r="AE2033" s="326"/>
      <c r="AF2033" s="326"/>
      <c r="AG2033" s="22">
        <f>SUM(AG2027:AG2029)</f>
        <v>0</v>
      </c>
      <c r="AH2033" s="23">
        <v>37.42</v>
      </c>
      <c r="AI2033" s="22">
        <f t="shared" si="822"/>
        <v>0</v>
      </c>
      <c r="AJ2033" s="314"/>
      <c r="AK2033" s="314"/>
      <c r="AL2033" s="314">
        <f>SUM(AG2033)*AI2007</f>
        <v>0</v>
      </c>
      <c r="AM2033" s="314"/>
      <c r="AN2033" s="311"/>
      <c r="AO2033" s="324" t="s">
        <v>21</v>
      </c>
      <c r="AP2033" s="325" t="s">
        <v>15</v>
      </c>
      <c r="AQ2033" s="326"/>
      <c r="AR2033" s="326"/>
      <c r="AS2033" s="326"/>
      <c r="AT2033" s="22">
        <f>SUM(AT2027:AT2029)</f>
        <v>0</v>
      </c>
      <c r="AU2033" s="23">
        <v>37.42</v>
      </c>
      <c r="AV2033" s="22">
        <f t="shared" si="823"/>
        <v>0</v>
      </c>
      <c r="AW2033" s="314"/>
      <c r="AX2033" s="314"/>
      <c r="AY2033" s="314">
        <f>SUM(AT2033)*AV2007</f>
        <v>0</v>
      </c>
      <c r="AZ2033" s="314"/>
      <c r="BB2033" s="11" t="s">
        <v>21</v>
      </c>
      <c r="BC2033" s="12" t="s">
        <v>15</v>
      </c>
      <c r="BD2033" s="28"/>
      <c r="BE2033" s="28"/>
      <c r="BF2033" s="28"/>
      <c r="BG2033" s="22">
        <f>SUM(BG2027:BG2029)</f>
        <v>0</v>
      </c>
      <c r="BH2033" s="15">
        <v>37.42</v>
      </c>
      <c r="BI2033" s="10">
        <f t="shared" si="824"/>
        <v>0</v>
      </c>
      <c r="BJ2033" s="5"/>
      <c r="BK2033" s="5"/>
      <c r="BL2033" s="5">
        <f>SUM(BG2033)*BI2007</f>
        <v>0</v>
      </c>
      <c r="BM2033" s="5"/>
    </row>
    <row r="2034" spans="1:91" x14ac:dyDescent="0.25">
      <c r="A2034" s="311"/>
      <c r="B2034" s="324" t="s">
        <v>21</v>
      </c>
      <c r="C2034" s="325" t="s">
        <v>16</v>
      </c>
      <c r="D2034" s="326"/>
      <c r="E2034" s="326"/>
      <c r="F2034" s="326"/>
      <c r="G2034" s="22">
        <f>SUM(G2030:G2031)</f>
        <v>0</v>
      </c>
      <c r="H2034" s="23">
        <v>37.42</v>
      </c>
      <c r="I2034" s="22">
        <f t="shared" si="825"/>
        <v>0</v>
      </c>
      <c r="J2034" s="314"/>
      <c r="K2034" s="314"/>
      <c r="L2034" s="314"/>
      <c r="M2034" s="314">
        <f>SUM(G2034)*I2007</f>
        <v>0</v>
      </c>
      <c r="N2034" s="311"/>
      <c r="O2034" s="324" t="s">
        <v>21</v>
      </c>
      <c r="P2034" s="325" t="s">
        <v>16</v>
      </c>
      <c r="Q2034" s="326"/>
      <c r="R2034" s="326"/>
      <c r="S2034" s="326"/>
      <c r="T2034" s="22">
        <f>SUM(T2030:T2031)</f>
        <v>0</v>
      </c>
      <c r="U2034" s="23">
        <v>37.42</v>
      </c>
      <c r="V2034" s="22">
        <f t="shared" si="826"/>
        <v>0</v>
      </c>
      <c r="W2034" s="314"/>
      <c r="X2034" s="314"/>
      <c r="Y2034" s="314"/>
      <c r="Z2034" s="314">
        <f>SUM(T2034)*V2007</f>
        <v>0</v>
      </c>
      <c r="AA2034" s="311"/>
      <c r="AB2034" s="324" t="s">
        <v>21</v>
      </c>
      <c r="AC2034" s="325" t="s">
        <v>16</v>
      </c>
      <c r="AD2034" s="326"/>
      <c r="AE2034" s="326"/>
      <c r="AF2034" s="326"/>
      <c r="AG2034" s="22">
        <f>SUM(AG2030:AG2031)</f>
        <v>0</v>
      </c>
      <c r="AH2034" s="23">
        <v>37.42</v>
      </c>
      <c r="AI2034" s="22">
        <f t="shared" si="822"/>
        <v>0</v>
      </c>
      <c r="AJ2034" s="314"/>
      <c r="AK2034" s="314"/>
      <c r="AL2034" s="314"/>
      <c r="AM2034" s="314">
        <f>SUM(AG2034)*AI2007</f>
        <v>0</v>
      </c>
      <c r="AN2034" s="311"/>
      <c r="AO2034" s="324" t="s">
        <v>21</v>
      </c>
      <c r="AP2034" s="325" t="s">
        <v>16</v>
      </c>
      <c r="AQ2034" s="326"/>
      <c r="AR2034" s="326"/>
      <c r="AS2034" s="326"/>
      <c r="AT2034" s="22">
        <f>SUM(AT2030:AT2031)</f>
        <v>0</v>
      </c>
      <c r="AU2034" s="23">
        <v>37.42</v>
      </c>
      <c r="AV2034" s="22">
        <f t="shared" si="823"/>
        <v>0</v>
      </c>
      <c r="AW2034" s="314"/>
      <c r="AX2034" s="314"/>
      <c r="AY2034" s="314"/>
      <c r="AZ2034" s="314">
        <f>SUM(AT2034)*AV2007</f>
        <v>0</v>
      </c>
      <c r="BB2034" s="11" t="s">
        <v>21</v>
      </c>
      <c r="BC2034" s="12" t="s">
        <v>16</v>
      </c>
      <c r="BD2034" s="28"/>
      <c r="BE2034" s="28"/>
      <c r="BF2034" s="28"/>
      <c r="BG2034" s="22">
        <f>SUM(BG2030:BG2031)</f>
        <v>0</v>
      </c>
      <c r="BH2034" s="15">
        <v>37.42</v>
      </c>
      <c r="BI2034" s="10">
        <f t="shared" si="824"/>
        <v>0</v>
      </c>
      <c r="BJ2034" s="5"/>
      <c r="BK2034" s="5"/>
      <c r="BL2034" s="5"/>
      <c r="BM2034" s="5">
        <f>SUM(BG2034)*BI2007</f>
        <v>0</v>
      </c>
    </row>
    <row r="2035" spans="1:91" x14ac:dyDescent="0.25">
      <c r="A2035" s="311"/>
      <c r="B2035" s="324" t="s">
        <v>13</v>
      </c>
      <c r="C2035" s="325" t="s">
        <v>17</v>
      </c>
      <c r="D2035" s="326"/>
      <c r="E2035" s="326"/>
      <c r="F2035" s="326"/>
      <c r="G2035" s="332">
        <v>0.5</v>
      </c>
      <c r="H2035" s="23">
        <v>37.42</v>
      </c>
      <c r="I2035" s="22">
        <f t="shared" si="825"/>
        <v>18.71</v>
      </c>
      <c r="J2035" s="314"/>
      <c r="K2035" s="314"/>
      <c r="L2035" s="314">
        <f>SUM(G2035)*I2007</f>
        <v>0.5</v>
      </c>
      <c r="M2035" s="314"/>
      <c r="N2035" s="311"/>
      <c r="O2035" s="324" t="s">
        <v>13</v>
      </c>
      <c r="P2035" s="325" t="s">
        <v>17</v>
      </c>
      <c r="Q2035" s="326"/>
      <c r="R2035" s="326"/>
      <c r="S2035" s="326"/>
      <c r="T2035" s="332">
        <v>0.5</v>
      </c>
      <c r="U2035" s="23">
        <v>37.42</v>
      </c>
      <c r="V2035" s="22">
        <f t="shared" si="826"/>
        <v>18.71</v>
      </c>
      <c r="W2035" s="314"/>
      <c r="X2035" s="314"/>
      <c r="Y2035" s="314">
        <f>SUM(T2035)*V2007</f>
        <v>0</v>
      </c>
      <c r="Z2035" s="314"/>
      <c r="AA2035" s="311"/>
      <c r="AB2035" s="324" t="s">
        <v>13</v>
      </c>
      <c r="AC2035" s="325" t="s">
        <v>17</v>
      </c>
      <c r="AD2035" s="326"/>
      <c r="AE2035" s="326"/>
      <c r="AF2035" s="326"/>
      <c r="AG2035" s="332">
        <v>0.5</v>
      </c>
      <c r="AH2035" s="23">
        <v>37.42</v>
      </c>
      <c r="AI2035" s="22">
        <f t="shared" si="822"/>
        <v>18.71</v>
      </c>
      <c r="AJ2035" s="314"/>
      <c r="AK2035" s="314"/>
      <c r="AL2035" s="314">
        <f>SUM(AG2035)*AI2007</f>
        <v>0</v>
      </c>
      <c r="AM2035" s="314"/>
      <c r="AN2035" s="311"/>
      <c r="AO2035" s="324" t="s">
        <v>13</v>
      </c>
      <c r="AP2035" s="325" t="s">
        <v>17</v>
      </c>
      <c r="AQ2035" s="326"/>
      <c r="AR2035" s="326"/>
      <c r="AS2035" s="326"/>
      <c r="AT2035" s="332">
        <v>0.5</v>
      </c>
      <c r="AU2035" s="23">
        <v>37.42</v>
      </c>
      <c r="AV2035" s="22">
        <f t="shared" si="823"/>
        <v>18.71</v>
      </c>
      <c r="AW2035" s="314"/>
      <c r="AX2035" s="314"/>
      <c r="AY2035" s="314">
        <f>SUM(AT2035)*AV2007</f>
        <v>0</v>
      </c>
      <c r="AZ2035" s="314"/>
      <c r="BB2035" s="11" t="s">
        <v>13</v>
      </c>
      <c r="BC2035" s="12" t="s">
        <v>17</v>
      </c>
      <c r="BD2035" s="28"/>
      <c r="BE2035" s="28"/>
      <c r="BF2035" s="28"/>
      <c r="BG2035" s="34">
        <v>0.5</v>
      </c>
      <c r="BH2035" s="15">
        <v>37.42</v>
      </c>
      <c r="BI2035" s="10">
        <f t="shared" si="824"/>
        <v>18.71</v>
      </c>
      <c r="BJ2035" s="5"/>
      <c r="BK2035" s="5"/>
      <c r="BL2035" s="5">
        <f>SUM(BG2035)*BI2007</f>
        <v>0</v>
      </c>
      <c r="BM2035" s="5"/>
    </row>
    <row r="2036" spans="1:91" x14ac:dyDescent="0.25">
      <c r="A2036" s="311"/>
      <c r="B2036" s="324" t="s">
        <v>12</v>
      </c>
      <c r="C2036" s="325"/>
      <c r="D2036" s="326"/>
      <c r="E2036" s="326"/>
      <c r="F2036" s="326"/>
      <c r="G2036" s="22"/>
      <c r="H2036" s="23">
        <v>37.42</v>
      </c>
      <c r="I2036" s="22">
        <f t="shared" si="825"/>
        <v>0</v>
      </c>
      <c r="J2036" s="314"/>
      <c r="K2036" s="314"/>
      <c r="L2036" s="314"/>
      <c r="M2036" s="314"/>
      <c r="N2036" s="311"/>
      <c r="O2036" s="324" t="s">
        <v>12</v>
      </c>
      <c r="P2036" s="325"/>
      <c r="Q2036" s="326"/>
      <c r="R2036" s="326"/>
      <c r="S2036" s="326"/>
      <c r="T2036" s="22"/>
      <c r="U2036" s="23">
        <v>37.42</v>
      </c>
      <c r="V2036" s="22">
        <f t="shared" si="826"/>
        <v>0</v>
      </c>
      <c r="W2036" s="314"/>
      <c r="X2036" s="314"/>
      <c r="Y2036" s="314"/>
      <c r="Z2036" s="314"/>
      <c r="AA2036" s="311"/>
      <c r="AB2036" s="324" t="s">
        <v>12</v>
      </c>
      <c r="AC2036" s="325"/>
      <c r="AD2036" s="326"/>
      <c r="AE2036" s="326"/>
      <c r="AF2036" s="326"/>
      <c r="AG2036" s="22"/>
      <c r="AH2036" s="23">
        <v>37.42</v>
      </c>
      <c r="AI2036" s="22">
        <f t="shared" si="822"/>
        <v>0</v>
      </c>
      <c r="AJ2036" s="314"/>
      <c r="AK2036" s="314"/>
      <c r="AL2036" s="314"/>
      <c r="AM2036" s="314"/>
      <c r="AN2036" s="311"/>
      <c r="AO2036" s="324" t="s">
        <v>12</v>
      </c>
      <c r="AP2036" s="325"/>
      <c r="AQ2036" s="326"/>
      <c r="AR2036" s="326"/>
      <c r="AS2036" s="326"/>
      <c r="AT2036" s="22"/>
      <c r="AU2036" s="23">
        <v>37.42</v>
      </c>
      <c r="AV2036" s="22">
        <f t="shared" si="823"/>
        <v>0</v>
      </c>
      <c r="AW2036" s="314"/>
      <c r="AX2036" s="314"/>
      <c r="AY2036" s="314"/>
      <c r="AZ2036" s="314"/>
      <c r="BB2036" s="11" t="s">
        <v>12</v>
      </c>
      <c r="BC2036" s="12"/>
      <c r="BD2036" s="28"/>
      <c r="BE2036" s="28"/>
      <c r="BF2036" s="28"/>
      <c r="BG2036" s="10"/>
      <c r="BH2036" s="15">
        <v>37.42</v>
      </c>
      <c r="BI2036" s="10">
        <f t="shared" si="824"/>
        <v>0</v>
      </c>
      <c r="BJ2036" s="5"/>
      <c r="BK2036" s="5"/>
      <c r="BL2036" s="5"/>
      <c r="BM2036" s="5"/>
    </row>
    <row r="2037" spans="1:91" x14ac:dyDescent="0.25">
      <c r="A2037" s="311"/>
      <c r="B2037" s="324" t="s">
        <v>11</v>
      </c>
      <c r="C2037" s="325"/>
      <c r="D2037" s="326"/>
      <c r="E2037" s="326"/>
      <c r="F2037" s="326"/>
      <c r="G2037" s="22">
        <v>1</v>
      </c>
      <c r="H2037" s="23">
        <f>SUM(I2009:I2036)*0.01</f>
        <v>5.0101599999999999</v>
      </c>
      <c r="I2037" s="22">
        <f>SUM(G2037*H2037)</f>
        <v>5.0101599999999999</v>
      </c>
      <c r="J2037" s="314"/>
      <c r="K2037" s="314"/>
      <c r="L2037" s="314"/>
      <c r="M2037" s="314"/>
      <c r="N2037" s="311"/>
      <c r="O2037" s="324" t="s">
        <v>11</v>
      </c>
      <c r="P2037" s="325"/>
      <c r="Q2037" s="326"/>
      <c r="R2037" s="326"/>
      <c r="S2037" s="326"/>
      <c r="T2037" s="22">
        <v>1</v>
      </c>
      <c r="U2037" s="23">
        <f>SUM(V2009:V2036)*0.01</f>
        <v>1.35101</v>
      </c>
      <c r="V2037" s="22">
        <f>SUM(T2037*U2037)</f>
        <v>1.35101</v>
      </c>
      <c r="W2037" s="314"/>
      <c r="X2037" s="314"/>
      <c r="Y2037" s="314"/>
      <c r="Z2037" s="314"/>
      <c r="AA2037" s="311"/>
      <c r="AB2037" s="324" t="s">
        <v>11</v>
      </c>
      <c r="AC2037" s="325"/>
      <c r="AD2037" s="326"/>
      <c r="AE2037" s="326"/>
      <c r="AF2037" s="326"/>
      <c r="AG2037" s="22">
        <v>1</v>
      </c>
      <c r="AH2037" s="23">
        <f>SUM(AI2009:AI2036)*0.01</f>
        <v>1.8384200000000002</v>
      </c>
      <c r="AI2037" s="22">
        <f>SUM(AG2037*AH2037)</f>
        <v>1.8384200000000002</v>
      </c>
      <c r="AJ2037" s="314"/>
      <c r="AK2037" s="314"/>
      <c r="AL2037" s="314"/>
      <c r="AM2037" s="314"/>
      <c r="AN2037" s="311"/>
      <c r="AO2037" s="324" t="s">
        <v>11</v>
      </c>
      <c r="AP2037" s="325"/>
      <c r="AQ2037" s="326"/>
      <c r="AR2037" s="326"/>
      <c r="AS2037" s="326"/>
      <c r="AT2037" s="22">
        <v>1</v>
      </c>
      <c r="AU2037" s="23">
        <f>SUM(AV2009:AV2036)*0.01</f>
        <v>7.2970600000000001</v>
      </c>
      <c r="AV2037" s="22">
        <f>SUM(AT2037*AU2037)</f>
        <v>7.2970600000000001</v>
      </c>
      <c r="AW2037" s="314"/>
      <c r="AX2037" s="314"/>
      <c r="AY2037" s="314"/>
      <c r="AZ2037" s="314"/>
      <c r="BB2037" s="11" t="s">
        <v>11</v>
      </c>
      <c r="BC2037" s="12"/>
      <c r="BD2037" s="28"/>
      <c r="BE2037" s="28"/>
      <c r="BF2037" s="28"/>
      <c r="BG2037" s="10">
        <v>1</v>
      </c>
      <c r="BH2037" s="15">
        <f>SUM(BI2009:BI2036)*0.01</f>
        <v>7.4301600000000008</v>
      </c>
      <c r="BI2037" s="10">
        <f>SUM(BG2037*BH2037)</f>
        <v>7.4301600000000008</v>
      </c>
      <c r="BJ2037" s="5"/>
      <c r="BK2037" s="5"/>
      <c r="BL2037" s="5"/>
      <c r="BM2037" s="5"/>
    </row>
    <row r="2038" spans="1:91" s="2" customFormat="1" x14ac:dyDescent="0.25">
      <c r="A2038" s="319"/>
      <c r="B2038" s="318" t="s">
        <v>10</v>
      </c>
      <c r="C2038" s="319"/>
      <c r="D2038" s="320"/>
      <c r="E2038" s="320"/>
      <c r="F2038" s="320"/>
      <c r="G2038" s="321">
        <f>SUM(G2032:G2035)</f>
        <v>0.5</v>
      </c>
      <c r="H2038" s="322"/>
      <c r="I2038" s="321">
        <f>SUM(I2009:I2037)</f>
        <v>506.02615999999995</v>
      </c>
      <c r="J2038" s="321">
        <f>SUM(I2038)*I2007</f>
        <v>506.02615999999995</v>
      </c>
      <c r="K2038" s="321">
        <f>SUM(K2032:K2037)</f>
        <v>0</v>
      </c>
      <c r="L2038" s="321">
        <f t="shared" ref="L2038" si="827">SUM(L2032:L2037)</f>
        <v>0.5</v>
      </c>
      <c r="M2038" s="321">
        <f t="shared" ref="M2038" si="828">SUM(M2032:M2037)</f>
        <v>0</v>
      </c>
      <c r="N2038" s="319"/>
      <c r="O2038" s="318" t="s">
        <v>10</v>
      </c>
      <c r="P2038" s="319"/>
      <c r="Q2038" s="320"/>
      <c r="R2038" s="320"/>
      <c r="S2038" s="320"/>
      <c r="T2038" s="321">
        <f>SUM(T2032:T2035)</f>
        <v>0.5</v>
      </c>
      <c r="U2038" s="322"/>
      <c r="V2038" s="321">
        <f>SUM(V2009:V2037)</f>
        <v>136.45201</v>
      </c>
      <c r="W2038" s="321">
        <f>SUM(V2038)*V2007</f>
        <v>0</v>
      </c>
      <c r="X2038" s="321">
        <f>SUM(X2032:X2037)</f>
        <v>0</v>
      </c>
      <c r="Y2038" s="321">
        <f t="shared" ref="Y2038:Z2038" si="829">SUM(Y2032:Y2037)</f>
        <v>0</v>
      </c>
      <c r="Z2038" s="321">
        <f t="shared" si="829"/>
        <v>0</v>
      </c>
      <c r="AA2038" s="319"/>
      <c r="AB2038" s="318" t="s">
        <v>10</v>
      </c>
      <c r="AC2038" s="319"/>
      <c r="AD2038" s="320"/>
      <c r="AE2038" s="320"/>
      <c r="AF2038" s="320"/>
      <c r="AG2038" s="321">
        <f>SUM(AG2032:AG2035)</f>
        <v>0.5</v>
      </c>
      <c r="AH2038" s="322"/>
      <c r="AI2038" s="321">
        <f>SUM(AI2009:AI2037)</f>
        <v>185.68042000000003</v>
      </c>
      <c r="AJ2038" s="321">
        <f>SUM(AI2038)*AI2007</f>
        <v>0</v>
      </c>
      <c r="AK2038" s="321">
        <f>SUM(AK2032:AK2037)</f>
        <v>0</v>
      </c>
      <c r="AL2038" s="321">
        <f t="shared" ref="AL2038:AM2038" si="830">SUM(AL2032:AL2037)</f>
        <v>0</v>
      </c>
      <c r="AM2038" s="321">
        <f t="shared" si="830"/>
        <v>0</v>
      </c>
      <c r="AN2038" s="319"/>
      <c r="AO2038" s="318" t="s">
        <v>10</v>
      </c>
      <c r="AP2038" s="319"/>
      <c r="AQ2038" s="320"/>
      <c r="AR2038" s="320"/>
      <c r="AS2038" s="320"/>
      <c r="AT2038" s="321">
        <f>SUM(AT2032:AT2035)</f>
        <v>0.5</v>
      </c>
      <c r="AU2038" s="322"/>
      <c r="AV2038" s="321">
        <f>SUM(AV2009:AV2037)</f>
        <v>737.00306</v>
      </c>
      <c r="AW2038" s="321">
        <f>SUM(AV2038)*AV2007</f>
        <v>0</v>
      </c>
      <c r="AX2038" s="321">
        <f>SUM(AX2032:AX2037)</f>
        <v>0</v>
      </c>
      <c r="AY2038" s="321">
        <f t="shared" ref="AY2038:AZ2038" si="831">SUM(AY2032:AY2037)</f>
        <v>0</v>
      </c>
      <c r="AZ2038" s="321">
        <f t="shared" si="831"/>
        <v>0</v>
      </c>
      <c r="BB2038" s="8" t="s">
        <v>10</v>
      </c>
      <c r="BD2038" s="27"/>
      <c r="BE2038" s="27"/>
      <c r="BF2038" s="27"/>
      <c r="BG2038" s="6">
        <f>SUM(BG2032:BG2035)</f>
        <v>0.5</v>
      </c>
      <c r="BH2038" s="14"/>
      <c r="BI2038" s="6">
        <f>SUM(BI2009:BI2037)</f>
        <v>750.44616000000008</v>
      </c>
      <c r="BJ2038" s="6">
        <f>SUM(BI2038)*BI2007</f>
        <v>0</v>
      </c>
      <c r="BK2038" s="6">
        <f>SUM(BK2032:BK2037)</f>
        <v>0</v>
      </c>
      <c r="BL2038" s="6">
        <f t="shared" ref="BL2038:BM2038" si="832">SUM(BL2032:BL2037)</f>
        <v>0</v>
      </c>
      <c r="BM2038" s="6">
        <f t="shared" si="832"/>
        <v>0</v>
      </c>
    </row>
    <row r="2039" spans="1:91" ht="15.6" x14ac:dyDescent="0.3">
      <c r="A2039" s="309" t="s">
        <v>9</v>
      </c>
      <c r="B2039" s="310" t="str">
        <f>'JMS SHEDULE OF WORKS'!D65</f>
        <v>FF-21 Towel unit Male changing</v>
      </c>
      <c r="C2039" s="311"/>
      <c r="D2039" s="312">
        <f>'JMS SHEDULE OF WORKS'!F65</f>
        <v>0</v>
      </c>
      <c r="E2039" s="312"/>
      <c r="F2039" s="313" t="str">
        <f>'JMS SHEDULE OF WORKS'!J65</f>
        <v>EOT-40</v>
      </c>
      <c r="G2039" s="314"/>
      <c r="H2039" s="315" t="s">
        <v>22</v>
      </c>
      <c r="I2039" s="316">
        <f>'JMS SHEDULE OF WORKS'!G65</f>
        <v>1</v>
      </c>
      <c r="J2039" s="314"/>
      <c r="K2039" s="314"/>
      <c r="L2039" s="314"/>
      <c r="M2039" s="314"/>
      <c r="N2039" s="309" t="s">
        <v>9</v>
      </c>
      <c r="O2039" s="310">
        <f>'JMS SHEDULE OF WORKS'!Q65</f>
        <v>91</v>
      </c>
      <c r="P2039" s="311"/>
      <c r="Q2039" s="312">
        <f>'JMS SHEDULE OF WORKS'!S65</f>
        <v>0</v>
      </c>
      <c r="R2039" s="312"/>
      <c r="S2039" s="313">
        <f>'JMS SHEDULE OF WORKS'!W65</f>
        <v>43749</v>
      </c>
      <c r="T2039" s="314"/>
      <c r="U2039" s="315" t="s">
        <v>22</v>
      </c>
      <c r="V2039" s="316">
        <f>'JMS SHEDULE OF WORKS'!T65</f>
        <v>0</v>
      </c>
      <c r="W2039" s="314"/>
      <c r="X2039" s="314"/>
      <c r="Y2039" s="314"/>
      <c r="Z2039" s="314"/>
      <c r="AA2039" s="309" t="s">
        <v>9</v>
      </c>
      <c r="AB2039" s="310" t="str">
        <f>'JMS SHEDULE OF WORKS'!AD65</f>
        <v>Now revised to Egger laminate</v>
      </c>
      <c r="AC2039" s="311"/>
      <c r="AD2039" s="312">
        <f>'JMS SHEDULE OF WORKS'!AF65</f>
        <v>0</v>
      </c>
      <c r="AE2039" s="312"/>
      <c r="AF2039" s="313">
        <f>'JMS SHEDULE OF WORKS'!AJ65</f>
        <v>0</v>
      </c>
      <c r="AG2039" s="314"/>
      <c r="AH2039" s="315" t="s">
        <v>22</v>
      </c>
      <c r="AI2039" s="316">
        <f>'JMS SHEDULE OF WORKS'!AG65</f>
        <v>0</v>
      </c>
      <c r="AJ2039" s="314"/>
      <c r="AK2039" s="314"/>
      <c r="AL2039" s="314"/>
      <c r="AM2039" s="314"/>
      <c r="AN2039" s="309" t="s">
        <v>9</v>
      </c>
      <c r="AO2039" s="310">
        <f>'JMS SHEDULE OF WORKS'!AQ65</f>
        <v>0</v>
      </c>
      <c r="AP2039" s="311"/>
      <c r="AQ2039" s="312">
        <f>'JMS SHEDULE OF WORKS'!AS65</f>
        <v>0</v>
      </c>
      <c r="AR2039" s="312"/>
      <c r="AS2039" s="313">
        <f>'JMS SHEDULE OF WORKS'!AW65</f>
        <v>0</v>
      </c>
      <c r="AT2039" s="314"/>
      <c r="AU2039" s="315" t="s">
        <v>22</v>
      </c>
      <c r="AV2039" s="316">
        <f>'JMS SHEDULE OF WORKS'!AT65</f>
        <v>0</v>
      </c>
      <c r="AW2039" s="314"/>
      <c r="AX2039" s="314"/>
      <c r="AY2039" s="314"/>
      <c r="AZ2039" s="314"/>
      <c r="BA2039" s="309" t="s">
        <v>9</v>
      </c>
      <c r="BB2039" s="310">
        <f>'JMS SHEDULE OF WORKS'!BD65</f>
        <v>0</v>
      </c>
      <c r="BC2039" s="311"/>
      <c r="BD2039" s="312">
        <f>'JMS SHEDULE OF WORKS'!BF65</f>
        <v>0</v>
      </c>
      <c r="BE2039" s="312"/>
      <c r="BF2039" s="313">
        <f>'JMS SHEDULE OF WORKS'!BJ65</f>
        <v>0</v>
      </c>
      <c r="BG2039" s="314"/>
      <c r="BH2039" s="315" t="s">
        <v>22</v>
      </c>
      <c r="BI2039" s="316">
        <f>'JMS SHEDULE OF WORKS'!BG65</f>
        <v>0</v>
      </c>
      <c r="BJ2039" s="314"/>
      <c r="BK2039" s="314"/>
      <c r="BL2039" s="314"/>
      <c r="BM2039" s="314"/>
      <c r="BN2039" s="309" t="s">
        <v>9</v>
      </c>
      <c r="BO2039" s="310">
        <f>'JMS SHEDULE OF WORKS'!BQ65</f>
        <v>0</v>
      </c>
      <c r="BP2039" s="311"/>
      <c r="BQ2039" s="312">
        <f>'JMS SHEDULE OF WORKS'!BS65</f>
        <v>0</v>
      </c>
      <c r="BR2039" s="312"/>
      <c r="BS2039" s="313">
        <f>'JMS SHEDULE OF WORKS'!BW65</f>
        <v>0</v>
      </c>
      <c r="BT2039" s="314"/>
      <c r="BU2039" s="315" t="s">
        <v>22</v>
      </c>
      <c r="BV2039" s="316">
        <f>'JMS SHEDULE OF WORKS'!BT65</f>
        <v>0</v>
      </c>
      <c r="BW2039" s="314"/>
      <c r="BX2039" s="314"/>
      <c r="BY2039" s="314"/>
      <c r="BZ2039" s="314"/>
      <c r="CA2039" s="3" t="s">
        <v>9</v>
      </c>
      <c r="CB2039" s="67">
        <f>'JMS SHEDULE OF WORKS'!CD65</f>
        <v>0</v>
      </c>
      <c r="CD2039" s="26">
        <f>'JMS SHEDULE OF WORKS'!CF65</f>
        <v>0</v>
      </c>
      <c r="CE2039" s="26"/>
      <c r="CF2039" s="68">
        <f>'JMS SHEDULE OF WORKS'!CJ65</f>
        <v>0</v>
      </c>
      <c r="CG2039" s="5"/>
      <c r="CH2039" s="13" t="s">
        <v>22</v>
      </c>
      <c r="CI2039" s="24">
        <f>'JMS SHEDULE OF WORKS'!CG65</f>
        <v>0</v>
      </c>
      <c r="CJ2039" s="5"/>
      <c r="CK2039" s="5"/>
      <c r="CL2039" s="5"/>
      <c r="CM2039" s="5"/>
    </row>
    <row r="2040" spans="1:91" s="2" customFormat="1" x14ac:dyDescent="0.25">
      <c r="A2040" s="317" t="str">
        <f>'JMS SHEDULE OF WORKS'!A65</f>
        <v>6881/63</v>
      </c>
      <c r="B2040" s="318" t="s">
        <v>3</v>
      </c>
      <c r="C2040" s="319" t="s">
        <v>4</v>
      </c>
      <c r="D2040" s="320" t="s">
        <v>5</v>
      </c>
      <c r="E2040" s="320" t="s">
        <v>5</v>
      </c>
      <c r="F2040" s="320" t="s">
        <v>23</v>
      </c>
      <c r="G2040" s="321" t="s">
        <v>6</v>
      </c>
      <c r="H2040" s="322" t="s">
        <v>7</v>
      </c>
      <c r="I2040" s="321" t="s">
        <v>8</v>
      </c>
      <c r="J2040" s="321"/>
      <c r="K2040" s="321" t="s">
        <v>18</v>
      </c>
      <c r="L2040" s="321" t="s">
        <v>19</v>
      </c>
      <c r="M2040" s="321" t="s">
        <v>20</v>
      </c>
      <c r="N2040" s="317">
        <f>'JMS SHEDULE OF WORKS'!N65</f>
        <v>13573.959892500001</v>
      </c>
      <c r="O2040" s="318" t="s">
        <v>3</v>
      </c>
      <c r="P2040" s="319" t="s">
        <v>4</v>
      </c>
      <c r="Q2040" s="320" t="s">
        <v>5</v>
      </c>
      <c r="R2040" s="320" t="s">
        <v>5</v>
      </c>
      <c r="S2040" s="320" t="s">
        <v>23</v>
      </c>
      <c r="T2040" s="321" t="s">
        <v>6</v>
      </c>
      <c r="U2040" s="322" t="s">
        <v>7</v>
      </c>
      <c r="V2040" s="321" t="s">
        <v>8</v>
      </c>
      <c r="W2040" s="321"/>
      <c r="X2040" s="321" t="s">
        <v>18</v>
      </c>
      <c r="Y2040" s="321" t="s">
        <v>19</v>
      </c>
      <c r="Z2040" s="321" t="s">
        <v>20</v>
      </c>
      <c r="AA2040" s="317" t="str">
        <f>'JMS SHEDULE OF WORKS'!AA65</f>
        <v>Now revised to unfinished Oberflex from Shadbolts</v>
      </c>
      <c r="AB2040" s="318" t="s">
        <v>3</v>
      </c>
      <c r="AC2040" s="319" t="s">
        <v>4</v>
      </c>
      <c r="AD2040" s="320" t="s">
        <v>5</v>
      </c>
      <c r="AE2040" s="320" t="s">
        <v>5</v>
      </c>
      <c r="AF2040" s="320" t="s">
        <v>23</v>
      </c>
      <c r="AG2040" s="321" t="s">
        <v>6</v>
      </c>
      <c r="AH2040" s="322" t="s">
        <v>7</v>
      </c>
      <c r="AI2040" s="321" t="s">
        <v>8</v>
      </c>
      <c r="AJ2040" s="321"/>
      <c r="AK2040" s="321" t="s">
        <v>18</v>
      </c>
      <c r="AL2040" s="321" t="s">
        <v>19</v>
      </c>
      <c r="AM2040" s="321" t="s">
        <v>20</v>
      </c>
      <c r="AN2040" s="317">
        <f>'JMS SHEDULE OF WORKS'!AN65</f>
        <v>0</v>
      </c>
      <c r="AO2040" s="318" t="s">
        <v>3</v>
      </c>
      <c r="AP2040" s="319" t="s">
        <v>4</v>
      </c>
      <c r="AQ2040" s="320" t="s">
        <v>5</v>
      </c>
      <c r="AR2040" s="320" t="s">
        <v>5</v>
      </c>
      <c r="AS2040" s="320" t="s">
        <v>23</v>
      </c>
      <c r="AT2040" s="321" t="s">
        <v>6</v>
      </c>
      <c r="AU2040" s="322" t="s">
        <v>7</v>
      </c>
      <c r="AV2040" s="321" t="s">
        <v>8</v>
      </c>
      <c r="AW2040" s="321"/>
      <c r="AX2040" s="321" t="s">
        <v>18</v>
      </c>
      <c r="AY2040" s="321" t="s">
        <v>19</v>
      </c>
      <c r="AZ2040" s="321" t="s">
        <v>20</v>
      </c>
      <c r="BA2040" s="317">
        <f>'JMS SHEDULE OF WORKS'!BA65</f>
        <v>0</v>
      </c>
      <c r="BB2040" s="318" t="s">
        <v>3</v>
      </c>
      <c r="BC2040" s="319" t="s">
        <v>4</v>
      </c>
      <c r="BD2040" s="320" t="s">
        <v>5</v>
      </c>
      <c r="BE2040" s="320" t="s">
        <v>5</v>
      </c>
      <c r="BF2040" s="320" t="s">
        <v>23</v>
      </c>
      <c r="BG2040" s="321" t="s">
        <v>6</v>
      </c>
      <c r="BH2040" s="322" t="s">
        <v>7</v>
      </c>
      <c r="BI2040" s="321" t="s">
        <v>8</v>
      </c>
      <c r="BJ2040" s="321"/>
      <c r="BK2040" s="321" t="s">
        <v>18</v>
      </c>
      <c r="BL2040" s="321" t="s">
        <v>19</v>
      </c>
      <c r="BM2040" s="321" t="s">
        <v>20</v>
      </c>
      <c r="BN2040" s="317">
        <f>'JMS SHEDULE OF WORKS'!BN65</f>
        <v>0</v>
      </c>
      <c r="BO2040" s="318" t="s">
        <v>3</v>
      </c>
      <c r="BP2040" s="319" t="s">
        <v>4</v>
      </c>
      <c r="BQ2040" s="320" t="s">
        <v>5</v>
      </c>
      <c r="BR2040" s="320" t="s">
        <v>5</v>
      </c>
      <c r="BS2040" s="320" t="s">
        <v>23</v>
      </c>
      <c r="BT2040" s="321" t="s">
        <v>6</v>
      </c>
      <c r="BU2040" s="322" t="s">
        <v>7</v>
      </c>
      <c r="BV2040" s="321" t="s">
        <v>8</v>
      </c>
      <c r="BW2040" s="321"/>
      <c r="BX2040" s="321" t="s">
        <v>18</v>
      </c>
      <c r="BY2040" s="321" t="s">
        <v>19</v>
      </c>
      <c r="BZ2040" s="321" t="s">
        <v>20</v>
      </c>
      <c r="CA2040" s="66">
        <f>'JMS SHEDULE OF WORKS'!CA65</f>
        <v>0</v>
      </c>
      <c r="CB2040" s="8" t="s">
        <v>3</v>
      </c>
      <c r="CC2040" s="2" t="s">
        <v>4</v>
      </c>
      <c r="CD2040" s="27" t="s">
        <v>5</v>
      </c>
      <c r="CE2040" s="27" t="s">
        <v>5</v>
      </c>
      <c r="CF2040" s="27" t="s">
        <v>23</v>
      </c>
      <c r="CG2040" s="6" t="s">
        <v>6</v>
      </c>
      <c r="CH2040" s="14" t="s">
        <v>7</v>
      </c>
      <c r="CI2040" s="6" t="s">
        <v>8</v>
      </c>
      <c r="CJ2040" s="6"/>
      <c r="CK2040" s="6" t="s">
        <v>18</v>
      </c>
      <c r="CL2040" s="6" t="s">
        <v>19</v>
      </c>
      <c r="CM2040" s="6" t="s">
        <v>20</v>
      </c>
    </row>
    <row r="2041" spans="1:91" x14ac:dyDescent="0.25">
      <c r="A2041" s="323" t="s">
        <v>24</v>
      </c>
      <c r="B2041" s="324" t="s">
        <v>1265</v>
      </c>
      <c r="C2041" s="325" t="s">
        <v>1266</v>
      </c>
      <c r="D2041" s="326">
        <v>0.125</v>
      </c>
      <c r="E2041" s="326">
        <v>0.05</v>
      </c>
      <c r="F2041" s="326">
        <f t="shared" ref="F2041:F2046" si="833">SUM(D2041*E2041)</f>
        <v>6.2500000000000003E-3</v>
      </c>
      <c r="G2041" s="22">
        <v>28.5</v>
      </c>
      <c r="H2041" s="23">
        <v>3350</v>
      </c>
      <c r="I2041" s="22">
        <f t="shared" ref="I2041:I2046" si="834">SUM(F2041*G2041)*H2041</f>
        <v>596.71875</v>
      </c>
      <c r="J2041" s="314"/>
      <c r="K2041" s="314"/>
      <c r="L2041" s="314"/>
      <c r="M2041" s="314"/>
      <c r="N2041" s="323" t="s">
        <v>24</v>
      </c>
      <c r="O2041" s="324" t="s">
        <v>1265</v>
      </c>
      <c r="P2041" s="325" t="s">
        <v>1266</v>
      </c>
      <c r="Q2041" s="326">
        <v>0.125</v>
      </c>
      <c r="R2041" s="326">
        <v>0.05</v>
      </c>
      <c r="S2041" s="326">
        <f t="shared" ref="S2041:S2046" si="835">SUM(Q2041*R2041)</f>
        <v>6.2500000000000003E-3</v>
      </c>
      <c r="T2041" s="22">
        <v>28.5</v>
      </c>
      <c r="U2041" s="23">
        <v>3350</v>
      </c>
      <c r="V2041" s="22">
        <f t="shared" ref="V2041:V2046" si="836">SUM(S2041*T2041)*U2041</f>
        <v>596.71875</v>
      </c>
      <c r="W2041" s="314"/>
      <c r="X2041" s="314"/>
      <c r="Y2041" s="314"/>
      <c r="Z2041" s="314"/>
      <c r="AA2041" s="323" t="s">
        <v>24</v>
      </c>
      <c r="AB2041" s="324" t="s">
        <v>1265</v>
      </c>
      <c r="AC2041" s="325" t="s">
        <v>1266</v>
      </c>
      <c r="AD2041" s="326">
        <v>0.125</v>
      </c>
      <c r="AE2041" s="326">
        <v>0.05</v>
      </c>
      <c r="AF2041" s="326">
        <f t="shared" ref="AF2041:AF2046" si="837">SUM(AD2041*AE2041)</f>
        <v>6.2500000000000003E-3</v>
      </c>
      <c r="AG2041" s="22">
        <v>28.5</v>
      </c>
      <c r="AH2041" s="23">
        <v>3350</v>
      </c>
      <c r="AI2041" s="22">
        <f t="shared" ref="AI2041:AI2046" si="838">SUM(AF2041*AG2041)*AH2041</f>
        <v>596.71875</v>
      </c>
      <c r="AJ2041" s="314"/>
      <c r="AK2041" s="314"/>
      <c r="AL2041" s="314"/>
      <c r="AM2041" s="314"/>
      <c r="AN2041" s="323" t="s">
        <v>24</v>
      </c>
      <c r="AO2041" s="324" t="s">
        <v>1265</v>
      </c>
      <c r="AP2041" s="325" t="s">
        <v>1266</v>
      </c>
      <c r="AQ2041" s="326">
        <v>0.125</v>
      </c>
      <c r="AR2041" s="326">
        <v>0.05</v>
      </c>
      <c r="AS2041" s="326">
        <f t="shared" ref="AS2041:AS2046" si="839">SUM(AQ2041*AR2041)</f>
        <v>6.2500000000000003E-3</v>
      </c>
      <c r="AT2041" s="22">
        <v>28.5</v>
      </c>
      <c r="AU2041" s="23">
        <v>3350</v>
      </c>
      <c r="AV2041" s="22">
        <f t="shared" ref="AV2041:AV2046" si="840">SUM(AS2041*AT2041)*AU2041</f>
        <v>596.71875</v>
      </c>
      <c r="AW2041" s="314"/>
      <c r="AX2041" s="314"/>
      <c r="AY2041" s="314"/>
      <c r="AZ2041" s="314"/>
      <c r="BA2041" s="323" t="s">
        <v>24</v>
      </c>
      <c r="BB2041" s="324" t="s">
        <v>1265</v>
      </c>
      <c r="BC2041" s="325" t="s">
        <v>1266</v>
      </c>
      <c r="BD2041" s="326">
        <v>0.125</v>
      </c>
      <c r="BE2041" s="326">
        <v>0.05</v>
      </c>
      <c r="BF2041" s="326">
        <f t="shared" ref="BF2041:BF2046" si="841">SUM(BD2041*BE2041)</f>
        <v>6.2500000000000003E-3</v>
      </c>
      <c r="BG2041" s="22">
        <v>28.5</v>
      </c>
      <c r="BH2041" s="23">
        <v>3350</v>
      </c>
      <c r="BI2041" s="22">
        <f t="shared" ref="BI2041:BI2046" si="842">SUM(BF2041*BG2041)*BH2041</f>
        <v>596.71875</v>
      </c>
      <c r="BJ2041" s="314"/>
      <c r="BK2041" s="314"/>
      <c r="BL2041" s="314"/>
      <c r="BM2041" s="314"/>
      <c r="BN2041" s="323" t="s">
        <v>24</v>
      </c>
      <c r="BO2041" s="324" t="s">
        <v>1265</v>
      </c>
      <c r="BP2041" s="325" t="s">
        <v>1266</v>
      </c>
      <c r="BQ2041" s="326">
        <v>0.125</v>
      </c>
      <c r="BR2041" s="326">
        <v>0.05</v>
      </c>
      <c r="BS2041" s="326">
        <f t="shared" ref="BS2041:BS2046" si="843">SUM(BQ2041*BR2041)</f>
        <v>6.2500000000000003E-3</v>
      </c>
      <c r="BT2041" s="22">
        <v>28.5</v>
      </c>
      <c r="BU2041" s="23">
        <v>3350</v>
      </c>
      <c r="BV2041" s="22">
        <f t="shared" ref="BV2041:BV2046" si="844">SUM(BS2041*BT2041)*BU2041</f>
        <v>596.71875</v>
      </c>
      <c r="BW2041" s="314"/>
      <c r="BX2041" s="314"/>
      <c r="BY2041" s="314"/>
      <c r="BZ2041" s="314"/>
      <c r="CA2041" s="30" t="s">
        <v>24</v>
      </c>
      <c r="CB2041" s="11" t="s">
        <v>1265</v>
      </c>
      <c r="CC2041" s="12" t="s">
        <v>1266</v>
      </c>
      <c r="CD2041" s="28">
        <v>0.125</v>
      </c>
      <c r="CE2041" s="28">
        <v>0.05</v>
      </c>
      <c r="CF2041" s="28">
        <f t="shared" ref="CF2041:CF2046" si="845">SUM(CD2041*CE2041)</f>
        <v>6.2500000000000003E-3</v>
      </c>
      <c r="CG2041" s="10">
        <v>28.5</v>
      </c>
      <c r="CH2041" s="15">
        <v>3350</v>
      </c>
      <c r="CI2041" s="10">
        <f t="shared" ref="CI2041:CI2046" si="846">SUM(CF2041*CG2041)*CH2041</f>
        <v>596.71875</v>
      </c>
      <c r="CJ2041" s="5"/>
      <c r="CK2041" s="5"/>
      <c r="CL2041" s="5"/>
      <c r="CM2041" s="5"/>
    </row>
    <row r="2042" spans="1:91" x14ac:dyDescent="0.25">
      <c r="A2042" s="323" t="s">
        <v>24</v>
      </c>
      <c r="B2042" s="324"/>
      <c r="C2042" s="325"/>
      <c r="D2042" s="326"/>
      <c r="E2042" s="326"/>
      <c r="F2042" s="326">
        <f t="shared" si="833"/>
        <v>0</v>
      </c>
      <c r="G2042" s="22"/>
      <c r="H2042" s="23"/>
      <c r="I2042" s="22">
        <f t="shared" si="834"/>
        <v>0</v>
      </c>
      <c r="J2042" s="314"/>
      <c r="K2042" s="314"/>
      <c r="L2042" s="314"/>
      <c r="M2042" s="314"/>
      <c r="N2042" s="323" t="s">
        <v>24</v>
      </c>
      <c r="O2042" s="324"/>
      <c r="P2042" s="325"/>
      <c r="Q2042" s="326"/>
      <c r="R2042" s="326"/>
      <c r="S2042" s="326">
        <f t="shared" si="835"/>
        <v>0</v>
      </c>
      <c r="T2042" s="22"/>
      <c r="U2042" s="23"/>
      <c r="V2042" s="22">
        <f t="shared" si="836"/>
        <v>0</v>
      </c>
      <c r="W2042" s="314"/>
      <c r="X2042" s="314"/>
      <c r="Y2042" s="314"/>
      <c r="Z2042" s="314"/>
      <c r="AA2042" s="323" t="s">
        <v>24</v>
      </c>
      <c r="AB2042" s="324"/>
      <c r="AC2042" s="325"/>
      <c r="AD2042" s="326"/>
      <c r="AE2042" s="326"/>
      <c r="AF2042" s="326">
        <f t="shared" si="837"/>
        <v>0</v>
      </c>
      <c r="AG2042" s="22"/>
      <c r="AH2042" s="23"/>
      <c r="AI2042" s="22">
        <f t="shared" si="838"/>
        <v>0</v>
      </c>
      <c r="AJ2042" s="314"/>
      <c r="AK2042" s="314"/>
      <c r="AL2042" s="314"/>
      <c r="AM2042" s="314"/>
      <c r="AN2042" s="323" t="s">
        <v>24</v>
      </c>
      <c r="AO2042" s="324"/>
      <c r="AP2042" s="325"/>
      <c r="AQ2042" s="326"/>
      <c r="AR2042" s="326"/>
      <c r="AS2042" s="326">
        <f t="shared" si="839"/>
        <v>0</v>
      </c>
      <c r="AT2042" s="22"/>
      <c r="AU2042" s="23"/>
      <c r="AV2042" s="22">
        <f t="shared" si="840"/>
        <v>0</v>
      </c>
      <c r="AW2042" s="314"/>
      <c r="AX2042" s="314"/>
      <c r="AY2042" s="314"/>
      <c r="AZ2042" s="314"/>
      <c r="BA2042" s="323" t="s">
        <v>24</v>
      </c>
      <c r="BB2042" s="324"/>
      <c r="BC2042" s="325"/>
      <c r="BD2042" s="326"/>
      <c r="BE2042" s="326"/>
      <c r="BF2042" s="326">
        <f t="shared" si="841"/>
        <v>0</v>
      </c>
      <c r="BG2042" s="22"/>
      <c r="BH2042" s="23"/>
      <c r="BI2042" s="22">
        <f t="shared" si="842"/>
        <v>0</v>
      </c>
      <c r="BJ2042" s="314"/>
      <c r="BK2042" s="314"/>
      <c r="BL2042" s="314"/>
      <c r="BM2042" s="314"/>
      <c r="BN2042" s="323" t="s">
        <v>24</v>
      </c>
      <c r="BO2042" s="324"/>
      <c r="BP2042" s="325"/>
      <c r="BQ2042" s="326"/>
      <c r="BR2042" s="326"/>
      <c r="BS2042" s="326">
        <f t="shared" si="843"/>
        <v>0</v>
      </c>
      <c r="BT2042" s="22"/>
      <c r="BU2042" s="23"/>
      <c r="BV2042" s="22">
        <f t="shared" si="844"/>
        <v>0</v>
      </c>
      <c r="BW2042" s="314"/>
      <c r="BX2042" s="314"/>
      <c r="BY2042" s="314"/>
      <c r="BZ2042" s="314"/>
      <c r="CA2042" s="30" t="s">
        <v>24</v>
      </c>
      <c r="CB2042" s="11"/>
      <c r="CC2042" s="12"/>
      <c r="CD2042" s="28"/>
      <c r="CE2042" s="28"/>
      <c r="CF2042" s="28">
        <f t="shared" si="845"/>
        <v>0</v>
      </c>
      <c r="CG2042" s="10"/>
      <c r="CH2042" s="15"/>
      <c r="CI2042" s="10">
        <f t="shared" si="846"/>
        <v>0</v>
      </c>
      <c r="CJ2042" s="5"/>
      <c r="CK2042" s="5"/>
      <c r="CL2042" s="5"/>
      <c r="CM2042" s="5"/>
    </row>
    <row r="2043" spans="1:91" x14ac:dyDescent="0.25">
      <c r="A2043" s="323" t="s">
        <v>24</v>
      </c>
      <c r="B2043" s="324"/>
      <c r="C2043" s="325"/>
      <c r="D2043" s="326"/>
      <c r="E2043" s="326"/>
      <c r="F2043" s="326">
        <f t="shared" si="833"/>
        <v>0</v>
      </c>
      <c r="G2043" s="22"/>
      <c r="H2043" s="23"/>
      <c r="I2043" s="22">
        <f t="shared" si="834"/>
        <v>0</v>
      </c>
      <c r="J2043" s="314"/>
      <c r="K2043" s="314"/>
      <c r="L2043" s="314"/>
      <c r="M2043" s="314"/>
      <c r="N2043" s="323" t="s">
        <v>24</v>
      </c>
      <c r="O2043" s="324"/>
      <c r="P2043" s="325"/>
      <c r="Q2043" s="326"/>
      <c r="R2043" s="326"/>
      <c r="S2043" s="326">
        <f t="shared" si="835"/>
        <v>0</v>
      </c>
      <c r="T2043" s="22"/>
      <c r="U2043" s="23"/>
      <c r="V2043" s="22">
        <f t="shared" si="836"/>
        <v>0</v>
      </c>
      <c r="W2043" s="314"/>
      <c r="X2043" s="314"/>
      <c r="Y2043" s="314"/>
      <c r="Z2043" s="314"/>
      <c r="AA2043" s="323" t="s">
        <v>24</v>
      </c>
      <c r="AB2043" s="324"/>
      <c r="AC2043" s="325"/>
      <c r="AD2043" s="326"/>
      <c r="AE2043" s="326"/>
      <c r="AF2043" s="326">
        <f t="shared" si="837"/>
        <v>0</v>
      </c>
      <c r="AG2043" s="22"/>
      <c r="AH2043" s="23"/>
      <c r="AI2043" s="22">
        <f t="shared" si="838"/>
        <v>0</v>
      </c>
      <c r="AJ2043" s="314"/>
      <c r="AK2043" s="314"/>
      <c r="AL2043" s="314"/>
      <c r="AM2043" s="314"/>
      <c r="AN2043" s="323" t="s">
        <v>24</v>
      </c>
      <c r="AO2043" s="324"/>
      <c r="AP2043" s="325"/>
      <c r="AQ2043" s="326"/>
      <c r="AR2043" s="326"/>
      <c r="AS2043" s="326">
        <f t="shared" si="839"/>
        <v>0</v>
      </c>
      <c r="AT2043" s="22"/>
      <c r="AU2043" s="23"/>
      <c r="AV2043" s="22">
        <f t="shared" si="840"/>
        <v>0</v>
      </c>
      <c r="AW2043" s="314"/>
      <c r="AX2043" s="314"/>
      <c r="AY2043" s="314"/>
      <c r="AZ2043" s="314"/>
      <c r="BA2043" s="323" t="s">
        <v>24</v>
      </c>
      <c r="BB2043" s="324"/>
      <c r="BC2043" s="325"/>
      <c r="BD2043" s="326"/>
      <c r="BE2043" s="326"/>
      <c r="BF2043" s="326">
        <f t="shared" si="841"/>
        <v>0</v>
      </c>
      <c r="BG2043" s="22"/>
      <c r="BH2043" s="23"/>
      <c r="BI2043" s="22">
        <f t="shared" si="842"/>
        <v>0</v>
      </c>
      <c r="BJ2043" s="314"/>
      <c r="BK2043" s="314"/>
      <c r="BL2043" s="314"/>
      <c r="BM2043" s="314"/>
      <c r="BN2043" s="323" t="s">
        <v>24</v>
      </c>
      <c r="BO2043" s="324"/>
      <c r="BP2043" s="325"/>
      <c r="BQ2043" s="326"/>
      <c r="BR2043" s="326"/>
      <c r="BS2043" s="326">
        <f t="shared" si="843"/>
        <v>0</v>
      </c>
      <c r="BT2043" s="22"/>
      <c r="BU2043" s="23"/>
      <c r="BV2043" s="22">
        <f t="shared" si="844"/>
        <v>0</v>
      </c>
      <c r="BW2043" s="314"/>
      <c r="BX2043" s="314"/>
      <c r="BY2043" s="314"/>
      <c r="BZ2043" s="314"/>
      <c r="CA2043" s="30" t="s">
        <v>24</v>
      </c>
      <c r="CB2043" s="11"/>
      <c r="CC2043" s="12"/>
      <c r="CD2043" s="28"/>
      <c r="CE2043" s="28"/>
      <c r="CF2043" s="28">
        <f t="shared" si="845"/>
        <v>0</v>
      </c>
      <c r="CG2043" s="10"/>
      <c r="CH2043" s="15"/>
      <c r="CI2043" s="10">
        <f t="shared" si="846"/>
        <v>0</v>
      </c>
      <c r="CJ2043" s="5"/>
      <c r="CK2043" s="5"/>
      <c r="CL2043" s="5"/>
      <c r="CM2043" s="5"/>
    </row>
    <row r="2044" spans="1:91" x14ac:dyDescent="0.25">
      <c r="A2044" s="327" t="s">
        <v>25</v>
      </c>
      <c r="B2044" s="324"/>
      <c r="C2044" s="325"/>
      <c r="D2044" s="326"/>
      <c r="E2044" s="326"/>
      <c r="F2044" s="326">
        <f t="shared" si="833"/>
        <v>0</v>
      </c>
      <c r="G2044" s="22"/>
      <c r="H2044" s="23"/>
      <c r="I2044" s="22">
        <f t="shared" si="834"/>
        <v>0</v>
      </c>
      <c r="J2044" s="314"/>
      <c r="K2044" s="314"/>
      <c r="L2044" s="314"/>
      <c r="M2044" s="314"/>
      <c r="N2044" s="327" t="s">
        <v>25</v>
      </c>
      <c r="O2044" s="324"/>
      <c r="P2044" s="325"/>
      <c r="Q2044" s="326"/>
      <c r="R2044" s="326"/>
      <c r="S2044" s="326">
        <f t="shared" si="835"/>
        <v>0</v>
      </c>
      <c r="T2044" s="22"/>
      <c r="U2044" s="23"/>
      <c r="V2044" s="22">
        <f t="shared" si="836"/>
        <v>0</v>
      </c>
      <c r="W2044" s="314"/>
      <c r="X2044" s="314"/>
      <c r="Y2044" s="314"/>
      <c r="Z2044" s="314"/>
      <c r="AA2044" s="327" t="s">
        <v>25</v>
      </c>
      <c r="AB2044" s="324"/>
      <c r="AC2044" s="325"/>
      <c r="AD2044" s="326"/>
      <c r="AE2044" s="326"/>
      <c r="AF2044" s="326">
        <f t="shared" si="837"/>
        <v>0</v>
      </c>
      <c r="AG2044" s="22"/>
      <c r="AH2044" s="23"/>
      <c r="AI2044" s="22">
        <f t="shared" si="838"/>
        <v>0</v>
      </c>
      <c r="AJ2044" s="314"/>
      <c r="AK2044" s="314"/>
      <c r="AL2044" s="314"/>
      <c r="AM2044" s="314"/>
      <c r="AN2044" s="327" t="s">
        <v>25</v>
      </c>
      <c r="AO2044" s="324"/>
      <c r="AP2044" s="325"/>
      <c r="AQ2044" s="326"/>
      <c r="AR2044" s="326"/>
      <c r="AS2044" s="326">
        <f t="shared" si="839"/>
        <v>0</v>
      </c>
      <c r="AT2044" s="22"/>
      <c r="AU2044" s="23"/>
      <c r="AV2044" s="22">
        <f t="shared" si="840"/>
        <v>0</v>
      </c>
      <c r="AW2044" s="314"/>
      <c r="AX2044" s="314"/>
      <c r="AY2044" s="314"/>
      <c r="AZ2044" s="314"/>
      <c r="BA2044" s="327" t="s">
        <v>25</v>
      </c>
      <c r="BB2044" s="324"/>
      <c r="BC2044" s="325"/>
      <c r="BD2044" s="326"/>
      <c r="BE2044" s="326"/>
      <c r="BF2044" s="326">
        <f t="shared" si="841"/>
        <v>0</v>
      </c>
      <c r="BG2044" s="22"/>
      <c r="BH2044" s="23"/>
      <c r="BI2044" s="22">
        <f t="shared" si="842"/>
        <v>0</v>
      </c>
      <c r="BJ2044" s="314"/>
      <c r="BK2044" s="314"/>
      <c r="BL2044" s="314"/>
      <c r="BM2044" s="314"/>
      <c r="BN2044" s="327" t="s">
        <v>25</v>
      </c>
      <c r="BO2044" s="324"/>
      <c r="BP2044" s="325"/>
      <c r="BQ2044" s="326"/>
      <c r="BR2044" s="326"/>
      <c r="BS2044" s="326">
        <f t="shared" si="843"/>
        <v>0</v>
      </c>
      <c r="BT2044" s="22"/>
      <c r="BU2044" s="23"/>
      <c r="BV2044" s="22">
        <f t="shared" si="844"/>
        <v>0</v>
      </c>
      <c r="BW2044" s="314"/>
      <c r="BX2044" s="314"/>
      <c r="BY2044" s="314"/>
      <c r="BZ2044" s="314"/>
      <c r="CA2044" s="31" t="s">
        <v>25</v>
      </c>
      <c r="CB2044" s="11"/>
      <c r="CC2044" s="12"/>
      <c r="CD2044" s="28"/>
      <c r="CE2044" s="28"/>
      <c r="CF2044" s="28">
        <f t="shared" si="845"/>
        <v>0</v>
      </c>
      <c r="CG2044" s="10"/>
      <c r="CH2044" s="15"/>
      <c r="CI2044" s="10">
        <f t="shared" si="846"/>
        <v>0</v>
      </c>
      <c r="CJ2044" s="5"/>
      <c r="CK2044" s="5"/>
      <c r="CL2044" s="5"/>
      <c r="CM2044" s="5"/>
    </row>
    <row r="2045" spans="1:91" x14ac:dyDescent="0.25">
      <c r="A2045" s="327" t="s">
        <v>25</v>
      </c>
      <c r="B2045" s="324"/>
      <c r="C2045" s="325"/>
      <c r="D2045" s="326"/>
      <c r="E2045" s="326"/>
      <c r="F2045" s="326">
        <f t="shared" si="833"/>
        <v>0</v>
      </c>
      <c r="G2045" s="22"/>
      <c r="H2045" s="23"/>
      <c r="I2045" s="22">
        <f t="shared" si="834"/>
        <v>0</v>
      </c>
      <c r="J2045" s="314"/>
      <c r="K2045" s="314"/>
      <c r="L2045" s="314"/>
      <c r="M2045" s="314"/>
      <c r="N2045" s="327" t="s">
        <v>25</v>
      </c>
      <c r="O2045" s="324"/>
      <c r="P2045" s="325"/>
      <c r="Q2045" s="326"/>
      <c r="R2045" s="326"/>
      <c r="S2045" s="326">
        <f t="shared" si="835"/>
        <v>0</v>
      </c>
      <c r="T2045" s="22"/>
      <c r="U2045" s="23"/>
      <c r="V2045" s="22">
        <f t="shared" si="836"/>
        <v>0</v>
      </c>
      <c r="W2045" s="314"/>
      <c r="X2045" s="314"/>
      <c r="Y2045" s="314"/>
      <c r="Z2045" s="314"/>
      <c r="AA2045" s="327" t="s">
        <v>25</v>
      </c>
      <c r="AB2045" s="324"/>
      <c r="AC2045" s="325"/>
      <c r="AD2045" s="326"/>
      <c r="AE2045" s="326"/>
      <c r="AF2045" s="326">
        <f t="shared" si="837"/>
        <v>0</v>
      </c>
      <c r="AG2045" s="22"/>
      <c r="AH2045" s="23"/>
      <c r="AI2045" s="22">
        <f t="shared" si="838"/>
        <v>0</v>
      </c>
      <c r="AJ2045" s="314"/>
      <c r="AK2045" s="314"/>
      <c r="AL2045" s="314"/>
      <c r="AM2045" s="314"/>
      <c r="AN2045" s="327" t="s">
        <v>25</v>
      </c>
      <c r="AO2045" s="324"/>
      <c r="AP2045" s="325"/>
      <c r="AQ2045" s="326"/>
      <c r="AR2045" s="326"/>
      <c r="AS2045" s="326">
        <f t="shared" si="839"/>
        <v>0</v>
      </c>
      <c r="AT2045" s="22"/>
      <c r="AU2045" s="23"/>
      <c r="AV2045" s="22">
        <f t="shared" si="840"/>
        <v>0</v>
      </c>
      <c r="AW2045" s="314"/>
      <c r="AX2045" s="314"/>
      <c r="AY2045" s="314"/>
      <c r="AZ2045" s="314"/>
      <c r="BA2045" s="327" t="s">
        <v>25</v>
      </c>
      <c r="BB2045" s="324"/>
      <c r="BC2045" s="325"/>
      <c r="BD2045" s="326"/>
      <c r="BE2045" s="326"/>
      <c r="BF2045" s="326">
        <f t="shared" si="841"/>
        <v>0</v>
      </c>
      <c r="BG2045" s="22"/>
      <c r="BH2045" s="23"/>
      <c r="BI2045" s="22">
        <f t="shared" si="842"/>
        <v>0</v>
      </c>
      <c r="BJ2045" s="314"/>
      <c r="BK2045" s="314"/>
      <c r="BL2045" s="314"/>
      <c r="BM2045" s="314"/>
      <c r="BN2045" s="327" t="s">
        <v>25</v>
      </c>
      <c r="BO2045" s="324"/>
      <c r="BP2045" s="325"/>
      <c r="BQ2045" s="326"/>
      <c r="BR2045" s="326"/>
      <c r="BS2045" s="326">
        <f t="shared" si="843"/>
        <v>0</v>
      </c>
      <c r="BT2045" s="22"/>
      <c r="BU2045" s="23"/>
      <c r="BV2045" s="22">
        <f t="shared" si="844"/>
        <v>0</v>
      </c>
      <c r="BW2045" s="314"/>
      <c r="BX2045" s="314"/>
      <c r="BY2045" s="314"/>
      <c r="BZ2045" s="314"/>
      <c r="CA2045" s="31" t="s">
        <v>25</v>
      </c>
      <c r="CB2045" s="11"/>
      <c r="CC2045" s="12"/>
      <c r="CD2045" s="28"/>
      <c r="CE2045" s="28"/>
      <c r="CF2045" s="28">
        <f t="shared" si="845"/>
        <v>0</v>
      </c>
      <c r="CG2045" s="10"/>
      <c r="CH2045" s="15"/>
      <c r="CI2045" s="10">
        <f t="shared" si="846"/>
        <v>0</v>
      </c>
      <c r="CJ2045" s="5"/>
      <c r="CK2045" s="5"/>
      <c r="CL2045" s="5"/>
      <c r="CM2045" s="5"/>
    </row>
    <row r="2046" spans="1:91" x14ac:dyDescent="0.25">
      <c r="A2046" s="327" t="s">
        <v>25</v>
      </c>
      <c r="B2046" s="324"/>
      <c r="C2046" s="325"/>
      <c r="D2046" s="326"/>
      <c r="E2046" s="326"/>
      <c r="F2046" s="326">
        <f t="shared" si="833"/>
        <v>0</v>
      </c>
      <c r="G2046" s="22"/>
      <c r="H2046" s="23"/>
      <c r="I2046" s="22">
        <f t="shared" si="834"/>
        <v>0</v>
      </c>
      <c r="J2046" s="314"/>
      <c r="K2046" s="314"/>
      <c r="L2046" s="314"/>
      <c r="M2046" s="314"/>
      <c r="N2046" s="327" t="s">
        <v>25</v>
      </c>
      <c r="O2046" s="324"/>
      <c r="P2046" s="325"/>
      <c r="Q2046" s="326"/>
      <c r="R2046" s="326"/>
      <c r="S2046" s="326">
        <f t="shared" si="835"/>
        <v>0</v>
      </c>
      <c r="T2046" s="22"/>
      <c r="U2046" s="23"/>
      <c r="V2046" s="22">
        <f t="shared" si="836"/>
        <v>0</v>
      </c>
      <c r="W2046" s="314"/>
      <c r="X2046" s="314"/>
      <c r="Y2046" s="314"/>
      <c r="Z2046" s="314"/>
      <c r="AA2046" s="327" t="s">
        <v>25</v>
      </c>
      <c r="AB2046" s="324"/>
      <c r="AC2046" s="325"/>
      <c r="AD2046" s="326"/>
      <c r="AE2046" s="326"/>
      <c r="AF2046" s="326">
        <f t="shared" si="837"/>
        <v>0</v>
      </c>
      <c r="AG2046" s="22"/>
      <c r="AH2046" s="23"/>
      <c r="AI2046" s="22">
        <f t="shared" si="838"/>
        <v>0</v>
      </c>
      <c r="AJ2046" s="314"/>
      <c r="AK2046" s="314"/>
      <c r="AL2046" s="314"/>
      <c r="AM2046" s="314"/>
      <c r="AN2046" s="327" t="s">
        <v>25</v>
      </c>
      <c r="AO2046" s="324"/>
      <c r="AP2046" s="325"/>
      <c r="AQ2046" s="326"/>
      <c r="AR2046" s="326"/>
      <c r="AS2046" s="326">
        <f t="shared" si="839"/>
        <v>0</v>
      </c>
      <c r="AT2046" s="22"/>
      <c r="AU2046" s="23"/>
      <c r="AV2046" s="22">
        <f t="shared" si="840"/>
        <v>0</v>
      </c>
      <c r="AW2046" s="314"/>
      <c r="AX2046" s="314"/>
      <c r="AY2046" s="314"/>
      <c r="AZ2046" s="314"/>
      <c r="BA2046" s="327" t="s">
        <v>25</v>
      </c>
      <c r="BB2046" s="324"/>
      <c r="BC2046" s="325"/>
      <c r="BD2046" s="326"/>
      <c r="BE2046" s="326"/>
      <c r="BF2046" s="326">
        <f t="shared" si="841"/>
        <v>0</v>
      </c>
      <c r="BG2046" s="22"/>
      <c r="BH2046" s="23"/>
      <c r="BI2046" s="22">
        <f t="shared" si="842"/>
        <v>0</v>
      </c>
      <c r="BJ2046" s="314"/>
      <c r="BK2046" s="314"/>
      <c r="BL2046" s="314"/>
      <c r="BM2046" s="314"/>
      <c r="BN2046" s="327" t="s">
        <v>25</v>
      </c>
      <c r="BO2046" s="324"/>
      <c r="BP2046" s="325"/>
      <c r="BQ2046" s="326"/>
      <c r="BR2046" s="326"/>
      <c r="BS2046" s="326">
        <f t="shared" si="843"/>
        <v>0</v>
      </c>
      <c r="BT2046" s="22"/>
      <c r="BU2046" s="23"/>
      <c r="BV2046" s="22">
        <f t="shared" si="844"/>
        <v>0</v>
      </c>
      <c r="BW2046" s="314"/>
      <c r="BX2046" s="314"/>
      <c r="BY2046" s="314"/>
      <c r="BZ2046" s="314"/>
      <c r="CA2046" s="31" t="s">
        <v>25</v>
      </c>
      <c r="CB2046" s="11"/>
      <c r="CC2046" s="12"/>
      <c r="CD2046" s="28"/>
      <c r="CE2046" s="28"/>
      <c r="CF2046" s="28">
        <f t="shared" si="845"/>
        <v>0</v>
      </c>
      <c r="CG2046" s="10"/>
      <c r="CH2046" s="15"/>
      <c r="CI2046" s="10">
        <f t="shared" si="846"/>
        <v>0</v>
      </c>
      <c r="CJ2046" s="5"/>
      <c r="CK2046" s="5"/>
      <c r="CL2046" s="5"/>
      <c r="CM2046" s="5"/>
    </row>
    <row r="2047" spans="1:91" x14ac:dyDescent="0.25">
      <c r="A2047" s="327" t="s">
        <v>39</v>
      </c>
      <c r="B2047" s="324" t="s">
        <v>1261</v>
      </c>
      <c r="C2047" s="325"/>
      <c r="D2047" s="326"/>
      <c r="E2047" s="326"/>
      <c r="F2047" s="326"/>
      <c r="G2047" s="22">
        <v>14</v>
      </c>
      <c r="H2047" s="23">
        <v>5</v>
      </c>
      <c r="I2047" s="22">
        <f t="shared" ref="I2047:I2049" si="847">SUM(G2047*H2047)</f>
        <v>70</v>
      </c>
      <c r="J2047" s="314"/>
      <c r="K2047" s="314"/>
      <c r="L2047" s="314"/>
      <c r="M2047" s="314"/>
      <c r="N2047" s="327" t="s">
        <v>39</v>
      </c>
      <c r="O2047" s="324" t="s">
        <v>1261</v>
      </c>
      <c r="P2047" s="325"/>
      <c r="Q2047" s="326"/>
      <c r="R2047" s="326"/>
      <c r="S2047" s="326"/>
      <c r="T2047" s="22">
        <v>14</v>
      </c>
      <c r="U2047" s="23">
        <v>5</v>
      </c>
      <c r="V2047" s="22">
        <f t="shared" ref="V2047:V2049" si="848">SUM(T2047*U2047)</f>
        <v>70</v>
      </c>
      <c r="W2047" s="314"/>
      <c r="X2047" s="314"/>
      <c r="Y2047" s="314"/>
      <c r="Z2047" s="314"/>
      <c r="AA2047" s="327" t="s">
        <v>39</v>
      </c>
      <c r="AB2047" s="324" t="s">
        <v>1261</v>
      </c>
      <c r="AC2047" s="325"/>
      <c r="AD2047" s="326"/>
      <c r="AE2047" s="326"/>
      <c r="AF2047" s="326"/>
      <c r="AG2047" s="22">
        <v>14</v>
      </c>
      <c r="AH2047" s="23">
        <v>5</v>
      </c>
      <c r="AI2047" s="22">
        <f t="shared" ref="AI2047:AI2061" si="849">SUM(AG2047*AH2047)</f>
        <v>70</v>
      </c>
      <c r="AJ2047" s="314"/>
      <c r="AK2047" s="314"/>
      <c r="AL2047" s="314"/>
      <c r="AM2047" s="314"/>
      <c r="AN2047" s="327" t="s">
        <v>39</v>
      </c>
      <c r="AO2047" s="324" t="s">
        <v>1261</v>
      </c>
      <c r="AP2047" s="325"/>
      <c r="AQ2047" s="326"/>
      <c r="AR2047" s="326"/>
      <c r="AS2047" s="326"/>
      <c r="AT2047" s="22">
        <v>14</v>
      </c>
      <c r="AU2047" s="23">
        <v>5</v>
      </c>
      <c r="AV2047" s="22">
        <f t="shared" ref="AV2047:AV2061" si="850">SUM(AT2047*AU2047)</f>
        <v>70</v>
      </c>
      <c r="AW2047" s="314"/>
      <c r="AX2047" s="314"/>
      <c r="AY2047" s="314"/>
      <c r="AZ2047" s="314"/>
      <c r="BA2047" s="327" t="s">
        <v>39</v>
      </c>
      <c r="BB2047" s="324" t="s">
        <v>1261</v>
      </c>
      <c r="BC2047" s="325"/>
      <c r="BD2047" s="326"/>
      <c r="BE2047" s="326"/>
      <c r="BF2047" s="326"/>
      <c r="BG2047" s="22">
        <v>14</v>
      </c>
      <c r="BH2047" s="23">
        <v>5</v>
      </c>
      <c r="BI2047" s="22">
        <f t="shared" ref="BI2047:BI2061" si="851">SUM(BG2047*BH2047)</f>
        <v>70</v>
      </c>
      <c r="BJ2047" s="314"/>
      <c r="BK2047" s="314"/>
      <c r="BL2047" s="314"/>
      <c r="BM2047" s="314"/>
      <c r="BN2047" s="327" t="s">
        <v>39</v>
      </c>
      <c r="BO2047" s="324" t="s">
        <v>1261</v>
      </c>
      <c r="BP2047" s="325"/>
      <c r="BQ2047" s="326"/>
      <c r="BR2047" s="326"/>
      <c r="BS2047" s="326"/>
      <c r="BT2047" s="22">
        <v>14</v>
      </c>
      <c r="BU2047" s="23">
        <v>5</v>
      </c>
      <c r="BV2047" s="22">
        <f t="shared" ref="BV2047:BV2061" si="852">SUM(BT2047*BU2047)</f>
        <v>70</v>
      </c>
      <c r="BW2047" s="314"/>
      <c r="BX2047" s="314"/>
      <c r="BY2047" s="314"/>
      <c r="BZ2047" s="314"/>
      <c r="CA2047" s="31" t="s">
        <v>39</v>
      </c>
      <c r="CB2047" s="11" t="s">
        <v>1261</v>
      </c>
      <c r="CC2047" s="12"/>
      <c r="CD2047" s="28"/>
      <c r="CE2047" s="28"/>
      <c r="CF2047" s="28"/>
      <c r="CG2047" s="10">
        <v>14</v>
      </c>
      <c r="CH2047" s="15">
        <v>5</v>
      </c>
      <c r="CI2047" s="10">
        <f t="shared" ref="CI2047:CI2061" si="853">SUM(CG2047*CH2047)</f>
        <v>70</v>
      </c>
      <c r="CJ2047" s="5"/>
      <c r="CK2047" s="5"/>
      <c r="CL2047" s="5"/>
      <c r="CM2047" s="5"/>
    </row>
    <row r="2048" spans="1:91" x14ac:dyDescent="0.25">
      <c r="A2048" s="327" t="s">
        <v>39</v>
      </c>
      <c r="B2048" s="324" t="s">
        <v>1264</v>
      </c>
      <c r="C2048" s="325"/>
      <c r="D2048" s="326"/>
      <c r="E2048" s="326"/>
      <c r="F2048" s="326"/>
      <c r="G2048" s="22">
        <v>7</v>
      </c>
      <c r="H2048" s="23">
        <v>15</v>
      </c>
      <c r="I2048" s="22">
        <f t="shared" si="847"/>
        <v>105</v>
      </c>
      <c r="J2048" s="314"/>
      <c r="K2048" s="314"/>
      <c r="L2048" s="314"/>
      <c r="M2048" s="314"/>
      <c r="N2048" s="327" t="s">
        <v>39</v>
      </c>
      <c r="O2048" s="324" t="s">
        <v>1264</v>
      </c>
      <c r="P2048" s="325"/>
      <c r="Q2048" s="326"/>
      <c r="R2048" s="326"/>
      <c r="S2048" s="326"/>
      <c r="T2048" s="22">
        <v>7</v>
      </c>
      <c r="U2048" s="23">
        <v>15</v>
      </c>
      <c r="V2048" s="22">
        <f t="shared" si="848"/>
        <v>105</v>
      </c>
      <c r="W2048" s="314"/>
      <c r="X2048" s="314"/>
      <c r="Y2048" s="314"/>
      <c r="Z2048" s="314"/>
      <c r="AA2048" s="327" t="s">
        <v>39</v>
      </c>
      <c r="AB2048" s="324" t="s">
        <v>1264</v>
      </c>
      <c r="AC2048" s="325"/>
      <c r="AD2048" s="326"/>
      <c r="AE2048" s="326"/>
      <c r="AF2048" s="326"/>
      <c r="AG2048" s="22">
        <v>7</v>
      </c>
      <c r="AH2048" s="23">
        <v>15</v>
      </c>
      <c r="AI2048" s="22">
        <f t="shared" si="849"/>
        <v>105</v>
      </c>
      <c r="AJ2048" s="314"/>
      <c r="AK2048" s="314"/>
      <c r="AL2048" s="314"/>
      <c r="AM2048" s="314"/>
      <c r="AN2048" s="327" t="s">
        <v>39</v>
      </c>
      <c r="AO2048" s="324" t="s">
        <v>1264</v>
      </c>
      <c r="AP2048" s="325"/>
      <c r="AQ2048" s="326"/>
      <c r="AR2048" s="326"/>
      <c r="AS2048" s="326"/>
      <c r="AT2048" s="22">
        <v>7</v>
      </c>
      <c r="AU2048" s="23">
        <v>15</v>
      </c>
      <c r="AV2048" s="22">
        <f t="shared" si="850"/>
        <v>105</v>
      </c>
      <c r="AW2048" s="314"/>
      <c r="AX2048" s="314"/>
      <c r="AY2048" s="314"/>
      <c r="AZ2048" s="314"/>
      <c r="BA2048" s="327" t="s">
        <v>39</v>
      </c>
      <c r="BB2048" s="324" t="s">
        <v>1264</v>
      </c>
      <c r="BC2048" s="325"/>
      <c r="BD2048" s="326"/>
      <c r="BE2048" s="326"/>
      <c r="BF2048" s="326"/>
      <c r="BG2048" s="22">
        <v>7</v>
      </c>
      <c r="BH2048" s="23">
        <v>15</v>
      </c>
      <c r="BI2048" s="22">
        <f t="shared" si="851"/>
        <v>105</v>
      </c>
      <c r="BJ2048" s="314"/>
      <c r="BK2048" s="314"/>
      <c r="BL2048" s="314"/>
      <c r="BM2048" s="314"/>
      <c r="BN2048" s="327" t="s">
        <v>39</v>
      </c>
      <c r="BO2048" s="324" t="s">
        <v>1264</v>
      </c>
      <c r="BP2048" s="325"/>
      <c r="BQ2048" s="326"/>
      <c r="BR2048" s="326"/>
      <c r="BS2048" s="326"/>
      <c r="BT2048" s="22">
        <v>7</v>
      </c>
      <c r="BU2048" s="23">
        <v>15</v>
      </c>
      <c r="BV2048" s="22">
        <f t="shared" si="852"/>
        <v>105</v>
      </c>
      <c r="BW2048" s="314"/>
      <c r="BX2048" s="314"/>
      <c r="BY2048" s="314"/>
      <c r="BZ2048" s="314"/>
      <c r="CA2048" s="31" t="s">
        <v>39</v>
      </c>
      <c r="CB2048" s="11" t="s">
        <v>1264</v>
      </c>
      <c r="CC2048" s="12"/>
      <c r="CD2048" s="28"/>
      <c r="CE2048" s="28"/>
      <c r="CF2048" s="28"/>
      <c r="CG2048" s="10">
        <v>7</v>
      </c>
      <c r="CH2048" s="15">
        <v>15</v>
      </c>
      <c r="CI2048" s="10">
        <f t="shared" si="853"/>
        <v>105</v>
      </c>
      <c r="CJ2048" s="5"/>
      <c r="CK2048" s="5"/>
      <c r="CL2048" s="5"/>
      <c r="CM2048" s="5"/>
    </row>
    <row r="2049" spans="1:91" x14ac:dyDescent="0.25">
      <c r="A2049" s="327" t="s">
        <v>39</v>
      </c>
      <c r="B2049" s="324"/>
      <c r="C2049" s="325"/>
      <c r="D2049" s="326"/>
      <c r="E2049" s="326"/>
      <c r="F2049" s="326"/>
      <c r="G2049" s="22"/>
      <c r="H2049" s="23"/>
      <c r="I2049" s="22">
        <f t="shared" si="847"/>
        <v>0</v>
      </c>
      <c r="J2049" s="314"/>
      <c r="K2049" s="314"/>
      <c r="L2049" s="314"/>
      <c r="M2049" s="314"/>
      <c r="N2049" s="327" t="s">
        <v>39</v>
      </c>
      <c r="O2049" s="324"/>
      <c r="P2049" s="325"/>
      <c r="Q2049" s="326"/>
      <c r="R2049" s="326"/>
      <c r="S2049" s="326"/>
      <c r="T2049" s="22"/>
      <c r="U2049" s="23"/>
      <c r="V2049" s="22">
        <f t="shared" si="848"/>
        <v>0</v>
      </c>
      <c r="W2049" s="314"/>
      <c r="X2049" s="314"/>
      <c r="Y2049" s="314"/>
      <c r="Z2049" s="314"/>
      <c r="AA2049" s="327" t="s">
        <v>39</v>
      </c>
      <c r="AB2049" s="324"/>
      <c r="AC2049" s="325"/>
      <c r="AD2049" s="326"/>
      <c r="AE2049" s="326"/>
      <c r="AF2049" s="326"/>
      <c r="AG2049" s="22"/>
      <c r="AH2049" s="23"/>
      <c r="AI2049" s="22">
        <f t="shared" si="849"/>
        <v>0</v>
      </c>
      <c r="AJ2049" s="314"/>
      <c r="AK2049" s="314"/>
      <c r="AL2049" s="314"/>
      <c r="AM2049" s="314"/>
      <c r="AN2049" s="327" t="s">
        <v>39</v>
      </c>
      <c r="AO2049" s="324"/>
      <c r="AP2049" s="325"/>
      <c r="AQ2049" s="326"/>
      <c r="AR2049" s="326"/>
      <c r="AS2049" s="326"/>
      <c r="AT2049" s="22"/>
      <c r="AU2049" s="23"/>
      <c r="AV2049" s="22">
        <f t="shared" si="850"/>
        <v>0</v>
      </c>
      <c r="AW2049" s="314"/>
      <c r="AX2049" s="314"/>
      <c r="AY2049" s="314"/>
      <c r="AZ2049" s="314"/>
      <c r="BA2049" s="327" t="s">
        <v>39</v>
      </c>
      <c r="BB2049" s="324"/>
      <c r="BC2049" s="325"/>
      <c r="BD2049" s="326"/>
      <c r="BE2049" s="326"/>
      <c r="BF2049" s="326"/>
      <c r="BG2049" s="22"/>
      <c r="BH2049" s="23"/>
      <c r="BI2049" s="22">
        <f t="shared" si="851"/>
        <v>0</v>
      </c>
      <c r="BJ2049" s="314"/>
      <c r="BK2049" s="314"/>
      <c r="BL2049" s="314"/>
      <c r="BM2049" s="314"/>
      <c r="BN2049" s="327" t="s">
        <v>39</v>
      </c>
      <c r="BO2049" s="324"/>
      <c r="BP2049" s="325"/>
      <c r="BQ2049" s="326"/>
      <c r="BR2049" s="326"/>
      <c r="BS2049" s="326"/>
      <c r="BT2049" s="22"/>
      <c r="BU2049" s="23"/>
      <c r="BV2049" s="22">
        <f t="shared" si="852"/>
        <v>0</v>
      </c>
      <c r="BW2049" s="314"/>
      <c r="BX2049" s="314"/>
      <c r="BY2049" s="314"/>
      <c r="BZ2049" s="314"/>
      <c r="CA2049" s="31" t="s">
        <v>39</v>
      </c>
      <c r="CB2049" s="11"/>
      <c r="CC2049" s="12"/>
      <c r="CD2049" s="28"/>
      <c r="CE2049" s="28"/>
      <c r="CF2049" s="28"/>
      <c r="CG2049" s="10"/>
      <c r="CH2049" s="15"/>
      <c r="CI2049" s="10">
        <f t="shared" si="853"/>
        <v>0</v>
      </c>
      <c r="CJ2049" s="5"/>
      <c r="CK2049" s="5"/>
      <c r="CL2049" s="5"/>
      <c r="CM2049" s="5"/>
    </row>
    <row r="2050" spans="1:91" x14ac:dyDescent="0.25">
      <c r="A2050" s="328" t="s">
        <v>28</v>
      </c>
      <c r="B2050" s="324" t="s">
        <v>1191</v>
      </c>
      <c r="C2050" s="325"/>
      <c r="D2050" s="326"/>
      <c r="E2050" s="326"/>
      <c r="F2050" s="326"/>
      <c r="G2050" s="22">
        <v>1</v>
      </c>
      <c r="H2050" s="329">
        <f>SUM(VENEER!X96)</f>
        <v>6585.43</v>
      </c>
      <c r="I2050" s="22">
        <f t="shared" ref="I2050:I2070" si="854">SUM(G2050*H2050)</f>
        <v>6585.43</v>
      </c>
      <c r="J2050" s="329" t="s">
        <v>1338</v>
      </c>
      <c r="K2050" s="330"/>
      <c r="L2050" s="314"/>
      <c r="M2050" s="314"/>
      <c r="N2050" s="328" t="s">
        <v>28</v>
      </c>
      <c r="O2050" s="324" t="s">
        <v>1191</v>
      </c>
      <c r="P2050" s="359" t="s">
        <v>1605</v>
      </c>
      <c r="Q2050" s="326"/>
      <c r="R2050" s="326"/>
      <c r="S2050" s="326"/>
      <c r="T2050" s="22">
        <v>1</v>
      </c>
      <c r="U2050" s="329">
        <v>2000</v>
      </c>
      <c r="V2050" s="22">
        <f t="shared" ref="V2050:V2061" si="855">SUM(T2050*U2050)</f>
        <v>2000</v>
      </c>
      <c r="W2050" s="329" t="s">
        <v>1367</v>
      </c>
      <c r="X2050" s="330"/>
      <c r="Y2050" s="314"/>
      <c r="Z2050" s="314"/>
      <c r="AA2050" s="328" t="s">
        <v>28</v>
      </c>
      <c r="AB2050" s="324" t="s">
        <v>1191</v>
      </c>
      <c r="AC2050" s="325" t="s">
        <v>1606</v>
      </c>
      <c r="AD2050" s="326"/>
      <c r="AE2050" s="326"/>
      <c r="AF2050" s="326"/>
      <c r="AG2050" s="22">
        <v>1</v>
      </c>
      <c r="AH2050" s="329">
        <v>5970.59</v>
      </c>
      <c r="AI2050" s="22">
        <f t="shared" si="849"/>
        <v>5970.59</v>
      </c>
      <c r="AJ2050" s="329"/>
      <c r="AK2050" s="330"/>
      <c r="AL2050" s="314"/>
      <c r="AM2050" s="314"/>
      <c r="AN2050" s="328" t="s">
        <v>28</v>
      </c>
      <c r="AO2050" s="324" t="s">
        <v>1191</v>
      </c>
      <c r="AP2050" s="325" t="s">
        <v>1607</v>
      </c>
      <c r="AQ2050" s="326"/>
      <c r="AR2050" s="326"/>
      <c r="AS2050" s="326"/>
      <c r="AT2050" s="22">
        <v>1</v>
      </c>
      <c r="AU2050" s="329">
        <v>6901.54</v>
      </c>
      <c r="AV2050" s="22">
        <f t="shared" si="850"/>
        <v>6901.54</v>
      </c>
      <c r="AW2050" s="329"/>
      <c r="AX2050" s="330"/>
      <c r="AY2050" s="314"/>
      <c r="AZ2050" s="314"/>
      <c r="BA2050" s="328" t="s">
        <v>28</v>
      </c>
      <c r="BB2050" s="324" t="s">
        <v>1191</v>
      </c>
      <c r="BC2050" s="325" t="s">
        <v>1516</v>
      </c>
      <c r="BD2050" s="326"/>
      <c r="BE2050" s="326"/>
      <c r="BF2050" s="326"/>
      <c r="BG2050" s="22">
        <v>1</v>
      </c>
      <c r="BH2050" s="329">
        <f>SUM('EGGER LAMINATE'!N96)</f>
        <v>1887.9220750000002</v>
      </c>
      <c r="BI2050" s="22">
        <f t="shared" si="851"/>
        <v>1887.9220750000002</v>
      </c>
      <c r="BJ2050" s="329" t="s">
        <v>1527</v>
      </c>
      <c r="BK2050" s="330"/>
      <c r="BL2050" s="314"/>
      <c r="BM2050" s="314"/>
      <c r="BN2050" s="328" t="s">
        <v>28</v>
      </c>
      <c r="BO2050" s="324" t="s">
        <v>1191</v>
      </c>
      <c r="BP2050" s="325"/>
      <c r="BQ2050" s="326"/>
      <c r="BR2050" s="326"/>
      <c r="BS2050" s="326"/>
      <c r="BT2050" s="22">
        <v>1</v>
      </c>
      <c r="BU2050" s="329">
        <f>SUM(VENEER!U96)</f>
        <v>6674.9800000000005</v>
      </c>
      <c r="BV2050" s="22">
        <f t="shared" si="852"/>
        <v>6674.9800000000005</v>
      </c>
      <c r="BW2050" s="329" t="s">
        <v>1629</v>
      </c>
      <c r="BX2050" s="330"/>
      <c r="BY2050" s="314"/>
      <c r="BZ2050" s="314"/>
      <c r="CA2050" s="32" t="s">
        <v>28</v>
      </c>
      <c r="CB2050" s="11" t="s">
        <v>1191</v>
      </c>
      <c r="CC2050" s="12"/>
      <c r="CD2050" s="28"/>
      <c r="CE2050" s="28"/>
      <c r="CF2050" s="28"/>
      <c r="CG2050" s="10">
        <v>1</v>
      </c>
      <c r="CH2050" s="236">
        <f>SUM(VENEER!AE96)</f>
        <v>6326.57</v>
      </c>
      <c r="CI2050" s="10">
        <f t="shared" si="853"/>
        <v>6326.57</v>
      </c>
      <c r="CJ2050" s="171" t="s">
        <v>1676</v>
      </c>
      <c r="CK2050" s="172"/>
      <c r="CL2050" s="5"/>
      <c r="CM2050" s="5"/>
    </row>
    <row r="2051" spans="1:91" x14ac:dyDescent="0.25">
      <c r="A2051" s="328" t="s">
        <v>28</v>
      </c>
      <c r="B2051" s="324" t="s">
        <v>1262</v>
      </c>
      <c r="C2051" s="325"/>
      <c r="D2051" s="326"/>
      <c r="E2051" s="326"/>
      <c r="F2051" s="326"/>
      <c r="G2051" s="22">
        <v>4</v>
      </c>
      <c r="H2051" s="23">
        <v>165</v>
      </c>
      <c r="I2051" s="22">
        <f t="shared" si="854"/>
        <v>660</v>
      </c>
      <c r="J2051" s="314"/>
      <c r="K2051" s="314"/>
      <c r="L2051" s="314"/>
      <c r="M2051" s="314"/>
      <c r="N2051" s="328" t="s">
        <v>28</v>
      </c>
      <c r="O2051" s="324" t="s">
        <v>1262</v>
      </c>
      <c r="P2051" s="325"/>
      <c r="Q2051" s="326"/>
      <c r="R2051" s="326"/>
      <c r="S2051" s="326"/>
      <c r="T2051" s="22">
        <v>4</v>
      </c>
      <c r="U2051" s="23">
        <v>165</v>
      </c>
      <c r="V2051" s="22">
        <f t="shared" si="855"/>
        <v>660</v>
      </c>
      <c r="W2051" s="314"/>
      <c r="X2051" s="314"/>
      <c r="Y2051" s="314"/>
      <c r="Z2051" s="314"/>
      <c r="AA2051" s="328" t="s">
        <v>28</v>
      </c>
      <c r="AB2051" s="324" t="s">
        <v>1262</v>
      </c>
      <c r="AC2051" s="325"/>
      <c r="AD2051" s="326"/>
      <c r="AE2051" s="326"/>
      <c r="AF2051" s="326"/>
      <c r="AG2051" s="22">
        <v>4</v>
      </c>
      <c r="AH2051" s="23">
        <v>165</v>
      </c>
      <c r="AI2051" s="22">
        <f t="shared" si="849"/>
        <v>660</v>
      </c>
      <c r="AJ2051" s="314"/>
      <c r="AK2051" s="314"/>
      <c r="AL2051" s="314"/>
      <c r="AM2051" s="314"/>
      <c r="AN2051" s="328" t="s">
        <v>28</v>
      </c>
      <c r="AO2051" s="324" t="s">
        <v>1262</v>
      </c>
      <c r="AP2051" s="325"/>
      <c r="AQ2051" s="326"/>
      <c r="AR2051" s="326"/>
      <c r="AS2051" s="326"/>
      <c r="AT2051" s="22">
        <v>4</v>
      </c>
      <c r="AU2051" s="23">
        <v>165</v>
      </c>
      <c r="AV2051" s="22">
        <f t="shared" si="850"/>
        <v>660</v>
      </c>
      <c r="AW2051" s="314"/>
      <c r="AX2051" s="314"/>
      <c r="AY2051" s="314"/>
      <c r="AZ2051" s="314"/>
      <c r="BA2051" s="328" t="s">
        <v>28</v>
      </c>
      <c r="BB2051" s="324" t="s">
        <v>1262</v>
      </c>
      <c r="BC2051" s="325"/>
      <c r="BD2051" s="326"/>
      <c r="BE2051" s="326"/>
      <c r="BF2051" s="326"/>
      <c r="BG2051" s="22">
        <v>4</v>
      </c>
      <c r="BH2051" s="23">
        <v>165</v>
      </c>
      <c r="BI2051" s="22">
        <f t="shared" si="851"/>
        <v>660</v>
      </c>
      <c r="BJ2051" s="314"/>
      <c r="BK2051" s="314"/>
      <c r="BL2051" s="314"/>
      <c r="BM2051" s="314"/>
      <c r="BN2051" s="328" t="s">
        <v>28</v>
      </c>
      <c r="BO2051" s="324" t="s">
        <v>1262</v>
      </c>
      <c r="BP2051" s="325"/>
      <c r="BQ2051" s="326"/>
      <c r="BR2051" s="326"/>
      <c r="BS2051" s="326"/>
      <c r="BT2051" s="22">
        <v>4</v>
      </c>
      <c r="BU2051" s="23">
        <v>165</v>
      </c>
      <c r="BV2051" s="22">
        <f t="shared" si="852"/>
        <v>660</v>
      </c>
      <c r="BW2051" s="314"/>
      <c r="BX2051" s="314"/>
      <c r="BY2051" s="314"/>
      <c r="BZ2051" s="314"/>
      <c r="CA2051" s="32" t="s">
        <v>28</v>
      </c>
      <c r="CB2051" s="11" t="s">
        <v>1262</v>
      </c>
      <c r="CC2051" s="12"/>
      <c r="CD2051" s="28"/>
      <c r="CE2051" s="28"/>
      <c r="CF2051" s="28"/>
      <c r="CG2051" s="10">
        <v>4</v>
      </c>
      <c r="CH2051" s="15">
        <v>165</v>
      </c>
      <c r="CI2051" s="10">
        <f t="shared" si="853"/>
        <v>660</v>
      </c>
      <c r="CJ2051" s="5"/>
      <c r="CK2051" s="5"/>
      <c r="CL2051" s="5"/>
      <c r="CM2051" s="5"/>
    </row>
    <row r="2052" spans="1:91" x14ac:dyDescent="0.25">
      <c r="A2052" s="328" t="s">
        <v>28</v>
      </c>
      <c r="B2052" s="324" t="s">
        <v>1263</v>
      </c>
      <c r="C2052" s="325"/>
      <c r="D2052" s="326"/>
      <c r="E2052" s="326"/>
      <c r="F2052" s="326"/>
      <c r="G2052" s="22">
        <v>4</v>
      </c>
      <c r="H2052" s="23">
        <v>250</v>
      </c>
      <c r="I2052" s="22">
        <f t="shared" ref="I2052" si="856">SUM(G2052*H2052)</f>
        <v>1000</v>
      </c>
      <c r="J2052" s="314"/>
      <c r="K2052" s="314"/>
      <c r="L2052" s="314"/>
      <c r="M2052" s="314"/>
      <c r="N2052" s="328" t="s">
        <v>28</v>
      </c>
      <c r="O2052" s="324" t="s">
        <v>1263</v>
      </c>
      <c r="P2052" s="325"/>
      <c r="Q2052" s="326"/>
      <c r="R2052" s="326"/>
      <c r="S2052" s="326"/>
      <c r="T2052" s="22">
        <v>4</v>
      </c>
      <c r="U2052" s="23">
        <v>250</v>
      </c>
      <c r="V2052" s="22">
        <f t="shared" si="855"/>
        <v>1000</v>
      </c>
      <c r="W2052" s="314"/>
      <c r="X2052" s="314"/>
      <c r="Y2052" s="314"/>
      <c r="Z2052" s="314"/>
      <c r="AA2052" s="328" t="s">
        <v>28</v>
      </c>
      <c r="AB2052" s="324" t="s">
        <v>1263</v>
      </c>
      <c r="AC2052" s="325"/>
      <c r="AD2052" s="326"/>
      <c r="AE2052" s="326"/>
      <c r="AF2052" s="326"/>
      <c r="AG2052" s="22">
        <v>4</v>
      </c>
      <c r="AH2052" s="23">
        <v>250</v>
      </c>
      <c r="AI2052" s="22">
        <f t="shared" si="849"/>
        <v>1000</v>
      </c>
      <c r="AJ2052" s="314"/>
      <c r="AK2052" s="314"/>
      <c r="AL2052" s="314"/>
      <c r="AM2052" s="314"/>
      <c r="AN2052" s="328" t="s">
        <v>28</v>
      </c>
      <c r="AO2052" s="324" t="s">
        <v>1263</v>
      </c>
      <c r="AP2052" s="325"/>
      <c r="AQ2052" s="326"/>
      <c r="AR2052" s="326"/>
      <c r="AS2052" s="326"/>
      <c r="AT2052" s="22">
        <v>4</v>
      </c>
      <c r="AU2052" s="23">
        <v>250</v>
      </c>
      <c r="AV2052" s="22">
        <f t="shared" si="850"/>
        <v>1000</v>
      </c>
      <c r="AW2052" s="314"/>
      <c r="AX2052" s="314"/>
      <c r="AY2052" s="314"/>
      <c r="AZ2052" s="314"/>
      <c r="BA2052" s="328" t="s">
        <v>28</v>
      </c>
      <c r="BB2052" s="324" t="s">
        <v>1263</v>
      </c>
      <c r="BC2052" s="325"/>
      <c r="BD2052" s="326"/>
      <c r="BE2052" s="326"/>
      <c r="BF2052" s="326"/>
      <c r="BG2052" s="22">
        <v>4</v>
      </c>
      <c r="BH2052" s="23">
        <v>250</v>
      </c>
      <c r="BI2052" s="22">
        <f t="shared" si="851"/>
        <v>1000</v>
      </c>
      <c r="BJ2052" s="314"/>
      <c r="BK2052" s="314"/>
      <c r="BL2052" s="314"/>
      <c r="BM2052" s="314"/>
      <c r="BN2052" s="328" t="s">
        <v>28</v>
      </c>
      <c r="BO2052" s="324" t="s">
        <v>1263</v>
      </c>
      <c r="BP2052" s="325"/>
      <c r="BQ2052" s="326"/>
      <c r="BR2052" s="326"/>
      <c r="BS2052" s="326"/>
      <c r="BT2052" s="22">
        <v>4</v>
      </c>
      <c r="BU2052" s="23">
        <v>250</v>
      </c>
      <c r="BV2052" s="22">
        <f t="shared" si="852"/>
        <v>1000</v>
      </c>
      <c r="BW2052" s="314"/>
      <c r="BX2052" s="314"/>
      <c r="BY2052" s="314"/>
      <c r="BZ2052" s="314"/>
      <c r="CA2052" s="32" t="s">
        <v>28</v>
      </c>
      <c r="CB2052" s="11" t="s">
        <v>1263</v>
      </c>
      <c r="CC2052" s="12"/>
      <c r="CD2052" s="28"/>
      <c r="CE2052" s="28"/>
      <c r="CF2052" s="28"/>
      <c r="CG2052" s="10">
        <v>4</v>
      </c>
      <c r="CH2052" s="15">
        <v>250</v>
      </c>
      <c r="CI2052" s="10">
        <f t="shared" si="853"/>
        <v>1000</v>
      </c>
      <c r="CJ2052" s="5"/>
      <c r="CK2052" s="5"/>
      <c r="CL2052" s="5"/>
      <c r="CM2052" s="5"/>
    </row>
    <row r="2053" spans="1:91" x14ac:dyDescent="0.25">
      <c r="A2053" s="311" t="s">
        <v>26</v>
      </c>
      <c r="B2053" s="324"/>
      <c r="C2053" s="325"/>
      <c r="D2053" s="326"/>
      <c r="E2053" s="326"/>
      <c r="F2053" s="326"/>
      <c r="G2053" s="331">
        <v>0.1</v>
      </c>
      <c r="H2053" s="23">
        <f>SUM(I2050:I2052)</f>
        <v>8245.43</v>
      </c>
      <c r="I2053" s="22">
        <f t="shared" si="854"/>
        <v>824.54300000000012</v>
      </c>
      <c r="J2053" s="314"/>
      <c r="K2053" s="314"/>
      <c r="L2053" s="314"/>
      <c r="M2053" s="314"/>
      <c r="N2053" s="311" t="s">
        <v>26</v>
      </c>
      <c r="O2053" s="324"/>
      <c r="P2053" s="325"/>
      <c r="Q2053" s="326"/>
      <c r="R2053" s="326"/>
      <c r="S2053" s="326"/>
      <c r="T2053" s="331">
        <v>0.1</v>
      </c>
      <c r="U2053" s="23">
        <f>SUM(V2050:V2052)</f>
        <v>3660</v>
      </c>
      <c r="V2053" s="22">
        <f t="shared" si="855"/>
        <v>366</v>
      </c>
      <c r="W2053" s="314"/>
      <c r="X2053" s="314"/>
      <c r="Y2053" s="314"/>
      <c r="Z2053" s="314"/>
      <c r="AA2053" s="311" t="s">
        <v>26</v>
      </c>
      <c r="AB2053" s="324"/>
      <c r="AC2053" s="325"/>
      <c r="AD2053" s="326"/>
      <c r="AE2053" s="326"/>
      <c r="AF2053" s="326"/>
      <c r="AG2053" s="331">
        <v>0.1</v>
      </c>
      <c r="AH2053" s="23">
        <f>SUM(AI2050:AI2052)</f>
        <v>7630.59</v>
      </c>
      <c r="AI2053" s="22">
        <f t="shared" si="849"/>
        <v>763.05900000000008</v>
      </c>
      <c r="AJ2053" s="314"/>
      <c r="AK2053" s="314"/>
      <c r="AL2053" s="314"/>
      <c r="AM2053" s="314"/>
      <c r="AN2053" s="311" t="s">
        <v>26</v>
      </c>
      <c r="AO2053" s="324"/>
      <c r="AP2053" s="325"/>
      <c r="AQ2053" s="326"/>
      <c r="AR2053" s="326"/>
      <c r="AS2053" s="326"/>
      <c r="AT2053" s="331">
        <v>0.1</v>
      </c>
      <c r="AU2053" s="23">
        <f>SUM(AV2050:AV2052)</f>
        <v>8561.5400000000009</v>
      </c>
      <c r="AV2053" s="22">
        <f t="shared" si="850"/>
        <v>856.15400000000011</v>
      </c>
      <c r="AW2053" s="314"/>
      <c r="AX2053" s="314"/>
      <c r="AY2053" s="314"/>
      <c r="AZ2053" s="314"/>
      <c r="BA2053" s="311" t="s">
        <v>26</v>
      </c>
      <c r="BB2053" s="324"/>
      <c r="BC2053" s="325"/>
      <c r="BD2053" s="326"/>
      <c r="BE2053" s="326"/>
      <c r="BF2053" s="326"/>
      <c r="BG2053" s="331">
        <v>0.1</v>
      </c>
      <c r="BH2053" s="23">
        <f>SUM(BI2050:BI2052)</f>
        <v>3547.9220750000004</v>
      </c>
      <c r="BI2053" s="22">
        <f t="shared" si="851"/>
        <v>354.79220750000007</v>
      </c>
      <c r="BJ2053" s="314"/>
      <c r="BK2053" s="314"/>
      <c r="BL2053" s="314"/>
      <c r="BM2053" s="314"/>
      <c r="BN2053" s="311" t="s">
        <v>26</v>
      </c>
      <c r="BO2053" s="324"/>
      <c r="BP2053" s="325"/>
      <c r="BQ2053" s="326"/>
      <c r="BR2053" s="326"/>
      <c r="BS2053" s="326"/>
      <c r="BT2053" s="331">
        <v>0.1</v>
      </c>
      <c r="BU2053" s="23">
        <f>SUM(BV2050:BV2052)</f>
        <v>8334.98</v>
      </c>
      <c r="BV2053" s="22">
        <f t="shared" si="852"/>
        <v>833.49800000000005</v>
      </c>
      <c r="BW2053" s="314"/>
      <c r="BX2053" s="314"/>
      <c r="BY2053" s="314"/>
      <c r="BZ2053" s="314"/>
      <c r="CA2053" t="s">
        <v>26</v>
      </c>
      <c r="CB2053" s="11"/>
      <c r="CC2053" s="12"/>
      <c r="CD2053" s="28"/>
      <c r="CE2053" s="28"/>
      <c r="CF2053" s="28"/>
      <c r="CG2053" s="33">
        <v>0.1</v>
      </c>
      <c r="CH2053" s="15">
        <f>SUM(CI2050:CI2052)</f>
        <v>7986.57</v>
      </c>
      <c r="CI2053" s="10">
        <f t="shared" si="853"/>
        <v>798.65700000000004</v>
      </c>
      <c r="CJ2053" s="5"/>
      <c r="CK2053" s="5"/>
      <c r="CL2053" s="5"/>
      <c r="CM2053" s="5"/>
    </row>
    <row r="2054" spans="1:91" x14ac:dyDescent="0.25">
      <c r="A2054" s="311"/>
      <c r="B2054" s="324" t="s">
        <v>27</v>
      </c>
      <c r="C2054" s="325"/>
      <c r="D2054" s="326"/>
      <c r="E2054" s="326"/>
      <c r="F2054" s="326"/>
      <c r="G2054" s="22">
        <f>SUM(G2041)</f>
        <v>28.5</v>
      </c>
      <c r="H2054" s="23">
        <v>1.25</v>
      </c>
      <c r="I2054" s="22">
        <f t="shared" si="854"/>
        <v>35.625</v>
      </c>
      <c r="J2054" s="314"/>
      <c r="K2054" s="314"/>
      <c r="L2054" s="314"/>
      <c r="M2054" s="314"/>
      <c r="N2054" s="311"/>
      <c r="O2054" s="324" t="s">
        <v>27</v>
      </c>
      <c r="P2054" s="325"/>
      <c r="Q2054" s="326"/>
      <c r="R2054" s="326"/>
      <c r="S2054" s="326"/>
      <c r="T2054" s="22">
        <f>SUM(T2041)</f>
        <v>28.5</v>
      </c>
      <c r="U2054" s="23">
        <v>1.25</v>
      </c>
      <c r="V2054" s="22">
        <f t="shared" si="855"/>
        <v>35.625</v>
      </c>
      <c r="W2054" s="314"/>
      <c r="X2054" s="314"/>
      <c r="Y2054" s="314"/>
      <c r="Z2054" s="314"/>
      <c r="AA2054" s="311"/>
      <c r="AB2054" s="324" t="s">
        <v>27</v>
      </c>
      <c r="AC2054" s="325"/>
      <c r="AD2054" s="326"/>
      <c r="AE2054" s="326"/>
      <c r="AF2054" s="326"/>
      <c r="AG2054" s="22">
        <f>SUM(AG2041)</f>
        <v>28.5</v>
      </c>
      <c r="AH2054" s="23">
        <v>1.25</v>
      </c>
      <c r="AI2054" s="22">
        <f t="shared" si="849"/>
        <v>35.625</v>
      </c>
      <c r="AJ2054" s="314"/>
      <c r="AK2054" s="314"/>
      <c r="AL2054" s="314"/>
      <c r="AM2054" s="314"/>
      <c r="AN2054" s="311"/>
      <c r="AO2054" s="324" t="s">
        <v>27</v>
      </c>
      <c r="AP2054" s="325"/>
      <c r="AQ2054" s="326"/>
      <c r="AR2054" s="326"/>
      <c r="AS2054" s="326"/>
      <c r="AT2054" s="22">
        <f>SUM(AT2041)</f>
        <v>28.5</v>
      </c>
      <c r="AU2054" s="23">
        <v>1.25</v>
      </c>
      <c r="AV2054" s="22">
        <f t="shared" si="850"/>
        <v>35.625</v>
      </c>
      <c r="AW2054" s="314"/>
      <c r="AX2054" s="314"/>
      <c r="AY2054" s="314"/>
      <c r="AZ2054" s="314"/>
      <c r="BA2054" s="311"/>
      <c r="BB2054" s="324" t="s">
        <v>27</v>
      </c>
      <c r="BC2054" s="325"/>
      <c r="BD2054" s="326"/>
      <c r="BE2054" s="326"/>
      <c r="BF2054" s="326"/>
      <c r="BG2054" s="22">
        <f>SUM(BG2041)</f>
        <v>28.5</v>
      </c>
      <c r="BH2054" s="23">
        <v>1.25</v>
      </c>
      <c r="BI2054" s="22">
        <f t="shared" si="851"/>
        <v>35.625</v>
      </c>
      <c r="BJ2054" s="314"/>
      <c r="BK2054" s="314"/>
      <c r="BL2054" s="314"/>
      <c r="BM2054" s="314"/>
      <c r="BN2054" s="311"/>
      <c r="BO2054" s="324" t="s">
        <v>27</v>
      </c>
      <c r="BP2054" s="325"/>
      <c r="BQ2054" s="326"/>
      <c r="BR2054" s="326"/>
      <c r="BS2054" s="326"/>
      <c r="BT2054" s="22">
        <f>SUM(BT2041)</f>
        <v>28.5</v>
      </c>
      <c r="BU2054" s="329">
        <v>1.75</v>
      </c>
      <c r="BV2054" s="22">
        <f t="shared" si="852"/>
        <v>49.875</v>
      </c>
      <c r="BW2054" s="314"/>
      <c r="BX2054" s="314"/>
      <c r="BY2054" s="314"/>
      <c r="BZ2054" s="314"/>
      <c r="CB2054" s="11" t="s">
        <v>27</v>
      </c>
      <c r="CC2054" s="12"/>
      <c r="CD2054" s="28"/>
      <c r="CE2054" s="28"/>
      <c r="CF2054" s="28"/>
      <c r="CG2054" s="10">
        <f>SUM(CG2041)</f>
        <v>28.5</v>
      </c>
      <c r="CH2054" s="171">
        <v>1.75</v>
      </c>
      <c r="CI2054" s="10">
        <f t="shared" si="853"/>
        <v>49.875</v>
      </c>
      <c r="CJ2054" s="5"/>
      <c r="CK2054" s="5"/>
      <c r="CL2054" s="5"/>
      <c r="CM2054" s="5"/>
    </row>
    <row r="2055" spans="1:91" x14ac:dyDescent="0.25">
      <c r="A2055" s="311"/>
      <c r="B2055" s="324" t="s">
        <v>13</v>
      </c>
      <c r="C2055" s="325" t="s">
        <v>14</v>
      </c>
      <c r="D2055" s="326" t="s">
        <v>29</v>
      </c>
      <c r="E2055" s="326"/>
      <c r="F2055" s="326">
        <f>SUM(G2041:G2043)</f>
        <v>28.5</v>
      </c>
      <c r="G2055" s="332">
        <f>SUM(F2055)/20</f>
        <v>1.425</v>
      </c>
      <c r="H2055" s="23"/>
      <c r="I2055" s="22">
        <f t="shared" si="854"/>
        <v>0</v>
      </c>
      <c r="J2055" s="314"/>
      <c r="K2055" s="314"/>
      <c r="L2055" s="314"/>
      <c r="M2055" s="314"/>
      <c r="N2055" s="311"/>
      <c r="O2055" s="324" t="s">
        <v>13</v>
      </c>
      <c r="P2055" s="325" t="s">
        <v>14</v>
      </c>
      <c r="Q2055" s="326" t="s">
        <v>29</v>
      </c>
      <c r="R2055" s="326"/>
      <c r="S2055" s="326">
        <f>SUM(T2041:T2043)</f>
        <v>28.5</v>
      </c>
      <c r="T2055" s="332">
        <f>SUM(S2055)/20</f>
        <v>1.425</v>
      </c>
      <c r="U2055" s="23"/>
      <c r="V2055" s="22">
        <f t="shared" si="855"/>
        <v>0</v>
      </c>
      <c r="W2055" s="314"/>
      <c r="X2055" s="314"/>
      <c r="Y2055" s="314"/>
      <c r="Z2055" s="314"/>
      <c r="AA2055" s="311"/>
      <c r="AB2055" s="324" t="s">
        <v>13</v>
      </c>
      <c r="AC2055" s="325" t="s">
        <v>14</v>
      </c>
      <c r="AD2055" s="326" t="s">
        <v>29</v>
      </c>
      <c r="AE2055" s="326"/>
      <c r="AF2055" s="326">
        <f>SUM(AG2041:AG2043)</f>
        <v>28.5</v>
      </c>
      <c r="AG2055" s="332">
        <f>SUM(AF2055)/20</f>
        <v>1.425</v>
      </c>
      <c r="AH2055" s="23"/>
      <c r="AI2055" s="22">
        <f t="shared" si="849"/>
        <v>0</v>
      </c>
      <c r="AJ2055" s="314"/>
      <c r="AK2055" s="314"/>
      <c r="AL2055" s="314"/>
      <c r="AM2055" s="314"/>
      <c r="AN2055" s="311"/>
      <c r="AO2055" s="324" t="s">
        <v>13</v>
      </c>
      <c r="AP2055" s="325" t="s">
        <v>14</v>
      </c>
      <c r="AQ2055" s="326" t="s">
        <v>29</v>
      </c>
      <c r="AR2055" s="326"/>
      <c r="AS2055" s="326">
        <f>SUM(AT2041:AT2043)</f>
        <v>28.5</v>
      </c>
      <c r="AT2055" s="332">
        <f>SUM(AS2055)/20</f>
        <v>1.425</v>
      </c>
      <c r="AU2055" s="23"/>
      <c r="AV2055" s="22">
        <f t="shared" si="850"/>
        <v>0</v>
      </c>
      <c r="AW2055" s="314"/>
      <c r="AX2055" s="314"/>
      <c r="AY2055" s="314"/>
      <c r="AZ2055" s="314"/>
      <c r="BA2055" s="311"/>
      <c r="BB2055" s="324" t="s">
        <v>13</v>
      </c>
      <c r="BC2055" s="325" t="s">
        <v>14</v>
      </c>
      <c r="BD2055" s="326" t="s">
        <v>29</v>
      </c>
      <c r="BE2055" s="326"/>
      <c r="BF2055" s="326">
        <f>SUM(BG2041:BG2043)</f>
        <v>28.5</v>
      </c>
      <c r="BG2055" s="332">
        <f>SUM(BF2055)/20</f>
        <v>1.425</v>
      </c>
      <c r="BH2055" s="23"/>
      <c r="BI2055" s="22">
        <f t="shared" si="851"/>
        <v>0</v>
      </c>
      <c r="BJ2055" s="314"/>
      <c r="BK2055" s="314"/>
      <c r="BL2055" s="314"/>
      <c r="BM2055" s="314"/>
      <c r="BN2055" s="311"/>
      <c r="BO2055" s="324" t="s">
        <v>13</v>
      </c>
      <c r="BP2055" s="325" t="s">
        <v>14</v>
      </c>
      <c r="BQ2055" s="326" t="s">
        <v>29</v>
      </c>
      <c r="BR2055" s="326"/>
      <c r="BS2055" s="326">
        <f>SUM(BT2041:BT2043)</f>
        <v>28.5</v>
      </c>
      <c r="BT2055" s="332">
        <f>SUM(BS2055)/20</f>
        <v>1.425</v>
      </c>
      <c r="BU2055" s="23"/>
      <c r="BV2055" s="22">
        <f t="shared" si="852"/>
        <v>0</v>
      </c>
      <c r="BW2055" s="314"/>
      <c r="BX2055" s="314"/>
      <c r="BY2055" s="314"/>
      <c r="BZ2055" s="314"/>
      <c r="CB2055" s="11" t="s">
        <v>13</v>
      </c>
      <c r="CC2055" s="12" t="s">
        <v>14</v>
      </c>
      <c r="CD2055" s="28" t="s">
        <v>29</v>
      </c>
      <c r="CE2055" s="28"/>
      <c r="CF2055" s="28">
        <f>SUM(CG2041:CG2043)</f>
        <v>28.5</v>
      </c>
      <c r="CG2055" s="34">
        <f>SUM(CF2055)/20</f>
        <v>1.425</v>
      </c>
      <c r="CH2055" s="23"/>
      <c r="CI2055" s="10">
        <f t="shared" si="853"/>
        <v>0</v>
      </c>
      <c r="CJ2055" s="5"/>
      <c r="CK2055" s="5"/>
      <c r="CL2055" s="5"/>
      <c r="CM2055" s="5"/>
    </row>
    <row r="2056" spans="1:91" x14ac:dyDescent="0.25">
      <c r="A2056" s="311"/>
      <c r="B2056" s="324" t="s">
        <v>13</v>
      </c>
      <c r="C2056" s="325" t="s">
        <v>14</v>
      </c>
      <c r="D2056" s="326" t="s">
        <v>30</v>
      </c>
      <c r="E2056" s="326"/>
      <c r="F2056" s="326">
        <f>SUM(G2044:G2046)</f>
        <v>0</v>
      </c>
      <c r="G2056" s="332">
        <f>SUM(F2056)/10</f>
        <v>0</v>
      </c>
      <c r="H2056" s="23"/>
      <c r="I2056" s="22">
        <f t="shared" si="854"/>
        <v>0</v>
      </c>
      <c r="J2056" s="314"/>
      <c r="K2056" s="314"/>
      <c r="L2056" s="314"/>
      <c r="M2056" s="314"/>
      <c r="N2056" s="311"/>
      <c r="O2056" s="324" t="s">
        <v>13</v>
      </c>
      <c r="P2056" s="325" t="s">
        <v>14</v>
      </c>
      <c r="Q2056" s="326" t="s">
        <v>30</v>
      </c>
      <c r="R2056" s="326"/>
      <c r="S2056" s="326">
        <f>SUM(T2044:T2046)</f>
        <v>0</v>
      </c>
      <c r="T2056" s="332">
        <f>SUM(S2056)/10</f>
        <v>0</v>
      </c>
      <c r="U2056" s="23"/>
      <c r="V2056" s="22">
        <f t="shared" si="855"/>
        <v>0</v>
      </c>
      <c r="W2056" s="314"/>
      <c r="X2056" s="314"/>
      <c r="Y2056" s="314"/>
      <c r="Z2056" s="314"/>
      <c r="AA2056" s="311"/>
      <c r="AB2056" s="324" t="s">
        <v>13</v>
      </c>
      <c r="AC2056" s="325" t="s">
        <v>14</v>
      </c>
      <c r="AD2056" s="326" t="s">
        <v>30</v>
      </c>
      <c r="AE2056" s="326"/>
      <c r="AF2056" s="326">
        <f>SUM(AG2044:AG2046)</f>
        <v>0</v>
      </c>
      <c r="AG2056" s="332">
        <f>SUM(AF2056)/10</f>
        <v>0</v>
      </c>
      <c r="AH2056" s="23"/>
      <c r="AI2056" s="22">
        <f t="shared" si="849"/>
        <v>0</v>
      </c>
      <c r="AJ2056" s="314"/>
      <c r="AK2056" s="314"/>
      <c r="AL2056" s="314"/>
      <c r="AM2056" s="314"/>
      <c r="AN2056" s="311"/>
      <c r="AO2056" s="324" t="s">
        <v>13</v>
      </c>
      <c r="AP2056" s="325" t="s">
        <v>14</v>
      </c>
      <c r="AQ2056" s="326" t="s">
        <v>30</v>
      </c>
      <c r="AR2056" s="326"/>
      <c r="AS2056" s="326">
        <f>SUM(AT2044:AT2046)</f>
        <v>0</v>
      </c>
      <c r="AT2056" s="332">
        <f>SUM(AS2056)/10</f>
        <v>0</v>
      </c>
      <c r="AU2056" s="23"/>
      <c r="AV2056" s="22">
        <f t="shared" si="850"/>
        <v>0</v>
      </c>
      <c r="AW2056" s="314"/>
      <c r="AX2056" s="314"/>
      <c r="AY2056" s="314"/>
      <c r="AZ2056" s="314"/>
      <c r="BA2056" s="311"/>
      <c r="BB2056" s="324" t="s">
        <v>13</v>
      </c>
      <c r="BC2056" s="325" t="s">
        <v>14</v>
      </c>
      <c r="BD2056" s="326" t="s">
        <v>30</v>
      </c>
      <c r="BE2056" s="326"/>
      <c r="BF2056" s="326">
        <f>SUM(BG2044:BG2046)</f>
        <v>0</v>
      </c>
      <c r="BG2056" s="332">
        <f>SUM(BF2056)/10</f>
        <v>0</v>
      </c>
      <c r="BH2056" s="23"/>
      <c r="BI2056" s="22">
        <f t="shared" si="851"/>
        <v>0</v>
      </c>
      <c r="BJ2056" s="314"/>
      <c r="BK2056" s="314"/>
      <c r="BL2056" s="314"/>
      <c r="BM2056" s="314"/>
      <c r="BN2056" s="311"/>
      <c r="BO2056" s="324" t="s">
        <v>13</v>
      </c>
      <c r="BP2056" s="325" t="s">
        <v>14</v>
      </c>
      <c r="BQ2056" s="326" t="s">
        <v>30</v>
      </c>
      <c r="BR2056" s="326"/>
      <c r="BS2056" s="326">
        <f>SUM(BT2044:BT2046)</f>
        <v>0</v>
      </c>
      <c r="BT2056" s="332">
        <f>SUM(BS2056)/10</f>
        <v>0</v>
      </c>
      <c r="BU2056" s="23"/>
      <c r="BV2056" s="22">
        <f t="shared" si="852"/>
        <v>0</v>
      </c>
      <c r="BW2056" s="314"/>
      <c r="BX2056" s="314"/>
      <c r="BY2056" s="314"/>
      <c r="BZ2056" s="314"/>
      <c r="CB2056" s="11" t="s">
        <v>13</v>
      </c>
      <c r="CC2056" s="12" t="s">
        <v>14</v>
      </c>
      <c r="CD2056" s="28" t="s">
        <v>30</v>
      </c>
      <c r="CE2056" s="28"/>
      <c r="CF2056" s="28">
        <f>SUM(CG2044:CG2046)</f>
        <v>0</v>
      </c>
      <c r="CG2056" s="34">
        <f>SUM(CF2056)/10</f>
        <v>0</v>
      </c>
      <c r="CH2056" s="23"/>
      <c r="CI2056" s="10">
        <f t="shared" si="853"/>
        <v>0</v>
      </c>
      <c r="CJ2056" s="5"/>
      <c r="CK2056" s="5"/>
      <c r="CL2056" s="5"/>
      <c r="CM2056" s="5"/>
    </row>
    <row r="2057" spans="1:91" x14ac:dyDescent="0.25">
      <c r="A2057" s="311"/>
      <c r="B2057" s="324" t="s">
        <v>13</v>
      </c>
      <c r="C2057" s="325" t="s">
        <v>14</v>
      </c>
      <c r="D2057" s="326" t="s">
        <v>60</v>
      </c>
      <c r="E2057" s="326"/>
      <c r="F2057" s="333"/>
      <c r="G2057" s="332">
        <f>SUM(F2057)*0.25</f>
        <v>0</v>
      </c>
      <c r="H2057" s="23"/>
      <c r="I2057" s="22">
        <f t="shared" si="854"/>
        <v>0</v>
      </c>
      <c r="J2057" s="314"/>
      <c r="K2057" s="314"/>
      <c r="L2057" s="314"/>
      <c r="M2057" s="314"/>
      <c r="N2057" s="311"/>
      <c r="O2057" s="324" t="s">
        <v>13</v>
      </c>
      <c r="P2057" s="325" t="s">
        <v>14</v>
      </c>
      <c r="Q2057" s="326" t="s">
        <v>60</v>
      </c>
      <c r="R2057" s="326"/>
      <c r="S2057" s="333"/>
      <c r="T2057" s="332">
        <f>SUM(S2057)*0.25</f>
        <v>0</v>
      </c>
      <c r="U2057" s="23"/>
      <c r="V2057" s="22">
        <f t="shared" si="855"/>
        <v>0</v>
      </c>
      <c r="W2057" s="314"/>
      <c r="X2057" s="314"/>
      <c r="Y2057" s="314"/>
      <c r="Z2057" s="314"/>
      <c r="AA2057" s="311"/>
      <c r="AB2057" s="324" t="s">
        <v>13</v>
      </c>
      <c r="AC2057" s="325" t="s">
        <v>14</v>
      </c>
      <c r="AD2057" s="326" t="s">
        <v>60</v>
      </c>
      <c r="AE2057" s="326"/>
      <c r="AF2057" s="333"/>
      <c r="AG2057" s="332">
        <f>SUM(AF2057)*0.25</f>
        <v>0</v>
      </c>
      <c r="AH2057" s="23"/>
      <c r="AI2057" s="22">
        <f t="shared" si="849"/>
        <v>0</v>
      </c>
      <c r="AJ2057" s="314"/>
      <c r="AK2057" s="314"/>
      <c r="AL2057" s="314"/>
      <c r="AM2057" s="314"/>
      <c r="AN2057" s="311"/>
      <c r="AO2057" s="324" t="s">
        <v>13</v>
      </c>
      <c r="AP2057" s="325" t="s">
        <v>14</v>
      </c>
      <c r="AQ2057" s="326" t="s">
        <v>60</v>
      </c>
      <c r="AR2057" s="326"/>
      <c r="AS2057" s="333"/>
      <c r="AT2057" s="332">
        <f>SUM(AS2057)*0.25</f>
        <v>0</v>
      </c>
      <c r="AU2057" s="23"/>
      <c r="AV2057" s="22">
        <f t="shared" si="850"/>
        <v>0</v>
      </c>
      <c r="AW2057" s="314"/>
      <c r="AX2057" s="314"/>
      <c r="AY2057" s="314"/>
      <c r="AZ2057" s="314"/>
      <c r="BA2057" s="311"/>
      <c r="BB2057" s="324" t="s">
        <v>13</v>
      </c>
      <c r="BC2057" s="325" t="s">
        <v>14</v>
      </c>
      <c r="BD2057" s="326" t="s">
        <v>60</v>
      </c>
      <c r="BE2057" s="326"/>
      <c r="BF2057" s="333"/>
      <c r="BG2057" s="332">
        <f>SUM(BF2057)*0.25</f>
        <v>0</v>
      </c>
      <c r="BH2057" s="23"/>
      <c r="BI2057" s="22">
        <f t="shared" si="851"/>
        <v>0</v>
      </c>
      <c r="BJ2057" s="314"/>
      <c r="BK2057" s="314"/>
      <c r="BL2057" s="314"/>
      <c r="BM2057" s="314"/>
      <c r="BN2057" s="311"/>
      <c r="BO2057" s="324" t="s">
        <v>13</v>
      </c>
      <c r="BP2057" s="325" t="s">
        <v>14</v>
      </c>
      <c r="BQ2057" s="326" t="s">
        <v>60</v>
      </c>
      <c r="BR2057" s="326"/>
      <c r="BS2057" s="333"/>
      <c r="BT2057" s="332">
        <f>SUM(BS2057)*0.25</f>
        <v>0</v>
      </c>
      <c r="BU2057" s="23"/>
      <c r="BV2057" s="22">
        <f t="shared" si="852"/>
        <v>0</v>
      </c>
      <c r="BW2057" s="314"/>
      <c r="BX2057" s="314"/>
      <c r="BY2057" s="314"/>
      <c r="BZ2057" s="314"/>
      <c r="CB2057" s="11" t="s">
        <v>13</v>
      </c>
      <c r="CC2057" s="12" t="s">
        <v>14</v>
      </c>
      <c r="CD2057" s="28" t="s">
        <v>60</v>
      </c>
      <c r="CE2057" s="28"/>
      <c r="CF2057" s="69"/>
      <c r="CG2057" s="34">
        <f>SUM(CF2057)*0.25</f>
        <v>0</v>
      </c>
      <c r="CH2057" s="23"/>
      <c r="CI2057" s="10">
        <f t="shared" si="853"/>
        <v>0</v>
      </c>
      <c r="CJ2057" s="5"/>
      <c r="CK2057" s="5"/>
      <c r="CL2057" s="5"/>
      <c r="CM2057" s="5"/>
    </row>
    <row r="2058" spans="1:91" x14ac:dyDescent="0.25">
      <c r="A2058" s="311"/>
      <c r="B2058" s="324" t="s">
        <v>13</v>
      </c>
      <c r="C2058" s="325" t="s">
        <v>14</v>
      </c>
      <c r="D2058" s="326" t="s">
        <v>247</v>
      </c>
      <c r="E2058" s="326"/>
      <c r="F2058" s="326"/>
      <c r="G2058" s="332">
        <v>4</v>
      </c>
      <c r="H2058" s="23"/>
      <c r="I2058" s="22">
        <f t="shared" si="854"/>
        <v>0</v>
      </c>
      <c r="J2058" s="314"/>
      <c r="K2058" s="314"/>
      <c r="L2058" s="314"/>
      <c r="M2058" s="314"/>
      <c r="N2058" s="311"/>
      <c r="O2058" s="324" t="s">
        <v>13</v>
      </c>
      <c r="P2058" s="325" t="s">
        <v>14</v>
      </c>
      <c r="Q2058" s="326" t="s">
        <v>247</v>
      </c>
      <c r="R2058" s="326"/>
      <c r="S2058" s="326"/>
      <c r="T2058" s="332">
        <v>4</v>
      </c>
      <c r="U2058" s="23"/>
      <c r="V2058" s="22">
        <f t="shared" si="855"/>
        <v>0</v>
      </c>
      <c r="W2058" s="314"/>
      <c r="X2058" s="314"/>
      <c r="Y2058" s="314"/>
      <c r="Z2058" s="314"/>
      <c r="AA2058" s="311"/>
      <c r="AB2058" s="324" t="s">
        <v>13</v>
      </c>
      <c r="AC2058" s="325" t="s">
        <v>14</v>
      </c>
      <c r="AD2058" s="326" t="s">
        <v>247</v>
      </c>
      <c r="AE2058" s="326"/>
      <c r="AF2058" s="326"/>
      <c r="AG2058" s="332">
        <v>4</v>
      </c>
      <c r="AH2058" s="23"/>
      <c r="AI2058" s="22">
        <f t="shared" si="849"/>
        <v>0</v>
      </c>
      <c r="AJ2058" s="314"/>
      <c r="AK2058" s="314"/>
      <c r="AL2058" s="314"/>
      <c r="AM2058" s="314"/>
      <c r="AN2058" s="311"/>
      <c r="AO2058" s="324" t="s">
        <v>13</v>
      </c>
      <c r="AP2058" s="325" t="s">
        <v>14</v>
      </c>
      <c r="AQ2058" s="326" t="s">
        <v>247</v>
      </c>
      <c r="AR2058" s="326"/>
      <c r="AS2058" s="326"/>
      <c r="AT2058" s="332">
        <v>4</v>
      </c>
      <c r="AU2058" s="23"/>
      <c r="AV2058" s="22">
        <f t="shared" si="850"/>
        <v>0</v>
      </c>
      <c r="AW2058" s="314"/>
      <c r="AX2058" s="314"/>
      <c r="AY2058" s="314"/>
      <c r="AZ2058" s="314"/>
      <c r="BA2058" s="311"/>
      <c r="BB2058" s="324" t="s">
        <v>13</v>
      </c>
      <c r="BC2058" s="325" t="s">
        <v>14</v>
      </c>
      <c r="BD2058" s="326" t="s">
        <v>247</v>
      </c>
      <c r="BE2058" s="326"/>
      <c r="BF2058" s="326"/>
      <c r="BG2058" s="332">
        <v>4</v>
      </c>
      <c r="BH2058" s="23"/>
      <c r="BI2058" s="22">
        <f t="shared" si="851"/>
        <v>0</v>
      </c>
      <c r="BJ2058" s="314"/>
      <c r="BK2058" s="314"/>
      <c r="BL2058" s="314"/>
      <c r="BM2058" s="314"/>
      <c r="BN2058" s="311"/>
      <c r="BO2058" s="324" t="s">
        <v>13</v>
      </c>
      <c r="BP2058" s="325" t="s">
        <v>14</v>
      </c>
      <c r="BQ2058" s="326" t="s">
        <v>247</v>
      </c>
      <c r="BR2058" s="326"/>
      <c r="BS2058" s="326"/>
      <c r="BT2058" s="332">
        <v>4</v>
      </c>
      <c r="BU2058" s="23"/>
      <c r="BV2058" s="22">
        <f t="shared" si="852"/>
        <v>0</v>
      </c>
      <c r="BW2058" s="314"/>
      <c r="BX2058" s="314"/>
      <c r="BY2058" s="314"/>
      <c r="BZ2058" s="314"/>
      <c r="CB2058" s="11" t="s">
        <v>13</v>
      </c>
      <c r="CC2058" s="12" t="s">
        <v>14</v>
      </c>
      <c r="CD2058" s="28" t="s">
        <v>247</v>
      </c>
      <c r="CE2058" s="28"/>
      <c r="CF2058" s="28"/>
      <c r="CG2058" s="34">
        <v>4</v>
      </c>
      <c r="CH2058" s="23"/>
      <c r="CI2058" s="10">
        <f t="shared" si="853"/>
        <v>0</v>
      </c>
      <c r="CJ2058" s="5"/>
      <c r="CK2058" s="5"/>
      <c r="CL2058" s="5"/>
      <c r="CM2058" s="5"/>
    </row>
    <row r="2059" spans="1:91" x14ac:dyDescent="0.25">
      <c r="A2059" s="311"/>
      <c r="B2059" s="324" t="s">
        <v>13</v>
      </c>
      <c r="C2059" s="325" t="s">
        <v>15</v>
      </c>
      <c r="D2059" s="326" t="s">
        <v>1267</v>
      </c>
      <c r="E2059" s="326"/>
      <c r="F2059" s="326">
        <v>8</v>
      </c>
      <c r="G2059" s="332">
        <f>SUM(F2059)*5</f>
        <v>40</v>
      </c>
      <c r="H2059" s="23"/>
      <c r="I2059" s="22">
        <f t="shared" si="854"/>
        <v>0</v>
      </c>
      <c r="J2059" s="314"/>
      <c r="K2059" s="314"/>
      <c r="L2059" s="314"/>
      <c r="M2059" s="314"/>
      <c r="N2059" s="311"/>
      <c r="O2059" s="324" t="s">
        <v>13</v>
      </c>
      <c r="P2059" s="325" t="s">
        <v>15</v>
      </c>
      <c r="Q2059" s="326" t="s">
        <v>1267</v>
      </c>
      <c r="R2059" s="326"/>
      <c r="S2059" s="326">
        <v>8</v>
      </c>
      <c r="T2059" s="332">
        <f>SUM(S2059)*5</f>
        <v>40</v>
      </c>
      <c r="U2059" s="23"/>
      <c r="V2059" s="22">
        <f t="shared" si="855"/>
        <v>0</v>
      </c>
      <c r="W2059" s="314"/>
      <c r="X2059" s="314"/>
      <c r="Y2059" s="314"/>
      <c r="Z2059" s="314"/>
      <c r="AA2059" s="311"/>
      <c r="AB2059" s="324" t="s">
        <v>13</v>
      </c>
      <c r="AC2059" s="325" t="s">
        <v>15</v>
      </c>
      <c r="AD2059" s="326" t="s">
        <v>1267</v>
      </c>
      <c r="AE2059" s="326"/>
      <c r="AF2059" s="326">
        <v>8</v>
      </c>
      <c r="AG2059" s="332">
        <f>SUM(AF2059)*5</f>
        <v>40</v>
      </c>
      <c r="AH2059" s="23"/>
      <c r="AI2059" s="22">
        <f t="shared" si="849"/>
        <v>0</v>
      </c>
      <c r="AJ2059" s="314"/>
      <c r="AK2059" s="314"/>
      <c r="AL2059" s="314"/>
      <c r="AM2059" s="314"/>
      <c r="AN2059" s="311"/>
      <c r="AO2059" s="324" t="s">
        <v>13</v>
      </c>
      <c r="AP2059" s="325" t="s">
        <v>15</v>
      </c>
      <c r="AQ2059" s="326" t="s">
        <v>1267</v>
      </c>
      <c r="AR2059" s="326"/>
      <c r="AS2059" s="326">
        <v>8</v>
      </c>
      <c r="AT2059" s="332">
        <f>SUM(AS2059)*5</f>
        <v>40</v>
      </c>
      <c r="AU2059" s="23"/>
      <c r="AV2059" s="22">
        <f t="shared" si="850"/>
        <v>0</v>
      </c>
      <c r="AW2059" s="314"/>
      <c r="AX2059" s="314"/>
      <c r="AY2059" s="314"/>
      <c r="AZ2059" s="314"/>
      <c r="BA2059" s="311"/>
      <c r="BB2059" s="324" t="s">
        <v>13</v>
      </c>
      <c r="BC2059" s="325" t="s">
        <v>15</v>
      </c>
      <c r="BD2059" s="326" t="s">
        <v>1267</v>
      </c>
      <c r="BE2059" s="326"/>
      <c r="BF2059" s="326">
        <v>8</v>
      </c>
      <c r="BG2059" s="332">
        <f>SUM(BF2059)*5</f>
        <v>40</v>
      </c>
      <c r="BH2059" s="23"/>
      <c r="BI2059" s="22">
        <f t="shared" si="851"/>
        <v>0</v>
      </c>
      <c r="BJ2059" s="314"/>
      <c r="BK2059" s="314"/>
      <c r="BL2059" s="314"/>
      <c r="BM2059" s="314"/>
      <c r="BN2059" s="311"/>
      <c r="BO2059" s="324" t="s">
        <v>13</v>
      </c>
      <c r="BP2059" s="325" t="s">
        <v>15</v>
      </c>
      <c r="BQ2059" s="326" t="s">
        <v>1267</v>
      </c>
      <c r="BR2059" s="326"/>
      <c r="BS2059" s="326">
        <v>8</v>
      </c>
      <c r="BT2059" s="332">
        <f>SUM(BS2059)*5</f>
        <v>40</v>
      </c>
      <c r="BU2059" s="23"/>
      <c r="BV2059" s="22">
        <f t="shared" si="852"/>
        <v>0</v>
      </c>
      <c r="BW2059" s="314"/>
      <c r="BX2059" s="314"/>
      <c r="BY2059" s="314"/>
      <c r="BZ2059" s="314"/>
      <c r="CB2059" s="11" t="s">
        <v>13</v>
      </c>
      <c r="CC2059" s="12" t="s">
        <v>15</v>
      </c>
      <c r="CD2059" s="28" t="s">
        <v>1267</v>
      </c>
      <c r="CE2059" s="28"/>
      <c r="CF2059" s="28">
        <v>8</v>
      </c>
      <c r="CG2059" s="34">
        <f>SUM(CF2059)*5</f>
        <v>40</v>
      </c>
      <c r="CH2059" s="23"/>
      <c r="CI2059" s="10">
        <f t="shared" si="853"/>
        <v>0</v>
      </c>
      <c r="CJ2059" s="5"/>
      <c r="CK2059" s="5"/>
      <c r="CL2059" s="5"/>
      <c r="CM2059" s="5"/>
    </row>
    <row r="2060" spans="1:91" x14ac:dyDescent="0.25">
      <c r="A2060" s="311"/>
      <c r="B2060" s="324" t="s">
        <v>13</v>
      </c>
      <c r="C2060" s="325" t="s">
        <v>15</v>
      </c>
      <c r="D2060" s="326" t="s">
        <v>1268</v>
      </c>
      <c r="E2060" s="326"/>
      <c r="F2060" s="326">
        <v>4</v>
      </c>
      <c r="G2060" s="332">
        <f>SUM(F2060)*7</f>
        <v>28</v>
      </c>
      <c r="H2060" s="23"/>
      <c r="I2060" s="22">
        <f t="shared" si="854"/>
        <v>0</v>
      </c>
      <c r="J2060" s="314"/>
      <c r="K2060" s="314"/>
      <c r="L2060" s="314"/>
      <c r="M2060" s="314"/>
      <c r="N2060" s="311"/>
      <c r="O2060" s="324" t="s">
        <v>13</v>
      </c>
      <c r="P2060" s="325" t="s">
        <v>15</v>
      </c>
      <c r="Q2060" s="326" t="s">
        <v>1268</v>
      </c>
      <c r="R2060" s="326"/>
      <c r="S2060" s="326">
        <v>4</v>
      </c>
      <c r="T2060" s="332">
        <f>SUM(S2060)*7</f>
        <v>28</v>
      </c>
      <c r="U2060" s="23"/>
      <c r="V2060" s="22">
        <f t="shared" si="855"/>
        <v>0</v>
      </c>
      <c r="W2060" s="314"/>
      <c r="X2060" s="314"/>
      <c r="Y2060" s="314"/>
      <c r="Z2060" s="314"/>
      <c r="AA2060" s="311"/>
      <c r="AB2060" s="324" t="s">
        <v>13</v>
      </c>
      <c r="AC2060" s="325" t="s">
        <v>15</v>
      </c>
      <c r="AD2060" s="326" t="s">
        <v>1268</v>
      </c>
      <c r="AE2060" s="326"/>
      <c r="AF2060" s="326">
        <v>4</v>
      </c>
      <c r="AG2060" s="332">
        <f>SUM(AF2060)*7</f>
        <v>28</v>
      </c>
      <c r="AH2060" s="23"/>
      <c r="AI2060" s="22">
        <f t="shared" si="849"/>
        <v>0</v>
      </c>
      <c r="AJ2060" s="314"/>
      <c r="AK2060" s="314"/>
      <c r="AL2060" s="314"/>
      <c r="AM2060" s="314"/>
      <c r="AN2060" s="311"/>
      <c r="AO2060" s="324" t="s">
        <v>13</v>
      </c>
      <c r="AP2060" s="325" t="s">
        <v>15</v>
      </c>
      <c r="AQ2060" s="326" t="s">
        <v>1268</v>
      </c>
      <c r="AR2060" s="326"/>
      <c r="AS2060" s="326">
        <v>4</v>
      </c>
      <c r="AT2060" s="332">
        <f>SUM(AS2060)*7</f>
        <v>28</v>
      </c>
      <c r="AU2060" s="23"/>
      <c r="AV2060" s="22">
        <f t="shared" si="850"/>
        <v>0</v>
      </c>
      <c r="AW2060" s="314"/>
      <c r="AX2060" s="314"/>
      <c r="AY2060" s="314"/>
      <c r="AZ2060" s="314"/>
      <c r="BA2060" s="311"/>
      <c r="BB2060" s="324" t="s">
        <v>13</v>
      </c>
      <c r="BC2060" s="325" t="s">
        <v>15</v>
      </c>
      <c r="BD2060" s="326" t="s">
        <v>1268</v>
      </c>
      <c r="BE2060" s="326"/>
      <c r="BF2060" s="326">
        <v>4</v>
      </c>
      <c r="BG2060" s="332">
        <f>SUM(BF2060)*7</f>
        <v>28</v>
      </c>
      <c r="BH2060" s="23"/>
      <c r="BI2060" s="22">
        <f t="shared" si="851"/>
        <v>0</v>
      </c>
      <c r="BJ2060" s="314"/>
      <c r="BK2060" s="314"/>
      <c r="BL2060" s="314"/>
      <c r="BM2060" s="314"/>
      <c r="BN2060" s="311"/>
      <c r="BO2060" s="324" t="s">
        <v>13</v>
      </c>
      <c r="BP2060" s="325" t="s">
        <v>15</v>
      </c>
      <c r="BQ2060" s="326" t="s">
        <v>1268</v>
      </c>
      <c r="BR2060" s="326"/>
      <c r="BS2060" s="326">
        <v>4</v>
      </c>
      <c r="BT2060" s="332">
        <f>SUM(BS2060)*7</f>
        <v>28</v>
      </c>
      <c r="BU2060" s="23"/>
      <c r="BV2060" s="22">
        <f t="shared" si="852"/>
        <v>0</v>
      </c>
      <c r="BW2060" s="314"/>
      <c r="BX2060" s="314"/>
      <c r="BY2060" s="314"/>
      <c r="BZ2060" s="314"/>
      <c r="CB2060" s="11" t="s">
        <v>13</v>
      </c>
      <c r="CC2060" s="12" t="s">
        <v>15</v>
      </c>
      <c r="CD2060" s="28" t="s">
        <v>1268</v>
      </c>
      <c r="CE2060" s="28"/>
      <c r="CF2060" s="28">
        <v>4</v>
      </c>
      <c r="CG2060" s="34">
        <f>SUM(CF2060)*7</f>
        <v>28</v>
      </c>
      <c r="CH2060" s="23"/>
      <c r="CI2060" s="10">
        <f t="shared" si="853"/>
        <v>0</v>
      </c>
      <c r="CJ2060" s="5"/>
      <c r="CK2060" s="5"/>
      <c r="CL2060" s="5"/>
      <c r="CM2060" s="5"/>
    </row>
    <row r="2061" spans="1:91" x14ac:dyDescent="0.25">
      <c r="A2061" s="311"/>
      <c r="B2061" s="324" t="s">
        <v>13</v>
      </c>
      <c r="C2061" s="325" t="s">
        <v>15</v>
      </c>
      <c r="D2061" s="326" t="s">
        <v>1176</v>
      </c>
      <c r="E2061" s="326"/>
      <c r="F2061" s="326">
        <v>1</v>
      </c>
      <c r="G2061" s="332">
        <f>SUM(F2061)*7</f>
        <v>7</v>
      </c>
      <c r="H2061" s="23"/>
      <c r="I2061" s="22">
        <f t="shared" si="854"/>
        <v>0</v>
      </c>
      <c r="J2061" s="314"/>
      <c r="K2061" s="314"/>
      <c r="L2061" s="314"/>
      <c r="M2061" s="314"/>
      <c r="N2061" s="311"/>
      <c r="O2061" s="324" t="s">
        <v>13</v>
      </c>
      <c r="P2061" s="325" t="s">
        <v>15</v>
      </c>
      <c r="Q2061" s="326" t="s">
        <v>1176</v>
      </c>
      <c r="R2061" s="326"/>
      <c r="S2061" s="326">
        <v>1</v>
      </c>
      <c r="T2061" s="332">
        <f>SUM(S2061)*7</f>
        <v>7</v>
      </c>
      <c r="U2061" s="23"/>
      <c r="V2061" s="22">
        <f t="shared" si="855"/>
        <v>0</v>
      </c>
      <c r="W2061" s="314"/>
      <c r="X2061" s="314"/>
      <c r="Y2061" s="314"/>
      <c r="Z2061" s="314"/>
      <c r="AA2061" s="311"/>
      <c r="AB2061" s="324" t="s">
        <v>13</v>
      </c>
      <c r="AC2061" s="325" t="s">
        <v>15</v>
      </c>
      <c r="AD2061" s="326" t="s">
        <v>1176</v>
      </c>
      <c r="AE2061" s="326"/>
      <c r="AF2061" s="326">
        <v>1</v>
      </c>
      <c r="AG2061" s="332">
        <f>SUM(AF2061)*7</f>
        <v>7</v>
      </c>
      <c r="AH2061" s="23"/>
      <c r="AI2061" s="22">
        <f t="shared" si="849"/>
        <v>0</v>
      </c>
      <c r="AJ2061" s="314"/>
      <c r="AK2061" s="314"/>
      <c r="AL2061" s="314"/>
      <c r="AM2061" s="314"/>
      <c r="AN2061" s="311"/>
      <c r="AO2061" s="324" t="s">
        <v>13</v>
      </c>
      <c r="AP2061" s="325" t="s">
        <v>15</v>
      </c>
      <c r="AQ2061" s="326" t="s">
        <v>1176</v>
      </c>
      <c r="AR2061" s="326"/>
      <c r="AS2061" s="326">
        <v>1</v>
      </c>
      <c r="AT2061" s="332">
        <f>SUM(AS2061)*7</f>
        <v>7</v>
      </c>
      <c r="AU2061" s="23"/>
      <c r="AV2061" s="22">
        <f t="shared" si="850"/>
        <v>0</v>
      </c>
      <c r="AW2061" s="314"/>
      <c r="AX2061" s="314"/>
      <c r="AY2061" s="314"/>
      <c r="AZ2061" s="314"/>
      <c r="BA2061" s="311"/>
      <c r="BB2061" s="324" t="s">
        <v>13</v>
      </c>
      <c r="BC2061" s="325" t="s">
        <v>15</v>
      </c>
      <c r="BD2061" s="326" t="s">
        <v>1176</v>
      </c>
      <c r="BE2061" s="326"/>
      <c r="BF2061" s="326">
        <v>1</v>
      </c>
      <c r="BG2061" s="332">
        <f>SUM(BF2061)*7</f>
        <v>7</v>
      </c>
      <c r="BH2061" s="23"/>
      <c r="BI2061" s="22">
        <f t="shared" si="851"/>
        <v>0</v>
      </c>
      <c r="BJ2061" s="314"/>
      <c r="BK2061" s="314"/>
      <c r="BL2061" s="314"/>
      <c r="BM2061" s="314"/>
      <c r="BN2061" s="311"/>
      <c r="BO2061" s="324" t="s">
        <v>13</v>
      </c>
      <c r="BP2061" s="325" t="s">
        <v>15</v>
      </c>
      <c r="BQ2061" s="326" t="s">
        <v>1176</v>
      </c>
      <c r="BR2061" s="326"/>
      <c r="BS2061" s="326">
        <v>1</v>
      </c>
      <c r="BT2061" s="332">
        <f>SUM(BS2061)*7</f>
        <v>7</v>
      </c>
      <c r="BU2061" s="23"/>
      <c r="BV2061" s="22">
        <f t="shared" si="852"/>
        <v>0</v>
      </c>
      <c r="BW2061" s="314"/>
      <c r="BX2061" s="314"/>
      <c r="BY2061" s="314"/>
      <c r="BZ2061" s="314"/>
      <c r="CB2061" s="11" t="s">
        <v>13</v>
      </c>
      <c r="CC2061" s="12" t="s">
        <v>15</v>
      </c>
      <c r="CD2061" s="28" t="s">
        <v>1176</v>
      </c>
      <c r="CE2061" s="28"/>
      <c r="CF2061" s="28">
        <v>1</v>
      </c>
      <c r="CG2061" s="34">
        <f>SUM(CF2061)*7</f>
        <v>7</v>
      </c>
      <c r="CH2061" s="23"/>
      <c r="CI2061" s="10">
        <f t="shared" si="853"/>
        <v>0</v>
      </c>
      <c r="CJ2061" s="5"/>
      <c r="CK2061" s="5"/>
      <c r="CL2061" s="5"/>
      <c r="CM2061" s="5"/>
    </row>
    <row r="2062" spans="1:91" x14ac:dyDescent="0.25">
      <c r="A2062" s="311"/>
      <c r="B2062" s="324" t="s">
        <v>13</v>
      </c>
      <c r="C2062" s="325" t="s">
        <v>15</v>
      </c>
      <c r="D2062" s="326" t="s">
        <v>1263</v>
      </c>
      <c r="E2062" s="326"/>
      <c r="F2062" s="326">
        <v>1</v>
      </c>
      <c r="G2062" s="332">
        <f>SUM(F2062)*4</f>
        <v>4</v>
      </c>
      <c r="H2062" s="23"/>
      <c r="I2062" s="22">
        <f t="shared" ref="I2062" si="857">SUM(G2062*H2062)</f>
        <v>0</v>
      </c>
      <c r="J2062" s="314"/>
      <c r="K2062" s="314"/>
      <c r="L2062" s="314"/>
      <c r="M2062" s="314"/>
      <c r="N2062" s="311"/>
      <c r="O2062" s="324" t="s">
        <v>13</v>
      </c>
      <c r="P2062" s="325" t="s">
        <v>15</v>
      </c>
      <c r="Q2062" s="326" t="s">
        <v>1263</v>
      </c>
      <c r="R2062" s="326"/>
      <c r="S2062" s="326">
        <v>1</v>
      </c>
      <c r="T2062" s="332">
        <f>SUM(S2062)*4</f>
        <v>4</v>
      </c>
      <c r="U2062" s="23"/>
      <c r="V2062" s="22">
        <f t="shared" ref="V2062" si="858">SUM(T2062*U2062)</f>
        <v>0</v>
      </c>
      <c r="W2062" s="314"/>
      <c r="X2062" s="314"/>
      <c r="Y2062" s="314"/>
      <c r="Z2062" s="314"/>
      <c r="AA2062" s="311"/>
      <c r="AB2062" s="324" t="s">
        <v>13</v>
      </c>
      <c r="AC2062" s="325" t="s">
        <v>15</v>
      </c>
      <c r="AD2062" s="326" t="s">
        <v>1263</v>
      </c>
      <c r="AE2062" s="326"/>
      <c r="AF2062" s="326">
        <v>1</v>
      </c>
      <c r="AG2062" s="332">
        <f>SUM(AF2062)*4</f>
        <v>4</v>
      </c>
      <c r="AH2062" s="23"/>
      <c r="AI2062" s="22">
        <f t="shared" ref="AI2062" si="859">SUM(AG2062*AH2062)</f>
        <v>0</v>
      </c>
      <c r="AJ2062" s="314"/>
      <c r="AK2062" s="314"/>
      <c r="AL2062" s="314"/>
      <c r="AM2062" s="314"/>
      <c r="AN2062" s="311"/>
      <c r="AO2062" s="324" t="s">
        <v>13</v>
      </c>
      <c r="AP2062" s="325" t="s">
        <v>15</v>
      </c>
      <c r="AQ2062" s="326" t="s">
        <v>1263</v>
      </c>
      <c r="AR2062" s="326"/>
      <c r="AS2062" s="326">
        <v>1</v>
      </c>
      <c r="AT2062" s="332">
        <f>SUM(AS2062)*4</f>
        <v>4</v>
      </c>
      <c r="AU2062" s="23"/>
      <c r="AV2062" s="22">
        <f t="shared" ref="AV2062:AV2070" si="860">SUM(AT2062*AU2062)</f>
        <v>0</v>
      </c>
      <c r="AW2062" s="314"/>
      <c r="AX2062" s="314"/>
      <c r="AY2062" s="314"/>
      <c r="AZ2062" s="314"/>
      <c r="BA2062" s="311"/>
      <c r="BB2062" s="324" t="s">
        <v>13</v>
      </c>
      <c r="BC2062" s="325" t="s">
        <v>15</v>
      </c>
      <c r="BD2062" s="326" t="s">
        <v>1263</v>
      </c>
      <c r="BE2062" s="326"/>
      <c r="BF2062" s="326">
        <v>1</v>
      </c>
      <c r="BG2062" s="332">
        <f>SUM(BF2062)*4</f>
        <v>4</v>
      </c>
      <c r="BH2062" s="23"/>
      <c r="BI2062" s="22">
        <f t="shared" ref="BI2062:BI2070" si="861">SUM(BG2062*BH2062)</f>
        <v>0</v>
      </c>
      <c r="BJ2062" s="314"/>
      <c r="BK2062" s="314"/>
      <c r="BL2062" s="314"/>
      <c r="BM2062" s="314"/>
      <c r="BN2062" s="311"/>
      <c r="BO2062" s="324" t="s">
        <v>13</v>
      </c>
      <c r="BP2062" s="325" t="s">
        <v>15</v>
      </c>
      <c r="BQ2062" s="326" t="s">
        <v>1263</v>
      </c>
      <c r="BR2062" s="326"/>
      <c r="BS2062" s="326">
        <v>1</v>
      </c>
      <c r="BT2062" s="332">
        <f>SUM(BS2062)*4</f>
        <v>4</v>
      </c>
      <c r="BU2062" s="23"/>
      <c r="BV2062" s="22">
        <f t="shared" ref="BV2062" si="862">SUM(BT2062*BU2062)</f>
        <v>0</v>
      </c>
      <c r="BW2062" s="314"/>
      <c r="BX2062" s="314"/>
      <c r="BY2062" s="314"/>
      <c r="BZ2062" s="314"/>
      <c r="CB2062" s="11" t="s">
        <v>13</v>
      </c>
      <c r="CC2062" s="12" t="s">
        <v>15</v>
      </c>
      <c r="CD2062" s="28" t="s">
        <v>1263</v>
      </c>
      <c r="CE2062" s="28"/>
      <c r="CF2062" s="28">
        <v>1</v>
      </c>
      <c r="CG2062" s="34">
        <f>SUM(CF2062)*4</f>
        <v>4</v>
      </c>
      <c r="CH2062" s="23"/>
      <c r="CI2062" s="10">
        <f t="shared" ref="CI2062:CI2070" si="863">SUM(CG2062*CH2062)</f>
        <v>0</v>
      </c>
      <c r="CJ2062" s="5"/>
      <c r="CK2062" s="5"/>
      <c r="CL2062" s="5"/>
      <c r="CM2062" s="5"/>
    </row>
    <row r="2063" spans="1:91" x14ac:dyDescent="0.25">
      <c r="A2063" s="311"/>
      <c r="B2063" s="324" t="s">
        <v>13</v>
      </c>
      <c r="C2063" s="325" t="s">
        <v>15</v>
      </c>
      <c r="D2063" s="326" t="s">
        <v>1188</v>
      </c>
      <c r="E2063" s="326"/>
      <c r="F2063" s="326"/>
      <c r="G2063" s="332">
        <v>6</v>
      </c>
      <c r="H2063" s="23"/>
      <c r="I2063" s="22">
        <f t="shared" si="854"/>
        <v>0</v>
      </c>
      <c r="J2063" s="314"/>
      <c r="K2063" s="314"/>
      <c r="L2063" s="314"/>
      <c r="M2063" s="314"/>
      <c r="N2063" s="311"/>
      <c r="O2063" s="324" t="s">
        <v>13</v>
      </c>
      <c r="P2063" s="325" t="s">
        <v>15</v>
      </c>
      <c r="Q2063" s="326" t="s">
        <v>1188</v>
      </c>
      <c r="R2063" s="326"/>
      <c r="S2063" s="326"/>
      <c r="T2063" s="332">
        <v>6</v>
      </c>
      <c r="U2063" s="23"/>
      <c r="V2063" s="22">
        <f t="shared" ref="V2063:V2070" si="864">SUM(T2063*U2063)</f>
        <v>0</v>
      </c>
      <c r="W2063" s="314"/>
      <c r="X2063" s="314"/>
      <c r="Y2063" s="314"/>
      <c r="Z2063" s="314"/>
      <c r="AA2063" s="311"/>
      <c r="AB2063" s="324" t="s">
        <v>13</v>
      </c>
      <c r="AC2063" s="325" t="s">
        <v>15</v>
      </c>
      <c r="AD2063" s="326" t="s">
        <v>1188</v>
      </c>
      <c r="AE2063" s="326"/>
      <c r="AF2063" s="326"/>
      <c r="AG2063" s="332">
        <v>6</v>
      </c>
      <c r="AH2063" s="23"/>
      <c r="AI2063" s="22">
        <f t="shared" ref="AI2063:AI2070" si="865">SUM(AG2063*AH2063)</f>
        <v>0</v>
      </c>
      <c r="AJ2063" s="314"/>
      <c r="AK2063" s="314"/>
      <c r="AL2063" s="314"/>
      <c r="AM2063" s="314"/>
      <c r="AN2063" s="311"/>
      <c r="AO2063" s="324" t="s">
        <v>13</v>
      </c>
      <c r="AP2063" s="325" t="s">
        <v>15</v>
      </c>
      <c r="AQ2063" s="326" t="s">
        <v>1188</v>
      </c>
      <c r="AR2063" s="326"/>
      <c r="AS2063" s="326"/>
      <c r="AT2063" s="332">
        <v>6</v>
      </c>
      <c r="AU2063" s="23"/>
      <c r="AV2063" s="22">
        <f t="shared" si="860"/>
        <v>0</v>
      </c>
      <c r="AW2063" s="314"/>
      <c r="AX2063" s="314"/>
      <c r="AY2063" s="314"/>
      <c r="AZ2063" s="314"/>
      <c r="BA2063" s="311"/>
      <c r="BB2063" s="324" t="s">
        <v>13</v>
      </c>
      <c r="BC2063" s="325" t="s">
        <v>15</v>
      </c>
      <c r="BD2063" s="326" t="s">
        <v>1188</v>
      </c>
      <c r="BE2063" s="326"/>
      <c r="BF2063" s="326"/>
      <c r="BG2063" s="332">
        <v>6</v>
      </c>
      <c r="BH2063" s="23"/>
      <c r="BI2063" s="22">
        <f t="shared" si="861"/>
        <v>0</v>
      </c>
      <c r="BJ2063" s="314"/>
      <c r="BK2063" s="314"/>
      <c r="BL2063" s="314"/>
      <c r="BM2063" s="314"/>
      <c r="BN2063" s="311"/>
      <c r="BO2063" s="324" t="s">
        <v>13</v>
      </c>
      <c r="BP2063" s="325" t="s">
        <v>15</v>
      </c>
      <c r="BQ2063" s="326" t="s">
        <v>1188</v>
      </c>
      <c r="BR2063" s="326"/>
      <c r="BS2063" s="326"/>
      <c r="BT2063" s="332">
        <v>6</v>
      </c>
      <c r="BU2063" s="23"/>
      <c r="BV2063" s="22">
        <f t="shared" ref="BV2063:BV2070" si="866">SUM(BT2063*BU2063)</f>
        <v>0</v>
      </c>
      <c r="BW2063" s="314"/>
      <c r="BX2063" s="314"/>
      <c r="BY2063" s="314"/>
      <c r="BZ2063" s="314"/>
      <c r="CB2063" s="11" t="s">
        <v>13</v>
      </c>
      <c r="CC2063" s="12" t="s">
        <v>15</v>
      </c>
      <c r="CD2063" s="28" t="s">
        <v>1188</v>
      </c>
      <c r="CE2063" s="28"/>
      <c r="CF2063" s="28"/>
      <c r="CG2063" s="34">
        <v>6</v>
      </c>
      <c r="CH2063" s="23"/>
      <c r="CI2063" s="10">
        <f t="shared" si="863"/>
        <v>0</v>
      </c>
      <c r="CJ2063" s="5"/>
      <c r="CK2063" s="5"/>
      <c r="CL2063" s="5"/>
      <c r="CM2063" s="5"/>
    </row>
    <row r="2064" spans="1:91" x14ac:dyDescent="0.25">
      <c r="A2064" s="311"/>
      <c r="B2064" s="324" t="s">
        <v>13</v>
      </c>
      <c r="C2064" s="325" t="s">
        <v>16</v>
      </c>
      <c r="D2064" s="326"/>
      <c r="E2064" s="326"/>
      <c r="F2064" s="326"/>
      <c r="G2064" s="332">
        <v>4</v>
      </c>
      <c r="H2064" s="23"/>
      <c r="I2064" s="22">
        <f t="shared" si="854"/>
        <v>0</v>
      </c>
      <c r="J2064" s="314"/>
      <c r="K2064" s="314"/>
      <c r="L2064" s="314"/>
      <c r="M2064" s="314"/>
      <c r="N2064" s="311"/>
      <c r="O2064" s="324" t="s">
        <v>13</v>
      </c>
      <c r="P2064" s="325" t="s">
        <v>16</v>
      </c>
      <c r="Q2064" s="326"/>
      <c r="R2064" s="326"/>
      <c r="S2064" s="326"/>
      <c r="T2064" s="332">
        <v>4</v>
      </c>
      <c r="U2064" s="23"/>
      <c r="V2064" s="22">
        <f t="shared" si="864"/>
        <v>0</v>
      </c>
      <c r="W2064" s="314"/>
      <c r="X2064" s="314"/>
      <c r="Y2064" s="314"/>
      <c r="Z2064" s="314"/>
      <c r="AA2064" s="311"/>
      <c r="AB2064" s="324" t="s">
        <v>13</v>
      </c>
      <c r="AC2064" s="325" t="s">
        <v>16</v>
      </c>
      <c r="AD2064" s="326"/>
      <c r="AE2064" s="326"/>
      <c r="AF2064" s="326"/>
      <c r="AG2064" s="332">
        <v>4</v>
      </c>
      <c r="AH2064" s="23"/>
      <c r="AI2064" s="22">
        <f t="shared" si="865"/>
        <v>0</v>
      </c>
      <c r="AJ2064" s="314"/>
      <c r="AK2064" s="314"/>
      <c r="AL2064" s="314"/>
      <c r="AM2064" s="314"/>
      <c r="AN2064" s="311"/>
      <c r="AO2064" s="324" t="s">
        <v>13</v>
      </c>
      <c r="AP2064" s="325" t="s">
        <v>16</v>
      </c>
      <c r="AQ2064" s="326"/>
      <c r="AR2064" s="326"/>
      <c r="AS2064" s="326"/>
      <c r="AT2064" s="332">
        <v>4</v>
      </c>
      <c r="AU2064" s="23"/>
      <c r="AV2064" s="22">
        <f t="shared" si="860"/>
        <v>0</v>
      </c>
      <c r="AW2064" s="314"/>
      <c r="AX2064" s="314"/>
      <c r="AY2064" s="314"/>
      <c r="AZ2064" s="314"/>
      <c r="BA2064" s="311"/>
      <c r="BB2064" s="324" t="s">
        <v>13</v>
      </c>
      <c r="BC2064" s="325" t="s">
        <v>16</v>
      </c>
      <c r="BD2064" s="326"/>
      <c r="BE2064" s="326"/>
      <c r="BF2064" s="326"/>
      <c r="BG2064" s="332">
        <v>4</v>
      </c>
      <c r="BH2064" s="23"/>
      <c r="BI2064" s="22">
        <f t="shared" si="861"/>
        <v>0</v>
      </c>
      <c r="BJ2064" s="314"/>
      <c r="BK2064" s="314"/>
      <c r="BL2064" s="314"/>
      <c r="BM2064" s="314"/>
      <c r="BN2064" s="311"/>
      <c r="BO2064" s="324" t="s">
        <v>13</v>
      </c>
      <c r="BP2064" s="325" t="s">
        <v>16</v>
      </c>
      <c r="BQ2064" s="326"/>
      <c r="BR2064" s="326"/>
      <c r="BS2064" s="326"/>
      <c r="BT2064" s="329">
        <v>6</v>
      </c>
      <c r="BU2064" s="23"/>
      <c r="BV2064" s="22">
        <f t="shared" si="866"/>
        <v>0</v>
      </c>
      <c r="BW2064" s="314"/>
      <c r="BX2064" s="314"/>
      <c r="BY2064" s="314"/>
      <c r="BZ2064" s="314"/>
      <c r="CB2064" s="11" t="s">
        <v>13</v>
      </c>
      <c r="CC2064" s="12" t="s">
        <v>16</v>
      </c>
      <c r="CD2064" s="28"/>
      <c r="CE2064" s="28"/>
      <c r="CF2064" s="28"/>
      <c r="CG2064" s="171">
        <v>6</v>
      </c>
      <c r="CH2064" s="23"/>
      <c r="CI2064" s="10">
        <f t="shared" si="863"/>
        <v>0</v>
      </c>
      <c r="CJ2064" s="5"/>
      <c r="CK2064" s="5"/>
      <c r="CL2064" s="5"/>
      <c r="CM2064" s="5"/>
    </row>
    <row r="2065" spans="1:91" x14ac:dyDescent="0.25">
      <c r="A2065" s="311"/>
      <c r="B2065" s="324" t="s">
        <v>13</v>
      </c>
      <c r="C2065" s="325" t="s">
        <v>16</v>
      </c>
      <c r="D2065" s="326"/>
      <c r="E2065" s="326"/>
      <c r="F2065" s="326"/>
      <c r="G2065" s="332"/>
      <c r="H2065" s="23"/>
      <c r="I2065" s="22">
        <f t="shared" si="854"/>
        <v>0</v>
      </c>
      <c r="J2065" s="314"/>
      <c r="K2065" s="314"/>
      <c r="L2065" s="314"/>
      <c r="M2065" s="314"/>
      <c r="N2065" s="311"/>
      <c r="O2065" s="324" t="s">
        <v>13</v>
      </c>
      <c r="P2065" s="325" t="s">
        <v>16</v>
      </c>
      <c r="Q2065" s="326"/>
      <c r="R2065" s="326"/>
      <c r="S2065" s="326"/>
      <c r="T2065" s="332"/>
      <c r="U2065" s="23"/>
      <c r="V2065" s="22">
        <f t="shared" si="864"/>
        <v>0</v>
      </c>
      <c r="W2065" s="314"/>
      <c r="X2065" s="314"/>
      <c r="Y2065" s="314"/>
      <c r="Z2065" s="314"/>
      <c r="AA2065" s="311"/>
      <c r="AB2065" s="324" t="s">
        <v>13</v>
      </c>
      <c r="AC2065" s="325" t="s">
        <v>16</v>
      </c>
      <c r="AD2065" s="326"/>
      <c r="AE2065" s="326"/>
      <c r="AF2065" s="326"/>
      <c r="AG2065" s="332"/>
      <c r="AH2065" s="23"/>
      <c r="AI2065" s="22">
        <f t="shared" si="865"/>
        <v>0</v>
      </c>
      <c r="AJ2065" s="314"/>
      <c r="AK2065" s="314"/>
      <c r="AL2065" s="314"/>
      <c r="AM2065" s="314"/>
      <c r="AN2065" s="311"/>
      <c r="AO2065" s="324" t="s">
        <v>13</v>
      </c>
      <c r="AP2065" s="325" t="s">
        <v>16</v>
      </c>
      <c r="AQ2065" s="326"/>
      <c r="AR2065" s="326"/>
      <c r="AS2065" s="326"/>
      <c r="AT2065" s="332"/>
      <c r="AU2065" s="23"/>
      <c r="AV2065" s="22">
        <f t="shared" si="860"/>
        <v>0</v>
      </c>
      <c r="AW2065" s="314"/>
      <c r="AX2065" s="314"/>
      <c r="AY2065" s="314"/>
      <c r="AZ2065" s="314"/>
      <c r="BA2065" s="311"/>
      <c r="BB2065" s="324" t="s">
        <v>13</v>
      </c>
      <c r="BC2065" s="325" t="s">
        <v>16</v>
      </c>
      <c r="BD2065" s="326"/>
      <c r="BE2065" s="326"/>
      <c r="BF2065" s="326"/>
      <c r="BG2065" s="332"/>
      <c r="BH2065" s="23"/>
      <c r="BI2065" s="22">
        <f t="shared" si="861"/>
        <v>0</v>
      </c>
      <c r="BJ2065" s="314"/>
      <c r="BK2065" s="314"/>
      <c r="BL2065" s="314"/>
      <c r="BM2065" s="314"/>
      <c r="BN2065" s="311"/>
      <c r="BO2065" s="324" t="s">
        <v>13</v>
      </c>
      <c r="BP2065" s="325" t="s">
        <v>16</v>
      </c>
      <c r="BQ2065" s="326"/>
      <c r="BR2065" s="326"/>
      <c r="BS2065" s="326"/>
      <c r="BT2065" s="332"/>
      <c r="BU2065" s="23"/>
      <c r="BV2065" s="22">
        <f t="shared" si="866"/>
        <v>0</v>
      </c>
      <c r="BW2065" s="314"/>
      <c r="BX2065" s="314"/>
      <c r="BY2065" s="314"/>
      <c r="BZ2065" s="314"/>
      <c r="CB2065" s="11" t="s">
        <v>13</v>
      </c>
      <c r="CC2065" s="12" t="s">
        <v>16</v>
      </c>
      <c r="CD2065" s="28"/>
      <c r="CE2065" s="28"/>
      <c r="CF2065" s="28"/>
      <c r="CG2065" s="34"/>
      <c r="CH2065" s="23"/>
      <c r="CI2065" s="10">
        <f t="shared" si="863"/>
        <v>0</v>
      </c>
      <c r="CJ2065" s="5"/>
      <c r="CK2065" s="5"/>
      <c r="CL2065" s="5"/>
      <c r="CM2065" s="5"/>
    </row>
    <row r="2066" spans="1:91" x14ac:dyDescent="0.25">
      <c r="A2066" s="311"/>
      <c r="B2066" s="324" t="s">
        <v>21</v>
      </c>
      <c r="C2066" s="325" t="s">
        <v>14</v>
      </c>
      <c r="D2066" s="326"/>
      <c r="E2066" s="326"/>
      <c r="F2066" s="326"/>
      <c r="G2066" s="22">
        <f>SUM(G2055:G2058)</f>
        <v>5.4249999999999998</v>
      </c>
      <c r="H2066" s="23">
        <v>37.42</v>
      </c>
      <c r="I2066" s="22">
        <f t="shared" si="854"/>
        <v>203.0035</v>
      </c>
      <c r="J2066" s="314"/>
      <c r="K2066" s="314">
        <f>SUM(G2066)*I2039</f>
        <v>5.4249999999999998</v>
      </c>
      <c r="L2066" s="314"/>
      <c r="M2066" s="314"/>
      <c r="N2066" s="311"/>
      <c r="O2066" s="324" t="s">
        <v>21</v>
      </c>
      <c r="P2066" s="325" t="s">
        <v>14</v>
      </c>
      <c r="Q2066" s="326"/>
      <c r="R2066" s="326"/>
      <c r="S2066" s="326"/>
      <c r="T2066" s="22">
        <f>SUM(T2055:T2058)</f>
        <v>5.4249999999999998</v>
      </c>
      <c r="U2066" s="23">
        <v>37.42</v>
      </c>
      <c r="V2066" s="22">
        <f t="shared" si="864"/>
        <v>203.0035</v>
      </c>
      <c r="W2066" s="314"/>
      <c r="X2066" s="314">
        <f>SUM(T2066)*V2039</f>
        <v>0</v>
      </c>
      <c r="Y2066" s="314"/>
      <c r="Z2066" s="314"/>
      <c r="AA2066" s="311"/>
      <c r="AB2066" s="324" t="s">
        <v>21</v>
      </c>
      <c r="AC2066" s="325" t="s">
        <v>14</v>
      </c>
      <c r="AD2066" s="326"/>
      <c r="AE2066" s="326"/>
      <c r="AF2066" s="326"/>
      <c r="AG2066" s="22">
        <f>SUM(AG2055:AG2058)</f>
        <v>5.4249999999999998</v>
      </c>
      <c r="AH2066" s="23">
        <v>37.42</v>
      </c>
      <c r="AI2066" s="22">
        <f t="shared" si="865"/>
        <v>203.0035</v>
      </c>
      <c r="AJ2066" s="314"/>
      <c r="AK2066" s="314">
        <f>SUM(AG2066)*AI2039</f>
        <v>0</v>
      </c>
      <c r="AL2066" s="314"/>
      <c r="AM2066" s="314"/>
      <c r="AN2066" s="311"/>
      <c r="AO2066" s="324" t="s">
        <v>21</v>
      </c>
      <c r="AP2066" s="325" t="s">
        <v>14</v>
      </c>
      <c r="AQ2066" s="326"/>
      <c r="AR2066" s="326"/>
      <c r="AS2066" s="326"/>
      <c r="AT2066" s="22">
        <f>SUM(AT2055:AT2058)</f>
        <v>5.4249999999999998</v>
      </c>
      <c r="AU2066" s="23">
        <v>37.42</v>
      </c>
      <c r="AV2066" s="22">
        <f t="shared" si="860"/>
        <v>203.0035</v>
      </c>
      <c r="AW2066" s="314"/>
      <c r="AX2066" s="314">
        <f>SUM(AT2066)*AV2039</f>
        <v>0</v>
      </c>
      <c r="AY2066" s="314"/>
      <c r="AZ2066" s="314"/>
      <c r="BA2066" s="311"/>
      <c r="BB2066" s="324" t="s">
        <v>21</v>
      </c>
      <c r="BC2066" s="325" t="s">
        <v>14</v>
      </c>
      <c r="BD2066" s="326"/>
      <c r="BE2066" s="326"/>
      <c r="BF2066" s="326"/>
      <c r="BG2066" s="22">
        <f>SUM(BG2055:BG2058)</f>
        <v>5.4249999999999998</v>
      </c>
      <c r="BH2066" s="23">
        <v>37.42</v>
      </c>
      <c r="BI2066" s="22">
        <f t="shared" si="861"/>
        <v>203.0035</v>
      </c>
      <c r="BJ2066" s="314"/>
      <c r="BK2066" s="314">
        <f>SUM(BG2066)*BI2039</f>
        <v>0</v>
      </c>
      <c r="BL2066" s="314"/>
      <c r="BM2066" s="314"/>
      <c r="BN2066" s="311"/>
      <c r="BO2066" s="324" t="s">
        <v>21</v>
      </c>
      <c r="BP2066" s="325" t="s">
        <v>14</v>
      </c>
      <c r="BQ2066" s="326"/>
      <c r="BR2066" s="326"/>
      <c r="BS2066" s="326"/>
      <c r="BT2066" s="22">
        <f>SUM(BT2055:BT2058)</f>
        <v>5.4249999999999998</v>
      </c>
      <c r="BU2066" s="23">
        <v>37.42</v>
      </c>
      <c r="BV2066" s="22">
        <f t="shared" si="866"/>
        <v>203.0035</v>
      </c>
      <c r="BW2066" s="314"/>
      <c r="BX2066" s="314">
        <f>SUM(BT2066)*BV2039</f>
        <v>0</v>
      </c>
      <c r="BY2066" s="314"/>
      <c r="BZ2066" s="314"/>
      <c r="CB2066" s="11" t="s">
        <v>21</v>
      </c>
      <c r="CC2066" s="12" t="s">
        <v>14</v>
      </c>
      <c r="CD2066" s="28"/>
      <c r="CE2066" s="28"/>
      <c r="CF2066" s="28"/>
      <c r="CG2066" s="22">
        <f>SUM(CG2055:CG2058)</f>
        <v>5.4249999999999998</v>
      </c>
      <c r="CH2066" s="15">
        <v>37.42</v>
      </c>
      <c r="CI2066" s="10">
        <f t="shared" si="863"/>
        <v>203.0035</v>
      </c>
      <c r="CJ2066" s="5"/>
      <c r="CK2066" s="5">
        <f>SUM(CG2066)*CI2039</f>
        <v>0</v>
      </c>
      <c r="CL2066" s="5"/>
      <c r="CM2066" s="5"/>
    </row>
    <row r="2067" spans="1:91" x14ac:dyDescent="0.25">
      <c r="A2067" s="311"/>
      <c r="B2067" s="324" t="s">
        <v>21</v>
      </c>
      <c r="C2067" s="325" t="s">
        <v>15</v>
      </c>
      <c r="D2067" s="326"/>
      <c r="E2067" s="326"/>
      <c r="F2067" s="326"/>
      <c r="G2067" s="22">
        <f>SUM(G2059:G2063)</f>
        <v>85</v>
      </c>
      <c r="H2067" s="23">
        <v>37.42</v>
      </c>
      <c r="I2067" s="22">
        <f t="shared" si="854"/>
        <v>3180.7000000000003</v>
      </c>
      <c r="J2067" s="314"/>
      <c r="K2067" s="314"/>
      <c r="L2067" s="314">
        <f>SUM(G2067)*I2039</f>
        <v>85</v>
      </c>
      <c r="M2067" s="314"/>
      <c r="N2067" s="311"/>
      <c r="O2067" s="324" t="s">
        <v>21</v>
      </c>
      <c r="P2067" s="325" t="s">
        <v>15</v>
      </c>
      <c r="Q2067" s="326"/>
      <c r="R2067" s="326"/>
      <c r="S2067" s="326"/>
      <c r="T2067" s="22">
        <f>SUM(T2059:T2063)</f>
        <v>85</v>
      </c>
      <c r="U2067" s="23">
        <v>37.42</v>
      </c>
      <c r="V2067" s="22">
        <f t="shared" si="864"/>
        <v>3180.7000000000003</v>
      </c>
      <c r="W2067" s="314"/>
      <c r="X2067" s="314"/>
      <c r="Y2067" s="314">
        <f>SUM(T2067)*V2039</f>
        <v>0</v>
      </c>
      <c r="Z2067" s="314"/>
      <c r="AA2067" s="311"/>
      <c r="AB2067" s="324" t="s">
        <v>21</v>
      </c>
      <c r="AC2067" s="325" t="s">
        <v>15</v>
      </c>
      <c r="AD2067" s="326"/>
      <c r="AE2067" s="326"/>
      <c r="AF2067" s="326"/>
      <c r="AG2067" s="22">
        <f>SUM(AG2059:AG2063)</f>
        <v>85</v>
      </c>
      <c r="AH2067" s="23">
        <v>37.42</v>
      </c>
      <c r="AI2067" s="22">
        <f t="shared" si="865"/>
        <v>3180.7000000000003</v>
      </c>
      <c r="AJ2067" s="314"/>
      <c r="AK2067" s="314"/>
      <c r="AL2067" s="314">
        <f>SUM(AG2067)*AI2039</f>
        <v>0</v>
      </c>
      <c r="AM2067" s="314"/>
      <c r="AN2067" s="311"/>
      <c r="AO2067" s="324" t="s">
        <v>21</v>
      </c>
      <c r="AP2067" s="325" t="s">
        <v>15</v>
      </c>
      <c r="AQ2067" s="326"/>
      <c r="AR2067" s="326"/>
      <c r="AS2067" s="326"/>
      <c r="AT2067" s="22">
        <f>SUM(AT2059:AT2063)</f>
        <v>85</v>
      </c>
      <c r="AU2067" s="23">
        <v>37.42</v>
      </c>
      <c r="AV2067" s="22">
        <f t="shared" si="860"/>
        <v>3180.7000000000003</v>
      </c>
      <c r="AW2067" s="314"/>
      <c r="AX2067" s="314"/>
      <c r="AY2067" s="314">
        <f>SUM(AT2067)*AV2039</f>
        <v>0</v>
      </c>
      <c r="AZ2067" s="314"/>
      <c r="BA2067" s="311"/>
      <c r="BB2067" s="324" t="s">
        <v>21</v>
      </c>
      <c r="BC2067" s="325" t="s">
        <v>15</v>
      </c>
      <c r="BD2067" s="326"/>
      <c r="BE2067" s="326"/>
      <c r="BF2067" s="326"/>
      <c r="BG2067" s="22">
        <f>SUM(BG2059:BG2063)</f>
        <v>85</v>
      </c>
      <c r="BH2067" s="23">
        <v>37.42</v>
      </c>
      <c r="BI2067" s="22">
        <f t="shared" si="861"/>
        <v>3180.7000000000003</v>
      </c>
      <c r="BJ2067" s="314"/>
      <c r="BK2067" s="314"/>
      <c r="BL2067" s="314">
        <f>SUM(BG2067)*BI2039</f>
        <v>0</v>
      </c>
      <c r="BM2067" s="314"/>
      <c r="BN2067" s="311"/>
      <c r="BO2067" s="324" t="s">
        <v>21</v>
      </c>
      <c r="BP2067" s="325" t="s">
        <v>15</v>
      </c>
      <c r="BQ2067" s="326"/>
      <c r="BR2067" s="326"/>
      <c r="BS2067" s="326"/>
      <c r="BT2067" s="22">
        <f>SUM(BT2059:BT2063)</f>
        <v>85</v>
      </c>
      <c r="BU2067" s="23">
        <v>37.42</v>
      </c>
      <c r="BV2067" s="22">
        <f t="shared" si="866"/>
        <v>3180.7000000000003</v>
      </c>
      <c r="BW2067" s="314"/>
      <c r="BX2067" s="314"/>
      <c r="BY2067" s="314">
        <f>SUM(BT2067)*BV2039</f>
        <v>0</v>
      </c>
      <c r="BZ2067" s="314"/>
      <c r="CB2067" s="11" t="s">
        <v>21</v>
      </c>
      <c r="CC2067" s="12" t="s">
        <v>15</v>
      </c>
      <c r="CD2067" s="28"/>
      <c r="CE2067" s="28"/>
      <c r="CF2067" s="28"/>
      <c r="CG2067" s="22">
        <f>SUM(CG2059:CG2063)</f>
        <v>85</v>
      </c>
      <c r="CH2067" s="15">
        <v>37.42</v>
      </c>
      <c r="CI2067" s="10">
        <f t="shared" si="863"/>
        <v>3180.7000000000003</v>
      </c>
      <c r="CJ2067" s="5"/>
      <c r="CK2067" s="5"/>
      <c r="CL2067" s="5">
        <f>SUM(CG2067)*CI2039</f>
        <v>0</v>
      </c>
      <c r="CM2067" s="5"/>
    </row>
    <row r="2068" spans="1:91" x14ac:dyDescent="0.25">
      <c r="A2068" s="311"/>
      <c r="B2068" s="324" t="s">
        <v>21</v>
      </c>
      <c r="C2068" s="325" t="s">
        <v>16</v>
      </c>
      <c r="D2068" s="326"/>
      <c r="E2068" s="326"/>
      <c r="F2068" s="326"/>
      <c r="G2068" s="22">
        <f>SUM(G2064:G2065)</f>
        <v>4</v>
      </c>
      <c r="H2068" s="23">
        <v>37.42</v>
      </c>
      <c r="I2068" s="22">
        <f t="shared" si="854"/>
        <v>149.68</v>
      </c>
      <c r="J2068" s="314"/>
      <c r="K2068" s="314"/>
      <c r="L2068" s="314"/>
      <c r="M2068" s="314">
        <f>SUM(G2068)*I2039</f>
        <v>4</v>
      </c>
      <c r="N2068" s="311"/>
      <c r="O2068" s="324" t="s">
        <v>21</v>
      </c>
      <c r="P2068" s="325" t="s">
        <v>16</v>
      </c>
      <c r="Q2068" s="326"/>
      <c r="R2068" s="326"/>
      <c r="S2068" s="326"/>
      <c r="T2068" s="22">
        <f>SUM(T2064:T2065)</f>
        <v>4</v>
      </c>
      <c r="U2068" s="23">
        <v>37.42</v>
      </c>
      <c r="V2068" s="22">
        <f t="shared" si="864"/>
        <v>149.68</v>
      </c>
      <c r="W2068" s="314"/>
      <c r="X2068" s="314"/>
      <c r="Y2068" s="314"/>
      <c r="Z2068" s="314">
        <f>SUM(T2068)*V2039</f>
        <v>0</v>
      </c>
      <c r="AA2068" s="311"/>
      <c r="AB2068" s="324" t="s">
        <v>21</v>
      </c>
      <c r="AC2068" s="325" t="s">
        <v>16</v>
      </c>
      <c r="AD2068" s="326"/>
      <c r="AE2068" s="326"/>
      <c r="AF2068" s="326"/>
      <c r="AG2068" s="22">
        <f>SUM(AG2064:AG2065)</f>
        <v>4</v>
      </c>
      <c r="AH2068" s="23">
        <v>37.42</v>
      </c>
      <c r="AI2068" s="22">
        <f t="shared" si="865"/>
        <v>149.68</v>
      </c>
      <c r="AJ2068" s="314"/>
      <c r="AK2068" s="314"/>
      <c r="AL2068" s="314"/>
      <c r="AM2068" s="314">
        <f>SUM(AG2068)*AI2039</f>
        <v>0</v>
      </c>
      <c r="AN2068" s="311"/>
      <c r="AO2068" s="324" t="s">
        <v>21</v>
      </c>
      <c r="AP2068" s="325" t="s">
        <v>16</v>
      </c>
      <c r="AQ2068" s="326"/>
      <c r="AR2068" s="326"/>
      <c r="AS2068" s="326"/>
      <c r="AT2068" s="22">
        <f>SUM(AT2064:AT2065)</f>
        <v>4</v>
      </c>
      <c r="AU2068" s="23">
        <v>37.42</v>
      </c>
      <c r="AV2068" s="22">
        <f t="shared" si="860"/>
        <v>149.68</v>
      </c>
      <c r="AW2068" s="314"/>
      <c r="AX2068" s="314"/>
      <c r="AY2068" s="314"/>
      <c r="AZ2068" s="314">
        <f>SUM(AT2068)*AV2039</f>
        <v>0</v>
      </c>
      <c r="BA2068" s="311"/>
      <c r="BB2068" s="324" t="s">
        <v>21</v>
      </c>
      <c r="BC2068" s="325" t="s">
        <v>16</v>
      </c>
      <c r="BD2068" s="326"/>
      <c r="BE2068" s="326"/>
      <c r="BF2068" s="326"/>
      <c r="BG2068" s="22">
        <f>SUM(BG2064:BG2065)</f>
        <v>4</v>
      </c>
      <c r="BH2068" s="23">
        <v>37.42</v>
      </c>
      <c r="BI2068" s="22">
        <f t="shared" si="861"/>
        <v>149.68</v>
      </c>
      <c r="BJ2068" s="314"/>
      <c r="BK2068" s="314"/>
      <c r="BL2068" s="314"/>
      <c r="BM2068" s="314">
        <f>SUM(BG2068)*BI2039</f>
        <v>0</v>
      </c>
      <c r="BN2068" s="311"/>
      <c r="BO2068" s="324" t="s">
        <v>21</v>
      </c>
      <c r="BP2068" s="325" t="s">
        <v>16</v>
      </c>
      <c r="BQ2068" s="326"/>
      <c r="BR2068" s="326"/>
      <c r="BS2068" s="326"/>
      <c r="BT2068" s="22">
        <f>SUM(BT2064:BT2065)</f>
        <v>6</v>
      </c>
      <c r="BU2068" s="23">
        <v>37.42</v>
      </c>
      <c r="BV2068" s="22">
        <f t="shared" si="866"/>
        <v>224.52</v>
      </c>
      <c r="BW2068" s="314"/>
      <c r="BX2068" s="314"/>
      <c r="BY2068" s="314"/>
      <c r="BZ2068" s="314">
        <f>SUM(BT2068)*BV2039</f>
        <v>0</v>
      </c>
      <c r="CB2068" s="11" t="s">
        <v>21</v>
      </c>
      <c r="CC2068" s="12" t="s">
        <v>16</v>
      </c>
      <c r="CD2068" s="28"/>
      <c r="CE2068" s="28"/>
      <c r="CF2068" s="28"/>
      <c r="CG2068" s="22">
        <f>SUM(CG2064:CG2065)</f>
        <v>6</v>
      </c>
      <c r="CH2068" s="15">
        <v>37.42</v>
      </c>
      <c r="CI2068" s="10">
        <f t="shared" si="863"/>
        <v>224.52</v>
      </c>
      <c r="CJ2068" s="5"/>
      <c r="CK2068" s="5"/>
      <c r="CL2068" s="5"/>
      <c r="CM2068" s="5">
        <f>SUM(CG2068)*CI2039</f>
        <v>0</v>
      </c>
    </row>
    <row r="2069" spans="1:91" x14ac:dyDescent="0.25">
      <c r="A2069" s="311"/>
      <c r="B2069" s="324" t="s">
        <v>13</v>
      </c>
      <c r="C2069" s="325" t="s">
        <v>17</v>
      </c>
      <c r="D2069" s="326"/>
      <c r="E2069" s="326"/>
      <c r="F2069" s="326"/>
      <c r="G2069" s="332">
        <v>6</v>
      </c>
      <c r="H2069" s="23">
        <v>37.42</v>
      </c>
      <c r="I2069" s="22">
        <f t="shared" si="854"/>
        <v>224.52</v>
      </c>
      <c r="J2069" s="314"/>
      <c r="K2069" s="314"/>
      <c r="L2069" s="314">
        <f>SUM(G2069)*I2039</f>
        <v>6</v>
      </c>
      <c r="M2069" s="314"/>
      <c r="N2069" s="311"/>
      <c r="O2069" s="324" t="s">
        <v>13</v>
      </c>
      <c r="P2069" s="325" t="s">
        <v>17</v>
      </c>
      <c r="Q2069" s="326"/>
      <c r="R2069" s="326"/>
      <c r="S2069" s="326"/>
      <c r="T2069" s="332">
        <v>6</v>
      </c>
      <c r="U2069" s="23">
        <v>37.42</v>
      </c>
      <c r="V2069" s="22">
        <f t="shared" si="864"/>
        <v>224.52</v>
      </c>
      <c r="W2069" s="314"/>
      <c r="X2069" s="314"/>
      <c r="Y2069" s="314">
        <f>SUM(T2069)*V2039</f>
        <v>0</v>
      </c>
      <c r="Z2069" s="314"/>
      <c r="AA2069" s="311"/>
      <c r="AB2069" s="324" t="s">
        <v>13</v>
      </c>
      <c r="AC2069" s="325" t="s">
        <v>17</v>
      </c>
      <c r="AD2069" s="326"/>
      <c r="AE2069" s="326"/>
      <c r="AF2069" s="326"/>
      <c r="AG2069" s="332">
        <v>6</v>
      </c>
      <c r="AH2069" s="23">
        <v>37.42</v>
      </c>
      <c r="AI2069" s="22">
        <f t="shared" si="865"/>
        <v>224.52</v>
      </c>
      <c r="AJ2069" s="314"/>
      <c r="AK2069" s="314"/>
      <c r="AL2069" s="314">
        <f>SUM(AG2069)*AI2039</f>
        <v>0</v>
      </c>
      <c r="AM2069" s="314"/>
      <c r="AN2069" s="311"/>
      <c r="AO2069" s="324" t="s">
        <v>13</v>
      </c>
      <c r="AP2069" s="325" t="s">
        <v>17</v>
      </c>
      <c r="AQ2069" s="326"/>
      <c r="AR2069" s="326"/>
      <c r="AS2069" s="326"/>
      <c r="AT2069" s="332">
        <v>6</v>
      </c>
      <c r="AU2069" s="23">
        <v>37.42</v>
      </c>
      <c r="AV2069" s="22">
        <f t="shared" si="860"/>
        <v>224.52</v>
      </c>
      <c r="AW2069" s="314"/>
      <c r="AX2069" s="314"/>
      <c r="AY2069" s="314">
        <f>SUM(AT2069)*AV2039</f>
        <v>0</v>
      </c>
      <c r="AZ2069" s="314"/>
      <c r="BA2069" s="311"/>
      <c r="BB2069" s="324" t="s">
        <v>13</v>
      </c>
      <c r="BC2069" s="325" t="s">
        <v>17</v>
      </c>
      <c r="BD2069" s="326"/>
      <c r="BE2069" s="326"/>
      <c r="BF2069" s="326"/>
      <c r="BG2069" s="332">
        <v>6</v>
      </c>
      <c r="BH2069" s="23">
        <v>37.42</v>
      </c>
      <c r="BI2069" s="22">
        <f t="shared" si="861"/>
        <v>224.52</v>
      </c>
      <c r="BJ2069" s="314"/>
      <c r="BK2069" s="314"/>
      <c r="BL2069" s="314">
        <f>SUM(BG2069)*BI2039</f>
        <v>0</v>
      </c>
      <c r="BM2069" s="314"/>
      <c r="BN2069" s="311"/>
      <c r="BO2069" s="324" t="s">
        <v>13</v>
      </c>
      <c r="BP2069" s="325" t="s">
        <v>17</v>
      </c>
      <c r="BQ2069" s="326"/>
      <c r="BR2069" s="326"/>
      <c r="BS2069" s="326"/>
      <c r="BT2069" s="332">
        <v>6</v>
      </c>
      <c r="BU2069" s="23">
        <v>37.42</v>
      </c>
      <c r="BV2069" s="22">
        <f t="shared" si="866"/>
        <v>224.52</v>
      </c>
      <c r="BW2069" s="314"/>
      <c r="BX2069" s="314"/>
      <c r="BY2069" s="314">
        <f>SUM(BT2069)*BV2039</f>
        <v>0</v>
      </c>
      <c r="BZ2069" s="314"/>
      <c r="CB2069" s="11" t="s">
        <v>13</v>
      </c>
      <c r="CC2069" s="12" t="s">
        <v>17</v>
      </c>
      <c r="CD2069" s="28"/>
      <c r="CE2069" s="28"/>
      <c r="CF2069" s="28"/>
      <c r="CG2069" s="34">
        <v>6</v>
      </c>
      <c r="CH2069" s="15">
        <v>37.42</v>
      </c>
      <c r="CI2069" s="10">
        <f t="shared" si="863"/>
        <v>224.52</v>
      </c>
      <c r="CJ2069" s="5"/>
      <c r="CK2069" s="5"/>
      <c r="CL2069" s="5">
        <f>SUM(CG2069)*CI2039</f>
        <v>0</v>
      </c>
      <c r="CM2069" s="5"/>
    </row>
    <row r="2070" spans="1:91" x14ac:dyDescent="0.25">
      <c r="A2070" s="311"/>
      <c r="B2070" s="324" t="s">
        <v>12</v>
      </c>
      <c r="C2070" s="325"/>
      <c r="D2070" s="326"/>
      <c r="E2070" s="326"/>
      <c r="F2070" s="326"/>
      <c r="G2070" s="22"/>
      <c r="H2070" s="23">
        <v>37.42</v>
      </c>
      <c r="I2070" s="22">
        <f t="shared" si="854"/>
        <v>0</v>
      </c>
      <c r="J2070" s="314"/>
      <c r="K2070" s="314"/>
      <c r="L2070" s="314"/>
      <c r="M2070" s="314"/>
      <c r="N2070" s="311"/>
      <c r="O2070" s="324" t="s">
        <v>12</v>
      </c>
      <c r="P2070" s="325"/>
      <c r="Q2070" s="326"/>
      <c r="R2070" s="326"/>
      <c r="S2070" s="326"/>
      <c r="T2070" s="22"/>
      <c r="U2070" s="23">
        <v>37.42</v>
      </c>
      <c r="V2070" s="22">
        <f t="shared" si="864"/>
        <v>0</v>
      </c>
      <c r="W2070" s="314"/>
      <c r="X2070" s="314"/>
      <c r="Y2070" s="314"/>
      <c r="Z2070" s="314"/>
      <c r="AA2070" s="311"/>
      <c r="AB2070" s="324" t="s">
        <v>12</v>
      </c>
      <c r="AC2070" s="325"/>
      <c r="AD2070" s="326"/>
      <c r="AE2070" s="326"/>
      <c r="AF2070" s="326"/>
      <c r="AG2070" s="22"/>
      <c r="AH2070" s="23">
        <v>37.42</v>
      </c>
      <c r="AI2070" s="22">
        <f t="shared" si="865"/>
        <v>0</v>
      </c>
      <c r="AJ2070" s="314"/>
      <c r="AK2070" s="314"/>
      <c r="AL2070" s="314"/>
      <c r="AM2070" s="314"/>
      <c r="AN2070" s="311"/>
      <c r="AO2070" s="324" t="s">
        <v>12</v>
      </c>
      <c r="AP2070" s="325"/>
      <c r="AQ2070" s="326"/>
      <c r="AR2070" s="326"/>
      <c r="AS2070" s="326"/>
      <c r="AT2070" s="22"/>
      <c r="AU2070" s="23">
        <v>37.42</v>
      </c>
      <c r="AV2070" s="22">
        <f t="shared" si="860"/>
        <v>0</v>
      </c>
      <c r="AW2070" s="314"/>
      <c r="AX2070" s="314"/>
      <c r="AY2070" s="314"/>
      <c r="AZ2070" s="314"/>
      <c r="BA2070" s="311"/>
      <c r="BB2070" s="324" t="s">
        <v>12</v>
      </c>
      <c r="BC2070" s="325"/>
      <c r="BD2070" s="326"/>
      <c r="BE2070" s="326"/>
      <c r="BF2070" s="326"/>
      <c r="BG2070" s="22"/>
      <c r="BH2070" s="23">
        <v>37.42</v>
      </c>
      <c r="BI2070" s="22">
        <f t="shared" si="861"/>
        <v>0</v>
      </c>
      <c r="BJ2070" s="314"/>
      <c r="BK2070" s="314"/>
      <c r="BL2070" s="314"/>
      <c r="BM2070" s="314"/>
      <c r="BN2070" s="311"/>
      <c r="BO2070" s="324" t="s">
        <v>12</v>
      </c>
      <c r="BP2070" s="325"/>
      <c r="BQ2070" s="326"/>
      <c r="BR2070" s="326"/>
      <c r="BS2070" s="326"/>
      <c r="BT2070" s="22"/>
      <c r="BU2070" s="23">
        <v>37.42</v>
      </c>
      <c r="BV2070" s="22">
        <f t="shared" si="866"/>
        <v>0</v>
      </c>
      <c r="BW2070" s="314"/>
      <c r="BX2070" s="314"/>
      <c r="BY2070" s="314"/>
      <c r="BZ2070" s="314"/>
      <c r="CB2070" s="11" t="s">
        <v>12</v>
      </c>
      <c r="CC2070" s="12"/>
      <c r="CD2070" s="28"/>
      <c r="CE2070" s="28"/>
      <c r="CF2070" s="28"/>
      <c r="CG2070" s="10"/>
      <c r="CH2070" s="15">
        <v>37.42</v>
      </c>
      <c r="CI2070" s="10">
        <f t="shared" si="863"/>
        <v>0</v>
      </c>
      <c r="CJ2070" s="5"/>
      <c r="CK2070" s="5"/>
      <c r="CL2070" s="5"/>
      <c r="CM2070" s="5"/>
    </row>
    <row r="2071" spans="1:91" x14ac:dyDescent="0.25">
      <c r="A2071" s="311"/>
      <c r="B2071" s="324" t="s">
        <v>11</v>
      </c>
      <c r="C2071" s="325"/>
      <c r="D2071" s="326"/>
      <c r="E2071" s="326"/>
      <c r="F2071" s="326"/>
      <c r="G2071" s="22">
        <v>1</v>
      </c>
      <c r="H2071" s="23">
        <f>SUM(I2041:I2070)*0.01</f>
        <v>136.35220250000003</v>
      </c>
      <c r="I2071" s="22">
        <f>SUM(G2071*H2071)</f>
        <v>136.35220250000003</v>
      </c>
      <c r="J2071" s="314"/>
      <c r="K2071" s="314"/>
      <c r="L2071" s="314"/>
      <c r="M2071" s="314"/>
      <c r="N2071" s="311"/>
      <c r="O2071" s="324" t="s">
        <v>11</v>
      </c>
      <c r="P2071" s="325"/>
      <c r="Q2071" s="326"/>
      <c r="R2071" s="326"/>
      <c r="S2071" s="326"/>
      <c r="T2071" s="22">
        <v>1</v>
      </c>
      <c r="U2071" s="23">
        <f>SUM(V2041:V2070)*0.01</f>
        <v>85.912472500000007</v>
      </c>
      <c r="V2071" s="22">
        <f>SUM(T2071*U2071)</f>
        <v>85.912472500000007</v>
      </c>
      <c r="W2071" s="314"/>
      <c r="X2071" s="314"/>
      <c r="Y2071" s="314"/>
      <c r="Z2071" s="314"/>
      <c r="AA2071" s="311"/>
      <c r="AB2071" s="324" t="s">
        <v>11</v>
      </c>
      <c r="AC2071" s="325"/>
      <c r="AD2071" s="326"/>
      <c r="AE2071" s="326"/>
      <c r="AF2071" s="326"/>
      <c r="AG2071" s="22">
        <v>1</v>
      </c>
      <c r="AH2071" s="23">
        <f>SUM(AI2041:AI2070)*0.01</f>
        <v>129.58896250000001</v>
      </c>
      <c r="AI2071" s="22">
        <f>SUM(AG2071*AH2071)</f>
        <v>129.58896250000001</v>
      </c>
      <c r="AJ2071" s="314"/>
      <c r="AK2071" s="314"/>
      <c r="AL2071" s="314"/>
      <c r="AM2071" s="314"/>
      <c r="AN2071" s="311"/>
      <c r="AO2071" s="324" t="s">
        <v>11</v>
      </c>
      <c r="AP2071" s="325"/>
      <c r="AQ2071" s="326"/>
      <c r="AR2071" s="326"/>
      <c r="AS2071" s="326"/>
      <c r="AT2071" s="22">
        <v>1</v>
      </c>
      <c r="AU2071" s="23">
        <f>SUM(AV2041:AV2070)*0.01</f>
        <v>139.82941250000005</v>
      </c>
      <c r="AV2071" s="22">
        <f>SUM(AT2071*AU2071)</f>
        <v>139.82941250000005</v>
      </c>
      <c r="AW2071" s="314"/>
      <c r="AX2071" s="314"/>
      <c r="AY2071" s="314"/>
      <c r="AZ2071" s="314"/>
      <c r="BA2071" s="311"/>
      <c r="BB2071" s="324" t="s">
        <v>11</v>
      </c>
      <c r="BC2071" s="325"/>
      <c r="BD2071" s="326"/>
      <c r="BE2071" s="326"/>
      <c r="BF2071" s="326"/>
      <c r="BG2071" s="22">
        <v>1</v>
      </c>
      <c r="BH2071" s="23">
        <f>SUM(BI2041:BI2070)*0.01</f>
        <v>84.679615325000015</v>
      </c>
      <c r="BI2071" s="22">
        <f>SUM(BG2071*BH2071)</f>
        <v>84.679615325000015</v>
      </c>
      <c r="BJ2071" s="314"/>
      <c r="BK2071" s="314"/>
      <c r="BL2071" s="314"/>
      <c r="BM2071" s="314"/>
      <c r="BN2071" s="311"/>
      <c r="BO2071" s="324" t="s">
        <v>11</v>
      </c>
      <c r="BP2071" s="325"/>
      <c r="BQ2071" s="326"/>
      <c r="BR2071" s="326"/>
      <c r="BS2071" s="326"/>
      <c r="BT2071" s="22">
        <v>1</v>
      </c>
      <c r="BU2071" s="23">
        <f>SUM(BV2041:BV2070)*0.01</f>
        <v>138.22815250000002</v>
      </c>
      <c r="BV2071" s="22">
        <f>SUM(BT2071*BU2071)</f>
        <v>138.22815250000002</v>
      </c>
      <c r="BW2071" s="314"/>
      <c r="BX2071" s="314"/>
      <c r="BY2071" s="314"/>
      <c r="BZ2071" s="314"/>
      <c r="CB2071" s="11" t="s">
        <v>11</v>
      </c>
      <c r="CC2071" s="12"/>
      <c r="CD2071" s="28"/>
      <c r="CE2071" s="28"/>
      <c r="CF2071" s="28"/>
      <c r="CG2071" s="10">
        <v>1</v>
      </c>
      <c r="CH2071" s="15">
        <f>SUM(CI2041:CI2070)*0.01</f>
        <v>134.39564250000001</v>
      </c>
      <c r="CI2071" s="10">
        <f>SUM(CG2071*CH2071)</f>
        <v>134.39564250000001</v>
      </c>
      <c r="CJ2071" s="5"/>
      <c r="CK2071" s="5"/>
      <c r="CL2071" s="5"/>
      <c r="CM2071" s="5"/>
    </row>
    <row r="2072" spans="1:91" s="2" customFormat="1" x14ac:dyDescent="0.25">
      <c r="A2072" s="319"/>
      <c r="B2072" s="318" t="s">
        <v>10</v>
      </c>
      <c r="C2072" s="319"/>
      <c r="D2072" s="320"/>
      <c r="E2072" s="320"/>
      <c r="F2072" s="320"/>
      <c r="G2072" s="321">
        <f>SUM(G2066:G2069)</f>
        <v>100.425</v>
      </c>
      <c r="H2072" s="322"/>
      <c r="I2072" s="321">
        <f>SUM(I2041:I2071)</f>
        <v>13771.572452500002</v>
      </c>
      <c r="J2072" s="321">
        <f>SUM(I2072)*I2039</f>
        <v>13771.572452500002</v>
      </c>
      <c r="K2072" s="321">
        <f>SUM(K2066:K2071)</f>
        <v>5.4249999999999998</v>
      </c>
      <c r="L2072" s="321">
        <f t="shared" ref="L2072" si="867">SUM(L2066:L2071)</f>
        <v>91</v>
      </c>
      <c r="M2072" s="321">
        <f t="shared" ref="M2072" si="868">SUM(M2066:M2071)</f>
        <v>4</v>
      </c>
      <c r="N2072" s="319"/>
      <c r="O2072" s="318" t="s">
        <v>10</v>
      </c>
      <c r="P2072" s="319"/>
      <c r="Q2072" s="320"/>
      <c r="R2072" s="320"/>
      <c r="S2072" s="320"/>
      <c r="T2072" s="321">
        <f>SUM(T2066:T2069)</f>
        <v>100.425</v>
      </c>
      <c r="U2072" s="322"/>
      <c r="V2072" s="321">
        <f>SUM(V2041:V2071)</f>
        <v>8677.1597225000005</v>
      </c>
      <c r="W2072" s="321">
        <f>SUM(V2072)*V2039</f>
        <v>0</v>
      </c>
      <c r="X2072" s="321">
        <f>SUM(X2066:X2071)</f>
        <v>0</v>
      </c>
      <c r="Y2072" s="321">
        <f t="shared" ref="Y2072:Z2072" si="869">SUM(Y2066:Y2071)</f>
        <v>0</v>
      </c>
      <c r="Z2072" s="321">
        <f t="shared" si="869"/>
        <v>0</v>
      </c>
      <c r="AA2072" s="319"/>
      <c r="AB2072" s="318" t="s">
        <v>10</v>
      </c>
      <c r="AC2072" s="319"/>
      <c r="AD2072" s="320"/>
      <c r="AE2072" s="320"/>
      <c r="AF2072" s="320"/>
      <c r="AG2072" s="321">
        <f>SUM(AG2066:AG2069)</f>
        <v>100.425</v>
      </c>
      <c r="AH2072" s="322"/>
      <c r="AI2072" s="321">
        <f>SUM(AI2041:AI2071)</f>
        <v>13088.485212500002</v>
      </c>
      <c r="AJ2072" s="321">
        <f>SUM(AI2072)*AI2039</f>
        <v>0</v>
      </c>
      <c r="AK2072" s="321">
        <f>SUM(AK2066:AK2071)</f>
        <v>0</v>
      </c>
      <c r="AL2072" s="321">
        <f t="shared" ref="AL2072:AM2072" si="870">SUM(AL2066:AL2071)</f>
        <v>0</v>
      </c>
      <c r="AM2072" s="321">
        <f t="shared" si="870"/>
        <v>0</v>
      </c>
      <c r="AN2072" s="319"/>
      <c r="AO2072" s="318" t="s">
        <v>10</v>
      </c>
      <c r="AP2072" s="319"/>
      <c r="AQ2072" s="320"/>
      <c r="AR2072" s="320"/>
      <c r="AS2072" s="320"/>
      <c r="AT2072" s="321">
        <f>SUM(AT2066:AT2069)</f>
        <v>100.425</v>
      </c>
      <c r="AU2072" s="322"/>
      <c r="AV2072" s="321">
        <f>SUM(AV2041:AV2071)</f>
        <v>14122.770662500003</v>
      </c>
      <c r="AW2072" s="321">
        <f>SUM(AV2072)*AV2039</f>
        <v>0</v>
      </c>
      <c r="AX2072" s="321">
        <f>SUM(AX2066:AX2071)</f>
        <v>0</v>
      </c>
      <c r="AY2072" s="321">
        <f t="shared" ref="AY2072:AZ2072" si="871">SUM(AY2066:AY2071)</f>
        <v>0</v>
      </c>
      <c r="AZ2072" s="321">
        <f t="shared" si="871"/>
        <v>0</v>
      </c>
      <c r="BA2072" s="319"/>
      <c r="BB2072" s="318" t="s">
        <v>10</v>
      </c>
      <c r="BC2072" s="319"/>
      <c r="BD2072" s="320"/>
      <c r="BE2072" s="320"/>
      <c r="BF2072" s="320"/>
      <c r="BG2072" s="321">
        <f>SUM(BG2066:BG2069)</f>
        <v>100.425</v>
      </c>
      <c r="BH2072" s="322"/>
      <c r="BI2072" s="321">
        <f>SUM(BI2041:BI2071)</f>
        <v>8552.6411478250011</v>
      </c>
      <c r="BJ2072" s="321">
        <f>SUM(BI2072)*BI2039</f>
        <v>0</v>
      </c>
      <c r="BK2072" s="321">
        <f>SUM(BK2066:BK2071)</f>
        <v>0</v>
      </c>
      <c r="BL2072" s="321">
        <f t="shared" ref="BL2072:BM2072" si="872">SUM(BL2066:BL2071)</f>
        <v>0</v>
      </c>
      <c r="BM2072" s="321">
        <f t="shared" si="872"/>
        <v>0</v>
      </c>
      <c r="BN2072" s="319"/>
      <c r="BO2072" s="318" t="s">
        <v>10</v>
      </c>
      <c r="BP2072" s="319"/>
      <c r="BQ2072" s="320"/>
      <c r="BR2072" s="320"/>
      <c r="BS2072" s="320"/>
      <c r="BT2072" s="321">
        <f>SUM(BT2066:BT2069)</f>
        <v>102.425</v>
      </c>
      <c r="BU2072" s="322"/>
      <c r="BV2072" s="321">
        <f>SUM(BV2041:BV2071)</f>
        <v>13961.043402500001</v>
      </c>
      <c r="BW2072" s="321">
        <f>SUM(BV2072)*BV2039</f>
        <v>0</v>
      </c>
      <c r="BX2072" s="321">
        <f>SUM(BX2066:BX2071)</f>
        <v>0</v>
      </c>
      <c r="BY2072" s="321">
        <f t="shared" ref="BY2072:BZ2072" si="873">SUM(BY2066:BY2071)</f>
        <v>0</v>
      </c>
      <c r="BZ2072" s="321">
        <f t="shared" si="873"/>
        <v>0</v>
      </c>
      <c r="CB2072" s="8" t="s">
        <v>10</v>
      </c>
      <c r="CD2072" s="27"/>
      <c r="CE2072" s="27"/>
      <c r="CF2072" s="27"/>
      <c r="CG2072" s="6">
        <f>SUM(CG2066:CG2069)</f>
        <v>102.425</v>
      </c>
      <c r="CH2072" s="14"/>
      <c r="CI2072" s="6">
        <f>SUM(CI2041:CI2071)</f>
        <v>13573.959892500001</v>
      </c>
      <c r="CJ2072" s="6">
        <f>SUM(CI2072)*CI2039</f>
        <v>0</v>
      </c>
      <c r="CK2072" s="6">
        <f>SUM(CK2066:CK2071)</f>
        <v>0</v>
      </c>
      <c r="CL2072" s="6">
        <f t="shared" ref="CL2072:CM2072" si="874">SUM(CL2066:CL2071)</f>
        <v>0</v>
      </c>
      <c r="CM2072" s="6">
        <f t="shared" si="874"/>
        <v>0</v>
      </c>
    </row>
    <row r="2073" spans="1:91" ht="15.6" x14ac:dyDescent="0.3">
      <c r="A2073" s="309" t="s">
        <v>9</v>
      </c>
      <c r="B2073" s="310" t="str">
        <f>'JMS SHEDULE OF WORKS'!D66</f>
        <v>FF-21 Towel unit Female changing</v>
      </c>
      <c r="C2073" s="311"/>
      <c r="D2073" s="312">
        <f>'JMS SHEDULE OF WORKS'!F66</f>
        <v>0</v>
      </c>
      <c r="E2073" s="312"/>
      <c r="F2073" s="313" t="str">
        <f>'JMS SHEDULE OF WORKS'!J66</f>
        <v>EOT-40</v>
      </c>
      <c r="G2073" s="314"/>
      <c r="H2073" s="315" t="s">
        <v>22</v>
      </c>
      <c r="I2073" s="316">
        <f>'JMS SHEDULE OF WORKS'!G66</f>
        <v>1</v>
      </c>
      <c r="J2073" s="314"/>
      <c r="K2073" s="314"/>
      <c r="L2073" s="314"/>
      <c r="M2073" s="314"/>
      <c r="N2073" s="309" t="s">
        <v>9</v>
      </c>
      <c r="O2073" s="310">
        <f>'JMS SHEDULE OF WORKS'!Q66</f>
        <v>122</v>
      </c>
      <c r="P2073" s="311"/>
      <c r="Q2073" s="312">
        <f>'JMS SHEDULE OF WORKS'!S66</f>
        <v>0</v>
      </c>
      <c r="R2073" s="312"/>
      <c r="S2073" s="313">
        <f>'JMS SHEDULE OF WORKS'!W66</f>
        <v>43749</v>
      </c>
      <c r="T2073" s="314"/>
      <c r="U2073" s="315" t="s">
        <v>22</v>
      </c>
      <c r="V2073" s="316">
        <f>'JMS SHEDULE OF WORKS'!T66</f>
        <v>0</v>
      </c>
      <c r="W2073" s="314"/>
      <c r="X2073" s="314"/>
      <c r="Y2073" s="314"/>
      <c r="Z2073" s="314"/>
      <c r="AA2073" s="309" t="s">
        <v>9</v>
      </c>
      <c r="AB2073" s="310" t="str">
        <f>'JMS SHEDULE OF WORKS'!AD66</f>
        <v>Now revised to Egger laminate</v>
      </c>
      <c r="AC2073" s="311"/>
      <c r="AD2073" s="312">
        <f>'JMS SHEDULE OF WORKS'!AF66</f>
        <v>0</v>
      </c>
      <c r="AE2073" s="312"/>
      <c r="AF2073" s="313">
        <f>'JMS SHEDULE OF WORKS'!AJ66</f>
        <v>0</v>
      </c>
      <c r="AG2073" s="314"/>
      <c r="AH2073" s="315" t="s">
        <v>22</v>
      </c>
      <c r="AI2073" s="316">
        <f>'JMS SHEDULE OF WORKS'!AG66</f>
        <v>0</v>
      </c>
      <c r="AJ2073" s="314"/>
      <c r="AK2073" s="314"/>
      <c r="AL2073" s="314"/>
      <c r="AM2073" s="314"/>
      <c r="AN2073" s="309" t="s">
        <v>9</v>
      </c>
      <c r="AO2073" s="310">
        <f>'JMS SHEDULE OF WORKS'!AQ66</f>
        <v>0</v>
      </c>
      <c r="AP2073" s="311"/>
      <c r="AQ2073" s="312">
        <f>'JMS SHEDULE OF WORKS'!AS66</f>
        <v>0</v>
      </c>
      <c r="AR2073" s="312"/>
      <c r="AS2073" s="313">
        <f>'JMS SHEDULE OF WORKS'!AW66</f>
        <v>0</v>
      </c>
      <c r="AT2073" s="314"/>
      <c r="AU2073" s="315" t="s">
        <v>22</v>
      </c>
      <c r="AV2073" s="316">
        <f>'JMS SHEDULE OF WORKS'!AT66</f>
        <v>0</v>
      </c>
      <c r="AW2073" s="314"/>
      <c r="AX2073" s="314"/>
      <c r="AY2073" s="314"/>
      <c r="AZ2073" s="314"/>
      <c r="BA2073" s="309" t="s">
        <v>9</v>
      </c>
      <c r="BB2073" s="310">
        <f>'JMS SHEDULE OF WORKS'!BD66</f>
        <v>0</v>
      </c>
      <c r="BC2073" s="311"/>
      <c r="BD2073" s="312">
        <f>'JMS SHEDULE OF WORKS'!BF66</f>
        <v>0</v>
      </c>
      <c r="BE2073" s="312"/>
      <c r="BF2073" s="313">
        <f>'JMS SHEDULE OF WORKS'!BJ66</f>
        <v>0</v>
      </c>
      <c r="BG2073" s="314"/>
      <c r="BH2073" s="315" t="s">
        <v>22</v>
      </c>
      <c r="BI2073" s="316">
        <f>'JMS SHEDULE OF WORKS'!BG66</f>
        <v>0</v>
      </c>
      <c r="BJ2073" s="314"/>
      <c r="BK2073" s="314"/>
      <c r="BL2073" s="314"/>
      <c r="BM2073" s="314"/>
      <c r="BN2073" s="309" t="s">
        <v>9</v>
      </c>
      <c r="BO2073" s="310">
        <f>'JMS SHEDULE OF WORKS'!BQ66</f>
        <v>0</v>
      </c>
      <c r="BP2073" s="311"/>
      <c r="BQ2073" s="312">
        <f>'JMS SHEDULE OF WORKS'!BS66</f>
        <v>0</v>
      </c>
      <c r="BR2073" s="312"/>
      <c r="BS2073" s="313">
        <f>'JMS SHEDULE OF WORKS'!BW66</f>
        <v>0</v>
      </c>
      <c r="BT2073" s="314"/>
      <c r="BU2073" s="315" t="s">
        <v>22</v>
      </c>
      <c r="BV2073" s="316">
        <f>'JMS SHEDULE OF WORKS'!BT66</f>
        <v>0</v>
      </c>
      <c r="BW2073" s="314"/>
      <c r="BX2073" s="314"/>
      <c r="BY2073" s="314"/>
      <c r="BZ2073" s="314"/>
      <c r="CA2073" s="3" t="s">
        <v>9</v>
      </c>
      <c r="CB2073" s="67">
        <f>'JMS SHEDULE OF WORKS'!CD66</f>
        <v>0</v>
      </c>
      <c r="CD2073" s="26">
        <f>'JMS SHEDULE OF WORKS'!CF66</f>
        <v>0</v>
      </c>
      <c r="CE2073" s="26"/>
      <c r="CF2073" s="68">
        <f>'JMS SHEDULE OF WORKS'!CJ66</f>
        <v>0</v>
      </c>
      <c r="CG2073" s="5"/>
      <c r="CH2073" s="13" t="s">
        <v>22</v>
      </c>
      <c r="CI2073" s="24">
        <f>'JMS SHEDULE OF WORKS'!CG66</f>
        <v>0</v>
      </c>
      <c r="CJ2073" s="5"/>
      <c r="CK2073" s="5"/>
      <c r="CL2073" s="5"/>
      <c r="CM2073" s="5"/>
    </row>
    <row r="2074" spans="1:91" s="2" customFormat="1" x14ac:dyDescent="0.25">
      <c r="A2074" s="317" t="str">
        <f>'JMS SHEDULE OF WORKS'!A66</f>
        <v>6881/64</v>
      </c>
      <c r="B2074" s="318" t="s">
        <v>3</v>
      </c>
      <c r="C2074" s="319" t="s">
        <v>4</v>
      </c>
      <c r="D2074" s="320" t="s">
        <v>5</v>
      </c>
      <c r="E2074" s="320" t="s">
        <v>5</v>
      </c>
      <c r="F2074" s="320" t="s">
        <v>23</v>
      </c>
      <c r="G2074" s="321" t="s">
        <v>6</v>
      </c>
      <c r="H2074" s="322" t="s">
        <v>7</v>
      </c>
      <c r="I2074" s="321" t="s">
        <v>8</v>
      </c>
      <c r="J2074" s="321"/>
      <c r="K2074" s="321" t="s">
        <v>18</v>
      </c>
      <c r="L2074" s="321" t="s">
        <v>19</v>
      </c>
      <c r="M2074" s="321" t="s">
        <v>20</v>
      </c>
      <c r="N2074" s="317">
        <f>'JMS SHEDULE OF WORKS'!N66</f>
        <v>17850.833172499999</v>
      </c>
      <c r="O2074" s="318" t="s">
        <v>3</v>
      </c>
      <c r="P2074" s="319" t="s">
        <v>4</v>
      </c>
      <c r="Q2074" s="320" t="s">
        <v>5</v>
      </c>
      <c r="R2074" s="320" t="s">
        <v>5</v>
      </c>
      <c r="S2074" s="320" t="s">
        <v>23</v>
      </c>
      <c r="T2074" s="321" t="s">
        <v>6</v>
      </c>
      <c r="U2074" s="322" t="s">
        <v>7</v>
      </c>
      <c r="V2074" s="321" t="s">
        <v>8</v>
      </c>
      <c r="W2074" s="321"/>
      <c r="X2074" s="321" t="s">
        <v>18</v>
      </c>
      <c r="Y2074" s="321" t="s">
        <v>19</v>
      </c>
      <c r="Z2074" s="321" t="s">
        <v>20</v>
      </c>
      <c r="AA2074" s="317" t="str">
        <f>'JMS SHEDULE OF WORKS'!AA66</f>
        <v>Now revised to unfinished Oberflex from Shadbolts</v>
      </c>
      <c r="AB2074" s="318" t="s">
        <v>3</v>
      </c>
      <c r="AC2074" s="319" t="s">
        <v>4</v>
      </c>
      <c r="AD2074" s="320" t="s">
        <v>5</v>
      </c>
      <c r="AE2074" s="320" t="s">
        <v>5</v>
      </c>
      <c r="AF2074" s="320" t="s">
        <v>23</v>
      </c>
      <c r="AG2074" s="321" t="s">
        <v>6</v>
      </c>
      <c r="AH2074" s="322" t="s">
        <v>7</v>
      </c>
      <c r="AI2074" s="321" t="s">
        <v>8</v>
      </c>
      <c r="AJ2074" s="321"/>
      <c r="AK2074" s="321" t="s">
        <v>18</v>
      </c>
      <c r="AL2074" s="321" t="s">
        <v>19</v>
      </c>
      <c r="AM2074" s="321" t="s">
        <v>20</v>
      </c>
      <c r="AN2074" s="317">
        <f>'JMS SHEDULE OF WORKS'!AN66</f>
        <v>0</v>
      </c>
      <c r="AO2074" s="318" t="s">
        <v>3</v>
      </c>
      <c r="AP2074" s="319" t="s">
        <v>4</v>
      </c>
      <c r="AQ2074" s="320" t="s">
        <v>5</v>
      </c>
      <c r="AR2074" s="320" t="s">
        <v>5</v>
      </c>
      <c r="AS2074" s="320" t="s">
        <v>23</v>
      </c>
      <c r="AT2074" s="321" t="s">
        <v>6</v>
      </c>
      <c r="AU2074" s="322" t="s">
        <v>7</v>
      </c>
      <c r="AV2074" s="321" t="s">
        <v>8</v>
      </c>
      <c r="AW2074" s="321"/>
      <c r="AX2074" s="321" t="s">
        <v>18</v>
      </c>
      <c r="AY2074" s="321" t="s">
        <v>19</v>
      </c>
      <c r="AZ2074" s="321" t="s">
        <v>20</v>
      </c>
      <c r="BA2074" s="317">
        <f>'JMS SHEDULE OF WORKS'!BA66</f>
        <v>0</v>
      </c>
      <c r="BB2074" s="318" t="s">
        <v>3</v>
      </c>
      <c r="BC2074" s="319" t="s">
        <v>4</v>
      </c>
      <c r="BD2074" s="320" t="s">
        <v>5</v>
      </c>
      <c r="BE2074" s="320" t="s">
        <v>5</v>
      </c>
      <c r="BF2074" s="320" t="s">
        <v>23</v>
      </c>
      <c r="BG2074" s="321" t="s">
        <v>6</v>
      </c>
      <c r="BH2074" s="322" t="s">
        <v>7</v>
      </c>
      <c r="BI2074" s="321" t="s">
        <v>8</v>
      </c>
      <c r="BJ2074" s="321"/>
      <c r="BK2074" s="321" t="s">
        <v>18</v>
      </c>
      <c r="BL2074" s="321" t="s">
        <v>19</v>
      </c>
      <c r="BM2074" s="321" t="s">
        <v>20</v>
      </c>
      <c r="BN2074" s="317">
        <f>'JMS SHEDULE OF WORKS'!BN66</f>
        <v>0</v>
      </c>
      <c r="BO2074" s="318" t="s">
        <v>3</v>
      </c>
      <c r="BP2074" s="319" t="s">
        <v>4</v>
      </c>
      <c r="BQ2074" s="320" t="s">
        <v>5</v>
      </c>
      <c r="BR2074" s="320" t="s">
        <v>5</v>
      </c>
      <c r="BS2074" s="320" t="s">
        <v>23</v>
      </c>
      <c r="BT2074" s="321" t="s">
        <v>6</v>
      </c>
      <c r="BU2074" s="322" t="s">
        <v>7</v>
      </c>
      <c r="BV2074" s="321" t="s">
        <v>8</v>
      </c>
      <c r="BW2074" s="321"/>
      <c r="BX2074" s="321" t="s">
        <v>18</v>
      </c>
      <c r="BY2074" s="321" t="s">
        <v>19</v>
      </c>
      <c r="BZ2074" s="321" t="s">
        <v>20</v>
      </c>
      <c r="CA2074" s="66">
        <f>'JMS SHEDULE OF WORKS'!CA66</f>
        <v>0</v>
      </c>
      <c r="CB2074" s="8" t="s">
        <v>3</v>
      </c>
      <c r="CC2074" s="2" t="s">
        <v>4</v>
      </c>
      <c r="CD2074" s="27" t="s">
        <v>5</v>
      </c>
      <c r="CE2074" s="27" t="s">
        <v>5</v>
      </c>
      <c r="CF2074" s="27" t="s">
        <v>23</v>
      </c>
      <c r="CG2074" s="6" t="s">
        <v>6</v>
      </c>
      <c r="CH2074" s="14" t="s">
        <v>7</v>
      </c>
      <c r="CI2074" s="6" t="s">
        <v>8</v>
      </c>
      <c r="CJ2074" s="6"/>
      <c r="CK2074" s="6" t="s">
        <v>18</v>
      </c>
      <c r="CL2074" s="6" t="s">
        <v>19</v>
      </c>
      <c r="CM2074" s="6" t="s">
        <v>20</v>
      </c>
    </row>
    <row r="2075" spans="1:91" x14ac:dyDescent="0.25">
      <c r="A2075" s="323" t="s">
        <v>24</v>
      </c>
      <c r="B2075" s="324" t="s">
        <v>1265</v>
      </c>
      <c r="C2075" s="325" t="s">
        <v>1266</v>
      </c>
      <c r="D2075" s="326">
        <v>0.125</v>
      </c>
      <c r="E2075" s="326">
        <v>0.05</v>
      </c>
      <c r="F2075" s="326">
        <f t="shared" ref="F2075" si="875">SUM(D2075*E2075)</f>
        <v>6.2500000000000003E-3</v>
      </c>
      <c r="G2075" s="22">
        <v>22.5</v>
      </c>
      <c r="H2075" s="23">
        <v>3350</v>
      </c>
      <c r="I2075" s="22">
        <f t="shared" ref="I2075" si="876">SUM(F2075*G2075)*H2075</f>
        <v>471.09375</v>
      </c>
      <c r="J2075" s="314"/>
      <c r="K2075" s="314"/>
      <c r="L2075" s="314"/>
      <c r="M2075" s="314"/>
      <c r="N2075" s="323" t="s">
        <v>24</v>
      </c>
      <c r="O2075" s="324" t="s">
        <v>1265</v>
      </c>
      <c r="P2075" s="325" t="s">
        <v>1266</v>
      </c>
      <c r="Q2075" s="326">
        <v>0.125</v>
      </c>
      <c r="R2075" s="326">
        <v>0.05</v>
      </c>
      <c r="S2075" s="326">
        <f t="shared" ref="S2075" si="877">SUM(Q2075*R2075)</f>
        <v>6.2500000000000003E-3</v>
      </c>
      <c r="T2075" s="22">
        <v>22.5</v>
      </c>
      <c r="U2075" s="23">
        <v>3350</v>
      </c>
      <c r="V2075" s="22">
        <f t="shared" ref="V2075" si="878">SUM(S2075*T2075)*U2075</f>
        <v>471.09375</v>
      </c>
      <c r="W2075" s="314"/>
      <c r="X2075" s="314"/>
      <c r="Y2075" s="314"/>
      <c r="Z2075" s="314"/>
      <c r="AA2075" s="323" t="s">
        <v>24</v>
      </c>
      <c r="AB2075" s="324" t="s">
        <v>1265</v>
      </c>
      <c r="AC2075" s="325" t="s">
        <v>1266</v>
      </c>
      <c r="AD2075" s="326">
        <v>0.125</v>
      </c>
      <c r="AE2075" s="326">
        <v>0.05</v>
      </c>
      <c r="AF2075" s="326">
        <f t="shared" ref="AF2075" si="879">SUM(AD2075*AE2075)</f>
        <v>6.2500000000000003E-3</v>
      </c>
      <c r="AG2075" s="22">
        <v>22.5</v>
      </c>
      <c r="AH2075" s="23">
        <v>3350</v>
      </c>
      <c r="AI2075" s="22">
        <f t="shared" ref="AI2075" si="880">SUM(AF2075*AG2075)*AH2075</f>
        <v>471.09375</v>
      </c>
      <c r="AJ2075" s="314"/>
      <c r="AK2075" s="314"/>
      <c r="AL2075" s="314"/>
      <c r="AM2075" s="314"/>
      <c r="AN2075" s="323" t="s">
        <v>24</v>
      </c>
      <c r="AO2075" s="324" t="s">
        <v>1265</v>
      </c>
      <c r="AP2075" s="325" t="s">
        <v>1266</v>
      </c>
      <c r="AQ2075" s="326">
        <v>0.125</v>
      </c>
      <c r="AR2075" s="326">
        <v>0.05</v>
      </c>
      <c r="AS2075" s="326">
        <f t="shared" ref="AS2075:AS2080" si="881">SUM(AQ2075*AR2075)</f>
        <v>6.2500000000000003E-3</v>
      </c>
      <c r="AT2075" s="22">
        <v>22.5</v>
      </c>
      <c r="AU2075" s="23">
        <v>3350</v>
      </c>
      <c r="AV2075" s="22">
        <f t="shared" ref="AV2075:AV2080" si="882">SUM(AS2075*AT2075)*AU2075</f>
        <v>471.09375</v>
      </c>
      <c r="AW2075" s="314"/>
      <c r="AX2075" s="314"/>
      <c r="AY2075" s="314"/>
      <c r="AZ2075" s="314"/>
      <c r="BA2075" s="323" t="s">
        <v>24</v>
      </c>
      <c r="BB2075" s="324" t="s">
        <v>1265</v>
      </c>
      <c r="BC2075" s="325" t="s">
        <v>1266</v>
      </c>
      <c r="BD2075" s="326">
        <v>0.125</v>
      </c>
      <c r="BE2075" s="326">
        <v>0.05</v>
      </c>
      <c r="BF2075" s="326">
        <f t="shared" ref="BF2075:BF2080" si="883">SUM(BD2075*BE2075)</f>
        <v>6.2500000000000003E-3</v>
      </c>
      <c r="BG2075" s="22">
        <v>22.5</v>
      </c>
      <c r="BH2075" s="23">
        <v>3350</v>
      </c>
      <c r="BI2075" s="22">
        <f t="shared" ref="BI2075:BI2080" si="884">SUM(BF2075*BG2075)*BH2075</f>
        <v>471.09375</v>
      </c>
      <c r="BJ2075" s="314"/>
      <c r="BK2075" s="314"/>
      <c r="BL2075" s="314"/>
      <c r="BM2075" s="314"/>
      <c r="BN2075" s="323" t="s">
        <v>24</v>
      </c>
      <c r="BO2075" s="324" t="s">
        <v>1265</v>
      </c>
      <c r="BP2075" s="325" t="s">
        <v>1266</v>
      </c>
      <c r="BQ2075" s="326">
        <v>0.125</v>
      </c>
      <c r="BR2075" s="326">
        <v>0.05</v>
      </c>
      <c r="BS2075" s="326">
        <f t="shared" ref="BS2075" si="885">SUM(BQ2075*BR2075)</f>
        <v>6.2500000000000003E-3</v>
      </c>
      <c r="BT2075" s="22">
        <v>22.5</v>
      </c>
      <c r="BU2075" s="23">
        <v>3350</v>
      </c>
      <c r="BV2075" s="22">
        <f t="shared" ref="BV2075" si="886">SUM(BS2075*BT2075)*BU2075</f>
        <v>471.09375</v>
      </c>
      <c r="BW2075" s="314"/>
      <c r="BX2075" s="314"/>
      <c r="BY2075" s="314"/>
      <c r="BZ2075" s="314"/>
      <c r="CA2075" s="30" t="s">
        <v>24</v>
      </c>
      <c r="CB2075" s="11" t="s">
        <v>1265</v>
      </c>
      <c r="CC2075" s="12" t="s">
        <v>1266</v>
      </c>
      <c r="CD2075" s="28">
        <v>0.125</v>
      </c>
      <c r="CE2075" s="28">
        <v>0.05</v>
      </c>
      <c r="CF2075" s="28">
        <f t="shared" ref="CF2075:CF2080" si="887">SUM(CD2075*CE2075)</f>
        <v>6.2500000000000003E-3</v>
      </c>
      <c r="CG2075" s="10">
        <v>22.5</v>
      </c>
      <c r="CH2075" s="15">
        <v>3350</v>
      </c>
      <c r="CI2075" s="10">
        <f t="shared" ref="CI2075:CI2080" si="888">SUM(CF2075*CG2075)*CH2075</f>
        <v>471.09375</v>
      </c>
      <c r="CJ2075" s="5"/>
      <c r="CK2075" s="5"/>
      <c r="CL2075" s="5"/>
      <c r="CM2075" s="5"/>
    </row>
    <row r="2076" spans="1:91" x14ac:dyDescent="0.25">
      <c r="A2076" s="323" t="s">
        <v>24</v>
      </c>
      <c r="B2076" s="324"/>
      <c r="C2076" s="325"/>
      <c r="D2076" s="326"/>
      <c r="E2076" s="326"/>
      <c r="F2076" s="326">
        <f t="shared" ref="F2076:F2080" si="889">SUM(D2076*E2076)</f>
        <v>0</v>
      </c>
      <c r="G2076" s="22"/>
      <c r="H2076" s="23"/>
      <c r="I2076" s="22">
        <f t="shared" ref="I2076:I2080" si="890">SUM(F2076*G2076)*H2076</f>
        <v>0</v>
      </c>
      <c r="J2076" s="314"/>
      <c r="K2076" s="314"/>
      <c r="L2076" s="314"/>
      <c r="M2076" s="314"/>
      <c r="N2076" s="323" t="s">
        <v>24</v>
      </c>
      <c r="O2076" s="324"/>
      <c r="P2076" s="325"/>
      <c r="Q2076" s="326"/>
      <c r="R2076" s="326"/>
      <c r="S2076" s="326">
        <f t="shared" ref="S2076:S2080" si="891">SUM(Q2076*R2076)</f>
        <v>0</v>
      </c>
      <c r="T2076" s="22"/>
      <c r="U2076" s="23"/>
      <c r="V2076" s="22">
        <f t="shared" ref="V2076:V2080" si="892">SUM(S2076*T2076)*U2076</f>
        <v>0</v>
      </c>
      <c r="W2076" s="314"/>
      <c r="X2076" s="314"/>
      <c r="Y2076" s="314"/>
      <c r="Z2076" s="314"/>
      <c r="AA2076" s="323" t="s">
        <v>24</v>
      </c>
      <c r="AB2076" s="324"/>
      <c r="AC2076" s="325"/>
      <c r="AD2076" s="326"/>
      <c r="AE2076" s="326"/>
      <c r="AF2076" s="326">
        <f t="shared" ref="AF2076:AF2080" si="893">SUM(AD2076*AE2076)</f>
        <v>0</v>
      </c>
      <c r="AG2076" s="22"/>
      <c r="AH2076" s="23"/>
      <c r="AI2076" s="22">
        <f t="shared" ref="AI2076:AI2080" si="894">SUM(AF2076*AG2076)*AH2076</f>
        <v>0</v>
      </c>
      <c r="AJ2076" s="314"/>
      <c r="AK2076" s="314"/>
      <c r="AL2076" s="314"/>
      <c r="AM2076" s="314"/>
      <c r="AN2076" s="323" t="s">
        <v>24</v>
      </c>
      <c r="AO2076" s="324"/>
      <c r="AP2076" s="325"/>
      <c r="AQ2076" s="326"/>
      <c r="AR2076" s="326"/>
      <c r="AS2076" s="326">
        <f t="shared" si="881"/>
        <v>0</v>
      </c>
      <c r="AT2076" s="22"/>
      <c r="AU2076" s="23"/>
      <c r="AV2076" s="22">
        <f t="shared" si="882"/>
        <v>0</v>
      </c>
      <c r="AW2076" s="314"/>
      <c r="AX2076" s="314"/>
      <c r="AY2076" s="314"/>
      <c r="AZ2076" s="314"/>
      <c r="BA2076" s="323" t="s">
        <v>24</v>
      </c>
      <c r="BB2076" s="324"/>
      <c r="BC2076" s="325"/>
      <c r="BD2076" s="326"/>
      <c r="BE2076" s="326"/>
      <c r="BF2076" s="326">
        <f t="shared" si="883"/>
        <v>0</v>
      </c>
      <c r="BG2076" s="22"/>
      <c r="BH2076" s="23"/>
      <c r="BI2076" s="22">
        <f t="shared" si="884"/>
        <v>0</v>
      </c>
      <c r="BJ2076" s="314"/>
      <c r="BK2076" s="314"/>
      <c r="BL2076" s="314"/>
      <c r="BM2076" s="314"/>
      <c r="BN2076" s="323" t="s">
        <v>24</v>
      </c>
      <c r="BO2076" s="324"/>
      <c r="BP2076" s="325"/>
      <c r="BQ2076" s="326"/>
      <c r="BR2076" s="326"/>
      <c r="BS2076" s="326">
        <f t="shared" ref="BS2076:BS2080" si="895">SUM(BQ2076*BR2076)</f>
        <v>0</v>
      </c>
      <c r="BT2076" s="22"/>
      <c r="BU2076" s="23"/>
      <c r="BV2076" s="22">
        <f t="shared" ref="BV2076:BV2080" si="896">SUM(BS2076*BT2076)*BU2076</f>
        <v>0</v>
      </c>
      <c r="BW2076" s="314"/>
      <c r="BX2076" s="314"/>
      <c r="BY2076" s="314"/>
      <c r="BZ2076" s="314"/>
      <c r="CA2076" s="30" t="s">
        <v>24</v>
      </c>
      <c r="CB2076" s="11"/>
      <c r="CC2076" s="12"/>
      <c r="CD2076" s="28"/>
      <c r="CE2076" s="28"/>
      <c r="CF2076" s="28">
        <f t="shared" si="887"/>
        <v>0</v>
      </c>
      <c r="CG2076" s="10"/>
      <c r="CH2076" s="15"/>
      <c r="CI2076" s="10">
        <f t="shared" si="888"/>
        <v>0</v>
      </c>
      <c r="CJ2076" s="5"/>
      <c r="CK2076" s="5"/>
      <c r="CL2076" s="5"/>
      <c r="CM2076" s="5"/>
    </row>
    <row r="2077" spans="1:91" x14ac:dyDescent="0.25">
      <c r="A2077" s="323" t="s">
        <v>24</v>
      </c>
      <c r="B2077" s="324"/>
      <c r="C2077" s="325"/>
      <c r="D2077" s="326"/>
      <c r="E2077" s="326"/>
      <c r="F2077" s="326">
        <f t="shared" si="889"/>
        <v>0</v>
      </c>
      <c r="G2077" s="22"/>
      <c r="H2077" s="23"/>
      <c r="I2077" s="22">
        <f t="shared" si="890"/>
        <v>0</v>
      </c>
      <c r="J2077" s="314"/>
      <c r="K2077" s="314"/>
      <c r="L2077" s="314"/>
      <c r="M2077" s="314"/>
      <c r="N2077" s="323" t="s">
        <v>24</v>
      </c>
      <c r="O2077" s="324"/>
      <c r="P2077" s="325"/>
      <c r="Q2077" s="326"/>
      <c r="R2077" s="326"/>
      <c r="S2077" s="326">
        <f t="shared" si="891"/>
        <v>0</v>
      </c>
      <c r="T2077" s="22"/>
      <c r="U2077" s="23"/>
      <c r="V2077" s="22">
        <f t="shared" si="892"/>
        <v>0</v>
      </c>
      <c r="W2077" s="314"/>
      <c r="X2077" s="314"/>
      <c r="Y2077" s="314"/>
      <c r="Z2077" s="314"/>
      <c r="AA2077" s="323" t="s">
        <v>24</v>
      </c>
      <c r="AB2077" s="324"/>
      <c r="AC2077" s="325"/>
      <c r="AD2077" s="326"/>
      <c r="AE2077" s="326"/>
      <c r="AF2077" s="326">
        <f t="shared" si="893"/>
        <v>0</v>
      </c>
      <c r="AG2077" s="22"/>
      <c r="AH2077" s="23"/>
      <c r="AI2077" s="22">
        <f t="shared" si="894"/>
        <v>0</v>
      </c>
      <c r="AJ2077" s="314"/>
      <c r="AK2077" s="314"/>
      <c r="AL2077" s="314"/>
      <c r="AM2077" s="314"/>
      <c r="AN2077" s="323" t="s">
        <v>24</v>
      </c>
      <c r="AO2077" s="324"/>
      <c r="AP2077" s="325"/>
      <c r="AQ2077" s="326"/>
      <c r="AR2077" s="326"/>
      <c r="AS2077" s="326">
        <f t="shared" si="881"/>
        <v>0</v>
      </c>
      <c r="AT2077" s="22"/>
      <c r="AU2077" s="23"/>
      <c r="AV2077" s="22">
        <f t="shared" si="882"/>
        <v>0</v>
      </c>
      <c r="AW2077" s="314"/>
      <c r="AX2077" s="314"/>
      <c r="AY2077" s="314"/>
      <c r="AZ2077" s="314"/>
      <c r="BA2077" s="323" t="s">
        <v>24</v>
      </c>
      <c r="BB2077" s="324"/>
      <c r="BC2077" s="325"/>
      <c r="BD2077" s="326"/>
      <c r="BE2077" s="326"/>
      <c r="BF2077" s="326">
        <f t="shared" si="883"/>
        <v>0</v>
      </c>
      <c r="BG2077" s="22"/>
      <c r="BH2077" s="23"/>
      <c r="BI2077" s="22">
        <f t="shared" si="884"/>
        <v>0</v>
      </c>
      <c r="BJ2077" s="314"/>
      <c r="BK2077" s="314"/>
      <c r="BL2077" s="314"/>
      <c r="BM2077" s="314"/>
      <c r="BN2077" s="323" t="s">
        <v>24</v>
      </c>
      <c r="BO2077" s="324"/>
      <c r="BP2077" s="325"/>
      <c r="BQ2077" s="326"/>
      <c r="BR2077" s="326"/>
      <c r="BS2077" s="326">
        <f t="shared" si="895"/>
        <v>0</v>
      </c>
      <c r="BT2077" s="22"/>
      <c r="BU2077" s="23"/>
      <c r="BV2077" s="22">
        <f t="shared" si="896"/>
        <v>0</v>
      </c>
      <c r="BW2077" s="314"/>
      <c r="BX2077" s="314"/>
      <c r="BY2077" s="314"/>
      <c r="BZ2077" s="314"/>
      <c r="CA2077" s="30" t="s">
        <v>24</v>
      </c>
      <c r="CB2077" s="11"/>
      <c r="CC2077" s="12"/>
      <c r="CD2077" s="28"/>
      <c r="CE2077" s="28"/>
      <c r="CF2077" s="28">
        <f t="shared" si="887"/>
        <v>0</v>
      </c>
      <c r="CG2077" s="10"/>
      <c r="CH2077" s="15"/>
      <c r="CI2077" s="10">
        <f t="shared" si="888"/>
        <v>0</v>
      </c>
      <c r="CJ2077" s="5"/>
      <c r="CK2077" s="5"/>
      <c r="CL2077" s="5"/>
      <c r="CM2077" s="5"/>
    </row>
    <row r="2078" spans="1:91" x14ac:dyDescent="0.25">
      <c r="A2078" s="327" t="s">
        <v>25</v>
      </c>
      <c r="B2078" s="324"/>
      <c r="C2078" s="325"/>
      <c r="D2078" s="326"/>
      <c r="E2078" s="326"/>
      <c r="F2078" s="326">
        <f t="shared" si="889"/>
        <v>0</v>
      </c>
      <c r="G2078" s="22"/>
      <c r="H2078" s="23"/>
      <c r="I2078" s="22">
        <f t="shared" si="890"/>
        <v>0</v>
      </c>
      <c r="J2078" s="314"/>
      <c r="K2078" s="314"/>
      <c r="L2078" s="314"/>
      <c r="M2078" s="314"/>
      <c r="N2078" s="327" t="s">
        <v>25</v>
      </c>
      <c r="O2078" s="324"/>
      <c r="P2078" s="325"/>
      <c r="Q2078" s="326"/>
      <c r="R2078" s="326"/>
      <c r="S2078" s="326">
        <f t="shared" si="891"/>
        <v>0</v>
      </c>
      <c r="T2078" s="22"/>
      <c r="U2078" s="23"/>
      <c r="V2078" s="22">
        <f t="shared" si="892"/>
        <v>0</v>
      </c>
      <c r="W2078" s="314"/>
      <c r="X2078" s="314"/>
      <c r="Y2078" s="314"/>
      <c r="Z2078" s="314"/>
      <c r="AA2078" s="327" t="s">
        <v>25</v>
      </c>
      <c r="AB2078" s="324"/>
      <c r="AC2078" s="325"/>
      <c r="AD2078" s="326"/>
      <c r="AE2078" s="326"/>
      <c r="AF2078" s="326">
        <f t="shared" si="893"/>
        <v>0</v>
      </c>
      <c r="AG2078" s="22"/>
      <c r="AH2078" s="23"/>
      <c r="AI2078" s="22">
        <f t="shared" si="894"/>
        <v>0</v>
      </c>
      <c r="AJ2078" s="314"/>
      <c r="AK2078" s="314"/>
      <c r="AL2078" s="314"/>
      <c r="AM2078" s="314"/>
      <c r="AN2078" s="327" t="s">
        <v>25</v>
      </c>
      <c r="AO2078" s="324"/>
      <c r="AP2078" s="325"/>
      <c r="AQ2078" s="326"/>
      <c r="AR2078" s="326"/>
      <c r="AS2078" s="326">
        <f t="shared" si="881"/>
        <v>0</v>
      </c>
      <c r="AT2078" s="22"/>
      <c r="AU2078" s="23"/>
      <c r="AV2078" s="22">
        <f t="shared" si="882"/>
        <v>0</v>
      </c>
      <c r="AW2078" s="314"/>
      <c r="AX2078" s="314"/>
      <c r="AY2078" s="314"/>
      <c r="AZ2078" s="314"/>
      <c r="BA2078" s="327" t="s">
        <v>25</v>
      </c>
      <c r="BB2078" s="324"/>
      <c r="BC2078" s="325"/>
      <c r="BD2078" s="326"/>
      <c r="BE2078" s="326"/>
      <c r="BF2078" s="326">
        <f t="shared" si="883"/>
        <v>0</v>
      </c>
      <c r="BG2078" s="22"/>
      <c r="BH2078" s="23"/>
      <c r="BI2078" s="22">
        <f t="shared" si="884"/>
        <v>0</v>
      </c>
      <c r="BJ2078" s="314"/>
      <c r="BK2078" s="314"/>
      <c r="BL2078" s="314"/>
      <c r="BM2078" s="314"/>
      <c r="BN2078" s="327" t="s">
        <v>25</v>
      </c>
      <c r="BO2078" s="324"/>
      <c r="BP2078" s="325"/>
      <c r="BQ2078" s="326"/>
      <c r="BR2078" s="326"/>
      <c r="BS2078" s="326">
        <f t="shared" si="895"/>
        <v>0</v>
      </c>
      <c r="BT2078" s="22"/>
      <c r="BU2078" s="23"/>
      <c r="BV2078" s="22">
        <f t="shared" si="896"/>
        <v>0</v>
      </c>
      <c r="BW2078" s="314"/>
      <c r="BX2078" s="314"/>
      <c r="BY2078" s="314"/>
      <c r="BZ2078" s="314"/>
      <c r="CA2078" s="31" t="s">
        <v>25</v>
      </c>
      <c r="CB2078" s="11"/>
      <c r="CC2078" s="12"/>
      <c r="CD2078" s="28"/>
      <c r="CE2078" s="28"/>
      <c r="CF2078" s="28">
        <f t="shared" si="887"/>
        <v>0</v>
      </c>
      <c r="CG2078" s="10"/>
      <c r="CH2078" s="15"/>
      <c r="CI2078" s="10">
        <f t="shared" si="888"/>
        <v>0</v>
      </c>
      <c r="CJ2078" s="5"/>
      <c r="CK2078" s="5"/>
      <c r="CL2078" s="5"/>
      <c r="CM2078" s="5"/>
    </row>
    <row r="2079" spans="1:91" x14ac:dyDescent="0.25">
      <c r="A2079" s="327" t="s">
        <v>25</v>
      </c>
      <c r="B2079" s="324"/>
      <c r="C2079" s="325"/>
      <c r="D2079" s="326"/>
      <c r="E2079" s="326"/>
      <c r="F2079" s="326">
        <f t="shared" si="889"/>
        <v>0</v>
      </c>
      <c r="G2079" s="22"/>
      <c r="H2079" s="23"/>
      <c r="I2079" s="22">
        <f t="shared" si="890"/>
        <v>0</v>
      </c>
      <c r="J2079" s="314"/>
      <c r="K2079" s="314"/>
      <c r="L2079" s="314"/>
      <c r="M2079" s="314"/>
      <c r="N2079" s="327" t="s">
        <v>25</v>
      </c>
      <c r="O2079" s="324"/>
      <c r="P2079" s="325"/>
      <c r="Q2079" s="326"/>
      <c r="R2079" s="326"/>
      <c r="S2079" s="326">
        <f t="shared" si="891"/>
        <v>0</v>
      </c>
      <c r="T2079" s="22"/>
      <c r="U2079" s="23"/>
      <c r="V2079" s="22">
        <f t="shared" si="892"/>
        <v>0</v>
      </c>
      <c r="W2079" s="314"/>
      <c r="X2079" s="314"/>
      <c r="Y2079" s="314"/>
      <c r="Z2079" s="314"/>
      <c r="AA2079" s="327" t="s">
        <v>25</v>
      </c>
      <c r="AB2079" s="324"/>
      <c r="AC2079" s="325"/>
      <c r="AD2079" s="326"/>
      <c r="AE2079" s="326"/>
      <c r="AF2079" s="326">
        <f t="shared" si="893"/>
        <v>0</v>
      </c>
      <c r="AG2079" s="22"/>
      <c r="AH2079" s="23"/>
      <c r="AI2079" s="22">
        <f t="shared" si="894"/>
        <v>0</v>
      </c>
      <c r="AJ2079" s="314"/>
      <c r="AK2079" s="314"/>
      <c r="AL2079" s="314"/>
      <c r="AM2079" s="314"/>
      <c r="AN2079" s="327" t="s">
        <v>25</v>
      </c>
      <c r="AO2079" s="324"/>
      <c r="AP2079" s="325"/>
      <c r="AQ2079" s="326"/>
      <c r="AR2079" s="326"/>
      <c r="AS2079" s="326">
        <f t="shared" si="881"/>
        <v>0</v>
      </c>
      <c r="AT2079" s="22"/>
      <c r="AU2079" s="23"/>
      <c r="AV2079" s="22">
        <f t="shared" si="882"/>
        <v>0</v>
      </c>
      <c r="AW2079" s="314"/>
      <c r="AX2079" s="314"/>
      <c r="AY2079" s="314"/>
      <c r="AZ2079" s="314"/>
      <c r="BA2079" s="327" t="s">
        <v>25</v>
      </c>
      <c r="BB2079" s="324"/>
      <c r="BC2079" s="325"/>
      <c r="BD2079" s="326"/>
      <c r="BE2079" s="326"/>
      <c r="BF2079" s="326">
        <f t="shared" si="883"/>
        <v>0</v>
      </c>
      <c r="BG2079" s="22"/>
      <c r="BH2079" s="23"/>
      <c r="BI2079" s="22">
        <f t="shared" si="884"/>
        <v>0</v>
      </c>
      <c r="BJ2079" s="314"/>
      <c r="BK2079" s="314"/>
      <c r="BL2079" s="314"/>
      <c r="BM2079" s="314"/>
      <c r="BN2079" s="327" t="s">
        <v>25</v>
      </c>
      <c r="BO2079" s="324"/>
      <c r="BP2079" s="325"/>
      <c r="BQ2079" s="326"/>
      <c r="BR2079" s="326"/>
      <c r="BS2079" s="326">
        <f t="shared" si="895"/>
        <v>0</v>
      </c>
      <c r="BT2079" s="22"/>
      <c r="BU2079" s="23"/>
      <c r="BV2079" s="22">
        <f t="shared" si="896"/>
        <v>0</v>
      </c>
      <c r="BW2079" s="314"/>
      <c r="BX2079" s="314"/>
      <c r="BY2079" s="314"/>
      <c r="BZ2079" s="314"/>
      <c r="CA2079" s="31" t="s">
        <v>25</v>
      </c>
      <c r="CB2079" s="11"/>
      <c r="CC2079" s="12"/>
      <c r="CD2079" s="28"/>
      <c r="CE2079" s="28"/>
      <c r="CF2079" s="28">
        <f t="shared" si="887"/>
        <v>0</v>
      </c>
      <c r="CG2079" s="10"/>
      <c r="CH2079" s="15"/>
      <c r="CI2079" s="10">
        <f t="shared" si="888"/>
        <v>0</v>
      </c>
      <c r="CJ2079" s="5"/>
      <c r="CK2079" s="5"/>
      <c r="CL2079" s="5"/>
      <c r="CM2079" s="5"/>
    </row>
    <row r="2080" spans="1:91" x14ac:dyDescent="0.25">
      <c r="A2080" s="327" t="s">
        <v>25</v>
      </c>
      <c r="B2080" s="324"/>
      <c r="C2080" s="325"/>
      <c r="D2080" s="326"/>
      <c r="E2080" s="326"/>
      <c r="F2080" s="326">
        <f t="shared" si="889"/>
        <v>0</v>
      </c>
      <c r="G2080" s="22"/>
      <c r="H2080" s="23"/>
      <c r="I2080" s="22">
        <f t="shared" si="890"/>
        <v>0</v>
      </c>
      <c r="J2080" s="314"/>
      <c r="K2080" s="314"/>
      <c r="L2080" s="314"/>
      <c r="M2080" s="314"/>
      <c r="N2080" s="327" t="s">
        <v>25</v>
      </c>
      <c r="O2080" s="324"/>
      <c r="P2080" s="325"/>
      <c r="Q2080" s="326"/>
      <c r="R2080" s="326"/>
      <c r="S2080" s="326">
        <f t="shared" si="891"/>
        <v>0</v>
      </c>
      <c r="T2080" s="22"/>
      <c r="U2080" s="23"/>
      <c r="V2080" s="22">
        <f t="shared" si="892"/>
        <v>0</v>
      </c>
      <c r="W2080" s="314"/>
      <c r="X2080" s="314"/>
      <c r="Y2080" s="314"/>
      <c r="Z2080" s="314"/>
      <c r="AA2080" s="327" t="s">
        <v>25</v>
      </c>
      <c r="AB2080" s="324"/>
      <c r="AC2080" s="325"/>
      <c r="AD2080" s="326"/>
      <c r="AE2080" s="326"/>
      <c r="AF2080" s="326">
        <f t="shared" si="893"/>
        <v>0</v>
      </c>
      <c r="AG2080" s="22"/>
      <c r="AH2080" s="23"/>
      <c r="AI2080" s="22">
        <f t="shared" si="894"/>
        <v>0</v>
      </c>
      <c r="AJ2080" s="314"/>
      <c r="AK2080" s="314"/>
      <c r="AL2080" s="314"/>
      <c r="AM2080" s="314"/>
      <c r="AN2080" s="327" t="s">
        <v>25</v>
      </c>
      <c r="AO2080" s="324"/>
      <c r="AP2080" s="325"/>
      <c r="AQ2080" s="326"/>
      <c r="AR2080" s="326"/>
      <c r="AS2080" s="326">
        <f t="shared" si="881"/>
        <v>0</v>
      </c>
      <c r="AT2080" s="22"/>
      <c r="AU2080" s="23"/>
      <c r="AV2080" s="22">
        <f t="shared" si="882"/>
        <v>0</v>
      </c>
      <c r="AW2080" s="314"/>
      <c r="AX2080" s="314"/>
      <c r="AY2080" s="314"/>
      <c r="AZ2080" s="314"/>
      <c r="BA2080" s="327" t="s">
        <v>25</v>
      </c>
      <c r="BB2080" s="324"/>
      <c r="BC2080" s="325"/>
      <c r="BD2080" s="326"/>
      <c r="BE2080" s="326"/>
      <c r="BF2080" s="326">
        <f t="shared" si="883"/>
        <v>0</v>
      </c>
      <c r="BG2080" s="22"/>
      <c r="BH2080" s="23"/>
      <c r="BI2080" s="22">
        <f t="shared" si="884"/>
        <v>0</v>
      </c>
      <c r="BJ2080" s="314"/>
      <c r="BK2080" s="314"/>
      <c r="BL2080" s="314"/>
      <c r="BM2080" s="314"/>
      <c r="BN2080" s="327" t="s">
        <v>25</v>
      </c>
      <c r="BO2080" s="324"/>
      <c r="BP2080" s="325"/>
      <c r="BQ2080" s="326"/>
      <c r="BR2080" s="326"/>
      <c r="BS2080" s="326">
        <f t="shared" si="895"/>
        <v>0</v>
      </c>
      <c r="BT2080" s="22"/>
      <c r="BU2080" s="23"/>
      <c r="BV2080" s="22">
        <f t="shared" si="896"/>
        <v>0</v>
      </c>
      <c r="BW2080" s="314"/>
      <c r="BX2080" s="314"/>
      <c r="BY2080" s="314"/>
      <c r="BZ2080" s="314"/>
      <c r="CA2080" s="31" t="s">
        <v>25</v>
      </c>
      <c r="CB2080" s="11"/>
      <c r="CC2080" s="12"/>
      <c r="CD2080" s="28"/>
      <c r="CE2080" s="28"/>
      <c r="CF2080" s="28">
        <f t="shared" si="887"/>
        <v>0</v>
      </c>
      <c r="CG2080" s="10"/>
      <c r="CH2080" s="15"/>
      <c r="CI2080" s="10">
        <f t="shared" si="888"/>
        <v>0</v>
      </c>
      <c r="CJ2080" s="5"/>
      <c r="CK2080" s="5"/>
      <c r="CL2080" s="5"/>
      <c r="CM2080" s="5"/>
    </row>
    <row r="2081" spans="1:91" x14ac:dyDescent="0.25">
      <c r="A2081" s="327" t="s">
        <v>39</v>
      </c>
      <c r="B2081" s="324" t="s">
        <v>1261</v>
      </c>
      <c r="C2081" s="325"/>
      <c r="D2081" s="326"/>
      <c r="E2081" s="326"/>
      <c r="F2081" s="326"/>
      <c r="G2081" s="22">
        <v>18</v>
      </c>
      <c r="H2081" s="23">
        <v>5</v>
      </c>
      <c r="I2081" s="22">
        <f t="shared" ref="I2081:I2082" si="897">SUM(G2081*H2081)</f>
        <v>90</v>
      </c>
      <c r="J2081" s="314"/>
      <c r="K2081" s="314"/>
      <c r="L2081" s="314"/>
      <c r="M2081" s="314"/>
      <c r="N2081" s="327" t="s">
        <v>39</v>
      </c>
      <c r="O2081" s="324" t="s">
        <v>1261</v>
      </c>
      <c r="P2081" s="325"/>
      <c r="Q2081" s="326"/>
      <c r="R2081" s="326"/>
      <c r="S2081" s="326"/>
      <c r="T2081" s="22">
        <v>18</v>
      </c>
      <c r="U2081" s="23">
        <v>5</v>
      </c>
      <c r="V2081" s="22">
        <f t="shared" ref="V2081:V2104" si="898">SUM(T2081*U2081)</f>
        <v>90</v>
      </c>
      <c r="W2081" s="314"/>
      <c r="X2081" s="314"/>
      <c r="Y2081" s="314"/>
      <c r="Z2081" s="314"/>
      <c r="AA2081" s="327" t="s">
        <v>39</v>
      </c>
      <c r="AB2081" s="324" t="s">
        <v>1261</v>
      </c>
      <c r="AC2081" s="325"/>
      <c r="AD2081" s="326"/>
      <c r="AE2081" s="326"/>
      <c r="AF2081" s="326"/>
      <c r="AG2081" s="22">
        <v>18</v>
      </c>
      <c r="AH2081" s="23">
        <v>5</v>
      </c>
      <c r="AI2081" s="22">
        <f t="shared" ref="AI2081:AI2104" si="899">SUM(AG2081*AH2081)</f>
        <v>90</v>
      </c>
      <c r="AJ2081" s="314"/>
      <c r="AK2081" s="314"/>
      <c r="AL2081" s="314"/>
      <c r="AM2081" s="314"/>
      <c r="AN2081" s="327" t="s">
        <v>39</v>
      </c>
      <c r="AO2081" s="324" t="s">
        <v>1261</v>
      </c>
      <c r="AP2081" s="325"/>
      <c r="AQ2081" s="326"/>
      <c r="AR2081" s="326"/>
      <c r="AS2081" s="326"/>
      <c r="AT2081" s="22">
        <v>18</v>
      </c>
      <c r="AU2081" s="23">
        <v>5</v>
      </c>
      <c r="AV2081" s="22">
        <f t="shared" ref="AV2081:AV2104" si="900">SUM(AT2081*AU2081)</f>
        <v>90</v>
      </c>
      <c r="AW2081" s="314"/>
      <c r="AX2081" s="314"/>
      <c r="AY2081" s="314"/>
      <c r="AZ2081" s="314"/>
      <c r="BA2081" s="327" t="s">
        <v>39</v>
      </c>
      <c r="BB2081" s="324" t="s">
        <v>1261</v>
      </c>
      <c r="BC2081" s="325"/>
      <c r="BD2081" s="326"/>
      <c r="BE2081" s="326"/>
      <c r="BF2081" s="326"/>
      <c r="BG2081" s="22">
        <v>18</v>
      </c>
      <c r="BH2081" s="23">
        <v>5</v>
      </c>
      <c r="BI2081" s="22">
        <f t="shared" ref="BI2081:BI2104" si="901">SUM(BG2081*BH2081)</f>
        <v>90</v>
      </c>
      <c r="BJ2081" s="314"/>
      <c r="BK2081" s="314"/>
      <c r="BL2081" s="314"/>
      <c r="BM2081" s="314"/>
      <c r="BN2081" s="327" t="s">
        <v>39</v>
      </c>
      <c r="BO2081" s="324" t="s">
        <v>1261</v>
      </c>
      <c r="BP2081" s="325"/>
      <c r="BQ2081" s="326"/>
      <c r="BR2081" s="326"/>
      <c r="BS2081" s="326"/>
      <c r="BT2081" s="22">
        <v>18</v>
      </c>
      <c r="BU2081" s="23">
        <v>5</v>
      </c>
      <c r="BV2081" s="22">
        <f t="shared" ref="BV2081:BV2104" si="902">SUM(BT2081*BU2081)</f>
        <v>90</v>
      </c>
      <c r="BW2081" s="314"/>
      <c r="BX2081" s="314"/>
      <c r="BY2081" s="314"/>
      <c r="BZ2081" s="314"/>
      <c r="CA2081" s="31" t="s">
        <v>39</v>
      </c>
      <c r="CB2081" s="11" t="s">
        <v>1261</v>
      </c>
      <c r="CC2081" s="12"/>
      <c r="CD2081" s="28"/>
      <c r="CE2081" s="28"/>
      <c r="CF2081" s="28"/>
      <c r="CG2081" s="10">
        <v>18</v>
      </c>
      <c r="CH2081" s="15">
        <v>5</v>
      </c>
      <c r="CI2081" s="10">
        <f t="shared" ref="CI2081:CI2104" si="903">SUM(CG2081*CH2081)</f>
        <v>90</v>
      </c>
      <c r="CJ2081" s="5"/>
      <c r="CK2081" s="5"/>
      <c r="CL2081" s="5"/>
      <c r="CM2081" s="5"/>
    </row>
    <row r="2082" spans="1:91" x14ac:dyDescent="0.25">
      <c r="A2082" s="327" t="s">
        <v>39</v>
      </c>
      <c r="B2082" s="324" t="s">
        <v>1264</v>
      </c>
      <c r="C2082" s="325"/>
      <c r="D2082" s="326"/>
      <c r="E2082" s="326"/>
      <c r="F2082" s="326"/>
      <c r="G2082" s="22">
        <v>9</v>
      </c>
      <c r="H2082" s="23">
        <v>15</v>
      </c>
      <c r="I2082" s="22">
        <f t="shared" si="897"/>
        <v>135</v>
      </c>
      <c r="J2082" s="314"/>
      <c r="K2082" s="314"/>
      <c r="L2082" s="314"/>
      <c r="M2082" s="314"/>
      <c r="N2082" s="327" t="s">
        <v>39</v>
      </c>
      <c r="O2082" s="324" t="s">
        <v>1264</v>
      </c>
      <c r="P2082" s="325"/>
      <c r="Q2082" s="326"/>
      <c r="R2082" s="326"/>
      <c r="S2082" s="326"/>
      <c r="T2082" s="22">
        <v>9</v>
      </c>
      <c r="U2082" s="23">
        <v>15</v>
      </c>
      <c r="V2082" s="22">
        <f t="shared" si="898"/>
        <v>135</v>
      </c>
      <c r="W2082" s="314"/>
      <c r="X2082" s="314"/>
      <c r="Y2082" s="314"/>
      <c r="Z2082" s="314"/>
      <c r="AA2082" s="327" t="s">
        <v>39</v>
      </c>
      <c r="AB2082" s="324" t="s">
        <v>1264</v>
      </c>
      <c r="AC2082" s="325"/>
      <c r="AD2082" s="326"/>
      <c r="AE2082" s="326"/>
      <c r="AF2082" s="326"/>
      <c r="AG2082" s="22">
        <v>9</v>
      </c>
      <c r="AH2082" s="23">
        <v>15</v>
      </c>
      <c r="AI2082" s="22">
        <f t="shared" si="899"/>
        <v>135</v>
      </c>
      <c r="AJ2082" s="314"/>
      <c r="AK2082" s="314"/>
      <c r="AL2082" s="314"/>
      <c r="AM2082" s="314"/>
      <c r="AN2082" s="327" t="s">
        <v>39</v>
      </c>
      <c r="AO2082" s="324" t="s">
        <v>1264</v>
      </c>
      <c r="AP2082" s="325"/>
      <c r="AQ2082" s="326"/>
      <c r="AR2082" s="326"/>
      <c r="AS2082" s="326"/>
      <c r="AT2082" s="22">
        <v>9</v>
      </c>
      <c r="AU2082" s="23">
        <v>15</v>
      </c>
      <c r="AV2082" s="22">
        <f t="shared" si="900"/>
        <v>135</v>
      </c>
      <c r="AW2082" s="314"/>
      <c r="AX2082" s="314"/>
      <c r="AY2082" s="314"/>
      <c r="AZ2082" s="314"/>
      <c r="BA2082" s="327" t="s">
        <v>39</v>
      </c>
      <c r="BB2082" s="324" t="s">
        <v>1264</v>
      </c>
      <c r="BC2082" s="325"/>
      <c r="BD2082" s="326"/>
      <c r="BE2082" s="326"/>
      <c r="BF2082" s="326"/>
      <c r="BG2082" s="22">
        <v>9</v>
      </c>
      <c r="BH2082" s="23">
        <v>15</v>
      </c>
      <c r="BI2082" s="22">
        <f t="shared" si="901"/>
        <v>135</v>
      </c>
      <c r="BJ2082" s="314"/>
      <c r="BK2082" s="314"/>
      <c r="BL2082" s="314"/>
      <c r="BM2082" s="314"/>
      <c r="BN2082" s="327" t="s">
        <v>39</v>
      </c>
      <c r="BO2082" s="324" t="s">
        <v>1264</v>
      </c>
      <c r="BP2082" s="325"/>
      <c r="BQ2082" s="326"/>
      <c r="BR2082" s="326"/>
      <c r="BS2082" s="326"/>
      <c r="BT2082" s="22">
        <v>9</v>
      </c>
      <c r="BU2082" s="23">
        <v>15</v>
      </c>
      <c r="BV2082" s="22">
        <f t="shared" si="902"/>
        <v>135</v>
      </c>
      <c r="BW2082" s="314"/>
      <c r="BX2082" s="314"/>
      <c r="BY2082" s="314"/>
      <c r="BZ2082" s="314"/>
      <c r="CA2082" s="31" t="s">
        <v>39</v>
      </c>
      <c r="CB2082" s="11" t="s">
        <v>1264</v>
      </c>
      <c r="CC2082" s="12"/>
      <c r="CD2082" s="28"/>
      <c r="CE2082" s="28"/>
      <c r="CF2082" s="28"/>
      <c r="CG2082" s="10">
        <v>9</v>
      </c>
      <c r="CH2082" s="15">
        <v>15</v>
      </c>
      <c r="CI2082" s="10">
        <f t="shared" si="903"/>
        <v>135</v>
      </c>
      <c r="CJ2082" s="5"/>
      <c r="CK2082" s="5"/>
      <c r="CL2082" s="5"/>
      <c r="CM2082" s="5"/>
    </row>
    <row r="2083" spans="1:91" x14ac:dyDescent="0.25">
      <c r="A2083" s="327" t="s">
        <v>39</v>
      </c>
      <c r="B2083" s="324"/>
      <c r="C2083" s="325"/>
      <c r="D2083" s="326"/>
      <c r="E2083" s="326"/>
      <c r="F2083" s="326"/>
      <c r="G2083" s="22"/>
      <c r="H2083" s="23"/>
      <c r="I2083" s="22">
        <f t="shared" ref="I2083" si="904">SUM(G2083*H2083)</f>
        <v>0</v>
      </c>
      <c r="J2083" s="314"/>
      <c r="K2083" s="314"/>
      <c r="L2083" s="314"/>
      <c r="M2083" s="314"/>
      <c r="N2083" s="327" t="s">
        <v>39</v>
      </c>
      <c r="O2083" s="324"/>
      <c r="P2083" s="325"/>
      <c r="Q2083" s="326"/>
      <c r="R2083" s="326"/>
      <c r="S2083" s="326"/>
      <c r="T2083" s="22"/>
      <c r="U2083" s="23"/>
      <c r="V2083" s="22">
        <f t="shared" si="898"/>
        <v>0</v>
      </c>
      <c r="W2083" s="314"/>
      <c r="X2083" s="314"/>
      <c r="Y2083" s="314"/>
      <c r="Z2083" s="314"/>
      <c r="AA2083" s="327" t="s">
        <v>39</v>
      </c>
      <c r="AB2083" s="324"/>
      <c r="AC2083" s="325"/>
      <c r="AD2083" s="326"/>
      <c r="AE2083" s="326"/>
      <c r="AF2083" s="326"/>
      <c r="AG2083" s="22"/>
      <c r="AH2083" s="23"/>
      <c r="AI2083" s="22">
        <f t="shared" si="899"/>
        <v>0</v>
      </c>
      <c r="AJ2083" s="314"/>
      <c r="AK2083" s="314"/>
      <c r="AL2083" s="314"/>
      <c r="AM2083" s="314"/>
      <c r="AN2083" s="327" t="s">
        <v>39</v>
      </c>
      <c r="AO2083" s="324"/>
      <c r="AP2083" s="325"/>
      <c r="AQ2083" s="326"/>
      <c r="AR2083" s="326"/>
      <c r="AS2083" s="326"/>
      <c r="AT2083" s="22"/>
      <c r="AU2083" s="23"/>
      <c r="AV2083" s="22">
        <f t="shared" si="900"/>
        <v>0</v>
      </c>
      <c r="AW2083" s="314"/>
      <c r="AX2083" s="314"/>
      <c r="AY2083" s="314"/>
      <c r="AZ2083" s="314"/>
      <c r="BA2083" s="327" t="s">
        <v>39</v>
      </c>
      <c r="BB2083" s="324"/>
      <c r="BC2083" s="325"/>
      <c r="BD2083" s="326"/>
      <c r="BE2083" s="326"/>
      <c r="BF2083" s="326"/>
      <c r="BG2083" s="22"/>
      <c r="BH2083" s="23"/>
      <c r="BI2083" s="22">
        <f t="shared" si="901"/>
        <v>0</v>
      </c>
      <c r="BJ2083" s="314"/>
      <c r="BK2083" s="314"/>
      <c r="BL2083" s="314"/>
      <c r="BM2083" s="314"/>
      <c r="BN2083" s="327" t="s">
        <v>39</v>
      </c>
      <c r="BO2083" s="324"/>
      <c r="BP2083" s="325"/>
      <c r="BQ2083" s="326"/>
      <c r="BR2083" s="326"/>
      <c r="BS2083" s="326"/>
      <c r="BT2083" s="22"/>
      <c r="BU2083" s="23"/>
      <c r="BV2083" s="22">
        <f t="shared" si="902"/>
        <v>0</v>
      </c>
      <c r="BW2083" s="314"/>
      <c r="BX2083" s="314"/>
      <c r="BY2083" s="314"/>
      <c r="BZ2083" s="314"/>
      <c r="CA2083" s="31" t="s">
        <v>39</v>
      </c>
      <c r="CB2083" s="11"/>
      <c r="CC2083" s="12"/>
      <c r="CD2083" s="28"/>
      <c r="CE2083" s="28"/>
      <c r="CF2083" s="28"/>
      <c r="CG2083" s="10"/>
      <c r="CH2083" s="15"/>
      <c r="CI2083" s="10">
        <f t="shared" si="903"/>
        <v>0</v>
      </c>
      <c r="CJ2083" s="5"/>
      <c r="CK2083" s="5"/>
      <c r="CL2083" s="5"/>
      <c r="CM2083" s="5"/>
    </row>
    <row r="2084" spans="1:91" x14ac:dyDescent="0.25">
      <c r="A2084" s="328" t="s">
        <v>28</v>
      </c>
      <c r="B2084" s="324" t="s">
        <v>1191</v>
      </c>
      <c r="C2084" s="325"/>
      <c r="D2084" s="326"/>
      <c r="E2084" s="326"/>
      <c r="F2084" s="326"/>
      <c r="G2084" s="22">
        <v>1</v>
      </c>
      <c r="H2084" s="329">
        <f>SUM(VENEER!X71)</f>
        <v>8601.7799999999988</v>
      </c>
      <c r="I2084" s="22">
        <f t="shared" ref="I2084:I2086" si="905">SUM(G2084*H2084)</f>
        <v>8601.7799999999988</v>
      </c>
      <c r="J2084" s="329" t="s">
        <v>1338</v>
      </c>
      <c r="K2084" s="330"/>
      <c r="L2084" s="314"/>
      <c r="M2084" s="314"/>
      <c r="N2084" s="328" t="s">
        <v>28</v>
      </c>
      <c r="O2084" s="324" t="s">
        <v>1191</v>
      </c>
      <c r="P2084" s="359" t="s">
        <v>1605</v>
      </c>
      <c r="Q2084" s="326"/>
      <c r="R2084" s="326"/>
      <c r="S2084" s="326"/>
      <c r="T2084" s="22">
        <v>1</v>
      </c>
      <c r="U2084" s="329">
        <v>2600</v>
      </c>
      <c r="V2084" s="22">
        <f t="shared" si="898"/>
        <v>2600</v>
      </c>
      <c r="W2084" s="329" t="s">
        <v>1367</v>
      </c>
      <c r="X2084" s="330"/>
      <c r="Y2084" s="314"/>
      <c r="Z2084" s="314"/>
      <c r="AA2084" s="328" t="s">
        <v>28</v>
      </c>
      <c r="AB2084" s="324" t="s">
        <v>1191</v>
      </c>
      <c r="AC2084" s="325" t="s">
        <v>1606</v>
      </c>
      <c r="AD2084" s="326"/>
      <c r="AE2084" s="326"/>
      <c r="AF2084" s="326"/>
      <c r="AG2084" s="22">
        <v>1</v>
      </c>
      <c r="AH2084" s="329">
        <v>7521.86</v>
      </c>
      <c r="AI2084" s="22">
        <f t="shared" si="899"/>
        <v>7521.86</v>
      </c>
      <c r="AJ2084" s="329"/>
      <c r="AK2084" s="330"/>
      <c r="AL2084" s="314"/>
      <c r="AM2084" s="314"/>
      <c r="AN2084" s="328" t="s">
        <v>28</v>
      </c>
      <c r="AO2084" s="324" t="s">
        <v>1191</v>
      </c>
      <c r="AP2084" s="325" t="s">
        <v>1607</v>
      </c>
      <c r="AQ2084" s="326"/>
      <c r="AR2084" s="326"/>
      <c r="AS2084" s="326"/>
      <c r="AT2084" s="22">
        <v>1</v>
      </c>
      <c r="AU2084" s="329">
        <v>9033.17</v>
      </c>
      <c r="AV2084" s="22">
        <f t="shared" si="900"/>
        <v>9033.17</v>
      </c>
      <c r="AW2084" s="329"/>
      <c r="AX2084" s="330"/>
      <c r="AY2084" s="314"/>
      <c r="AZ2084" s="314"/>
      <c r="BA2084" s="328" t="s">
        <v>28</v>
      </c>
      <c r="BB2084" s="324" t="s">
        <v>1191</v>
      </c>
      <c r="BC2084" s="325" t="s">
        <v>1516</v>
      </c>
      <c r="BD2084" s="326"/>
      <c r="BE2084" s="326"/>
      <c r="BF2084" s="326"/>
      <c r="BG2084" s="22">
        <v>1</v>
      </c>
      <c r="BH2084" s="329">
        <f>SUM('EGGER LAMINATE'!N71)</f>
        <v>2494.1173749999998</v>
      </c>
      <c r="BI2084" s="22">
        <f t="shared" si="901"/>
        <v>2494.1173749999998</v>
      </c>
      <c r="BJ2084" s="329" t="s">
        <v>1527</v>
      </c>
      <c r="BK2084" s="330"/>
      <c r="BL2084" s="314"/>
      <c r="BM2084" s="314"/>
      <c r="BN2084" s="328" t="s">
        <v>28</v>
      </c>
      <c r="BO2084" s="324" t="s">
        <v>1191</v>
      </c>
      <c r="BP2084" s="325"/>
      <c r="BQ2084" s="326"/>
      <c r="BR2084" s="326"/>
      <c r="BS2084" s="326"/>
      <c r="BT2084" s="22">
        <v>1</v>
      </c>
      <c r="BU2084" s="329">
        <f>SUM(VENEER!U71)</f>
        <v>8790.2000000000007</v>
      </c>
      <c r="BV2084" s="22">
        <f t="shared" si="902"/>
        <v>8790.2000000000007</v>
      </c>
      <c r="BW2084" s="329" t="s">
        <v>1629</v>
      </c>
      <c r="BX2084" s="330"/>
      <c r="BY2084" s="314"/>
      <c r="BZ2084" s="314"/>
      <c r="CA2084" s="32" t="s">
        <v>28</v>
      </c>
      <c r="CB2084" s="11" t="s">
        <v>1191</v>
      </c>
      <c r="CC2084" s="12"/>
      <c r="CD2084" s="28"/>
      <c r="CE2084" s="28"/>
      <c r="CF2084" s="28"/>
      <c r="CG2084" s="10">
        <v>1</v>
      </c>
      <c r="CH2084" s="236">
        <f>SUM(VENEER!AE71)</f>
        <v>8346.06</v>
      </c>
      <c r="CI2084" s="10">
        <f t="shared" si="903"/>
        <v>8346.06</v>
      </c>
      <c r="CJ2084" s="171" t="s">
        <v>1676</v>
      </c>
      <c r="CK2084" s="172"/>
      <c r="CL2084" s="5"/>
      <c r="CM2084" s="5"/>
    </row>
    <row r="2085" spans="1:91" x14ac:dyDescent="0.25">
      <c r="A2085" s="328" t="s">
        <v>28</v>
      </c>
      <c r="B2085" s="324" t="s">
        <v>1262</v>
      </c>
      <c r="C2085" s="325"/>
      <c r="D2085" s="326"/>
      <c r="E2085" s="326"/>
      <c r="F2085" s="326"/>
      <c r="G2085" s="22">
        <v>6</v>
      </c>
      <c r="H2085" s="23">
        <v>165</v>
      </c>
      <c r="I2085" s="22">
        <f t="shared" si="905"/>
        <v>990</v>
      </c>
      <c r="J2085" s="314"/>
      <c r="K2085" s="314"/>
      <c r="L2085" s="314"/>
      <c r="M2085" s="314"/>
      <c r="N2085" s="328" t="s">
        <v>28</v>
      </c>
      <c r="O2085" s="324" t="s">
        <v>1262</v>
      </c>
      <c r="P2085" s="325"/>
      <c r="Q2085" s="326"/>
      <c r="R2085" s="326"/>
      <c r="S2085" s="326"/>
      <c r="T2085" s="22">
        <v>6</v>
      </c>
      <c r="U2085" s="23">
        <v>165</v>
      </c>
      <c r="V2085" s="22">
        <f t="shared" si="898"/>
        <v>990</v>
      </c>
      <c r="W2085" s="314"/>
      <c r="X2085" s="314"/>
      <c r="Y2085" s="314"/>
      <c r="Z2085" s="314"/>
      <c r="AA2085" s="328" t="s">
        <v>28</v>
      </c>
      <c r="AB2085" s="324" t="s">
        <v>1262</v>
      </c>
      <c r="AC2085" s="325"/>
      <c r="AD2085" s="326"/>
      <c r="AE2085" s="326"/>
      <c r="AF2085" s="326"/>
      <c r="AG2085" s="22">
        <v>6</v>
      </c>
      <c r="AH2085" s="23">
        <v>165</v>
      </c>
      <c r="AI2085" s="22">
        <f t="shared" si="899"/>
        <v>990</v>
      </c>
      <c r="AJ2085" s="314"/>
      <c r="AK2085" s="314"/>
      <c r="AL2085" s="314"/>
      <c r="AM2085" s="314"/>
      <c r="AN2085" s="328" t="s">
        <v>28</v>
      </c>
      <c r="AO2085" s="324" t="s">
        <v>1262</v>
      </c>
      <c r="AP2085" s="325"/>
      <c r="AQ2085" s="326"/>
      <c r="AR2085" s="326"/>
      <c r="AS2085" s="326"/>
      <c r="AT2085" s="22">
        <v>6</v>
      </c>
      <c r="AU2085" s="23">
        <v>165</v>
      </c>
      <c r="AV2085" s="22">
        <f t="shared" si="900"/>
        <v>990</v>
      </c>
      <c r="AW2085" s="314"/>
      <c r="AX2085" s="314"/>
      <c r="AY2085" s="314"/>
      <c r="AZ2085" s="314"/>
      <c r="BA2085" s="328" t="s">
        <v>28</v>
      </c>
      <c r="BB2085" s="324" t="s">
        <v>1262</v>
      </c>
      <c r="BC2085" s="325"/>
      <c r="BD2085" s="326"/>
      <c r="BE2085" s="326"/>
      <c r="BF2085" s="326"/>
      <c r="BG2085" s="22">
        <v>6</v>
      </c>
      <c r="BH2085" s="23">
        <v>165</v>
      </c>
      <c r="BI2085" s="22">
        <f t="shared" si="901"/>
        <v>990</v>
      </c>
      <c r="BJ2085" s="314"/>
      <c r="BK2085" s="314"/>
      <c r="BL2085" s="314"/>
      <c r="BM2085" s="314"/>
      <c r="BN2085" s="328" t="s">
        <v>28</v>
      </c>
      <c r="BO2085" s="324" t="s">
        <v>1262</v>
      </c>
      <c r="BP2085" s="325"/>
      <c r="BQ2085" s="326"/>
      <c r="BR2085" s="326"/>
      <c r="BS2085" s="326"/>
      <c r="BT2085" s="22">
        <v>6</v>
      </c>
      <c r="BU2085" s="23">
        <v>165</v>
      </c>
      <c r="BV2085" s="22">
        <f t="shared" si="902"/>
        <v>990</v>
      </c>
      <c r="BW2085" s="314"/>
      <c r="BX2085" s="314"/>
      <c r="BY2085" s="314"/>
      <c r="BZ2085" s="314"/>
      <c r="CA2085" s="32" t="s">
        <v>28</v>
      </c>
      <c r="CB2085" s="11" t="s">
        <v>1262</v>
      </c>
      <c r="CC2085" s="12"/>
      <c r="CD2085" s="28"/>
      <c r="CE2085" s="28"/>
      <c r="CF2085" s="28"/>
      <c r="CG2085" s="10">
        <v>6</v>
      </c>
      <c r="CH2085" s="15">
        <v>165</v>
      </c>
      <c r="CI2085" s="10">
        <f t="shared" si="903"/>
        <v>990</v>
      </c>
      <c r="CJ2085" s="5"/>
      <c r="CK2085" s="5"/>
      <c r="CL2085" s="5"/>
      <c r="CM2085" s="5"/>
    </row>
    <row r="2086" spans="1:91" x14ac:dyDescent="0.25">
      <c r="A2086" s="328" t="s">
        <v>28</v>
      </c>
      <c r="B2086" s="324" t="s">
        <v>1263</v>
      </c>
      <c r="C2086" s="325"/>
      <c r="D2086" s="326"/>
      <c r="E2086" s="326"/>
      <c r="F2086" s="326"/>
      <c r="G2086" s="22">
        <v>6</v>
      </c>
      <c r="H2086" s="23">
        <v>250</v>
      </c>
      <c r="I2086" s="22">
        <f t="shared" si="905"/>
        <v>1500</v>
      </c>
      <c r="J2086" s="314"/>
      <c r="K2086" s="314"/>
      <c r="L2086" s="314"/>
      <c r="M2086" s="314"/>
      <c r="N2086" s="328" t="s">
        <v>28</v>
      </c>
      <c r="O2086" s="324" t="s">
        <v>1263</v>
      </c>
      <c r="P2086" s="325"/>
      <c r="Q2086" s="326"/>
      <c r="R2086" s="326"/>
      <c r="S2086" s="326"/>
      <c r="T2086" s="22">
        <v>6</v>
      </c>
      <c r="U2086" s="23">
        <v>250</v>
      </c>
      <c r="V2086" s="22">
        <f t="shared" si="898"/>
        <v>1500</v>
      </c>
      <c r="W2086" s="314"/>
      <c r="X2086" s="314"/>
      <c r="Y2086" s="314"/>
      <c r="Z2086" s="314"/>
      <c r="AA2086" s="328" t="s">
        <v>28</v>
      </c>
      <c r="AB2086" s="324" t="s">
        <v>1263</v>
      </c>
      <c r="AC2086" s="325"/>
      <c r="AD2086" s="326"/>
      <c r="AE2086" s="326"/>
      <c r="AF2086" s="326"/>
      <c r="AG2086" s="22">
        <v>6</v>
      </c>
      <c r="AH2086" s="23">
        <v>250</v>
      </c>
      <c r="AI2086" s="22">
        <f t="shared" si="899"/>
        <v>1500</v>
      </c>
      <c r="AJ2086" s="314"/>
      <c r="AK2086" s="314"/>
      <c r="AL2086" s="314"/>
      <c r="AM2086" s="314"/>
      <c r="AN2086" s="328" t="s">
        <v>28</v>
      </c>
      <c r="AO2086" s="324" t="s">
        <v>1263</v>
      </c>
      <c r="AP2086" s="325"/>
      <c r="AQ2086" s="326"/>
      <c r="AR2086" s="326"/>
      <c r="AS2086" s="326"/>
      <c r="AT2086" s="22">
        <v>6</v>
      </c>
      <c r="AU2086" s="23">
        <v>250</v>
      </c>
      <c r="AV2086" s="22">
        <f t="shared" si="900"/>
        <v>1500</v>
      </c>
      <c r="AW2086" s="314"/>
      <c r="AX2086" s="314"/>
      <c r="AY2086" s="314"/>
      <c r="AZ2086" s="314"/>
      <c r="BA2086" s="328" t="s">
        <v>28</v>
      </c>
      <c r="BB2086" s="324" t="s">
        <v>1263</v>
      </c>
      <c r="BC2086" s="325"/>
      <c r="BD2086" s="326"/>
      <c r="BE2086" s="326"/>
      <c r="BF2086" s="326"/>
      <c r="BG2086" s="22">
        <v>6</v>
      </c>
      <c r="BH2086" s="23">
        <v>250</v>
      </c>
      <c r="BI2086" s="22">
        <f t="shared" si="901"/>
        <v>1500</v>
      </c>
      <c r="BJ2086" s="314"/>
      <c r="BK2086" s="314"/>
      <c r="BL2086" s="314"/>
      <c r="BM2086" s="314"/>
      <c r="BN2086" s="328" t="s">
        <v>28</v>
      </c>
      <c r="BO2086" s="324" t="s">
        <v>1263</v>
      </c>
      <c r="BP2086" s="325"/>
      <c r="BQ2086" s="326"/>
      <c r="BR2086" s="326"/>
      <c r="BS2086" s="326"/>
      <c r="BT2086" s="22">
        <v>6</v>
      </c>
      <c r="BU2086" s="23">
        <v>250</v>
      </c>
      <c r="BV2086" s="22">
        <f t="shared" si="902"/>
        <v>1500</v>
      </c>
      <c r="BW2086" s="314"/>
      <c r="BX2086" s="314"/>
      <c r="BY2086" s="314"/>
      <c r="BZ2086" s="314"/>
      <c r="CA2086" s="32" t="s">
        <v>28</v>
      </c>
      <c r="CB2086" s="11" t="s">
        <v>1263</v>
      </c>
      <c r="CC2086" s="12"/>
      <c r="CD2086" s="28"/>
      <c r="CE2086" s="28"/>
      <c r="CF2086" s="28"/>
      <c r="CG2086" s="10">
        <v>6</v>
      </c>
      <c r="CH2086" s="15">
        <v>250</v>
      </c>
      <c r="CI2086" s="10">
        <f t="shared" si="903"/>
        <v>1500</v>
      </c>
      <c r="CJ2086" s="5"/>
      <c r="CK2086" s="5"/>
      <c r="CL2086" s="5"/>
      <c r="CM2086" s="5"/>
    </row>
    <row r="2087" spans="1:91" x14ac:dyDescent="0.25">
      <c r="A2087" s="311" t="s">
        <v>26</v>
      </c>
      <c r="B2087" s="324"/>
      <c r="C2087" s="325"/>
      <c r="D2087" s="326"/>
      <c r="E2087" s="326"/>
      <c r="F2087" s="326"/>
      <c r="G2087" s="331">
        <v>0.1</v>
      </c>
      <c r="H2087" s="23">
        <f>SUM(I2084:I2086)</f>
        <v>11091.779999999999</v>
      </c>
      <c r="I2087" s="22">
        <f t="shared" ref="I2087:I2104" si="906">SUM(G2087*H2087)</f>
        <v>1109.1779999999999</v>
      </c>
      <c r="J2087" s="314"/>
      <c r="K2087" s="314"/>
      <c r="L2087" s="314"/>
      <c r="M2087" s="314"/>
      <c r="N2087" s="311" t="s">
        <v>26</v>
      </c>
      <c r="O2087" s="324"/>
      <c r="P2087" s="325"/>
      <c r="Q2087" s="326"/>
      <c r="R2087" s="326"/>
      <c r="S2087" s="326"/>
      <c r="T2087" s="331">
        <v>0.1</v>
      </c>
      <c r="U2087" s="23">
        <f>SUM(V2084:V2086)</f>
        <v>5090</v>
      </c>
      <c r="V2087" s="22">
        <f t="shared" si="898"/>
        <v>509</v>
      </c>
      <c r="W2087" s="314"/>
      <c r="X2087" s="314"/>
      <c r="Y2087" s="314"/>
      <c r="Z2087" s="314"/>
      <c r="AA2087" s="311" t="s">
        <v>26</v>
      </c>
      <c r="AB2087" s="324"/>
      <c r="AC2087" s="325"/>
      <c r="AD2087" s="326"/>
      <c r="AE2087" s="326"/>
      <c r="AF2087" s="326"/>
      <c r="AG2087" s="331">
        <v>0.1</v>
      </c>
      <c r="AH2087" s="23">
        <f>SUM(AI2084:AI2086)</f>
        <v>10011.86</v>
      </c>
      <c r="AI2087" s="22">
        <f t="shared" si="899"/>
        <v>1001.1860000000001</v>
      </c>
      <c r="AJ2087" s="314"/>
      <c r="AK2087" s="314"/>
      <c r="AL2087" s="314"/>
      <c r="AM2087" s="314"/>
      <c r="AN2087" s="311" t="s">
        <v>26</v>
      </c>
      <c r="AO2087" s="324"/>
      <c r="AP2087" s="325"/>
      <c r="AQ2087" s="326"/>
      <c r="AR2087" s="326"/>
      <c r="AS2087" s="326"/>
      <c r="AT2087" s="331">
        <v>0.1</v>
      </c>
      <c r="AU2087" s="23">
        <f>SUM(AV2084:AV2086)</f>
        <v>11523.17</v>
      </c>
      <c r="AV2087" s="22">
        <f t="shared" si="900"/>
        <v>1152.317</v>
      </c>
      <c r="AW2087" s="314"/>
      <c r="AX2087" s="314"/>
      <c r="AY2087" s="314"/>
      <c r="AZ2087" s="314"/>
      <c r="BA2087" s="311" t="s">
        <v>26</v>
      </c>
      <c r="BB2087" s="324"/>
      <c r="BC2087" s="325"/>
      <c r="BD2087" s="326"/>
      <c r="BE2087" s="326"/>
      <c r="BF2087" s="326"/>
      <c r="BG2087" s="331">
        <v>0.1</v>
      </c>
      <c r="BH2087" s="23">
        <f>SUM(BI2084:BI2086)</f>
        <v>4984.1173749999998</v>
      </c>
      <c r="BI2087" s="22">
        <f t="shared" si="901"/>
        <v>498.41173750000002</v>
      </c>
      <c r="BJ2087" s="314"/>
      <c r="BK2087" s="314"/>
      <c r="BL2087" s="314"/>
      <c r="BM2087" s="314"/>
      <c r="BN2087" s="311" t="s">
        <v>26</v>
      </c>
      <c r="BO2087" s="324"/>
      <c r="BP2087" s="325"/>
      <c r="BQ2087" s="326"/>
      <c r="BR2087" s="326"/>
      <c r="BS2087" s="326"/>
      <c r="BT2087" s="331">
        <v>0.1</v>
      </c>
      <c r="BU2087" s="23">
        <f>SUM(BV2084:BV2086)</f>
        <v>11280.2</v>
      </c>
      <c r="BV2087" s="22">
        <f t="shared" si="902"/>
        <v>1128.0200000000002</v>
      </c>
      <c r="BW2087" s="314"/>
      <c r="BX2087" s="314"/>
      <c r="BY2087" s="314"/>
      <c r="BZ2087" s="314"/>
      <c r="CA2087" t="s">
        <v>26</v>
      </c>
      <c r="CB2087" s="11"/>
      <c r="CC2087" s="12"/>
      <c r="CD2087" s="28"/>
      <c r="CE2087" s="28"/>
      <c r="CF2087" s="28"/>
      <c r="CG2087" s="33">
        <v>0.1</v>
      </c>
      <c r="CH2087" s="15">
        <f>SUM(CI2084:CI2086)</f>
        <v>10836.06</v>
      </c>
      <c r="CI2087" s="10">
        <f t="shared" si="903"/>
        <v>1083.606</v>
      </c>
      <c r="CJ2087" s="5"/>
      <c r="CK2087" s="5"/>
      <c r="CL2087" s="5"/>
      <c r="CM2087" s="5"/>
    </row>
    <row r="2088" spans="1:91" x14ac:dyDescent="0.25">
      <c r="A2088" s="311"/>
      <c r="B2088" s="324" t="s">
        <v>27</v>
      </c>
      <c r="C2088" s="325"/>
      <c r="D2088" s="326"/>
      <c r="E2088" s="326"/>
      <c r="F2088" s="326"/>
      <c r="G2088" s="22"/>
      <c r="H2088" s="23"/>
      <c r="I2088" s="22">
        <f t="shared" si="906"/>
        <v>0</v>
      </c>
      <c r="J2088" s="314"/>
      <c r="K2088" s="314"/>
      <c r="L2088" s="314"/>
      <c r="M2088" s="314"/>
      <c r="N2088" s="311"/>
      <c r="O2088" s="324" t="s">
        <v>27</v>
      </c>
      <c r="P2088" s="325"/>
      <c r="Q2088" s="326"/>
      <c r="R2088" s="326"/>
      <c r="S2088" s="326"/>
      <c r="T2088" s="22"/>
      <c r="U2088" s="23"/>
      <c r="V2088" s="22">
        <f t="shared" si="898"/>
        <v>0</v>
      </c>
      <c r="W2088" s="314"/>
      <c r="X2088" s="314"/>
      <c r="Y2088" s="314"/>
      <c r="Z2088" s="314"/>
      <c r="AA2088" s="311"/>
      <c r="AB2088" s="324" t="s">
        <v>27</v>
      </c>
      <c r="AC2088" s="325"/>
      <c r="AD2088" s="326"/>
      <c r="AE2088" s="326"/>
      <c r="AF2088" s="326"/>
      <c r="AG2088" s="22"/>
      <c r="AH2088" s="23"/>
      <c r="AI2088" s="22">
        <f t="shared" si="899"/>
        <v>0</v>
      </c>
      <c r="AJ2088" s="314"/>
      <c r="AK2088" s="314"/>
      <c r="AL2088" s="314"/>
      <c r="AM2088" s="314"/>
      <c r="AN2088" s="311"/>
      <c r="AO2088" s="324" t="s">
        <v>27</v>
      </c>
      <c r="AP2088" s="325"/>
      <c r="AQ2088" s="326"/>
      <c r="AR2088" s="326"/>
      <c r="AS2088" s="326"/>
      <c r="AT2088" s="22"/>
      <c r="AU2088" s="23"/>
      <c r="AV2088" s="22">
        <f t="shared" si="900"/>
        <v>0</v>
      </c>
      <c r="AW2088" s="314"/>
      <c r="AX2088" s="314"/>
      <c r="AY2088" s="314"/>
      <c r="AZ2088" s="314"/>
      <c r="BA2088" s="311"/>
      <c r="BB2088" s="324" t="s">
        <v>27</v>
      </c>
      <c r="BC2088" s="325"/>
      <c r="BD2088" s="326"/>
      <c r="BE2088" s="326"/>
      <c r="BF2088" s="326"/>
      <c r="BG2088" s="22"/>
      <c r="BH2088" s="23"/>
      <c r="BI2088" s="22">
        <f t="shared" si="901"/>
        <v>0</v>
      </c>
      <c r="BJ2088" s="314"/>
      <c r="BK2088" s="314"/>
      <c r="BL2088" s="314"/>
      <c r="BM2088" s="314"/>
      <c r="BN2088" s="311"/>
      <c r="BO2088" s="324" t="s">
        <v>27</v>
      </c>
      <c r="BP2088" s="325"/>
      <c r="BQ2088" s="326"/>
      <c r="BR2088" s="326"/>
      <c r="BS2088" s="326"/>
      <c r="BT2088" s="22">
        <f>SUM(BT2075)</f>
        <v>22.5</v>
      </c>
      <c r="BU2088" s="329">
        <v>1.75</v>
      </c>
      <c r="BV2088" s="22">
        <f t="shared" si="902"/>
        <v>39.375</v>
      </c>
      <c r="BW2088" s="314"/>
      <c r="BX2088" s="314"/>
      <c r="BY2088" s="314"/>
      <c r="BZ2088" s="314"/>
      <c r="CB2088" s="11" t="s">
        <v>27</v>
      </c>
      <c r="CC2088" s="12"/>
      <c r="CD2088" s="28"/>
      <c r="CE2088" s="28"/>
      <c r="CF2088" s="28"/>
      <c r="CG2088" s="10">
        <f>SUM(CG2075)</f>
        <v>22.5</v>
      </c>
      <c r="CH2088" s="171">
        <v>1.75</v>
      </c>
      <c r="CI2088" s="10">
        <f t="shared" si="903"/>
        <v>39.375</v>
      </c>
      <c r="CJ2088" s="5"/>
      <c r="CK2088" s="5"/>
      <c r="CL2088" s="5"/>
      <c r="CM2088" s="5"/>
    </row>
    <row r="2089" spans="1:91" x14ac:dyDescent="0.25">
      <c r="A2089" s="311"/>
      <c r="B2089" s="324" t="s">
        <v>13</v>
      </c>
      <c r="C2089" s="325" t="s">
        <v>14</v>
      </c>
      <c r="D2089" s="326" t="s">
        <v>29</v>
      </c>
      <c r="E2089" s="326"/>
      <c r="F2089" s="326">
        <f>SUM(G2075:G2077)</f>
        <v>22.5</v>
      </c>
      <c r="G2089" s="332">
        <f>SUM(F2089)/20</f>
        <v>1.125</v>
      </c>
      <c r="H2089" s="23"/>
      <c r="I2089" s="22">
        <f t="shared" si="906"/>
        <v>0</v>
      </c>
      <c r="J2089" s="314"/>
      <c r="K2089" s="314"/>
      <c r="L2089" s="314"/>
      <c r="M2089" s="314"/>
      <c r="N2089" s="311"/>
      <c r="O2089" s="324" t="s">
        <v>13</v>
      </c>
      <c r="P2089" s="325" t="s">
        <v>14</v>
      </c>
      <c r="Q2089" s="326" t="s">
        <v>29</v>
      </c>
      <c r="R2089" s="326"/>
      <c r="S2089" s="326">
        <f>SUM(T2075:T2077)</f>
        <v>22.5</v>
      </c>
      <c r="T2089" s="332">
        <f>SUM(S2089)/20</f>
        <v>1.125</v>
      </c>
      <c r="U2089" s="23"/>
      <c r="V2089" s="22">
        <f t="shared" si="898"/>
        <v>0</v>
      </c>
      <c r="W2089" s="314"/>
      <c r="X2089" s="314"/>
      <c r="Y2089" s="314"/>
      <c r="Z2089" s="314"/>
      <c r="AA2089" s="311"/>
      <c r="AB2089" s="324" t="s">
        <v>13</v>
      </c>
      <c r="AC2089" s="325" t="s">
        <v>14</v>
      </c>
      <c r="AD2089" s="326" t="s">
        <v>29</v>
      </c>
      <c r="AE2089" s="326"/>
      <c r="AF2089" s="326">
        <f>SUM(AG2075:AG2077)</f>
        <v>22.5</v>
      </c>
      <c r="AG2089" s="332">
        <f>SUM(AF2089)/20</f>
        <v>1.125</v>
      </c>
      <c r="AH2089" s="23"/>
      <c r="AI2089" s="22">
        <f t="shared" si="899"/>
        <v>0</v>
      </c>
      <c r="AJ2089" s="314"/>
      <c r="AK2089" s="314"/>
      <c r="AL2089" s="314"/>
      <c r="AM2089" s="314"/>
      <c r="AN2089" s="311"/>
      <c r="AO2089" s="324" t="s">
        <v>13</v>
      </c>
      <c r="AP2089" s="325" t="s">
        <v>14</v>
      </c>
      <c r="AQ2089" s="326" t="s">
        <v>29</v>
      </c>
      <c r="AR2089" s="326"/>
      <c r="AS2089" s="326">
        <f>SUM(AT2075:AT2077)</f>
        <v>22.5</v>
      </c>
      <c r="AT2089" s="332">
        <f>SUM(AS2089)/20</f>
        <v>1.125</v>
      </c>
      <c r="AU2089" s="23"/>
      <c r="AV2089" s="22">
        <f t="shared" si="900"/>
        <v>0</v>
      </c>
      <c r="AW2089" s="314"/>
      <c r="AX2089" s="314"/>
      <c r="AY2089" s="314"/>
      <c r="AZ2089" s="314"/>
      <c r="BA2089" s="311"/>
      <c r="BB2089" s="324" t="s">
        <v>13</v>
      </c>
      <c r="BC2089" s="325" t="s">
        <v>14</v>
      </c>
      <c r="BD2089" s="326" t="s">
        <v>29</v>
      </c>
      <c r="BE2089" s="326"/>
      <c r="BF2089" s="326">
        <f>SUM(BG2075:BG2077)</f>
        <v>22.5</v>
      </c>
      <c r="BG2089" s="332">
        <f>SUM(BF2089)/20</f>
        <v>1.125</v>
      </c>
      <c r="BH2089" s="23"/>
      <c r="BI2089" s="22">
        <f t="shared" si="901"/>
        <v>0</v>
      </c>
      <c r="BJ2089" s="314"/>
      <c r="BK2089" s="314"/>
      <c r="BL2089" s="314"/>
      <c r="BM2089" s="314"/>
      <c r="BN2089" s="311"/>
      <c r="BO2089" s="324" t="s">
        <v>13</v>
      </c>
      <c r="BP2089" s="325" t="s">
        <v>14</v>
      </c>
      <c r="BQ2089" s="326" t="s">
        <v>29</v>
      </c>
      <c r="BR2089" s="326"/>
      <c r="BS2089" s="326">
        <f>SUM(BT2075:BT2077)</f>
        <v>22.5</v>
      </c>
      <c r="BT2089" s="332">
        <f>SUM(BS2089)/20</f>
        <v>1.125</v>
      </c>
      <c r="BU2089" s="23"/>
      <c r="BV2089" s="22">
        <f t="shared" si="902"/>
        <v>0</v>
      </c>
      <c r="BW2089" s="314"/>
      <c r="BX2089" s="314"/>
      <c r="BY2089" s="314"/>
      <c r="BZ2089" s="314"/>
      <c r="CB2089" s="11" t="s">
        <v>13</v>
      </c>
      <c r="CC2089" s="12" t="s">
        <v>14</v>
      </c>
      <c r="CD2089" s="28" t="s">
        <v>29</v>
      </c>
      <c r="CE2089" s="28"/>
      <c r="CF2089" s="28">
        <f>SUM(CG2075:CG2077)</f>
        <v>22.5</v>
      </c>
      <c r="CG2089" s="34">
        <f>SUM(CF2089)/20</f>
        <v>1.125</v>
      </c>
      <c r="CH2089" s="23"/>
      <c r="CI2089" s="10">
        <f t="shared" si="903"/>
        <v>0</v>
      </c>
      <c r="CJ2089" s="5"/>
      <c r="CK2089" s="5"/>
      <c r="CL2089" s="5"/>
      <c r="CM2089" s="5"/>
    </row>
    <row r="2090" spans="1:91" x14ac:dyDescent="0.25">
      <c r="A2090" s="311"/>
      <c r="B2090" s="324" t="s">
        <v>13</v>
      </c>
      <c r="C2090" s="325" t="s">
        <v>14</v>
      </c>
      <c r="D2090" s="326" t="s">
        <v>30</v>
      </c>
      <c r="E2090" s="326"/>
      <c r="F2090" s="326">
        <f>SUM(G2078:G2080)</f>
        <v>0</v>
      </c>
      <c r="G2090" s="332">
        <f>SUM(F2090)/10</f>
        <v>0</v>
      </c>
      <c r="H2090" s="23"/>
      <c r="I2090" s="22">
        <f t="shared" si="906"/>
        <v>0</v>
      </c>
      <c r="J2090" s="314"/>
      <c r="K2090" s="314"/>
      <c r="L2090" s="314"/>
      <c r="M2090" s="314"/>
      <c r="N2090" s="311"/>
      <c r="O2090" s="324" t="s">
        <v>13</v>
      </c>
      <c r="P2090" s="325" t="s">
        <v>14</v>
      </c>
      <c r="Q2090" s="326" t="s">
        <v>30</v>
      </c>
      <c r="R2090" s="326"/>
      <c r="S2090" s="326">
        <f>SUM(T2078:T2080)</f>
        <v>0</v>
      </c>
      <c r="T2090" s="332">
        <f>SUM(S2090)/10</f>
        <v>0</v>
      </c>
      <c r="U2090" s="23"/>
      <c r="V2090" s="22">
        <f t="shared" si="898"/>
        <v>0</v>
      </c>
      <c r="W2090" s="314"/>
      <c r="X2090" s="314"/>
      <c r="Y2090" s="314"/>
      <c r="Z2090" s="314"/>
      <c r="AA2090" s="311"/>
      <c r="AB2090" s="324" t="s">
        <v>13</v>
      </c>
      <c r="AC2090" s="325" t="s">
        <v>14</v>
      </c>
      <c r="AD2090" s="326" t="s">
        <v>30</v>
      </c>
      <c r="AE2090" s="326"/>
      <c r="AF2090" s="326">
        <f>SUM(AG2078:AG2080)</f>
        <v>0</v>
      </c>
      <c r="AG2090" s="332">
        <f>SUM(AF2090)/10</f>
        <v>0</v>
      </c>
      <c r="AH2090" s="23"/>
      <c r="AI2090" s="22">
        <f t="shared" si="899"/>
        <v>0</v>
      </c>
      <c r="AJ2090" s="314"/>
      <c r="AK2090" s="314"/>
      <c r="AL2090" s="314"/>
      <c r="AM2090" s="314"/>
      <c r="AN2090" s="311"/>
      <c r="AO2090" s="324" t="s">
        <v>13</v>
      </c>
      <c r="AP2090" s="325" t="s">
        <v>14</v>
      </c>
      <c r="AQ2090" s="326" t="s">
        <v>30</v>
      </c>
      <c r="AR2090" s="326"/>
      <c r="AS2090" s="326">
        <f>SUM(AT2078:AT2080)</f>
        <v>0</v>
      </c>
      <c r="AT2090" s="332">
        <f>SUM(AS2090)/10</f>
        <v>0</v>
      </c>
      <c r="AU2090" s="23"/>
      <c r="AV2090" s="22">
        <f t="shared" si="900"/>
        <v>0</v>
      </c>
      <c r="AW2090" s="314"/>
      <c r="AX2090" s="314"/>
      <c r="AY2090" s="314"/>
      <c r="AZ2090" s="314"/>
      <c r="BA2090" s="311"/>
      <c r="BB2090" s="324" t="s">
        <v>13</v>
      </c>
      <c r="BC2090" s="325" t="s">
        <v>14</v>
      </c>
      <c r="BD2090" s="326" t="s">
        <v>30</v>
      </c>
      <c r="BE2090" s="326"/>
      <c r="BF2090" s="326">
        <f>SUM(BG2078:BG2080)</f>
        <v>0</v>
      </c>
      <c r="BG2090" s="332">
        <f>SUM(BF2090)/10</f>
        <v>0</v>
      </c>
      <c r="BH2090" s="23"/>
      <c r="BI2090" s="22">
        <f t="shared" si="901"/>
        <v>0</v>
      </c>
      <c r="BJ2090" s="314"/>
      <c r="BK2090" s="314"/>
      <c r="BL2090" s="314"/>
      <c r="BM2090" s="314"/>
      <c r="BN2090" s="311"/>
      <c r="BO2090" s="324" t="s">
        <v>13</v>
      </c>
      <c r="BP2090" s="325" t="s">
        <v>14</v>
      </c>
      <c r="BQ2090" s="326" t="s">
        <v>30</v>
      </c>
      <c r="BR2090" s="326"/>
      <c r="BS2090" s="326">
        <f>SUM(BT2078:BT2080)</f>
        <v>0</v>
      </c>
      <c r="BT2090" s="332">
        <f>SUM(BS2090)/10</f>
        <v>0</v>
      </c>
      <c r="BU2090" s="23"/>
      <c r="BV2090" s="22">
        <f t="shared" si="902"/>
        <v>0</v>
      </c>
      <c r="BW2090" s="314"/>
      <c r="BX2090" s="314"/>
      <c r="BY2090" s="314"/>
      <c r="BZ2090" s="314"/>
      <c r="CB2090" s="11" t="s">
        <v>13</v>
      </c>
      <c r="CC2090" s="12" t="s">
        <v>14</v>
      </c>
      <c r="CD2090" s="28" t="s">
        <v>30</v>
      </c>
      <c r="CE2090" s="28"/>
      <c r="CF2090" s="28">
        <f>SUM(CG2078:CG2080)</f>
        <v>0</v>
      </c>
      <c r="CG2090" s="34">
        <f>SUM(CF2090)/10</f>
        <v>0</v>
      </c>
      <c r="CH2090" s="23"/>
      <c r="CI2090" s="10">
        <f t="shared" si="903"/>
        <v>0</v>
      </c>
      <c r="CJ2090" s="5"/>
      <c r="CK2090" s="5"/>
      <c r="CL2090" s="5"/>
      <c r="CM2090" s="5"/>
    </row>
    <row r="2091" spans="1:91" x14ac:dyDescent="0.25">
      <c r="A2091" s="311"/>
      <c r="B2091" s="324" t="s">
        <v>13</v>
      </c>
      <c r="C2091" s="325" t="s">
        <v>14</v>
      </c>
      <c r="D2091" s="326" t="s">
        <v>60</v>
      </c>
      <c r="E2091" s="326"/>
      <c r="F2091" s="333"/>
      <c r="G2091" s="332">
        <f>SUM(F2091)*0.25</f>
        <v>0</v>
      </c>
      <c r="H2091" s="23"/>
      <c r="I2091" s="22">
        <f t="shared" si="906"/>
        <v>0</v>
      </c>
      <c r="J2091" s="314"/>
      <c r="K2091" s="314"/>
      <c r="L2091" s="314"/>
      <c r="M2091" s="314"/>
      <c r="N2091" s="311"/>
      <c r="O2091" s="324" t="s">
        <v>13</v>
      </c>
      <c r="P2091" s="325" t="s">
        <v>14</v>
      </c>
      <c r="Q2091" s="326" t="s">
        <v>60</v>
      </c>
      <c r="R2091" s="326"/>
      <c r="S2091" s="333"/>
      <c r="T2091" s="332">
        <f>SUM(S2091)*0.25</f>
        <v>0</v>
      </c>
      <c r="U2091" s="23"/>
      <c r="V2091" s="22">
        <f t="shared" si="898"/>
        <v>0</v>
      </c>
      <c r="W2091" s="314"/>
      <c r="X2091" s="314"/>
      <c r="Y2091" s="314"/>
      <c r="Z2091" s="314"/>
      <c r="AA2091" s="311"/>
      <c r="AB2091" s="324" t="s">
        <v>13</v>
      </c>
      <c r="AC2091" s="325" t="s">
        <v>14</v>
      </c>
      <c r="AD2091" s="326" t="s">
        <v>60</v>
      </c>
      <c r="AE2091" s="326"/>
      <c r="AF2091" s="333"/>
      <c r="AG2091" s="332">
        <f>SUM(AF2091)*0.25</f>
        <v>0</v>
      </c>
      <c r="AH2091" s="23"/>
      <c r="AI2091" s="22">
        <f t="shared" si="899"/>
        <v>0</v>
      </c>
      <c r="AJ2091" s="314"/>
      <c r="AK2091" s="314"/>
      <c r="AL2091" s="314"/>
      <c r="AM2091" s="314"/>
      <c r="AN2091" s="311"/>
      <c r="AO2091" s="324" t="s">
        <v>13</v>
      </c>
      <c r="AP2091" s="325" t="s">
        <v>14</v>
      </c>
      <c r="AQ2091" s="326" t="s">
        <v>60</v>
      </c>
      <c r="AR2091" s="326"/>
      <c r="AS2091" s="333"/>
      <c r="AT2091" s="332">
        <f>SUM(AS2091)*0.25</f>
        <v>0</v>
      </c>
      <c r="AU2091" s="23"/>
      <c r="AV2091" s="22">
        <f t="shared" si="900"/>
        <v>0</v>
      </c>
      <c r="AW2091" s="314"/>
      <c r="AX2091" s="314"/>
      <c r="AY2091" s="314"/>
      <c r="AZ2091" s="314"/>
      <c r="BA2091" s="311"/>
      <c r="BB2091" s="324" t="s">
        <v>13</v>
      </c>
      <c r="BC2091" s="325" t="s">
        <v>14</v>
      </c>
      <c r="BD2091" s="326" t="s">
        <v>60</v>
      </c>
      <c r="BE2091" s="326"/>
      <c r="BF2091" s="333"/>
      <c r="BG2091" s="332">
        <f>SUM(BF2091)*0.25</f>
        <v>0</v>
      </c>
      <c r="BH2091" s="23"/>
      <c r="BI2091" s="22">
        <f t="shared" si="901"/>
        <v>0</v>
      </c>
      <c r="BJ2091" s="314"/>
      <c r="BK2091" s="314"/>
      <c r="BL2091" s="314"/>
      <c r="BM2091" s="314"/>
      <c r="BN2091" s="311"/>
      <c r="BO2091" s="324" t="s">
        <v>13</v>
      </c>
      <c r="BP2091" s="325" t="s">
        <v>14</v>
      </c>
      <c r="BQ2091" s="326" t="s">
        <v>60</v>
      </c>
      <c r="BR2091" s="326"/>
      <c r="BS2091" s="333"/>
      <c r="BT2091" s="332">
        <f>SUM(BS2091)*0.25</f>
        <v>0</v>
      </c>
      <c r="BU2091" s="23"/>
      <c r="BV2091" s="22">
        <f t="shared" si="902"/>
        <v>0</v>
      </c>
      <c r="BW2091" s="314"/>
      <c r="BX2091" s="314"/>
      <c r="BY2091" s="314"/>
      <c r="BZ2091" s="314"/>
      <c r="CB2091" s="11" t="s">
        <v>13</v>
      </c>
      <c r="CC2091" s="12" t="s">
        <v>14</v>
      </c>
      <c r="CD2091" s="28" t="s">
        <v>60</v>
      </c>
      <c r="CE2091" s="28"/>
      <c r="CF2091" s="69"/>
      <c r="CG2091" s="34">
        <f>SUM(CF2091)*0.25</f>
        <v>0</v>
      </c>
      <c r="CH2091" s="23"/>
      <c r="CI2091" s="10">
        <f t="shared" si="903"/>
        <v>0</v>
      </c>
      <c r="CJ2091" s="5"/>
      <c r="CK2091" s="5"/>
      <c r="CL2091" s="5"/>
      <c r="CM2091" s="5"/>
    </row>
    <row r="2092" spans="1:91" x14ac:dyDescent="0.25">
      <c r="A2092" s="311"/>
      <c r="B2092" s="324" t="s">
        <v>13</v>
      </c>
      <c r="C2092" s="325" t="s">
        <v>14</v>
      </c>
      <c r="D2092" s="326"/>
      <c r="E2092" s="326"/>
      <c r="F2092" s="326"/>
      <c r="G2092" s="332">
        <v>6</v>
      </c>
      <c r="H2092" s="23"/>
      <c r="I2092" s="22">
        <f t="shared" si="906"/>
        <v>0</v>
      </c>
      <c r="J2092" s="314"/>
      <c r="K2092" s="314"/>
      <c r="L2092" s="314"/>
      <c r="M2092" s="314"/>
      <c r="N2092" s="311"/>
      <c r="O2092" s="324" t="s">
        <v>13</v>
      </c>
      <c r="P2092" s="325" t="s">
        <v>14</v>
      </c>
      <c r="Q2092" s="326"/>
      <c r="R2092" s="326"/>
      <c r="S2092" s="326"/>
      <c r="T2092" s="332">
        <v>6</v>
      </c>
      <c r="U2092" s="23"/>
      <c r="V2092" s="22">
        <f t="shared" si="898"/>
        <v>0</v>
      </c>
      <c r="W2092" s="314"/>
      <c r="X2092" s="314"/>
      <c r="Y2092" s="314"/>
      <c r="Z2092" s="314"/>
      <c r="AA2092" s="311"/>
      <c r="AB2092" s="324" t="s">
        <v>13</v>
      </c>
      <c r="AC2092" s="325" t="s">
        <v>14</v>
      </c>
      <c r="AD2092" s="326"/>
      <c r="AE2092" s="326"/>
      <c r="AF2092" s="326"/>
      <c r="AG2092" s="332">
        <v>6</v>
      </c>
      <c r="AH2092" s="23"/>
      <c r="AI2092" s="22">
        <f t="shared" si="899"/>
        <v>0</v>
      </c>
      <c r="AJ2092" s="314"/>
      <c r="AK2092" s="314"/>
      <c r="AL2092" s="314"/>
      <c r="AM2092" s="314"/>
      <c r="AN2092" s="311"/>
      <c r="AO2092" s="324" t="s">
        <v>13</v>
      </c>
      <c r="AP2092" s="325" t="s">
        <v>14</v>
      </c>
      <c r="AQ2092" s="326"/>
      <c r="AR2092" s="326"/>
      <c r="AS2092" s="326"/>
      <c r="AT2092" s="332">
        <v>6</v>
      </c>
      <c r="AU2092" s="23"/>
      <c r="AV2092" s="22">
        <f t="shared" si="900"/>
        <v>0</v>
      </c>
      <c r="AW2092" s="314"/>
      <c r="AX2092" s="314"/>
      <c r="AY2092" s="314"/>
      <c r="AZ2092" s="314"/>
      <c r="BA2092" s="311"/>
      <c r="BB2092" s="324" t="s">
        <v>13</v>
      </c>
      <c r="BC2092" s="325" t="s">
        <v>14</v>
      </c>
      <c r="BD2092" s="326"/>
      <c r="BE2092" s="326"/>
      <c r="BF2092" s="326"/>
      <c r="BG2092" s="332">
        <v>6</v>
      </c>
      <c r="BH2092" s="23"/>
      <c r="BI2092" s="22">
        <f t="shared" si="901"/>
        <v>0</v>
      </c>
      <c r="BJ2092" s="314"/>
      <c r="BK2092" s="314"/>
      <c r="BL2092" s="314"/>
      <c r="BM2092" s="314"/>
      <c r="BN2092" s="311"/>
      <c r="BO2092" s="324" t="s">
        <v>13</v>
      </c>
      <c r="BP2092" s="325" t="s">
        <v>14</v>
      </c>
      <c r="BQ2092" s="326"/>
      <c r="BR2092" s="326"/>
      <c r="BS2092" s="326"/>
      <c r="BT2092" s="332">
        <v>6</v>
      </c>
      <c r="BU2092" s="23"/>
      <c r="BV2092" s="22">
        <f t="shared" si="902"/>
        <v>0</v>
      </c>
      <c r="BW2092" s="314"/>
      <c r="BX2092" s="314"/>
      <c r="BY2092" s="314"/>
      <c r="BZ2092" s="314"/>
      <c r="CB2092" s="11" t="s">
        <v>13</v>
      </c>
      <c r="CC2092" s="12" t="s">
        <v>14</v>
      </c>
      <c r="CD2092" s="28"/>
      <c r="CE2092" s="28"/>
      <c r="CF2092" s="28"/>
      <c r="CG2092" s="34">
        <v>6</v>
      </c>
      <c r="CH2092" s="23"/>
      <c r="CI2092" s="10">
        <f t="shared" si="903"/>
        <v>0</v>
      </c>
      <c r="CJ2092" s="5"/>
      <c r="CK2092" s="5"/>
      <c r="CL2092" s="5"/>
      <c r="CM2092" s="5"/>
    </row>
    <row r="2093" spans="1:91" x14ac:dyDescent="0.25">
      <c r="A2093" s="311"/>
      <c r="B2093" s="324" t="s">
        <v>13</v>
      </c>
      <c r="C2093" s="325" t="s">
        <v>15</v>
      </c>
      <c r="D2093" s="326" t="s">
        <v>1267</v>
      </c>
      <c r="E2093" s="326"/>
      <c r="F2093" s="326">
        <v>8</v>
      </c>
      <c r="G2093" s="332">
        <f>SUM(F2093)*7</f>
        <v>56</v>
      </c>
      <c r="H2093" s="23"/>
      <c r="I2093" s="22">
        <f t="shared" si="906"/>
        <v>0</v>
      </c>
      <c r="J2093" s="314"/>
      <c r="K2093" s="314"/>
      <c r="L2093" s="314"/>
      <c r="M2093" s="314"/>
      <c r="N2093" s="311"/>
      <c r="O2093" s="324" t="s">
        <v>13</v>
      </c>
      <c r="P2093" s="325" t="s">
        <v>15</v>
      </c>
      <c r="Q2093" s="326" t="s">
        <v>1267</v>
      </c>
      <c r="R2093" s="326"/>
      <c r="S2093" s="326">
        <v>8</v>
      </c>
      <c r="T2093" s="332">
        <f>SUM(S2093)*7</f>
        <v>56</v>
      </c>
      <c r="U2093" s="23"/>
      <c r="V2093" s="22">
        <f t="shared" si="898"/>
        <v>0</v>
      </c>
      <c r="W2093" s="314"/>
      <c r="X2093" s="314"/>
      <c r="Y2093" s="314"/>
      <c r="Z2093" s="314"/>
      <c r="AA2093" s="311"/>
      <c r="AB2093" s="324" t="s">
        <v>13</v>
      </c>
      <c r="AC2093" s="325" t="s">
        <v>15</v>
      </c>
      <c r="AD2093" s="326" t="s">
        <v>1267</v>
      </c>
      <c r="AE2093" s="326"/>
      <c r="AF2093" s="326">
        <v>8</v>
      </c>
      <c r="AG2093" s="332">
        <f>SUM(AF2093)*7</f>
        <v>56</v>
      </c>
      <c r="AH2093" s="23"/>
      <c r="AI2093" s="22">
        <f t="shared" si="899"/>
        <v>0</v>
      </c>
      <c r="AJ2093" s="314"/>
      <c r="AK2093" s="314"/>
      <c r="AL2093" s="314"/>
      <c r="AM2093" s="314"/>
      <c r="AN2093" s="311"/>
      <c r="AO2093" s="324" t="s">
        <v>13</v>
      </c>
      <c r="AP2093" s="325" t="s">
        <v>15</v>
      </c>
      <c r="AQ2093" s="326" t="s">
        <v>1267</v>
      </c>
      <c r="AR2093" s="326"/>
      <c r="AS2093" s="326">
        <v>8</v>
      </c>
      <c r="AT2093" s="332">
        <f>SUM(AS2093)*7</f>
        <v>56</v>
      </c>
      <c r="AU2093" s="23"/>
      <c r="AV2093" s="22">
        <f t="shared" si="900"/>
        <v>0</v>
      </c>
      <c r="AW2093" s="314"/>
      <c r="AX2093" s="314"/>
      <c r="AY2093" s="314"/>
      <c r="AZ2093" s="314"/>
      <c r="BA2093" s="311"/>
      <c r="BB2093" s="324" t="s">
        <v>13</v>
      </c>
      <c r="BC2093" s="325" t="s">
        <v>15</v>
      </c>
      <c r="BD2093" s="326" t="s">
        <v>1267</v>
      </c>
      <c r="BE2093" s="326"/>
      <c r="BF2093" s="326">
        <v>8</v>
      </c>
      <c r="BG2093" s="332">
        <f>SUM(BF2093)*7</f>
        <v>56</v>
      </c>
      <c r="BH2093" s="23"/>
      <c r="BI2093" s="22">
        <f t="shared" si="901"/>
        <v>0</v>
      </c>
      <c r="BJ2093" s="314"/>
      <c r="BK2093" s="314"/>
      <c r="BL2093" s="314"/>
      <c r="BM2093" s="314"/>
      <c r="BN2093" s="311"/>
      <c r="BO2093" s="324" t="s">
        <v>13</v>
      </c>
      <c r="BP2093" s="325" t="s">
        <v>15</v>
      </c>
      <c r="BQ2093" s="326" t="s">
        <v>1267</v>
      </c>
      <c r="BR2093" s="326"/>
      <c r="BS2093" s="326">
        <v>8</v>
      </c>
      <c r="BT2093" s="332">
        <f>SUM(BS2093)*7</f>
        <v>56</v>
      </c>
      <c r="BU2093" s="23"/>
      <c r="BV2093" s="22">
        <f t="shared" si="902"/>
        <v>0</v>
      </c>
      <c r="BW2093" s="314"/>
      <c r="BX2093" s="314"/>
      <c r="BY2093" s="314"/>
      <c r="BZ2093" s="314"/>
      <c r="CB2093" s="11" t="s">
        <v>13</v>
      </c>
      <c r="CC2093" s="12" t="s">
        <v>15</v>
      </c>
      <c r="CD2093" s="28" t="s">
        <v>1267</v>
      </c>
      <c r="CE2093" s="28"/>
      <c r="CF2093" s="28">
        <v>8</v>
      </c>
      <c r="CG2093" s="34">
        <f>SUM(CF2093)*7</f>
        <v>56</v>
      </c>
      <c r="CH2093" s="23"/>
      <c r="CI2093" s="10">
        <f t="shared" si="903"/>
        <v>0</v>
      </c>
      <c r="CJ2093" s="5"/>
      <c r="CK2093" s="5"/>
      <c r="CL2093" s="5"/>
      <c r="CM2093" s="5"/>
    </row>
    <row r="2094" spans="1:91" x14ac:dyDescent="0.25">
      <c r="A2094" s="311"/>
      <c r="B2094" s="324" t="s">
        <v>13</v>
      </c>
      <c r="C2094" s="325" t="s">
        <v>15</v>
      </c>
      <c r="D2094" s="326" t="s">
        <v>1268</v>
      </c>
      <c r="E2094" s="326"/>
      <c r="F2094" s="326">
        <v>4</v>
      </c>
      <c r="G2094" s="332">
        <f>SUM(F2094)*9</f>
        <v>36</v>
      </c>
      <c r="H2094" s="23"/>
      <c r="I2094" s="22">
        <f t="shared" si="906"/>
        <v>0</v>
      </c>
      <c r="J2094" s="314"/>
      <c r="K2094" s="314"/>
      <c r="L2094" s="314"/>
      <c r="M2094" s="314"/>
      <c r="N2094" s="311"/>
      <c r="O2094" s="324" t="s">
        <v>13</v>
      </c>
      <c r="P2094" s="325" t="s">
        <v>15</v>
      </c>
      <c r="Q2094" s="326" t="s">
        <v>1268</v>
      </c>
      <c r="R2094" s="326"/>
      <c r="S2094" s="326">
        <v>4</v>
      </c>
      <c r="T2094" s="332">
        <f>SUM(S2094)*9</f>
        <v>36</v>
      </c>
      <c r="U2094" s="23"/>
      <c r="V2094" s="22">
        <f t="shared" si="898"/>
        <v>0</v>
      </c>
      <c r="W2094" s="314"/>
      <c r="X2094" s="314"/>
      <c r="Y2094" s="314"/>
      <c r="Z2094" s="314"/>
      <c r="AA2094" s="311"/>
      <c r="AB2094" s="324" t="s">
        <v>13</v>
      </c>
      <c r="AC2094" s="325" t="s">
        <v>15</v>
      </c>
      <c r="AD2094" s="326" t="s">
        <v>1268</v>
      </c>
      <c r="AE2094" s="326"/>
      <c r="AF2094" s="326">
        <v>4</v>
      </c>
      <c r="AG2094" s="332">
        <f>SUM(AF2094)*9</f>
        <v>36</v>
      </c>
      <c r="AH2094" s="23"/>
      <c r="AI2094" s="22">
        <f t="shared" si="899"/>
        <v>0</v>
      </c>
      <c r="AJ2094" s="314"/>
      <c r="AK2094" s="314"/>
      <c r="AL2094" s="314"/>
      <c r="AM2094" s="314"/>
      <c r="AN2094" s="311"/>
      <c r="AO2094" s="324" t="s">
        <v>13</v>
      </c>
      <c r="AP2094" s="325" t="s">
        <v>15</v>
      </c>
      <c r="AQ2094" s="326" t="s">
        <v>1268</v>
      </c>
      <c r="AR2094" s="326"/>
      <c r="AS2094" s="326">
        <v>4</v>
      </c>
      <c r="AT2094" s="332">
        <f>SUM(AS2094)*9</f>
        <v>36</v>
      </c>
      <c r="AU2094" s="23"/>
      <c r="AV2094" s="22">
        <f t="shared" si="900"/>
        <v>0</v>
      </c>
      <c r="AW2094" s="314"/>
      <c r="AX2094" s="314"/>
      <c r="AY2094" s="314"/>
      <c r="AZ2094" s="314"/>
      <c r="BA2094" s="311"/>
      <c r="BB2094" s="324" t="s">
        <v>13</v>
      </c>
      <c r="BC2094" s="325" t="s">
        <v>15</v>
      </c>
      <c r="BD2094" s="326" t="s">
        <v>1268</v>
      </c>
      <c r="BE2094" s="326"/>
      <c r="BF2094" s="326">
        <v>4</v>
      </c>
      <c r="BG2094" s="332">
        <f>SUM(BF2094)*9</f>
        <v>36</v>
      </c>
      <c r="BH2094" s="23"/>
      <c r="BI2094" s="22">
        <f t="shared" si="901"/>
        <v>0</v>
      </c>
      <c r="BJ2094" s="314"/>
      <c r="BK2094" s="314"/>
      <c r="BL2094" s="314"/>
      <c r="BM2094" s="314"/>
      <c r="BN2094" s="311"/>
      <c r="BO2094" s="324" t="s">
        <v>13</v>
      </c>
      <c r="BP2094" s="325" t="s">
        <v>15</v>
      </c>
      <c r="BQ2094" s="326" t="s">
        <v>1268</v>
      </c>
      <c r="BR2094" s="326"/>
      <c r="BS2094" s="326">
        <v>4</v>
      </c>
      <c r="BT2094" s="332">
        <f>SUM(BS2094)*9</f>
        <v>36</v>
      </c>
      <c r="BU2094" s="23"/>
      <c r="BV2094" s="22">
        <f t="shared" si="902"/>
        <v>0</v>
      </c>
      <c r="BW2094" s="314"/>
      <c r="BX2094" s="314"/>
      <c r="BY2094" s="314"/>
      <c r="BZ2094" s="314"/>
      <c r="CB2094" s="11" t="s">
        <v>13</v>
      </c>
      <c r="CC2094" s="12" t="s">
        <v>15</v>
      </c>
      <c r="CD2094" s="28" t="s">
        <v>1268</v>
      </c>
      <c r="CE2094" s="28"/>
      <c r="CF2094" s="28">
        <v>4</v>
      </c>
      <c r="CG2094" s="34">
        <f>SUM(CF2094)*9</f>
        <v>36</v>
      </c>
      <c r="CH2094" s="23"/>
      <c r="CI2094" s="10">
        <f t="shared" si="903"/>
        <v>0</v>
      </c>
      <c r="CJ2094" s="5"/>
      <c r="CK2094" s="5"/>
      <c r="CL2094" s="5"/>
      <c r="CM2094" s="5"/>
    </row>
    <row r="2095" spans="1:91" x14ac:dyDescent="0.25">
      <c r="A2095" s="311"/>
      <c r="B2095" s="324" t="s">
        <v>13</v>
      </c>
      <c r="C2095" s="325" t="s">
        <v>15</v>
      </c>
      <c r="D2095" s="326" t="s">
        <v>1176</v>
      </c>
      <c r="E2095" s="326"/>
      <c r="F2095" s="326">
        <v>1</v>
      </c>
      <c r="G2095" s="332">
        <f>SUM(F2095)*9</f>
        <v>9</v>
      </c>
      <c r="H2095" s="23"/>
      <c r="I2095" s="22">
        <f t="shared" si="906"/>
        <v>0</v>
      </c>
      <c r="J2095" s="314"/>
      <c r="K2095" s="314"/>
      <c r="L2095" s="314"/>
      <c r="M2095" s="314"/>
      <c r="N2095" s="311"/>
      <c r="O2095" s="324" t="s">
        <v>13</v>
      </c>
      <c r="P2095" s="325" t="s">
        <v>15</v>
      </c>
      <c r="Q2095" s="326" t="s">
        <v>1176</v>
      </c>
      <c r="R2095" s="326"/>
      <c r="S2095" s="326">
        <v>1</v>
      </c>
      <c r="T2095" s="332">
        <f>SUM(S2095)*9</f>
        <v>9</v>
      </c>
      <c r="U2095" s="23"/>
      <c r="V2095" s="22">
        <f t="shared" si="898"/>
        <v>0</v>
      </c>
      <c r="W2095" s="314"/>
      <c r="X2095" s="314"/>
      <c r="Y2095" s="314"/>
      <c r="Z2095" s="314"/>
      <c r="AA2095" s="311"/>
      <c r="AB2095" s="324" t="s">
        <v>13</v>
      </c>
      <c r="AC2095" s="325" t="s">
        <v>15</v>
      </c>
      <c r="AD2095" s="326" t="s">
        <v>1176</v>
      </c>
      <c r="AE2095" s="326"/>
      <c r="AF2095" s="326">
        <v>1</v>
      </c>
      <c r="AG2095" s="332">
        <f>SUM(AF2095)*9</f>
        <v>9</v>
      </c>
      <c r="AH2095" s="23"/>
      <c r="AI2095" s="22">
        <f t="shared" si="899"/>
        <v>0</v>
      </c>
      <c r="AJ2095" s="314"/>
      <c r="AK2095" s="314"/>
      <c r="AL2095" s="314"/>
      <c r="AM2095" s="314"/>
      <c r="AN2095" s="311"/>
      <c r="AO2095" s="324" t="s">
        <v>13</v>
      </c>
      <c r="AP2095" s="325" t="s">
        <v>15</v>
      </c>
      <c r="AQ2095" s="326" t="s">
        <v>1176</v>
      </c>
      <c r="AR2095" s="326"/>
      <c r="AS2095" s="326">
        <v>1</v>
      </c>
      <c r="AT2095" s="332">
        <f>SUM(AS2095)*9</f>
        <v>9</v>
      </c>
      <c r="AU2095" s="23"/>
      <c r="AV2095" s="22">
        <f t="shared" si="900"/>
        <v>0</v>
      </c>
      <c r="AW2095" s="314"/>
      <c r="AX2095" s="314"/>
      <c r="AY2095" s="314"/>
      <c r="AZ2095" s="314"/>
      <c r="BA2095" s="311"/>
      <c r="BB2095" s="324" t="s">
        <v>13</v>
      </c>
      <c r="BC2095" s="325" t="s">
        <v>15</v>
      </c>
      <c r="BD2095" s="326" t="s">
        <v>1176</v>
      </c>
      <c r="BE2095" s="326"/>
      <c r="BF2095" s="326">
        <v>1</v>
      </c>
      <c r="BG2095" s="332">
        <f>SUM(BF2095)*9</f>
        <v>9</v>
      </c>
      <c r="BH2095" s="23"/>
      <c r="BI2095" s="22">
        <f t="shared" si="901"/>
        <v>0</v>
      </c>
      <c r="BJ2095" s="314"/>
      <c r="BK2095" s="314"/>
      <c r="BL2095" s="314"/>
      <c r="BM2095" s="314"/>
      <c r="BN2095" s="311"/>
      <c r="BO2095" s="324" t="s">
        <v>13</v>
      </c>
      <c r="BP2095" s="325" t="s">
        <v>15</v>
      </c>
      <c r="BQ2095" s="326" t="s">
        <v>1176</v>
      </c>
      <c r="BR2095" s="326"/>
      <c r="BS2095" s="326">
        <v>1</v>
      </c>
      <c r="BT2095" s="332">
        <f>SUM(BS2095)*9</f>
        <v>9</v>
      </c>
      <c r="BU2095" s="23"/>
      <c r="BV2095" s="22">
        <f t="shared" si="902"/>
        <v>0</v>
      </c>
      <c r="BW2095" s="314"/>
      <c r="BX2095" s="314"/>
      <c r="BY2095" s="314"/>
      <c r="BZ2095" s="314"/>
      <c r="CB2095" s="11" t="s">
        <v>13</v>
      </c>
      <c r="CC2095" s="12" t="s">
        <v>15</v>
      </c>
      <c r="CD2095" s="28" t="s">
        <v>1176</v>
      </c>
      <c r="CE2095" s="28"/>
      <c r="CF2095" s="28">
        <v>1</v>
      </c>
      <c r="CG2095" s="34">
        <f>SUM(CF2095)*9</f>
        <v>9</v>
      </c>
      <c r="CH2095" s="23"/>
      <c r="CI2095" s="10">
        <f t="shared" si="903"/>
        <v>0</v>
      </c>
      <c r="CJ2095" s="5"/>
      <c r="CK2095" s="5"/>
      <c r="CL2095" s="5"/>
      <c r="CM2095" s="5"/>
    </row>
    <row r="2096" spans="1:91" x14ac:dyDescent="0.25">
      <c r="A2096" s="311"/>
      <c r="B2096" s="324" t="s">
        <v>13</v>
      </c>
      <c r="C2096" s="325" t="s">
        <v>15</v>
      </c>
      <c r="D2096" s="326" t="s">
        <v>1263</v>
      </c>
      <c r="E2096" s="326"/>
      <c r="F2096" s="326">
        <v>1</v>
      </c>
      <c r="G2096" s="332">
        <f>SUM(F2096)*6</f>
        <v>6</v>
      </c>
      <c r="H2096" s="23"/>
      <c r="I2096" s="22">
        <f t="shared" si="906"/>
        <v>0</v>
      </c>
      <c r="J2096" s="314"/>
      <c r="K2096" s="314"/>
      <c r="L2096" s="314"/>
      <c r="M2096" s="314"/>
      <c r="N2096" s="311"/>
      <c r="O2096" s="324" t="s">
        <v>13</v>
      </c>
      <c r="P2096" s="325" t="s">
        <v>15</v>
      </c>
      <c r="Q2096" s="326" t="s">
        <v>1263</v>
      </c>
      <c r="R2096" s="326"/>
      <c r="S2096" s="326">
        <v>1</v>
      </c>
      <c r="T2096" s="332">
        <f>SUM(S2096)*6</f>
        <v>6</v>
      </c>
      <c r="U2096" s="23"/>
      <c r="V2096" s="22">
        <f t="shared" si="898"/>
        <v>0</v>
      </c>
      <c r="W2096" s="314"/>
      <c r="X2096" s="314"/>
      <c r="Y2096" s="314"/>
      <c r="Z2096" s="314"/>
      <c r="AA2096" s="311"/>
      <c r="AB2096" s="324" t="s">
        <v>13</v>
      </c>
      <c r="AC2096" s="325" t="s">
        <v>15</v>
      </c>
      <c r="AD2096" s="326" t="s">
        <v>1263</v>
      </c>
      <c r="AE2096" s="326"/>
      <c r="AF2096" s="326">
        <v>1</v>
      </c>
      <c r="AG2096" s="332">
        <f>SUM(AF2096)*6</f>
        <v>6</v>
      </c>
      <c r="AH2096" s="23"/>
      <c r="AI2096" s="22">
        <f t="shared" si="899"/>
        <v>0</v>
      </c>
      <c r="AJ2096" s="314"/>
      <c r="AK2096" s="314"/>
      <c r="AL2096" s="314"/>
      <c r="AM2096" s="314"/>
      <c r="AN2096" s="311"/>
      <c r="AO2096" s="324" t="s">
        <v>13</v>
      </c>
      <c r="AP2096" s="325" t="s">
        <v>15</v>
      </c>
      <c r="AQ2096" s="326" t="s">
        <v>1263</v>
      </c>
      <c r="AR2096" s="326"/>
      <c r="AS2096" s="326">
        <v>1</v>
      </c>
      <c r="AT2096" s="332">
        <f>SUM(AS2096)*6</f>
        <v>6</v>
      </c>
      <c r="AU2096" s="23"/>
      <c r="AV2096" s="22">
        <f t="shared" si="900"/>
        <v>0</v>
      </c>
      <c r="AW2096" s="314"/>
      <c r="AX2096" s="314"/>
      <c r="AY2096" s="314"/>
      <c r="AZ2096" s="314"/>
      <c r="BA2096" s="311"/>
      <c r="BB2096" s="324" t="s">
        <v>13</v>
      </c>
      <c r="BC2096" s="325" t="s">
        <v>15</v>
      </c>
      <c r="BD2096" s="326" t="s">
        <v>1263</v>
      </c>
      <c r="BE2096" s="326"/>
      <c r="BF2096" s="326">
        <v>1</v>
      </c>
      <c r="BG2096" s="332">
        <f>SUM(BF2096)*6</f>
        <v>6</v>
      </c>
      <c r="BH2096" s="23"/>
      <c r="BI2096" s="22">
        <f t="shared" si="901"/>
        <v>0</v>
      </c>
      <c r="BJ2096" s="314"/>
      <c r="BK2096" s="314"/>
      <c r="BL2096" s="314"/>
      <c r="BM2096" s="314"/>
      <c r="BN2096" s="311"/>
      <c r="BO2096" s="324" t="s">
        <v>13</v>
      </c>
      <c r="BP2096" s="325" t="s">
        <v>15</v>
      </c>
      <c r="BQ2096" s="326" t="s">
        <v>1263</v>
      </c>
      <c r="BR2096" s="326"/>
      <c r="BS2096" s="326">
        <v>1</v>
      </c>
      <c r="BT2096" s="332">
        <f>SUM(BS2096)*6</f>
        <v>6</v>
      </c>
      <c r="BU2096" s="23"/>
      <c r="BV2096" s="22">
        <f t="shared" si="902"/>
        <v>0</v>
      </c>
      <c r="BW2096" s="314"/>
      <c r="BX2096" s="314"/>
      <c r="BY2096" s="314"/>
      <c r="BZ2096" s="314"/>
      <c r="CB2096" s="11" t="s">
        <v>13</v>
      </c>
      <c r="CC2096" s="12" t="s">
        <v>15</v>
      </c>
      <c r="CD2096" s="28" t="s">
        <v>1263</v>
      </c>
      <c r="CE2096" s="28"/>
      <c r="CF2096" s="28">
        <v>1</v>
      </c>
      <c r="CG2096" s="34">
        <f>SUM(CF2096)*6</f>
        <v>6</v>
      </c>
      <c r="CH2096" s="23"/>
      <c r="CI2096" s="10">
        <f t="shared" si="903"/>
        <v>0</v>
      </c>
      <c r="CJ2096" s="5"/>
      <c r="CK2096" s="5"/>
      <c r="CL2096" s="5"/>
      <c r="CM2096" s="5"/>
    </row>
    <row r="2097" spans="1:91" x14ac:dyDescent="0.25">
      <c r="A2097" s="311"/>
      <c r="B2097" s="324" t="s">
        <v>13</v>
      </c>
      <c r="C2097" s="325" t="s">
        <v>15</v>
      </c>
      <c r="D2097" s="326" t="s">
        <v>1188</v>
      </c>
      <c r="E2097" s="326"/>
      <c r="F2097" s="326"/>
      <c r="G2097" s="332">
        <v>8</v>
      </c>
      <c r="H2097" s="23"/>
      <c r="I2097" s="22">
        <f t="shared" si="906"/>
        <v>0</v>
      </c>
      <c r="J2097" s="314"/>
      <c r="K2097" s="314"/>
      <c r="L2097" s="314"/>
      <c r="M2097" s="314"/>
      <c r="N2097" s="311"/>
      <c r="O2097" s="324" t="s">
        <v>13</v>
      </c>
      <c r="P2097" s="325" t="s">
        <v>15</v>
      </c>
      <c r="Q2097" s="326" t="s">
        <v>1188</v>
      </c>
      <c r="R2097" s="326"/>
      <c r="S2097" s="326"/>
      <c r="T2097" s="332">
        <v>8</v>
      </c>
      <c r="U2097" s="23"/>
      <c r="V2097" s="22">
        <f t="shared" si="898"/>
        <v>0</v>
      </c>
      <c r="W2097" s="314"/>
      <c r="X2097" s="314"/>
      <c r="Y2097" s="314"/>
      <c r="Z2097" s="314"/>
      <c r="AA2097" s="311"/>
      <c r="AB2097" s="324" t="s">
        <v>13</v>
      </c>
      <c r="AC2097" s="325" t="s">
        <v>15</v>
      </c>
      <c r="AD2097" s="326" t="s">
        <v>1188</v>
      </c>
      <c r="AE2097" s="326"/>
      <c r="AF2097" s="326"/>
      <c r="AG2097" s="332">
        <v>8</v>
      </c>
      <c r="AH2097" s="23"/>
      <c r="AI2097" s="22">
        <f t="shared" si="899"/>
        <v>0</v>
      </c>
      <c r="AJ2097" s="314"/>
      <c r="AK2097" s="314"/>
      <c r="AL2097" s="314"/>
      <c r="AM2097" s="314"/>
      <c r="AN2097" s="311"/>
      <c r="AO2097" s="324" t="s">
        <v>13</v>
      </c>
      <c r="AP2097" s="325" t="s">
        <v>15</v>
      </c>
      <c r="AQ2097" s="326" t="s">
        <v>1188</v>
      </c>
      <c r="AR2097" s="326"/>
      <c r="AS2097" s="326"/>
      <c r="AT2097" s="332">
        <v>8</v>
      </c>
      <c r="AU2097" s="23"/>
      <c r="AV2097" s="22">
        <f t="shared" si="900"/>
        <v>0</v>
      </c>
      <c r="AW2097" s="314"/>
      <c r="AX2097" s="314"/>
      <c r="AY2097" s="314"/>
      <c r="AZ2097" s="314"/>
      <c r="BA2097" s="311"/>
      <c r="BB2097" s="324" t="s">
        <v>13</v>
      </c>
      <c r="BC2097" s="325" t="s">
        <v>15</v>
      </c>
      <c r="BD2097" s="326" t="s">
        <v>1188</v>
      </c>
      <c r="BE2097" s="326"/>
      <c r="BF2097" s="326"/>
      <c r="BG2097" s="332">
        <v>8</v>
      </c>
      <c r="BH2097" s="23"/>
      <c r="BI2097" s="22">
        <f t="shared" si="901"/>
        <v>0</v>
      </c>
      <c r="BJ2097" s="314"/>
      <c r="BK2097" s="314"/>
      <c r="BL2097" s="314"/>
      <c r="BM2097" s="314"/>
      <c r="BN2097" s="311"/>
      <c r="BO2097" s="324" t="s">
        <v>13</v>
      </c>
      <c r="BP2097" s="325" t="s">
        <v>15</v>
      </c>
      <c r="BQ2097" s="326" t="s">
        <v>1188</v>
      </c>
      <c r="BR2097" s="326"/>
      <c r="BS2097" s="326"/>
      <c r="BT2097" s="332">
        <v>8</v>
      </c>
      <c r="BU2097" s="23"/>
      <c r="BV2097" s="22">
        <f t="shared" si="902"/>
        <v>0</v>
      </c>
      <c r="BW2097" s="314"/>
      <c r="BX2097" s="314"/>
      <c r="BY2097" s="314"/>
      <c r="BZ2097" s="314"/>
      <c r="CB2097" s="11" t="s">
        <v>13</v>
      </c>
      <c r="CC2097" s="12" t="s">
        <v>15</v>
      </c>
      <c r="CD2097" s="28" t="s">
        <v>1188</v>
      </c>
      <c r="CE2097" s="28"/>
      <c r="CF2097" s="28"/>
      <c r="CG2097" s="34">
        <v>8</v>
      </c>
      <c r="CH2097" s="23"/>
      <c r="CI2097" s="10">
        <f t="shared" si="903"/>
        <v>0</v>
      </c>
      <c r="CJ2097" s="5"/>
      <c r="CK2097" s="5"/>
      <c r="CL2097" s="5"/>
      <c r="CM2097" s="5"/>
    </row>
    <row r="2098" spans="1:91" x14ac:dyDescent="0.25">
      <c r="A2098" s="311"/>
      <c r="B2098" s="324" t="s">
        <v>13</v>
      </c>
      <c r="C2098" s="325" t="s">
        <v>16</v>
      </c>
      <c r="D2098" s="326"/>
      <c r="E2098" s="326"/>
      <c r="F2098" s="326"/>
      <c r="G2098" s="332">
        <v>5</v>
      </c>
      <c r="H2098" s="23"/>
      <c r="I2098" s="22">
        <f t="shared" si="906"/>
        <v>0</v>
      </c>
      <c r="J2098" s="314"/>
      <c r="K2098" s="314"/>
      <c r="L2098" s="314"/>
      <c r="M2098" s="314"/>
      <c r="N2098" s="311"/>
      <c r="O2098" s="324" t="s">
        <v>13</v>
      </c>
      <c r="P2098" s="325" t="s">
        <v>16</v>
      </c>
      <c r="Q2098" s="326"/>
      <c r="R2098" s="326"/>
      <c r="S2098" s="326"/>
      <c r="T2098" s="332">
        <v>5</v>
      </c>
      <c r="U2098" s="23"/>
      <c r="V2098" s="22">
        <f t="shared" si="898"/>
        <v>0</v>
      </c>
      <c r="W2098" s="314"/>
      <c r="X2098" s="314"/>
      <c r="Y2098" s="314"/>
      <c r="Z2098" s="314"/>
      <c r="AA2098" s="311"/>
      <c r="AB2098" s="324" t="s">
        <v>13</v>
      </c>
      <c r="AC2098" s="325" t="s">
        <v>16</v>
      </c>
      <c r="AD2098" s="326"/>
      <c r="AE2098" s="326"/>
      <c r="AF2098" s="326"/>
      <c r="AG2098" s="332">
        <v>5</v>
      </c>
      <c r="AH2098" s="23"/>
      <c r="AI2098" s="22">
        <f t="shared" si="899"/>
        <v>0</v>
      </c>
      <c r="AJ2098" s="314"/>
      <c r="AK2098" s="314"/>
      <c r="AL2098" s="314"/>
      <c r="AM2098" s="314"/>
      <c r="AN2098" s="311"/>
      <c r="AO2098" s="324" t="s">
        <v>13</v>
      </c>
      <c r="AP2098" s="325" t="s">
        <v>16</v>
      </c>
      <c r="AQ2098" s="326"/>
      <c r="AR2098" s="326"/>
      <c r="AS2098" s="326"/>
      <c r="AT2098" s="332">
        <v>5</v>
      </c>
      <c r="AU2098" s="23"/>
      <c r="AV2098" s="22">
        <f t="shared" si="900"/>
        <v>0</v>
      </c>
      <c r="AW2098" s="314"/>
      <c r="AX2098" s="314"/>
      <c r="AY2098" s="314"/>
      <c r="AZ2098" s="314"/>
      <c r="BA2098" s="311"/>
      <c r="BB2098" s="324" t="s">
        <v>13</v>
      </c>
      <c r="BC2098" s="325" t="s">
        <v>16</v>
      </c>
      <c r="BD2098" s="326"/>
      <c r="BE2098" s="326"/>
      <c r="BF2098" s="326"/>
      <c r="BG2098" s="332">
        <v>5</v>
      </c>
      <c r="BH2098" s="23"/>
      <c r="BI2098" s="22">
        <f t="shared" si="901"/>
        <v>0</v>
      </c>
      <c r="BJ2098" s="314"/>
      <c r="BK2098" s="314"/>
      <c r="BL2098" s="314"/>
      <c r="BM2098" s="314"/>
      <c r="BN2098" s="311"/>
      <c r="BO2098" s="324" t="s">
        <v>13</v>
      </c>
      <c r="BP2098" s="325" t="s">
        <v>16</v>
      </c>
      <c r="BQ2098" s="326"/>
      <c r="BR2098" s="326"/>
      <c r="BS2098" s="326"/>
      <c r="BT2098" s="332">
        <v>5</v>
      </c>
      <c r="BU2098" s="23"/>
      <c r="BV2098" s="22">
        <f t="shared" si="902"/>
        <v>0</v>
      </c>
      <c r="BW2098" s="314"/>
      <c r="BX2098" s="314"/>
      <c r="BY2098" s="314"/>
      <c r="BZ2098" s="314"/>
      <c r="CB2098" s="11" t="s">
        <v>13</v>
      </c>
      <c r="CC2098" s="12" t="s">
        <v>16</v>
      </c>
      <c r="CD2098" s="28"/>
      <c r="CE2098" s="28"/>
      <c r="CF2098" s="28"/>
      <c r="CG2098" s="34">
        <v>5</v>
      </c>
      <c r="CH2098" s="23"/>
      <c r="CI2098" s="10">
        <f t="shared" si="903"/>
        <v>0</v>
      </c>
      <c r="CJ2098" s="5"/>
      <c r="CK2098" s="5"/>
      <c r="CL2098" s="5"/>
      <c r="CM2098" s="5"/>
    </row>
    <row r="2099" spans="1:91" x14ac:dyDescent="0.25">
      <c r="A2099" s="311"/>
      <c r="B2099" s="324" t="s">
        <v>13</v>
      </c>
      <c r="C2099" s="325" t="s">
        <v>16</v>
      </c>
      <c r="D2099" s="326"/>
      <c r="E2099" s="326"/>
      <c r="F2099" s="326"/>
      <c r="G2099" s="332"/>
      <c r="H2099" s="23"/>
      <c r="I2099" s="22">
        <f t="shared" si="906"/>
        <v>0</v>
      </c>
      <c r="J2099" s="314"/>
      <c r="K2099" s="314"/>
      <c r="L2099" s="314"/>
      <c r="M2099" s="314"/>
      <c r="N2099" s="311"/>
      <c r="O2099" s="324" t="s">
        <v>13</v>
      </c>
      <c r="P2099" s="325" t="s">
        <v>16</v>
      </c>
      <c r="Q2099" s="326"/>
      <c r="R2099" s="326"/>
      <c r="S2099" s="326"/>
      <c r="T2099" s="332"/>
      <c r="U2099" s="23"/>
      <c r="V2099" s="22">
        <f t="shared" si="898"/>
        <v>0</v>
      </c>
      <c r="W2099" s="314"/>
      <c r="X2099" s="314"/>
      <c r="Y2099" s="314"/>
      <c r="Z2099" s="314"/>
      <c r="AA2099" s="311"/>
      <c r="AB2099" s="324" t="s">
        <v>13</v>
      </c>
      <c r="AC2099" s="325" t="s">
        <v>16</v>
      </c>
      <c r="AD2099" s="326"/>
      <c r="AE2099" s="326"/>
      <c r="AF2099" s="326"/>
      <c r="AG2099" s="332"/>
      <c r="AH2099" s="23"/>
      <c r="AI2099" s="22">
        <f t="shared" si="899"/>
        <v>0</v>
      </c>
      <c r="AJ2099" s="314"/>
      <c r="AK2099" s="314"/>
      <c r="AL2099" s="314"/>
      <c r="AM2099" s="314"/>
      <c r="AN2099" s="311"/>
      <c r="AO2099" s="324" t="s">
        <v>13</v>
      </c>
      <c r="AP2099" s="325" t="s">
        <v>16</v>
      </c>
      <c r="AQ2099" s="326"/>
      <c r="AR2099" s="326"/>
      <c r="AS2099" s="326"/>
      <c r="AT2099" s="332"/>
      <c r="AU2099" s="23"/>
      <c r="AV2099" s="22">
        <f t="shared" si="900"/>
        <v>0</v>
      </c>
      <c r="AW2099" s="314"/>
      <c r="AX2099" s="314"/>
      <c r="AY2099" s="314"/>
      <c r="AZ2099" s="314"/>
      <c r="BA2099" s="311"/>
      <c r="BB2099" s="324" t="s">
        <v>13</v>
      </c>
      <c r="BC2099" s="325" t="s">
        <v>16</v>
      </c>
      <c r="BD2099" s="326"/>
      <c r="BE2099" s="326"/>
      <c r="BF2099" s="326"/>
      <c r="BG2099" s="332"/>
      <c r="BH2099" s="23"/>
      <c r="BI2099" s="22">
        <f t="shared" si="901"/>
        <v>0</v>
      </c>
      <c r="BJ2099" s="314"/>
      <c r="BK2099" s="314"/>
      <c r="BL2099" s="314"/>
      <c r="BM2099" s="314"/>
      <c r="BN2099" s="311"/>
      <c r="BO2099" s="324" t="s">
        <v>13</v>
      </c>
      <c r="BP2099" s="325" t="s">
        <v>16</v>
      </c>
      <c r="BQ2099" s="326"/>
      <c r="BR2099" s="326"/>
      <c r="BS2099" s="326"/>
      <c r="BT2099" s="332"/>
      <c r="BU2099" s="23"/>
      <c r="BV2099" s="22">
        <f t="shared" si="902"/>
        <v>0</v>
      </c>
      <c r="BW2099" s="314"/>
      <c r="BX2099" s="314"/>
      <c r="BY2099" s="314"/>
      <c r="BZ2099" s="314"/>
      <c r="CB2099" s="11" t="s">
        <v>13</v>
      </c>
      <c r="CC2099" s="12" t="s">
        <v>16</v>
      </c>
      <c r="CD2099" s="28"/>
      <c r="CE2099" s="28"/>
      <c r="CF2099" s="28"/>
      <c r="CG2099" s="34"/>
      <c r="CH2099" s="23"/>
      <c r="CI2099" s="10">
        <f t="shared" si="903"/>
        <v>0</v>
      </c>
      <c r="CJ2099" s="5"/>
      <c r="CK2099" s="5"/>
      <c r="CL2099" s="5"/>
      <c r="CM2099" s="5"/>
    </row>
    <row r="2100" spans="1:91" x14ac:dyDescent="0.25">
      <c r="A2100" s="311"/>
      <c r="B2100" s="324" t="s">
        <v>21</v>
      </c>
      <c r="C2100" s="325" t="s">
        <v>14</v>
      </c>
      <c r="D2100" s="326"/>
      <c r="E2100" s="326"/>
      <c r="F2100" s="326"/>
      <c r="G2100" s="22">
        <f>SUM(G2089:G2092)</f>
        <v>7.125</v>
      </c>
      <c r="H2100" s="23">
        <v>37.42</v>
      </c>
      <c r="I2100" s="22">
        <f t="shared" si="906"/>
        <v>266.61750000000001</v>
      </c>
      <c r="J2100" s="314"/>
      <c r="K2100" s="314">
        <f>SUM(G2100)*I2073</f>
        <v>7.125</v>
      </c>
      <c r="L2100" s="314"/>
      <c r="M2100" s="314"/>
      <c r="N2100" s="311"/>
      <c r="O2100" s="324" t="s">
        <v>21</v>
      </c>
      <c r="P2100" s="325" t="s">
        <v>14</v>
      </c>
      <c r="Q2100" s="326"/>
      <c r="R2100" s="326"/>
      <c r="S2100" s="326"/>
      <c r="T2100" s="22">
        <f>SUM(T2089:T2092)</f>
        <v>7.125</v>
      </c>
      <c r="U2100" s="23">
        <v>37.42</v>
      </c>
      <c r="V2100" s="22">
        <f t="shared" si="898"/>
        <v>266.61750000000001</v>
      </c>
      <c r="W2100" s="314"/>
      <c r="X2100" s="314">
        <f>SUM(T2100)*V2073</f>
        <v>0</v>
      </c>
      <c r="Y2100" s="314"/>
      <c r="Z2100" s="314"/>
      <c r="AA2100" s="311"/>
      <c r="AB2100" s="324" t="s">
        <v>21</v>
      </c>
      <c r="AC2100" s="325" t="s">
        <v>14</v>
      </c>
      <c r="AD2100" s="326"/>
      <c r="AE2100" s="326"/>
      <c r="AF2100" s="326"/>
      <c r="AG2100" s="22">
        <f>SUM(AG2089:AG2092)</f>
        <v>7.125</v>
      </c>
      <c r="AH2100" s="23">
        <v>37.42</v>
      </c>
      <c r="AI2100" s="22">
        <f t="shared" si="899"/>
        <v>266.61750000000001</v>
      </c>
      <c r="AJ2100" s="314"/>
      <c r="AK2100" s="314">
        <f>SUM(AG2100)*AI2073</f>
        <v>0</v>
      </c>
      <c r="AL2100" s="314"/>
      <c r="AM2100" s="314"/>
      <c r="AN2100" s="311"/>
      <c r="AO2100" s="324" t="s">
        <v>21</v>
      </c>
      <c r="AP2100" s="325" t="s">
        <v>14</v>
      </c>
      <c r="AQ2100" s="326"/>
      <c r="AR2100" s="326"/>
      <c r="AS2100" s="326"/>
      <c r="AT2100" s="22">
        <f>SUM(AT2089:AT2092)</f>
        <v>7.125</v>
      </c>
      <c r="AU2100" s="23">
        <v>37.42</v>
      </c>
      <c r="AV2100" s="22">
        <f t="shared" si="900"/>
        <v>266.61750000000001</v>
      </c>
      <c r="AW2100" s="314"/>
      <c r="AX2100" s="314">
        <f>SUM(AT2100)*AV2073</f>
        <v>0</v>
      </c>
      <c r="AY2100" s="314"/>
      <c r="AZ2100" s="314"/>
      <c r="BA2100" s="311"/>
      <c r="BB2100" s="324" t="s">
        <v>21</v>
      </c>
      <c r="BC2100" s="325" t="s">
        <v>14</v>
      </c>
      <c r="BD2100" s="326"/>
      <c r="BE2100" s="326"/>
      <c r="BF2100" s="326"/>
      <c r="BG2100" s="22">
        <f>SUM(BG2089:BG2092)</f>
        <v>7.125</v>
      </c>
      <c r="BH2100" s="23">
        <v>37.42</v>
      </c>
      <c r="BI2100" s="22">
        <f t="shared" si="901"/>
        <v>266.61750000000001</v>
      </c>
      <c r="BJ2100" s="314"/>
      <c r="BK2100" s="314">
        <f>SUM(BG2100)*BI2073</f>
        <v>0</v>
      </c>
      <c r="BL2100" s="314"/>
      <c r="BM2100" s="314"/>
      <c r="BN2100" s="311"/>
      <c r="BO2100" s="324" t="s">
        <v>21</v>
      </c>
      <c r="BP2100" s="325" t="s">
        <v>14</v>
      </c>
      <c r="BQ2100" s="326"/>
      <c r="BR2100" s="326"/>
      <c r="BS2100" s="326"/>
      <c r="BT2100" s="22">
        <f>SUM(BT2089:BT2092)</f>
        <v>7.125</v>
      </c>
      <c r="BU2100" s="23">
        <v>37.42</v>
      </c>
      <c r="BV2100" s="22">
        <f t="shared" si="902"/>
        <v>266.61750000000001</v>
      </c>
      <c r="BW2100" s="314"/>
      <c r="BX2100" s="314">
        <f>SUM(BT2100)*BV2073</f>
        <v>0</v>
      </c>
      <c r="BY2100" s="314"/>
      <c r="BZ2100" s="314"/>
      <c r="CB2100" s="11" t="s">
        <v>21</v>
      </c>
      <c r="CC2100" s="12" t="s">
        <v>14</v>
      </c>
      <c r="CD2100" s="28"/>
      <c r="CE2100" s="28"/>
      <c r="CF2100" s="28"/>
      <c r="CG2100" s="22">
        <f>SUM(CG2089:CG2092)</f>
        <v>7.125</v>
      </c>
      <c r="CH2100" s="15">
        <v>37.42</v>
      </c>
      <c r="CI2100" s="10">
        <f t="shared" si="903"/>
        <v>266.61750000000001</v>
      </c>
      <c r="CJ2100" s="5"/>
      <c r="CK2100" s="5">
        <f>SUM(CG2100)*CI2073</f>
        <v>0</v>
      </c>
      <c r="CL2100" s="5"/>
      <c r="CM2100" s="5"/>
    </row>
    <row r="2101" spans="1:91" x14ac:dyDescent="0.25">
      <c r="A2101" s="311"/>
      <c r="B2101" s="324" t="s">
        <v>21</v>
      </c>
      <c r="C2101" s="325" t="s">
        <v>15</v>
      </c>
      <c r="D2101" s="326"/>
      <c r="E2101" s="326"/>
      <c r="F2101" s="326"/>
      <c r="G2101" s="22">
        <f>SUM(G2093:G2097)</f>
        <v>115</v>
      </c>
      <c r="H2101" s="23">
        <v>37.42</v>
      </c>
      <c r="I2101" s="22">
        <f t="shared" si="906"/>
        <v>4303.3</v>
      </c>
      <c r="J2101" s="314"/>
      <c r="K2101" s="314"/>
      <c r="L2101" s="314">
        <f>SUM(G2101)*I2073</f>
        <v>115</v>
      </c>
      <c r="M2101" s="314"/>
      <c r="N2101" s="311"/>
      <c r="O2101" s="324" t="s">
        <v>21</v>
      </c>
      <c r="P2101" s="325" t="s">
        <v>15</v>
      </c>
      <c r="Q2101" s="326"/>
      <c r="R2101" s="326"/>
      <c r="S2101" s="326"/>
      <c r="T2101" s="22">
        <f>SUM(T2093:T2097)</f>
        <v>115</v>
      </c>
      <c r="U2101" s="23">
        <v>37.42</v>
      </c>
      <c r="V2101" s="22">
        <f t="shared" si="898"/>
        <v>4303.3</v>
      </c>
      <c r="W2101" s="314"/>
      <c r="X2101" s="314"/>
      <c r="Y2101" s="314">
        <f>SUM(T2101)*V2073</f>
        <v>0</v>
      </c>
      <c r="Z2101" s="314"/>
      <c r="AA2101" s="311"/>
      <c r="AB2101" s="324" t="s">
        <v>21</v>
      </c>
      <c r="AC2101" s="325" t="s">
        <v>15</v>
      </c>
      <c r="AD2101" s="326"/>
      <c r="AE2101" s="326"/>
      <c r="AF2101" s="326"/>
      <c r="AG2101" s="22">
        <f>SUM(AG2093:AG2097)</f>
        <v>115</v>
      </c>
      <c r="AH2101" s="23">
        <v>37.42</v>
      </c>
      <c r="AI2101" s="22">
        <f t="shared" si="899"/>
        <v>4303.3</v>
      </c>
      <c r="AJ2101" s="314"/>
      <c r="AK2101" s="314"/>
      <c r="AL2101" s="314">
        <f>SUM(AG2101)*AI2073</f>
        <v>0</v>
      </c>
      <c r="AM2101" s="314"/>
      <c r="AN2101" s="311"/>
      <c r="AO2101" s="324" t="s">
        <v>21</v>
      </c>
      <c r="AP2101" s="325" t="s">
        <v>15</v>
      </c>
      <c r="AQ2101" s="326"/>
      <c r="AR2101" s="326"/>
      <c r="AS2101" s="326"/>
      <c r="AT2101" s="22">
        <f>SUM(AT2093:AT2097)</f>
        <v>115</v>
      </c>
      <c r="AU2101" s="23">
        <v>37.42</v>
      </c>
      <c r="AV2101" s="22">
        <f t="shared" si="900"/>
        <v>4303.3</v>
      </c>
      <c r="AW2101" s="314"/>
      <c r="AX2101" s="314"/>
      <c r="AY2101" s="314">
        <f>SUM(AT2101)*AV2073</f>
        <v>0</v>
      </c>
      <c r="AZ2101" s="314"/>
      <c r="BA2101" s="311"/>
      <c r="BB2101" s="324" t="s">
        <v>21</v>
      </c>
      <c r="BC2101" s="325" t="s">
        <v>15</v>
      </c>
      <c r="BD2101" s="326"/>
      <c r="BE2101" s="326"/>
      <c r="BF2101" s="326"/>
      <c r="BG2101" s="22">
        <f>SUM(BG2093:BG2097)</f>
        <v>115</v>
      </c>
      <c r="BH2101" s="23">
        <v>37.42</v>
      </c>
      <c r="BI2101" s="22">
        <f t="shared" si="901"/>
        <v>4303.3</v>
      </c>
      <c r="BJ2101" s="314"/>
      <c r="BK2101" s="314"/>
      <c r="BL2101" s="314">
        <f>SUM(BG2101)*BI2073</f>
        <v>0</v>
      </c>
      <c r="BM2101" s="314"/>
      <c r="BN2101" s="311"/>
      <c r="BO2101" s="324" t="s">
        <v>21</v>
      </c>
      <c r="BP2101" s="325" t="s">
        <v>15</v>
      </c>
      <c r="BQ2101" s="326"/>
      <c r="BR2101" s="326"/>
      <c r="BS2101" s="326"/>
      <c r="BT2101" s="22">
        <f>SUM(BT2093:BT2097)</f>
        <v>115</v>
      </c>
      <c r="BU2101" s="23">
        <v>37.42</v>
      </c>
      <c r="BV2101" s="22">
        <f t="shared" si="902"/>
        <v>4303.3</v>
      </c>
      <c r="BW2101" s="314"/>
      <c r="BX2101" s="314"/>
      <c r="BY2101" s="314">
        <f>SUM(BT2101)*BV2073</f>
        <v>0</v>
      </c>
      <c r="BZ2101" s="314"/>
      <c r="CB2101" s="11" t="s">
        <v>21</v>
      </c>
      <c r="CC2101" s="12" t="s">
        <v>15</v>
      </c>
      <c r="CD2101" s="28"/>
      <c r="CE2101" s="28"/>
      <c r="CF2101" s="28"/>
      <c r="CG2101" s="22">
        <f>SUM(CG2093:CG2097)</f>
        <v>115</v>
      </c>
      <c r="CH2101" s="15">
        <v>37.42</v>
      </c>
      <c r="CI2101" s="10">
        <f t="shared" si="903"/>
        <v>4303.3</v>
      </c>
      <c r="CJ2101" s="5"/>
      <c r="CK2101" s="5"/>
      <c r="CL2101" s="5">
        <f>SUM(CG2101)*CI2073</f>
        <v>0</v>
      </c>
      <c r="CM2101" s="5"/>
    </row>
    <row r="2102" spans="1:91" x14ac:dyDescent="0.25">
      <c r="A2102" s="311"/>
      <c r="B2102" s="324" t="s">
        <v>21</v>
      </c>
      <c r="C2102" s="325" t="s">
        <v>16</v>
      </c>
      <c r="D2102" s="326"/>
      <c r="E2102" s="326"/>
      <c r="F2102" s="326"/>
      <c r="G2102" s="22">
        <f>SUM(G2098:G2099)</f>
        <v>5</v>
      </c>
      <c r="H2102" s="23">
        <v>37.42</v>
      </c>
      <c r="I2102" s="22">
        <f t="shared" si="906"/>
        <v>187.10000000000002</v>
      </c>
      <c r="J2102" s="314"/>
      <c r="K2102" s="314"/>
      <c r="L2102" s="314"/>
      <c r="M2102" s="314">
        <f>SUM(G2102)*I2073</f>
        <v>5</v>
      </c>
      <c r="N2102" s="311"/>
      <c r="O2102" s="324" t="s">
        <v>21</v>
      </c>
      <c r="P2102" s="325" t="s">
        <v>16</v>
      </c>
      <c r="Q2102" s="326"/>
      <c r="R2102" s="326"/>
      <c r="S2102" s="326"/>
      <c r="T2102" s="22">
        <f>SUM(T2098:T2099)</f>
        <v>5</v>
      </c>
      <c r="U2102" s="23">
        <v>37.42</v>
      </c>
      <c r="V2102" s="22">
        <f t="shared" si="898"/>
        <v>187.10000000000002</v>
      </c>
      <c r="W2102" s="314"/>
      <c r="X2102" s="314"/>
      <c r="Y2102" s="314"/>
      <c r="Z2102" s="314">
        <f>SUM(T2102)*V2073</f>
        <v>0</v>
      </c>
      <c r="AA2102" s="311"/>
      <c r="AB2102" s="324" t="s">
        <v>21</v>
      </c>
      <c r="AC2102" s="325" t="s">
        <v>16</v>
      </c>
      <c r="AD2102" s="326"/>
      <c r="AE2102" s="326"/>
      <c r="AF2102" s="326"/>
      <c r="AG2102" s="22">
        <f>SUM(AG2098:AG2099)</f>
        <v>5</v>
      </c>
      <c r="AH2102" s="23">
        <v>37.42</v>
      </c>
      <c r="AI2102" s="22">
        <f t="shared" si="899"/>
        <v>187.10000000000002</v>
      </c>
      <c r="AJ2102" s="314"/>
      <c r="AK2102" s="314"/>
      <c r="AL2102" s="314"/>
      <c r="AM2102" s="314">
        <f>SUM(AG2102)*AI2073</f>
        <v>0</v>
      </c>
      <c r="AN2102" s="311"/>
      <c r="AO2102" s="324" t="s">
        <v>21</v>
      </c>
      <c r="AP2102" s="325" t="s">
        <v>16</v>
      </c>
      <c r="AQ2102" s="326"/>
      <c r="AR2102" s="326"/>
      <c r="AS2102" s="326"/>
      <c r="AT2102" s="22">
        <f>SUM(AT2098:AT2099)</f>
        <v>5</v>
      </c>
      <c r="AU2102" s="23">
        <v>37.42</v>
      </c>
      <c r="AV2102" s="22">
        <f t="shared" si="900"/>
        <v>187.10000000000002</v>
      </c>
      <c r="AW2102" s="314"/>
      <c r="AX2102" s="314"/>
      <c r="AY2102" s="314"/>
      <c r="AZ2102" s="314">
        <f>SUM(AT2102)*AV2073</f>
        <v>0</v>
      </c>
      <c r="BA2102" s="311"/>
      <c r="BB2102" s="324" t="s">
        <v>21</v>
      </c>
      <c r="BC2102" s="325" t="s">
        <v>16</v>
      </c>
      <c r="BD2102" s="326"/>
      <c r="BE2102" s="326"/>
      <c r="BF2102" s="326"/>
      <c r="BG2102" s="22">
        <f>SUM(BG2098:BG2099)</f>
        <v>5</v>
      </c>
      <c r="BH2102" s="23">
        <v>37.42</v>
      </c>
      <c r="BI2102" s="22">
        <f t="shared" si="901"/>
        <v>187.10000000000002</v>
      </c>
      <c r="BJ2102" s="314"/>
      <c r="BK2102" s="314"/>
      <c r="BL2102" s="314"/>
      <c r="BM2102" s="314">
        <f>SUM(BG2102)*BI2073</f>
        <v>0</v>
      </c>
      <c r="BN2102" s="311"/>
      <c r="BO2102" s="324" t="s">
        <v>21</v>
      </c>
      <c r="BP2102" s="325" t="s">
        <v>16</v>
      </c>
      <c r="BQ2102" s="326"/>
      <c r="BR2102" s="326"/>
      <c r="BS2102" s="326"/>
      <c r="BT2102" s="22">
        <f>SUM(BT2098:BT2099)</f>
        <v>5</v>
      </c>
      <c r="BU2102" s="23">
        <v>37.42</v>
      </c>
      <c r="BV2102" s="22">
        <f t="shared" si="902"/>
        <v>187.10000000000002</v>
      </c>
      <c r="BW2102" s="314"/>
      <c r="BX2102" s="314"/>
      <c r="BY2102" s="314"/>
      <c r="BZ2102" s="314">
        <f>SUM(BT2102)*BV2073</f>
        <v>0</v>
      </c>
      <c r="CB2102" s="11" t="s">
        <v>21</v>
      </c>
      <c r="CC2102" s="12" t="s">
        <v>16</v>
      </c>
      <c r="CD2102" s="28"/>
      <c r="CE2102" s="28"/>
      <c r="CF2102" s="28"/>
      <c r="CG2102" s="22">
        <f>SUM(CG2098:CG2099)</f>
        <v>5</v>
      </c>
      <c r="CH2102" s="15">
        <v>37.42</v>
      </c>
      <c r="CI2102" s="10">
        <f t="shared" si="903"/>
        <v>187.10000000000002</v>
      </c>
      <c r="CJ2102" s="5"/>
      <c r="CK2102" s="5"/>
      <c r="CL2102" s="5"/>
      <c r="CM2102" s="5">
        <f>SUM(CG2102)*CI2073</f>
        <v>0</v>
      </c>
    </row>
    <row r="2103" spans="1:91" x14ac:dyDescent="0.25">
      <c r="A2103" s="311"/>
      <c r="B2103" s="324" t="s">
        <v>13</v>
      </c>
      <c r="C2103" s="325" t="s">
        <v>17</v>
      </c>
      <c r="D2103" s="326"/>
      <c r="E2103" s="326"/>
      <c r="F2103" s="326"/>
      <c r="G2103" s="332">
        <v>7</v>
      </c>
      <c r="H2103" s="23">
        <v>37.42</v>
      </c>
      <c r="I2103" s="22">
        <f t="shared" si="906"/>
        <v>261.94</v>
      </c>
      <c r="J2103" s="314"/>
      <c r="K2103" s="314"/>
      <c r="L2103" s="314">
        <f>SUM(G2103)*I2073</f>
        <v>7</v>
      </c>
      <c r="M2103" s="314"/>
      <c r="N2103" s="311"/>
      <c r="O2103" s="324" t="s">
        <v>13</v>
      </c>
      <c r="P2103" s="325" t="s">
        <v>17</v>
      </c>
      <c r="Q2103" s="326"/>
      <c r="R2103" s="326"/>
      <c r="S2103" s="326"/>
      <c r="T2103" s="332">
        <v>7</v>
      </c>
      <c r="U2103" s="23">
        <v>37.42</v>
      </c>
      <c r="V2103" s="22">
        <f t="shared" si="898"/>
        <v>261.94</v>
      </c>
      <c r="W2103" s="314"/>
      <c r="X2103" s="314"/>
      <c r="Y2103" s="314">
        <f>SUM(T2103)*V2073</f>
        <v>0</v>
      </c>
      <c r="Z2103" s="314"/>
      <c r="AA2103" s="311"/>
      <c r="AB2103" s="324" t="s">
        <v>13</v>
      </c>
      <c r="AC2103" s="325" t="s">
        <v>17</v>
      </c>
      <c r="AD2103" s="326"/>
      <c r="AE2103" s="326"/>
      <c r="AF2103" s="326"/>
      <c r="AG2103" s="332">
        <v>7</v>
      </c>
      <c r="AH2103" s="23">
        <v>37.42</v>
      </c>
      <c r="AI2103" s="22">
        <f t="shared" si="899"/>
        <v>261.94</v>
      </c>
      <c r="AJ2103" s="314"/>
      <c r="AK2103" s="314"/>
      <c r="AL2103" s="314">
        <f>SUM(AG2103)*AI2073</f>
        <v>0</v>
      </c>
      <c r="AM2103" s="314"/>
      <c r="AN2103" s="311"/>
      <c r="AO2103" s="324" t="s">
        <v>13</v>
      </c>
      <c r="AP2103" s="325" t="s">
        <v>17</v>
      </c>
      <c r="AQ2103" s="326"/>
      <c r="AR2103" s="326"/>
      <c r="AS2103" s="326"/>
      <c r="AT2103" s="332">
        <v>7</v>
      </c>
      <c r="AU2103" s="23">
        <v>37.42</v>
      </c>
      <c r="AV2103" s="22">
        <f t="shared" si="900"/>
        <v>261.94</v>
      </c>
      <c r="AW2103" s="314"/>
      <c r="AX2103" s="314"/>
      <c r="AY2103" s="314">
        <f>SUM(AT2103)*AV2073</f>
        <v>0</v>
      </c>
      <c r="AZ2103" s="314"/>
      <c r="BA2103" s="311"/>
      <c r="BB2103" s="324" t="s">
        <v>13</v>
      </c>
      <c r="BC2103" s="325" t="s">
        <v>17</v>
      </c>
      <c r="BD2103" s="326"/>
      <c r="BE2103" s="326"/>
      <c r="BF2103" s="326"/>
      <c r="BG2103" s="332">
        <v>7</v>
      </c>
      <c r="BH2103" s="23">
        <v>37.42</v>
      </c>
      <c r="BI2103" s="22">
        <f t="shared" si="901"/>
        <v>261.94</v>
      </c>
      <c r="BJ2103" s="314"/>
      <c r="BK2103" s="314"/>
      <c r="BL2103" s="314">
        <f>SUM(BG2103)*BI2073</f>
        <v>0</v>
      </c>
      <c r="BM2103" s="314"/>
      <c r="BN2103" s="311"/>
      <c r="BO2103" s="324" t="s">
        <v>13</v>
      </c>
      <c r="BP2103" s="325" t="s">
        <v>17</v>
      </c>
      <c r="BQ2103" s="326"/>
      <c r="BR2103" s="326"/>
      <c r="BS2103" s="326"/>
      <c r="BT2103" s="332">
        <v>7</v>
      </c>
      <c r="BU2103" s="23">
        <v>37.42</v>
      </c>
      <c r="BV2103" s="22">
        <f t="shared" si="902"/>
        <v>261.94</v>
      </c>
      <c r="BW2103" s="314"/>
      <c r="BX2103" s="314"/>
      <c r="BY2103" s="314">
        <f>SUM(BT2103)*BV2073</f>
        <v>0</v>
      </c>
      <c r="BZ2103" s="314"/>
      <c r="CB2103" s="11" t="s">
        <v>13</v>
      </c>
      <c r="CC2103" s="12" t="s">
        <v>17</v>
      </c>
      <c r="CD2103" s="28"/>
      <c r="CE2103" s="28"/>
      <c r="CF2103" s="28"/>
      <c r="CG2103" s="34">
        <v>7</v>
      </c>
      <c r="CH2103" s="15">
        <v>37.42</v>
      </c>
      <c r="CI2103" s="10">
        <f t="shared" si="903"/>
        <v>261.94</v>
      </c>
      <c r="CJ2103" s="5"/>
      <c r="CK2103" s="5"/>
      <c r="CL2103" s="5">
        <f>SUM(CG2103)*CI2073</f>
        <v>0</v>
      </c>
      <c r="CM2103" s="5"/>
    </row>
    <row r="2104" spans="1:91" x14ac:dyDescent="0.25">
      <c r="A2104" s="311"/>
      <c r="B2104" s="324" t="s">
        <v>12</v>
      </c>
      <c r="C2104" s="325"/>
      <c r="D2104" s="326"/>
      <c r="E2104" s="326"/>
      <c r="F2104" s="326"/>
      <c r="G2104" s="22"/>
      <c r="H2104" s="23">
        <v>37.42</v>
      </c>
      <c r="I2104" s="22">
        <f t="shared" si="906"/>
        <v>0</v>
      </c>
      <c r="J2104" s="314"/>
      <c r="K2104" s="314"/>
      <c r="L2104" s="314"/>
      <c r="M2104" s="314"/>
      <c r="N2104" s="311"/>
      <c r="O2104" s="324" t="s">
        <v>12</v>
      </c>
      <c r="P2104" s="325"/>
      <c r="Q2104" s="326"/>
      <c r="R2104" s="326"/>
      <c r="S2104" s="326"/>
      <c r="T2104" s="22"/>
      <c r="U2104" s="23">
        <v>37.42</v>
      </c>
      <c r="V2104" s="22">
        <f t="shared" si="898"/>
        <v>0</v>
      </c>
      <c r="W2104" s="314"/>
      <c r="X2104" s="314"/>
      <c r="Y2104" s="314"/>
      <c r="Z2104" s="314"/>
      <c r="AA2104" s="311"/>
      <c r="AB2104" s="324" t="s">
        <v>12</v>
      </c>
      <c r="AC2104" s="325"/>
      <c r="AD2104" s="326"/>
      <c r="AE2104" s="326"/>
      <c r="AF2104" s="326"/>
      <c r="AG2104" s="22"/>
      <c r="AH2104" s="23">
        <v>37.42</v>
      </c>
      <c r="AI2104" s="22">
        <f t="shared" si="899"/>
        <v>0</v>
      </c>
      <c r="AJ2104" s="314"/>
      <c r="AK2104" s="314"/>
      <c r="AL2104" s="314"/>
      <c r="AM2104" s="314"/>
      <c r="AN2104" s="311"/>
      <c r="AO2104" s="324" t="s">
        <v>12</v>
      </c>
      <c r="AP2104" s="325"/>
      <c r="AQ2104" s="326"/>
      <c r="AR2104" s="326"/>
      <c r="AS2104" s="326"/>
      <c r="AT2104" s="22"/>
      <c r="AU2104" s="23">
        <v>37.42</v>
      </c>
      <c r="AV2104" s="22">
        <f t="shared" si="900"/>
        <v>0</v>
      </c>
      <c r="AW2104" s="314"/>
      <c r="AX2104" s="314"/>
      <c r="AY2104" s="314"/>
      <c r="AZ2104" s="314"/>
      <c r="BA2104" s="311"/>
      <c r="BB2104" s="324" t="s">
        <v>12</v>
      </c>
      <c r="BC2104" s="325"/>
      <c r="BD2104" s="326"/>
      <c r="BE2104" s="326"/>
      <c r="BF2104" s="326"/>
      <c r="BG2104" s="22"/>
      <c r="BH2104" s="23">
        <v>37.42</v>
      </c>
      <c r="BI2104" s="22">
        <f t="shared" si="901"/>
        <v>0</v>
      </c>
      <c r="BJ2104" s="314"/>
      <c r="BK2104" s="314"/>
      <c r="BL2104" s="314"/>
      <c r="BM2104" s="314"/>
      <c r="BN2104" s="311"/>
      <c r="BO2104" s="324" t="s">
        <v>12</v>
      </c>
      <c r="BP2104" s="325"/>
      <c r="BQ2104" s="326"/>
      <c r="BR2104" s="326"/>
      <c r="BS2104" s="326"/>
      <c r="BT2104" s="22"/>
      <c r="BU2104" s="23">
        <v>37.42</v>
      </c>
      <c r="BV2104" s="22">
        <f t="shared" si="902"/>
        <v>0</v>
      </c>
      <c r="BW2104" s="314"/>
      <c r="BX2104" s="314"/>
      <c r="BY2104" s="314"/>
      <c r="BZ2104" s="314"/>
      <c r="CB2104" s="11" t="s">
        <v>12</v>
      </c>
      <c r="CC2104" s="12"/>
      <c r="CD2104" s="28"/>
      <c r="CE2104" s="28"/>
      <c r="CF2104" s="28"/>
      <c r="CG2104" s="10"/>
      <c r="CH2104" s="15">
        <v>37.42</v>
      </c>
      <c r="CI2104" s="10">
        <f t="shared" si="903"/>
        <v>0</v>
      </c>
      <c r="CJ2104" s="5"/>
      <c r="CK2104" s="5"/>
      <c r="CL2104" s="5"/>
      <c r="CM2104" s="5"/>
    </row>
    <row r="2105" spans="1:91" x14ac:dyDescent="0.25">
      <c r="A2105" s="311"/>
      <c r="B2105" s="324" t="s">
        <v>11</v>
      </c>
      <c r="C2105" s="325"/>
      <c r="D2105" s="326"/>
      <c r="E2105" s="326"/>
      <c r="F2105" s="326"/>
      <c r="G2105" s="22">
        <v>1</v>
      </c>
      <c r="H2105" s="23">
        <f>SUM(I2075:I2104)*0.01</f>
        <v>179.16009249999996</v>
      </c>
      <c r="I2105" s="22">
        <f>SUM(G2105*H2105)</f>
        <v>179.16009249999996</v>
      </c>
      <c r="J2105" s="314"/>
      <c r="K2105" s="314"/>
      <c r="L2105" s="314"/>
      <c r="M2105" s="314"/>
      <c r="N2105" s="311"/>
      <c r="O2105" s="324" t="s">
        <v>11</v>
      </c>
      <c r="P2105" s="325"/>
      <c r="Q2105" s="326"/>
      <c r="R2105" s="326"/>
      <c r="S2105" s="326"/>
      <c r="T2105" s="22">
        <v>1</v>
      </c>
      <c r="U2105" s="23">
        <f>SUM(V2075:V2104)*0.01</f>
        <v>113.1405125</v>
      </c>
      <c r="V2105" s="22">
        <f>SUM(T2105*U2105)</f>
        <v>113.1405125</v>
      </c>
      <c r="W2105" s="314"/>
      <c r="X2105" s="314"/>
      <c r="Y2105" s="314"/>
      <c r="Z2105" s="314"/>
      <c r="AA2105" s="311"/>
      <c r="AB2105" s="324" t="s">
        <v>11</v>
      </c>
      <c r="AC2105" s="325"/>
      <c r="AD2105" s="326"/>
      <c r="AE2105" s="326"/>
      <c r="AF2105" s="326"/>
      <c r="AG2105" s="22">
        <v>1</v>
      </c>
      <c r="AH2105" s="23">
        <f>SUM(AI2075:AI2104)*0.01</f>
        <v>167.28097249999999</v>
      </c>
      <c r="AI2105" s="22">
        <f>SUM(AG2105*AH2105)</f>
        <v>167.28097249999999</v>
      </c>
      <c r="AJ2105" s="314"/>
      <c r="AK2105" s="314"/>
      <c r="AL2105" s="314"/>
      <c r="AM2105" s="314"/>
      <c r="AN2105" s="311"/>
      <c r="AO2105" s="324" t="s">
        <v>11</v>
      </c>
      <c r="AP2105" s="325"/>
      <c r="AQ2105" s="326"/>
      <c r="AR2105" s="326"/>
      <c r="AS2105" s="326"/>
      <c r="AT2105" s="22">
        <v>1</v>
      </c>
      <c r="AU2105" s="23">
        <f>SUM(AV2075:AV2104)*0.01</f>
        <v>183.90538249999997</v>
      </c>
      <c r="AV2105" s="22">
        <f>SUM(AT2105*AU2105)</f>
        <v>183.90538249999997</v>
      </c>
      <c r="AW2105" s="314"/>
      <c r="AX2105" s="314"/>
      <c r="AY2105" s="314"/>
      <c r="AZ2105" s="314"/>
      <c r="BA2105" s="311"/>
      <c r="BB2105" s="324" t="s">
        <v>11</v>
      </c>
      <c r="BC2105" s="325"/>
      <c r="BD2105" s="326"/>
      <c r="BE2105" s="326"/>
      <c r="BF2105" s="326"/>
      <c r="BG2105" s="22">
        <v>1</v>
      </c>
      <c r="BH2105" s="23">
        <f>SUM(BI2075:BI2104)*0.01</f>
        <v>111.97580362500001</v>
      </c>
      <c r="BI2105" s="22">
        <f>SUM(BG2105*BH2105)</f>
        <v>111.97580362500001</v>
      </c>
      <c r="BJ2105" s="314"/>
      <c r="BK2105" s="314"/>
      <c r="BL2105" s="314"/>
      <c r="BM2105" s="314"/>
      <c r="BN2105" s="311"/>
      <c r="BO2105" s="324" t="s">
        <v>11</v>
      </c>
      <c r="BP2105" s="325"/>
      <c r="BQ2105" s="326"/>
      <c r="BR2105" s="326"/>
      <c r="BS2105" s="326"/>
      <c r="BT2105" s="22">
        <v>1</v>
      </c>
      <c r="BU2105" s="23">
        <f>SUM(BV2075:BV2104)*0.01</f>
        <v>181.62646249999997</v>
      </c>
      <c r="BV2105" s="22">
        <f>SUM(BT2105*BU2105)</f>
        <v>181.62646249999997</v>
      </c>
      <c r="BW2105" s="314"/>
      <c r="BX2105" s="314"/>
      <c r="BY2105" s="314"/>
      <c r="BZ2105" s="314"/>
      <c r="CB2105" s="11" t="s">
        <v>11</v>
      </c>
      <c r="CC2105" s="12"/>
      <c r="CD2105" s="28"/>
      <c r="CE2105" s="28"/>
      <c r="CF2105" s="28"/>
      <c r="CG2105" s="10">
        <v>1</v>
      </c>
      <c r="CH2105" s="15">
        <f>SUM(CI2075:CI2104)*0.01</f>
        <v>176.74092249999998</v>
      </c>
      <c r="CI2105" s="10">
        <f>SUM(CG2105*CH2105)</f>
        <v>176.74092249999998</v>
      </c>
      <c r="CJ2105" s="5"/>
      <c r="CK2105" s="5"/>
      <c r="CL2105" s="5"/>
      <c r="CM2105" s="5"/>
    </row>
    <row r="2106" spans="1:91" s="2" customFormat="1" x14ac:dyDescent="0.25">
      <c r="A2106" s="319"/>
      <c r="B2106" s="318" t="s">
        <v>10</v>
      </c>
      <c r="C2106" s="319"/>
      <c r="D2106" s="320"/>
      <c r="E2106" s="320"/>
      <c r="F2106" s="320"/>
      <c r="G2106" s="321">
        <f>SUM(G2100:G2103)</f>
        <v>134.125</v>
      </c>
      <c r="H2106" s="322"/>
      <c r="I2106" s="321">
        <f>SUM(I2075:I2105)</f>
        <v>18095.169342499994</v>
      </c>
      <c r="J2106" s="321">
        <f>SUM(I2106)*I2073</f>
        <v>18095.169342499994</v>
      </c>
      <c r="K2106" s="321">
        <f>SUM(K2100:K2105)</f>
        <v>7.125</v>
      </c>
      <c r="L2106" s="321">
        <f t="shared" ref="L2106" si="907">SUM(L2100:L2105)</f>
        <v>122</v>
      </c>
      <c r="M2106" s="321">
        <f t="shared" ref="M2106" si="908">SUM(M2100:M2105)</f>
        <v>5</v>
      </c>
      <c r="N2106" s="319"/>
      <c r="O2106" s="318" t="s">
        <v>10</v>
      </c>
      <c r="P2106" s="319"/>
      <c r="Q2106" s="320"/>
      <c r="R2106" s="320"/>
      <c r="S2106" s="320"/>
      <c r="T2106" s="321">
        <f>SUM(T2100:T2103)</f>
        <v>134.125</v>
      </c>
      <c r="U2106" s="322"/>
      <c r="V2106" s="321">
        <f>SUM(V2075:V2105)</f>
        <v>11427.191762500001</v>
      </c>
      <c r="W2106" s="321">
        <f>SUM(V2106)*V2073</f>
        <v>0</v>
      </c>
      <c r="X2106" s="321">
        <f>SUM(X2100:X2105)</f>
        <v>0</v>
      </c>
      <c r="Y2106" s="321">
        <f t="shared" ref="Y2106:Z2106" si="909">SUM(Y2100:Y2105)</f>
        <v>0</v>
      </c>
      <c r="Z2106" s="321">
        <f t="shared" si="909"/>
        <v>0</v>
      </c>
      <c r="AA2106" s="319"/>
      <c r="AB2106" s="318" t="s">
        <v>10</v>
      </c>
      <c r="AC2106" s="319"/>
      <c r="AD2106" s="320"/>
      <c r="AE2106" s="320"/>
      <c r="AF2106" s="320"/>
      <c r="AG2106" s="321">
        <f>SUM(AG2100:AG2103)</f>
        <v>134.125</v>
      </c>
      <c r="AH2106" s="322"/>
      <c r="AI2106" s="321">
        <f>SUM(AI2075:AI2105)</f>
        <v>16895.3782225</v>
      </c>
      <c r="AJ2106" s="321">
        <f>SUM(AI2106)*AI2073</f>
        <v>0</v>
      </c>
      <c r="AK2106" s="321">
        <f>SUM(AK2100:AK2105)</f>
        <v>0</v>
      </c>
      <c r="AL2106" s="321">
        <f t="shared" ref="AL2106:AM2106" si="910">SUM(AL2100:AL2105)</f>
        <v>0</v>
      </c>
      <c r="AM2106" s="321">
        <f t="shared" si="910"/>
        <v>0</v>
      </c>
      <c r="AN2106" s="319"/>
      <c r="AO2106" s="318" t="s">
        <v>10</v>
      </c>
      <c r="AP2106" s="319"/>
      <c r="AQ2106" s="320"/>
      <c r="AR2106" s="320"/>
      <c r="AS2106" s="320"/>
      <c r="AT2106" s="321">
        <f>SUM(AT2100:AT2103)</f>
        <v>134.125</v>
      </c>
      <c r="AU2106" s="322"/>
      <c r="AV2106" s="321">
        <f>SUM(AV2075:AV2105)</f>
        <v>18574.443632499999</v>
      </c>
      <c r="AW2106" s="321">
        <f>SUM(AV2106)*AV2073</f>
        <v>0</v>
      </c>
      <c r="AX2106" s="321">
        <f>SUM(AX2100:AX2105)</f>
        <v>0</v>
      </c>
      <c r="AY2106" s="321">
        <f t="shared" ref="AY2106:AZ2106" si="911">SUM(AY2100:AY2105)</f>
        <v>0</v>
      </c>
      <c r="AZ2106" s="321">
        <f t="shared" si="911"/>
        <v>0</v>
      </c>
      <c r="BA2106" s="319"/>
      <c r="BB2106" s="318" t="s">
        <v>10</v>
      </c>
      <c r="BC2106" s="319"/>
      <c r="BD2106" s="320"/>
      <c r="BE2106" s="320"/>
      <c r="BF2106" s="320"/>
      <c r="BG2106" s="321">
        <f>SUM(BG2100:BG2103)</f>
        <v>134.125</v>
      </c>
      <c r="BH2106" s="322"/>
      <c r="BI2106" s="321">
        <f>SUM(BI2075:BI2105)</f>
        <v>11309.556166125001</v>
      </c>
      <c r="BJ2106" s="321">
        <f>SUM(BI2106)*BI2073</f>
        <v>0</v>
      </c>
      <c r="BK2106" s="321">
        <f>SUM(BK2100:BK2105)</f>
        <v>0</v>
      </c>
      <c r="BL2106" s="321">
        <f t="shared" ref="BL2106:BM2106" si="912">SUM(BL2100:BL2105)</f>
        <v>0</v>
      </c>
      <c r="BM2106" s="321">
        <f t="shared" si="912"/>
        <v>0</v>
      </c>
      <c r="BN2106" s="319"/>
      <c r="BO2106" s="318" t="s">
        <v>10</v>
      </c>
      <c r="BP2106" s="319"/>
      <c r="BQ2106" s="320"/>
      <c r="BR2106" s="320"/>
      <c r="BS2106" s="320"/>
      <c r="BT2106" s="321">
        <f>SUM(BT2100:BT2103)</f>
        <v>134.125</v>
      </c>
      <c r="BU2106" s="322"/>
      <c r="BV2106" s="321">
        <f>SUM(BV2075:BV2105)</f>
        <v>18344.272712499998</v>
      </c>
      <c r="BW2106" s="321">
        <f>SUM(BV2106)*BV2073</f>
        <v>0</v>
      </c>
      <c r="BX2106" s="321">
        <f>SUM(BX2100:BX2105)</f>
        <v>0</v>
      </c>
      <c r="BY2106" s="321">
        <f t="shared" ref="BY2106:BZ2106" si="913">SUM(BY2100:BY2105)</f>
        <v>0</v>
      </c>
      <c r="BZ2106" s="321">
        <f t="shared" si="913"/>
        <v>0</v>
      </c>
      <c r="CB2106" s="8" t="s">
        <v>10</v>
      </c>
      <c r="CD2106" s="27"/>
      <c r="CE2106" s="27"/>
      <c r="CF2106" s="27"/>
      <c r="CG2106" s="6">
        <f>SUM(CG2100:CG2103)</f>
        <v>134.125</v>
      </c>
      <c r="CH2106" s="14"/>
      <c r="CI2106" s="6">
        <f>SUM(CI2075:CI2105)</f>
        <v>17850.833172499999</v>
      </c>
      <c r="CJ2106" s="6">
        <f>SUM(CI2106)*CI2073</f>
        <v>0</v>
      </c>
      <c r="CK2106" s="6">
        <f>SUM(CK2100:CK2105)</f>
        <v>0</v>
      </c>
      <c r="CL2106" s="6">
        <f t="shared" ref="CL2106:CM2106" si="914">SUM(CL2100:CL2105)</f>
        <v>0</v>
      </c>
      <c r="CM2106" s="6">
        <f t="shared" si="914"/>
        <v>0</v>
      </c>
    </row>
    <row r="2107" spans="1:91" ht="15.6" x14ac:dyDescent="0.3">
      <c r="A2107" s="3" t="s">
        <v>9</v>
      </c>
      <c r="B2107" s="67" t="str">
        <f>'JMS SHEDULE OF WORKS'!D67</f>
        <v>FF-22 Male Hairdryers Mirror unit</v>
      </c>
      <c r="D2107" s="26">
        <v>4.1500000000000004</v>
      </c>
      <c r="E2107" s="26">
        <v>1.05</v>
      </c>
      <c r="F2107" s="68" t="str">
        <f>'JMS SHEDULE OF WORKS'!J67</f>
        <v>EOT-04</v>
      </c>
      <c r="H2107" s="13" t="s">
        <v>22</v>
      </c>
      <c r="I2107" s="24">
        <f>'JMS SHEDULE OF WORKS'!G67</f>
        <v>1</v>
      </c>
    </row>
    <row r="2108" spans="1:91" s="2" customFormat="1" x14ac:dyDescent="0.25">
      <c r="A2108" s="66" t="str">
        <f>'JMS SHEDULE OF WORKS'!A67</f>
        <v>6881/65</v>
      </c>
      <c r="B2108" s="8" t="s">
        <v>3</v>
      </c>
      <c r="C2108" s="2" t="s">
        <v>4</v>
      </c>
      <c r="D2108" s="27" t="s">
        <v>5</v>
      </c>
      <c r="E2108" s="27" t="s">
        <v>5</v>
      </c>
      <c r="F2108" s="27" t="s">
        <v>23</v>
      </c>
      <c r="G2108" s="6" t="s">
        <v>6</v>
      </c>
      <c r="H2108" s="14" t="s">
        <v>7</v>
      </c>
      <c r="I2108" s="6" t="s">
        <v>8</v>
      </c>
      <c r="J2108" s="6"/>
      <c r="K2108" s="6" t="s">
        <v>18</v>
      </c>
      <c r="L2108" s="6" t="s">
        <v>19</v>
      </c>
      <c r="M2108" s="6" t="s">
        <v>20</v>
      </c>
    </row>
    <row r="2109" spans="1:91" x14ac:dyDescent="0.25">
      <c r="A2109" s="30" t="s">
        <v>24</v>
      </c>
      <c r="B2109" s="11" t="s">
        <v>11</v>
      </c>
      <c r="C2109" s="12" t="s">
        <v>1212</v>
      </c>
      <c r="D2109" s="28">
        <v>3.2000000000000001E-2</v>
      </c>
      <c r="E2109" s="28">
        <v>3.2000000000000001E-2</v>
      </c>
      <c r="F2109" s="28">
        <f t="shared" ref="F2109:F2110" si="915">SUM(D2109*E2109)</f>
        <v>1.024E-3</v>
      </c>
      <c r="G2109" s="10">
        <f>SUM(D2107)*3</f>
        <v>12.450000000000001</v>
      </c>
      <c r="H2109" s="15">
        <v>550</v>
      </c>
      <c r="I2109" s="10">
        <f t="shared" ref="I2109:I2110" si="916">SUM(F2109*G2109)*H2109</f>
        <v>7.0118400000000003</v>
      </c>
    </row>
    <row r="2110" spans="1:91" x14ac:dyDescent="0.25">
      <c r="A2110" s="30" t="s">
        <v>24</v>
      </c>
      <c r="B2110" s="11" t="s">
        <v>11</v>
      </c>
      <c r="C2110" s="12" t="s">
        <v>1212</v>
      </c>
      <c r="D2110" s="28">
        <v>3.2000000000000001E-2</v>
      </c>
      <c r="E2110" s="28">
        <v>3.2000000000000001E-2</v>
      </c>
      <c r="F2110" s="28">
        <f t="shared" si="915"/>
        <v>1.024E-3</v>
      </c>
      <c r="G2110" s="10">
        <f>SUM(E2107)*20</f>
        <v>21</v>
      </c>
      <c r="H2110" s="15">
        <v>550</v>
      </c>
      <c r="I2110" s="10">
        <f t="shared" si="916"/>
        <v>11.827199999999999</v>
      </c>
    </row>
    <row r="2111" spans="1:91" x14ac:dyDescent="0.25">
      <c r="A2111" s="30" t="s">
        <v>24</v>
      </c>
      <c r="B2111" s="11"/>
      <c r="C2111" s="12"/>
      <c r="D2111" s="28"/>
      <c r="E2111" s="28"/>
      <c r="F2111" s="28">
        <f t="shared" ref="F2111:F2117" si="917">SUM(D2111*E2111)</f>
        <v>0</v>
      </c>
      <c r="G2111" s="10"/>
      <c r="H2111" s="15"/>
      <c r="I2111" s="10">
        <f t="shared" ref="I2111:I2117" si="918">SUM(F2111*G2111)*H2111</f>
        <v>0</v>
      </c>
    </row>
    <row r="2112" spans="1:91" x14ac:dyDescent="0.25">
      <c r="A2112" s="31" t="s">
        <v>25</v>
      </c>
      <c r="B2112" s="11" t="s">
        <v>1222</v>
      </c>
      <c r="C2112" s="12" t="s">
        <v>1169</v>
      </c>
      <c r="D2112" s="28">
        <v>1.1000000000000001</v>
      </c>
      <c r="E2112" s="28">
        <v>0.2</v>
      </c>
      <c r="F2112" s="28">
        <f t="shared" si="917"/>
        <v>0.22000000000000003</v>
      </c>
      <c r="G2112" s="10">
        <v>2</v>
      </c>
      <c r="H2112" s="15">
        <v>12</v>
      </c>
      <c r="I2112" s="10">
        <f t="shared" si="918"/>
        <v>5.2800000000000011</v>
      </c>
    </row>
    <row r="2113" spans="1:10" x14ac:dyDescent="0.25">
      <c r="A2113" s="31" t="s">
        <v>25</v>
      </c>
      <c r="B2113" s="11" t="s">
        <v>1178</v>
      </c>
      <c r="C2113" s="12" t="s">
        <v>1169</v>
      </c>
      <c r="D2113" s="28">
        <v>1.2</v>
      </c>
      <c r="E2113" s="28">
        <v>0.2</v>
      </c>
      <c r="F2113" s="28">
        <f t="shared" si="917"/>
        <v>0.24</v>
      </c>
      <c r="G2113" s="10">
        <v>4</v>
      </c>
      <c r="H2113" s="15">
        <v>12</v>
      </c>
      <c r="I2113" s="10">
        <f t="shared" si="918"/>
        <v>11.52</v>
      </c>
    </row>
    <row r="2114" spans="1:10" x14ac:dyDescent="0.25">
      <c r="A2114" s="31" t="s">
        <v>25</v>
      </c>
      <c r="B2114" s="11" t="s">
        <v>1188</v>
      </c>
      <c r="C2114" s="12" t="s">
        <v>1169</v>
      </c>
      <c r="D2114" s="28">
        <v>2.2000000000000002</v>
      </c>
      <c r="E2114" s="28">
        <v>0.2</v>
      </c>
      <c r="F2114" s="28">
        <f t="shared" si="917"/>
        <v>0.44000000000000006</v>
      </c>
      <c r="G2114" s="10">
        <v>2</v>
      </c>
      <c r="H2114" s="15">
        <v>12</v>
      </c>
      <c r="I2114" s="10">
        <f t="shared" si="918"/>
        <v>10.560000000000002</v>
      </c>
    </row>
    <row r="2115" spans="1:10" x14ac:dyDescent="0.25">
      <c r="A2115" s="31" t="s">
        <v>25</v>
      </c>
      <c r="B2115" s="11" t="s">
        <v>1223</v>
      </c>
      <c r="C2115" s="12" t="s">
        <v>1169</v>
      </c>
      <c r="D2115" s="28">
        <v>2.2000000000000002</v>
      </c>
      <c r="E2115" s="28">
        <v>0.2</v>
      </c>
      <c r="F2115" s="28">
        <f t="shared" si="917"/>
        <v>0.44000000000000006</v>
      </c>
      <c r="G2115" s="10">
        <v>2</v>
      </c>
      <c r="H2115" s="15">
        <v>12</v>
      </c>
      <c r="I2115" s="10">
        <f t="shared" si="918"/>
        <v>10.560000000000002</v>
      </c>
    </row>
    <row r="2116" spans="1:10" x14ac:dyDescent="0.25">
      <c r="A2116" s="31" t="s">
        <v>25</v>
      </c>
      <c r="B2116" s="11" t="s">
        <v>1225</v>
      </c>
      <c r="C2116" s="12" t="s">
        <v>1169</v>
      </c>
      <c r="D2116" s="28">
        <v>1.1000000000000001</v>
      </c>
      <c r="E2116" s="28">
        <v>1.5</v>
      </c>
      <c r="F2116" s="28">
        <f t="shared" si="917"/>
        <v>1.6500000000000001</v>
      </c>
      <c r="G2116" s="10">
        <v>2</v>
      </c>
      <c r="H2116" s="15">
        <v>12</v>
      </c>
      <c r="I2116" s="10">
        <f t="shared" si="918"/>
        <v>39.6</v>
      </c>
    </row>
    <row r="2117" spans="1:10" x14ac:dyDescent="0.25">
      <c r="A2117" s="31" t="s">
        <v>25</v>
      </c>
      <c r="B2117" s="11" t="s">
        <v>1225</v>
      </c>
      <c r="C2117" s="12" t="s">
        <v>1169</v>
      </c>
      <c r="D2117" s="28">
        <v>1.1000000000000001</v>
      </c>
      <c r="E2117" s="28">
        <v>0.4</v>
      </c>
      <c r="F2117" s="28">
        <f t="shared" si="917"/>
        <v>0.44000000000000006</v>
      </c>
      <c r="G2117" s="10">
        <v>3</v>
      </c>
      <c r="H2117" s="15">
        <v>12</v>
      </c>
      <c r="I2117" s="10">
        <f t="shared" si="918"/>
        <v>15.840000000000003</v>
      </c>
    </row>
    <row r="2118" spans="1:10" x14ac:dyDescent="0.25">
      <c r="A2118" s="31" t="s">
        <v>39</v>
      </c>
      <c r="B2118" s="11"/>
      <c r="C2118" s="12"/>
      <c r="D2118" s="28"/>
      <c r="E2118" s="28"/>
      <c r="F2118" s="28"/>
      <c r="G2118" s="10"/>
      <c r="H2118" s="15"/>
      <c r="I2118" s="10">
        <f t="shared" ref="I2118:I2120" si="919">SUM(G2118*H2118)</f>
        <v>0</v>
      </c>
    </row>
    <row r="2119" spans="1:10" x14ac:dyDescent="0.25">
      <c r="A2119" s="31" t="s">
        <v>39</v>
      </c>
      <c r="B2119" s="11"/>
      <c r="C2119" s="12"/>
      <c r="D2119" s="28"/>
      <c r="E2119" s="28"/>
      <c r="F2119" s="28"/>
      <c r="G2119" s="10"/>
      <c r="H2119" s="15"/>
      <c r="I2119" s="10">
        <f t="shared" si="919"/>
        <v>0</v>
      </c>
    </row>
    <row r="2120" spans="1:10" x14ac:dyDescent="0.25">
      <c r="A2120" s="31" t="s">
        <v>39</v>
      </c>
      <c r="B2120" s="11"/>
      <c r="C2120" s="12"/>
      <c r="D2120" s="28"/>
      <c r="E2120" s="28"/>
      <c r="F2120" s="28"/>
      <c r="G2120" s="10"/>
      <c r="H2120" s="15"/>
      <c r="I2120" s="10">
        <f t="shared" si="919"/>
        <v>0</v>
      </c>
    </row>
    <row r="2121" spans="1:10" x14ac:dyDescent="0.25">
      <c r="A2121" s="32" t="s">
        <v>28</v>
      </c>
      <c r="B2121" s="11" t="s">
        <v>1224</v>
      </c>
      <c r="C2121" s="12"/>
      <c r="D2121" s="28"/>
      <c r="E2121" s="28"/>
      <c r="F2121" s="28"/>
      <c r="G2121" s="10">
        <v>1</v>
      </c>
      <c r="H2121" s="96">
        <v>2800</v>
      </c>
      <c r="I2121" s="10">
        <f t="shared" ref="I2121:I2122" si="920">SUM(G2121*H2121)</f>
        <v>2800</v>
      </c>
      <c r="J2121" s="10" t="s">
        <v>1252</v>
      </c>
    </row>
    <row r="2122" spans="1:10" x14ac:dyDescent="0.25">
      <c r="A2122" s="32" t="s">
        <v>28</v>
      </c>
      <c r="B2122" s="11" t="s">
        <v>1221</v>
      </c>
      <c r="C2122" s="12"/>
      <c r="D2122" s="28"/>
      <c r="E2122" s="28"/>
      <c r="F2122" s="28"/>
      <c r="G2122" s="10">
        <v>1</v>
      </c>
      <c r="H2122" s="15">
        <f>472.14+147.85</f>
        <v>619.99</v>
      </c>
      <c r="I2122" s="10">
        <f t="shared" si="920"/>
        <v>619.99</v>
      </c>
      <c r="J2122" s="10" t="s">
        <v>1233</v>
      </c>
    </row>
    <row r="2123" spans="1:10" x14ac:dyDescent="0.25">
      <c r="A2123" s="32" t="s">
        <v>28</v>
      </c>
      <c r="B2123" s="11"/>
      <c r="C2123" s="12"/>
      <c r="D2123" s="28"/>
      <c r="E2123" s="28"/>
      <c r="F2123" s="28"/>
      <c r="G2123" s="10"/>
      <c r="H2123" s="15"/>
      <c r="I2123" s="10">
        <f t="shared" ref="I2123:I2139" si="921">SUM(G2123*H2123)</f>
        <v>0</v>
      </c>
    </row>
    <row r="2124" spans="1:10" x14ac:dyDescent="0.25">
      <c r="A2124" t="s">
        <v>26</v>
      </c>
      <c r="B2124" s="11"/>
      <c r="C2124" s="12"/>
      <c r="D2124" s="28"/>
      <c r="E2124" s="28"/>
      <c r="F2124" s="28"/>
      <c r="G2124" s="33">
        <v>0.1</v>
      </c>
      <c r="H2124" s="15">
        <f>SUM(I2121:I2123)</f>
        <v>3419.99</v>
      </c>
      <c r="I2124" s="10">
        <f t="shared" si="921"/>
        <v>341.99900000000002</v>
      </c>
    </row>
    <row r="2125" spans="1:10" x14ac:dyDescent="0.25">
      <c r="B2125" s="11" t="s">
        <v>27</v>
      </c>
      <c r="C2125" s="12"/>
      <c r="D2125" s="28"/>
      <c r="E2125" s="28"/>
      <c r="F2125" s="28"/>
      <c r="G2125" s="10">
        <f>SUM(I2112:I2117)/12</f>
        <v>7.7800000000000011</v>
      </c>
      <c r="H2125" s="15">
        <v>12</v>
      </c>
      <c r="I2125" s="10">
        <f t="shared" si="921"/>
        <v>93.360000000000014</v>
      </c>
    </row>
    <row r="2126" spans="1:10" x14ac:dyDescent="0.25">
      <c r="B2126" s="11" t="s">
        <v>13</v>
      </c>
      <c r="C2126" s="12" t="s">
        <v>14</v>
      </c>
      <c r="D2126" s="28" t="s">
        <v>29</v>
      </c>
      <c r="E2126" s="28"/>
      <c r="F2126" s="28">
        <f>SUM(G2109:G2111)</f>
        <v>33.450000000000003</v>
      </c>
      <c r="G2126" s="34">
        <f>SUM(F2126)/20</f>
        <v>1.6725000000000001</v>
      </c>
      <c r="H2126" s="23"/>
      <c r="I2126" s="10">
        <f t="shared" si="921"/>
        <v>0</v>
      </c>
    </row>
    <row r="2127" spans="1:10" x14ac:dyDescent="0.25">
      <c r="B2127" s="11" t="s">
        <v>13</v>
      </c>
      <c r="C2127" s="12" t="s">
        <v>14</v>
      </c>
      <c r="D2127" s="28" t="s">
        <v>30</v>
      </c>
      <c r="E2127" s="28"/>
      <c r="F2127" s="28">
        <f>SUM(G2112:G2117)</f>
        <v>15</v>
      </c>
      <c r="G2127" s="34">
        <f>SUM(F2127)/10</f>
        <v>1.5</v>
      </c>
      <c r="H2127" s="23"/>
      <c r="I2127" s="10">
        <f t="shared" si="921"/>
        <v>0</v>
      </c>
    </row>
    <row r="2128" spans="1:10" x14ac:dyDescent="0.25">
      <c r="B2128" s="11" t="s">
        <v>13</v>
      </c>
      <c r="C2128" s="12" t="s">
        <v>14</v>
      </c>
      <c r="D2128" s="28" t="s">
        <v>60</v>
      </c>
      <c r="E2128" s="28"/>
      <c r="F2128" s="69"/>
      <c r="G2128" s="34">
        <f>SUM(F2128)*0.25</f>
        <v>0</v>
      </c>
      <c r="H2128" s="23"/>
      <c r="I2128" s="10">
        <f t="shared" si="921"/>
        <v>0</v>
      </c>
    </row>
    <row r="2129" spans="1:13" x14ac:dyDescent="0.25">
      <c r="B2129" s="11" t="s">
        <v>13</v>
      </c>
      <c r="C2129" s="12" t="s">
        <v>14</v>
      </c>
      <c r="D2129" s="28"/>
      <c r="E2129" s="28"/>
      <c r="F2129" s="28"/>
      <c r="G2129" s="34"/>
      <c r="H2129" s="23"/>
      <c r="I2129" s="10">
        <f t="shared" si="921"/>
        <v>0</v>
      </c>
    </row>
    <row r="2130" spans="1:13" x14ac:dyDescent="0.25">
      <c r="B2130" s="11" t="s">
        <v>13</v>
      </c>
      <c r="C2130" s="12" t="s">
        <v>15</v>
      </c>
      <c r="D2130" s="28" t="s">
        <v>1226</v>
      </c>
      <c r="E2130" s="28"/>
      <c r="F2130" s="28">
        <v>8</v>
      </c>
      <c r="G2130" s="34">
        <f>SUM(F2130)*2</f>
        <v>16</v>
      </c>
      <c r="H2130" s="23"/>
      <c r="I2130" s="10">
        <f t="shared" si="921"/>
        <v>0</v>
      </c>
    </row>
    <row r="2131" spans="1:13" x14ac:dyDescent="0.25">
      <c r="B2131" s="11" t="s">
        <v>13</v>
      </c>
      <c r="C2131" s="12" t="s">
        <v>15</v>
      </c>
      <c r="D2131" s="28" t="s">
        <v>1227</v>
      </c>
      <c r="E2131" s="28"/>
      <c r="F2131" s="28">
        <v>6</v>
      </c>
      <c r="G2131" s="34">
        <f>SUM(F2131)*3</f>
        <v>18</v>
      </c>
      <c r="H2131" s="23"/>
      <c r="I2131" s="10">
        <f t="shared" si="921"/>
        <v>0</v>
      </c>
    </row>
    <row r="2132" spans="1:13" x14ac:dyDescent="0.25">
      <c r="B2132" s="11" t="s">
        <v>13</v>
      </c>
      <c r="C2132" s="12" t="s">
        <v>15</v>
      </c>
      <c r="D2132" s="28" t="s">
        <v>1228</v>
      </c>
      <c r="E2132" s="28"/>
      <c r="F2132" s="28">
        <v>2</v>
      </c>
      <c r="G2132" s="34">
        <f>SUM(F2132)*5</f>
        <v>10</v>
      </c>
      <c r="H2132" s="23"/>
      <c r="I2132" s="10">
        <f t="shared" si="921"/>
        <v>0</v>
      </c>
    </row>
    <row r="2133" spans="1:13" x14ac:dyDescent="0.25">
      <c r="B2133" s="11" t="s">
        <v>13</v>
      </c>
      <c r="C2133" s="12" t="s">
        <v>16</v>
      </c>
      <c r="D2133" s="28"/>
      <c r="E2133" s="28"/>
      <c r="F2133" s="28"/>
      <c r="G2133" s="34">
        <f>SUM(G2125)*1.5</f>
        <v>11.670000000000002</v>
      </c>
      <c r="H2133" s="23"/>
      <c r="I2133" s="10">
        <f t="shared" si="921"/>
        <v>0</v>
      </c>
    </row>
    <row r="2134" spans="1:13" x14ac:dyDescent="0.25">
      <c r="B2134" s="11" t="s">
        <v>13</v>
      </c>
      <c r="C2134" s="12" t="s">
        <v>16</v>
      </c>
      <c r="D2134" s="28"/>
      <c r="E2134" s="28"/>
      <c r="F2134" s="28"/>
      <c r="G2134" s="34"/>
      <c r="H2134" s="23"/>
      <c r="I2134" s="10">
        <f t="shared" si="921"/>
        <v>0</v>
      </c>
    </row>
    <row r="2135" spans="1:13" x14ac:dyDescent="0.25">
      <c r="B2135" s="11" t="s">
        <v>21</v>
      </c>
      <c r="C2135" s="12" t="s">
        <v>14</v>
      </c>
      <c r="D2135" s="28"/>
      <c r="E2135" s="28"/>
      <c r="F2135" s="28"/>
      <c r="G2135" s="22">
        <f>SUM(G2126:G2129)</f>
        <v>3.1725000000000003</v>
      </c>
      <c r="H2135" s="15">
        <v>37.42</v>
      </c>
      <c r="I2135" s="10">
        <f t="shared" si="921"/>
        <v>118.71495000000002</v>
      </c>
      <c r="K2135" s="5">
        <f>SUM(G2135)*I2107</f>
        <v>3.1725000000000003</v>
      </c>
    </row>
    <row r="2136" spans="1:13" x14ac:dyDescent="0.25">
      <c r="B2136" s="11" t="s">
        <v>21</v>
      </c>
      <c r="C2136" s="12" t="s">
        <v>15</v>
      </c>
      <c r="D2136" s="28"/>
      <c r="E2136" s="28"/>
      <c r="F2136" s="28"/>
      <c r="G2136" s="22">
        <f>SUM(G2130:G2132)</f>
        <v>44</v>
      </c>
      <c r="H2136" s="15">
        <v>37.42</v>
      </c>
      <c r="I2136" s="10">
        <f t="shared" si="921"/>
        <v>1646.48</v>
      </c>
      <c r="L2136" s="5">
        <f>SUM(G2136)*I2107</f>
        <v>44</v>
      </c>
    </row>
    <row r="2137" spans="1:13" x14ac:dyDescent="0.25">
      <c r="B2137" s="11" t="s">
        <v>21</v>
      </c>
      <c r="C2137" s="12" t="s">
        <v>16</v>
      </c>
      <c r="D2137" s="28"/>
      <c r="E2137" s="28"/>
      <c r="F2137" s="28"/>
      <c r="G2137" s="22">
        <f>SUM(G2133:G2134)</f>
        <v>11.670000000000002</v>
      </c>
      <c r="H2137" s="15">
        <v>37.42</v>
      </c>
      <c r="I2137" s="10">
        <f t="shared" si="921"/>
        <v>436.6914000000001</v>
      </c>
      <c r="M2137" s="5">
        <f>SUM(G2137)*I2107</f>
        <v>11.670000000000002</v>
      </c>
    </row>
    <row r="2138" spans="1:13" x14ac:dyDescent="0.25">
      <c r="B2138" s="11" t="s">
        <v>13</v>
      </c>
      <c r="C2138" s="12" t="s">
        <v>17</v>
      </c>
      <c r="D2138" s="28"/>
      <c r="E2138" s="28"/>
      <c r="F2138" s="28"/>
      <c r="G2138" s="34">
        <v>2.5</v>
      </c>
      <c r="H2138" s="15">
        <v>37.42</v>
      </c>
      <c r="I2138" s="10">
        <f t="shared" si="921"/>
        <v>93.550000000000011</v>
      </c>
      <c r="L2138" s="5">
        <f>SUM(G2138)*I2107</f>
        <v>2.5</v>
      </c>
    </row>
    <row r="2139" spans="1:13" x14ac:dyDescent="0.25">
      <c r="B2139" s="11" t="s">
        <v>12</v>
      </c>
      <c r="C2139" s="12"/>
      <c r="D2139" s="28"/>
      <c r="E2139" s="28"/>
      <c r="F2139" s="28"/>
      <c r="G2139" s="10"/>
      <c r="H2139" s="15">
        <v>37.42</v>
      </c>
      <c r="I2139" s="10">
        <f t="shared" si="921"/>
        <v>0</v>
      </c>
    </row>
    <row r="2140" spans="1:13" x14ac:dyDescent="0.25">
      <c r="B2140" s="11" t="s">
        <v>11</v>
      </c>
      <c r="C2140" s="12"/>
      <c r="D2140" s="28"/>
      <c r="E2140" s="28"/>
      <c r="F2140" s="28"/>
      <c r="G2140" s="10">
        <v>1</v>
      </c>
      <c r="H2140" s="15">
        <f>SUM(I2109:I2139)*0.01</f>
        <v>62.629843900000004</v>
      </c>
      <c r="I2140" s="10">
        <f>SUM(G2140*H2140)</f>
        <v>62.629843900000004</v>
      </c>
    </row>
    <row r="2141" spans="1:13" s="2" customFormat="1" x14ac:dyDescent="0.25">
      <c r="B2141" s="8" t="s">
        <v>10</v>
      </c>
      <c r="D2141" s="27"/>
      <c r="E2141" s="27"/>
      <c r="F2141" s="27"/>
      <c r="G2141" s="6">
        <f>SUM(G2135:G2138)</f>
        <v>61.342500000000001</v>
      </c>
      <c r="H2141" s="14"/>
      <c r="I2141" s="6">
        <f>SUM(I2109:I2140)</f>
        <v>6325.6142339000007</v>
      </c>
      <c r="J2141" s="6">
        <f>SUM(I2141)*I2107</f>
        <v>6325.6142339000007</v>
      </c>
      <c r="K2141" s="6">
        <f>SUM(K2135:K2140)</f>
        <v>3.1725000000000003</v>
      </c>
      <c r="L2141" s="6">
        <f t="shared" ref="L2141" si="922">SUM(L2135:L2140)</f>
        <v>46.5</v>
      </c>
      <c r="M2141" s="6">
        <f t="shared" ref="M2141" si="923">SUM(M2135:M2140)</f>
        <v>11.670000000000002</v>
      </c>
    </row>
    <row r="2142" spans="1:13" ht="15.6" x14ac:dyDescent="0.3">
      <c r="A2142" s="3" t="s">
        <v>9</v>
      </c>
      <c r="B2142" s="67" t="str">
        <f>'JMS SHEDULE OF WORKS'!D69</f>
        <v>FF-22 Female Hairdryers Mirror unit</v>
      </c>
      <c r="D2142" s="26">
        <v>2.6</v>
      </c>
      <c r="E2142" s="26">
        <v>0.5</v>
      </c>
      <c r="F2142" s="68" t="str">
        <f>'JMS SHEDULE OF WORKS'!J69</f>
        <v>EOT-13</v>
      </c>
      <c r="H2142" s="13" t="s">
        <v>22</v>
      </c>
      <c r="I2142" s="24">
        <f>'JMS SHEDULE OF WORKS'!G69</f>
        <v>1</v>
      </c>
    </row>
    <row r="2143" spans="1:13" s="2" customFormat="1" x14ac:dyDescent="0.25">
      <c r="A2143" s="66" t="str">
        <f>'JMS SHEDULE OF WORKS'!A69</f>
        <v>6881/66</v>
      </c>
      <c r="B2143" s="8" t="s">
        <v>3</v>
      </c>
      <c r="C2143" s="2" t="s">
        <v>4</v>
      </c>
      <c r="D2143" s="27" t="s">
        <v>5</v>
      </c>
      <c r="E2143" s="27" t="s">
        <v>5</v>
      </c>
      <c r="F2143" s="27" t="s">
        <v>23</v>
      </c>
      <c r="G2143" s="6" t="s">
        <v>6</v>
      </c>
      <c r="H2143" s="14" t="s">
        <v>7</v>
      </c>
      <c r="I2143" s="6" t="s">
        <v>8</v>
      </c>
      <c r="J2143" s="6"/>
      <c r="K2143" s="6" t="s">
        <v>18</v>
      </c>
      <c r="L2143" s="6" t="s">
        <v>19</v>
      </c>
      <c r="M2143" s="6" t="s">
        <v>20</v>
      </c>
    </row>
    <row r="2144" spans="1:13" x14ac:dyDescent="0.25">
      <c r="A2144" s="30" t="s">
        <v>24</v>
      </c>
      <c r="B2144" s="11" t="s">
        <v>11</v>
      </c>
      <c r="C2144" s="12" t="s">
        <v>1212</v>
      </c>
      <c r="D2144" s="28">
        <v>3.2000000000000001E-2</v>
      </c>
      <c r="E2144" s="28">
        <v>3.2000000000000001E-2</v>
      </c>
      <c r="F2144" s="28">
        <f t="shared" ref="F2144:F2145" si="924">SUM(D2144*E2144)</f>
        <v>1.024E-3</v>
      </c>
      <c r="G2144" s="10">
        <f>SUM(D2142)*3</f>
        <v>7.8000000000000007</v>
      </c>
      <c r="H2144" s="15">
        <v>550</v>
      </c>
      <c r="I2144" s="10">
        <f t="shared" ref="I2144:I2145" si="925">SUM(F2144*G2144)*H2144</f>
        <v>4.3929599999999995</v>
      </c>
    </row>
    <row r="2145" spans="1:10" x14ac:dyDescent="0.25">
      <c r="A2145" s="30" t="s">
        <v>24</v>
      </c>
      <c r="B2145" s="11" t="s">
        <v>11</v>
      </c>
      <c r="C2145" s="12" t="s">
        <v>1212</v>
      </c>
      <c r="D2145" s="28">
        <v>3.2000000000000001E-2</v>
      </c>
      <c r="E2145" s="28">
        <v>3.2000000000000001E-2</v>
      </c>
      <c r="F2145" s="28">
        <f t="shared" si="924"/>
        <v>1.024E-3</v>
      </c>
      <c r="G2145" s="10">
        <f>SUM(E2142)*20</f>
        <v>10</v>
      </c>
      <c r="H2145" s="15">
        <v>550</v>
      </c>
      <c r="I2145" s="10">
        <f t="shared" si="925"/>
        <v>5.6319999999999997</v>
      </c>
    </row>
    <row r="2146" spans="1:10" x14ac:dyDescent="0.25">
      <c r="A2146" s="30" t="s">
        <v>24</v>
      </c>
      <c r="B2146" s="11"/>
      <c r="C2146" s="12"/>
      <c r="D2146" s="28"/>
      <c r="E2146" s="28"/>
      <c r="F2146" s="28">
        <f t="shared" ref="F2146" si="926">SUM(D2146*E2146)</f>
        <v>0</v>
      </c>
      <c r="G2146" s="10"/>
      <c r="H2146" s="15"/>
      <c r="I2146" s="10">
        <f t="shared" ref="I2146" si="927">SUM(F2146*G2146)*H2146</f>
        <v>0</v>
      </c>
    </row>
    <row r="2147" spans="1:10" x14ac:dyDescent="0.25">
      <c r="A2147" s="31" t="s">
        <v>25</v>
      </c>
      <c r="B2147" s="11" t="s">
        <v>1222</v>
      </c>
      <c r="C2147" s="12" t="s">
        <v>1169</v>
      </c>
      <c r="D2147" s="28">
        <v>1.1000000000000001</v>
      </c>
      <c r="E2147" s="28">
        <v>0.2</v>
      </c>
      <c r="F2147" s="28">
        <f t="shared" ref="F2147:F2152" si="928">SUM(D2147*E2147)</f>
        <v>0.22000000000000003</v>
      </c>
      <c r="G2147" s="10">
        <v>2</v>
      </c>
      <c r="H2147" s="15">
        <v>12</v>
      </c>
      <c r="I2147" s="10">
        <f t="shared" ref="I2147:I2152" si="929">SUM(F2147*G2147)*H2147</f>
        <v>5.2800000000000011</v>
      </c>
    </row>
    <row r="2148" spans="1:10" x14ac:dyDescent="0.25">
      <c r="A2148" s="31" t="s">
        <v>25</v>
      </c>
      <c r="B2148" s="11" t="s">
        <v>1178</v>
      </c>
      <c r="C2148" s="12" t="s">
        <v>1169</v>
      </c>
      <c r="D2148" s="28">
        <v>1.2</v>
      </c>
      <c r="E2148" s="28">
        <v>0.2</v>
      </c>
      <c r="F2148" s="28">
        <f t="shared" si="928"/>
        <v>0.24</v>
      </c>
      <c r="G2148" s="10">
        <v>2</v>
      </c>
      <c r="H2148" s="15">
        <v>12</v>
      </c>
      <c r="I2148" s="10">
        <f t="shared" si="929"/>
        <v>5.76</v>
      </c>
    </row>
    <row r="2149" spans="1:10" x14ac:dyDescent="0.25">
      <c r="A2149" s="31" t="s">
        <v>25</v>
      </c>
      <c r="B2149" s="11" t="s">
        <v>1188</v>
      </c>
      <c r="C2149" s="12" t="s">
        <v>1169</v>
      </c>
      <c r="D2149" s="28">
        <v>2.6</v>
      </c>
      <c r="E2149" s="28">
        <v>0.2</v>
      </c>
      <c r="F2149" s="28">
        <f t="shared" si="928"/>
        <v>0.52</v>
      </c>
      <c r="G2149" s="10">
        <v>1</v>
      </c>
      <c r="H2149" s="15">
        <v>12</v>
      </c>
      <c r="I2149" s="10">
        <f t="shared" si="929"/>
        <v>6.24</v>
      </c>
    </row>
    <row r="2150" spans="1:10" x14ac:dyDescent="0.25">
      <c r="A2150" s="31" t="s">
        <v>25</v>
      </c>
      <c r="B2150" s="11" t="s">
        <v>1223</v>
      </c>
      <c r="C2150" s="12" t="s">
        <v>1169</v>
      </c>
      <c r="D2150" s="28">
        <v>2.6</v>
      </c>
      <c r="E2150" s="28">
        <v>0.2</v>
      </c>
      <c r="F2150" s="28">
        <f t="shared" si="928"/>
        <v>0.52</v>
      </c>
      <c r="G2150" s="10">
        <v>1</v>
      </c>
      <c r="H2150" s="15">
        <v>12</v>
      </c>
      <c r="I2150" s="10">
        <f t="shared" si="929"/>
        <v>6.24</v>
      </c>
    </row>
    <row r="2151" spans="1:10" x14ac:dyDescent="0.25">
      <c r="A2151" s="31" t="s">
        <v>25</v>
      </c>
      <c r="B2151" s="11" t="s">
        <v>1225</v>
      </c>
      <c r="C2151" s="12" t="s">
        <v>1169</v>
      </c>
      <c r="D2151" s="28">
        <v>1.1000000000000001</v>
      </c>
      <c r="E2151" s="28">
        <v>1.8</v>
      </c>
      <c r="F2151" s="28">
        <f t="shared" si="928"/>
        <v>1.9800000000000002</v>
      </c>
      <c r="G2151" s="10">
        <v>1</v>
      </c>
      <c r="H2151" s="15">
        <v>12</v>
      </c>
      <c r="I2151" s="10">
        <f t="shared" si="929"/>
        <v>23.76</v>
      </c>
    </row>
    <row r="2152" spans="1:10" x14ac:dyDescent="0.25">
      <c r="A2152" s="31" t="s">
        <v>25</v>
      </c>
      <c r="B2152" s="11" t="s">
        <v>1225</v>
      </c>
      <c r="C2152" s="12" t="s">
        <v>1169</v>
      </c>
      <c r="D2152" s="28">
        <v>1.1000000000000001</v>
      </c>
      <c r="E2152" s="28">
        <v>0.4</v>
      </c>
      <c r="F2152" s="28">
        <f t="shared" si="928"/>
        <v>0.44000000000000006</v>
      </c>
      <c r="G2152" s="10">
        <v>2</v>
      </c>
      <c r="H2152" s="15">
        <v>12</v>
      </c>
      <c r="I2152" s="10">
        <f t="shared" si="929"/>
        <v>10.560000000000002</v>
      </c>
    </row>
    <row r="2153" spans="1:10" x14ac:dyDescent="0.25">
      <c r="A2153" s="31" t="s">
        <v>39</v>
      </c>
      <c r="B2153" s="11"/>
      <c r="C2153" s="12"/>
      <c r="D2153" s="28"/>
      <c r="E2153" s="28"/>
      <c r="F2153" s="28"/>
      <c r="G2153" s="10"/>
      <c r="H2153" s="15"/>
      <c r="I2153" s="10">
        <f t="shared" ref="I2153:I2155" si="930">SUM(G2153*H2153)</f>
        <v>0</v>
      </c>
    </row>
    <row r="2154" spans="1:10" x14ac:dyDescent="0.25">
      <c r="A2154" s="31" t="s">
        <v>39</v>
      </c>
      <c r="B2154" s="11"/>
      <c r="C2154" s="12"/>
      <c r="D2154" s="28"/>
      <c r="E2154" s="28"/>
      <c r="F2154" s="28"/>
      <c r="G2154" s="10"/>
      <c r="H2154" s="15"/>
      <c r="I2154" s="10">
        <f t="shared" si="930"/>
        <v>0</v>
      </c>
    </row>
    <row r="2155" spans="1:10" x14ac:dyDescent="0.25">
      <c r="A2155" s="31" t="s">
        <v>39</v>
      </c>
      <c r="B2155" s="11"/>
      <c r="C2155" s="12"/>
      <c r="D2155" s="28"/>
      <c r="E2155" s="28"/>
      <c r="F2155" s="28"/>
      <c r="G2155" s="10"/>
      <c r="H2155" s="15"/>
      <c r="I2155" s="10">
        <f t="shared" si="930"/>
        <v>0</v>
      </c>
    </row>
    <row r="2156" spans="1:10" x14ac:dyDescent="0.25">
      <c r="A2156" s="32" t="s">
        <v>28</v>
      </c>
      <c r="B2156" s="11" t="s">
        <v>1224</v>
      </c>
      <c r="C2156" s="12"/>
      <c r="D2156" s="28"/>
      <c r="E2156" s="28"/>
      <c r="F2156" s="28"/>
      <c r="G2156" s="10">
        <v>1</v>
      </c>
      <c r="H2156" s="96">
        <v>3250</v>
      </c>
      <c r="I2156" s="10">
        <f t="shared" ref="I2156:I2157" si="931">SUM(G2156*H2156)</f>
        <v>3250</v>
      </c>
      <c r="J2156" s="10" t="s">
        <v>1252</v>
      </c>
    </row>
    <row r="2157" spans="1:10" x14ac:dyDescent="0.25">
      <c r="A2157" s="32" t="s">
        <v>28</v>
      </c>
      <c r="B2157" s="11" t="s">
        <v>1221</v>
      </c>
      <c r="C2157" s="12"/>
      <c r="D2157" s="28"/>
      <c r="E2157" s="28"/>
      <c r="F2157" s="28"/>
      <c r="G2157" s="10">
        <v>1</v>
      </c>
      <c r="H2157" s="15">
        <f>290.55+97.61</f>
        <v>388.16</v>
      </c>
      <c r="I2157" s="10">
        <f t="shared" si="931"/>
        <v>388.16</v>
      </c>
      <c r="J2157" s="10" t="s">
        <v>1233</v>
      </c>
    </row>
    <row r="2158" spans="1:10" x14ac:dyDescent="0.25">
      <c r="A2158" s="32" t="s">
        <v>28</v>
      </c>
      <c r="B2158" s="11"/>
      <c r="C2158" s="12"/>
      <c r="D2158" s="28"/>
      <c r="E2158" s="28"/>
      <c r="F2158" s="28"/>
      <c r="G2158" s="10"/>
      <c r="H2158" s="15"/>
      <c r="I2158" s="10">
        <f t="shared" ref="I2158:I2174" si="932">SUM(G2158*H2158)</f>
        <v>0</v>
      </c>
    </row>
    <row r="2159" spans="1:10" x14ac:dyDescent="0.25">
      <c r="A2159" t="s">
        <v>26</v>
      </c>
      <c r="B2159" s="11"/>
      <c r="C2159" s="12"/>
      <c r="D2159" s="28"/>
      <c r="E2159" s="28"/>
      <c r="F2159" s="28"/>
      <c r="G2159" s="33">
        <v>0.1</v>
      </c>
      <c r="H2159" s="15">
        <f>SUM(I2156:I2158)</f>
        <v>3638.16</v>
      </c>
      <c r="I2159" s="10">
        <f t="shared" si="932"/>
        <v>363.81600000000003</v>
      </c>
    </row>
    <row r="2160" spans="1:10" x14ac:dyDescent="0.25">
      <c r="B2160" s="11" t="s">
        <v>27</v>
      </c>
      <c r="C2160" s="12"/>
      <c r="D2160" s="28"/>
      <c r="E2160" s="28"/>
      <c r="F2160" s="28"/>
      <c r="G2160" s="10">
        <f>SUM(I2147:I2152)/12</f>
        <v>4.82</v>
      </c>
      <c r="H2160" s="15">
        <v>12</v>
      </c>
      <c r="I2160" s="10">
        <f t="shared" si="932"/>
        <v>57.84</v>
      </c>
    </row>
    <row r="2161" spans="2:13" x14ac:dyDescent="0.25">
      <c r="B2161" s="11" t="s">
        <v>13</v>
      </c>
      <c r="C2161" s="12" t="s">
        <v>14</v>
      </c>
      <c r="D2161" s="28" t="s">
        <v>29</v>
      </c>
      <c r="E2161" s="28"/>
      <c r="F2161" s="28">
        <f>SUM(G2144:G2146)</f>
        <v>17.8</v>
      </c>
      <c r="G2161" s="34">
        <f>SUM(F2161)/20</f>
        <v>0.89</v>
      </c>
      <c r="H2161" s="23"/>
      <c r="I2161" s="10">
        <f t="shared" si="932"/>
        <v>0</v>
      </c>
    </row>
    <row r="2162" spans="2:13" x14ac:dyDescent="0.25">
      <c r="B2162" s="11" t="s">
        <v>13</v>
      </c>
      <c r="C2162" s="12" t="s">
        <v>14</v>
      </c>
      <c r="D2162" s="28" t="s">
        <v>30</v>
      </c>
      <c r="E2162" s="28"/>
      <c r="F2162" s="28">
        <f>SUM(G2147:G2152)</f>
        <v>9</v>
      </c>
      <c r="G2162" s="34">
        <f>SUM(F2162)/10</f>
        <v>0.9</v>
      </c>
      <c r="H2162" s="23"/>
      <c r="I2162" s="10">
        <f t="shared" si="932"/>
        <v>0</v>
      </c>
    </row>
    <row r="2163" spans="2:13" x14ac:dyDescent="0.25">
      <c r="B2163" s="11" t="s">
        <v>13</v>
      </c>
      <c r="C2163" s="12" t="s">
        <v>14</v>
      </c>
      <c r="D2163" s="28" t="s">
        <v>60</v>
      </c>
      <c r="E2163" s="28"/>
      <c r="F2163" s="69"/>
      <c r="G2163" s="34">
        <f>SUM(F2163)*0.25</f>
        <v>0</v>
      </c>
      <c r="H2163" s="23"/>
      <c r="I2163" s="10">
        <f t="shared" si="932"/>
        <v>0</v>
      </c>
    </row>
    <row r="2164" spans="2:13" x14ac:dyDescent="0.25">
      <c r="B2164" s="11" t="s">
        <v>13</v>
      </c>
      <c r="C2164" s="12" t="s">
        <v>14</v>
      </c>
      <c r="D2164" s="28"/>
      <c r="E2164" s="28"/>
      <c r="F2164" s="28"/>
      <c r="G2164" s="34"/>
      <c r="H2164" s="23"/>
      <c r="I2164" s="10">
        <f t="shared" si="932"/>
        <v>0</v>
      </c>
    </row>
    <row r="2165" spans="2:13" x14ac:dyDescent="0.25">
      <c r="B2165" s="11" t="s">
        <v>13</v>
      </c>
      <c r="C2165" s="12" t="s">
        <v>15</v>
      </c>
      <c r="D2165" s="28" t="s">
        <v>1226</v>
      </c>
      <c r="E2165" s="28"/>
      <c r="F2165" s="28">
        <v>8</v>
      </c>
      <c r="G2165" s="34">
        <f>SUM(F2165)*2</f>
        <v>16</v>
      </c>
      <c r="H2165" s="23"/>
      <c r="I2165" s="10">
        <f t="shared" si="932"/>
        <v>0</v>
      </c>
    </row>
    <row r="2166" spans="2:13" x14ac:dyDescent="0.25">
      <c r="B2166" s="11" t="s">
        <v>13</v>
      </c>
      <c r="C2166" s="12" t="s">
        <v>15</v>
      </c>
      <c r="D2166" s="28" t="s">
        <v>1227</v>
      </c>
      <c r="E2166" s="28"/>
      <c r="F2166" s="28">
        <v>6</v>
      </c>
      <c r="G2166" s="34">
        <f>SUM(F2166)*3</f>
        <v>18</v>
      </c>
      <c r="H2166" s="23"/>
      <c r="I2166" s="10">
        <f t="shared" si="932"/>
        <v>0</v>
      </c>
    </row>
    <row r="2167" spans="2:13" x14ac:dyDescent="0.25">
      <c r="B2167" s="11" t="s">
        <v>13</v>
      </c>
      <c r="C2167" s="12" t="s">
        <v>15</v>
      </c>
      <c r="D2167" s="28" t="s">
        <v>1228</v>
      </c>
      <c r="E2167" s="28"/>
      <c r="F2167" s="28">
        <v>2</v>
      </c>
      <c r="G2167" s="34">
        <f>SUM(F2167)*5</f>
        <v>10</v>
      </c>
      <c r="H2167" s="23"/>
      <c r="I2167" s="10">
        <f t="shared" si="932"/>
        <v>0</v>
      </c>
    </row>
    <row r="2168" spans="2:13" x14ac:dyDescent="0.25">
      <c r="B2168" s="11" t="s">
        <v>13</v>
      </c>
      <c r="C2168" s="12" t="s">
        <v>16</v>
      </c>
      <c r="D2168" s="28"/>
      <c r="E2168" s="28"/>
      <c r="F2168" s="28"/>
      <c r="G2168" s="34">
        <f>SUM(G2160)*1.5</f>
        <v>7.23</v>
      </c>
      <c r="H2168" s="23"/>
      <c r="I2168" s="10">
        <f t="shared" si="932"/>
        <v>0</v>
      </c>
    </row>
    <row r="2169" spans="2:13" x14ac:dyDescent="0.25">
      <c r="B2169" s="11" t="s">
        <v>13</v>
      </c>
      <c r="C2169" s="12" t="s">
        <v>16</v>
      </c>
      <c r="D2169" s="28"/>
      <c r="E2169" s="28"/>
      <c r="F2169" s="28"/>
      <c r="G2169" s="34"/>
      <c r="H2169" s="23"/>
      <c r="I2169" s="10">
        <f t="shared" si="932"/>
        <v>0</v>
      </c>
    </row>
    <row r="2170" spans="2:13" x14ac:dyDescent="0.25">
      <c r="B2170" s="11" t="s">
        <v>21</v>
      </c>
      <c r="C2170" s="12" t="s">
        <v>14</v>
      </c>
      <c r="D2170" s="28"/>
      <c r="E2170" s="28"/>
      <c r="F2170" s="28"/>
      <c r="G2170" s="22">
        <f>SUM(G2161:G2164)</f>
        <v>1.79</v>
      </c>
      <c r="H2170" s="15">
        <v>37.42</v>
      </c>
      <c r="I2170" s="10">
        <f t="shared" si="932"/>
        <v>66.981800000000007</v>
      </c>
      <c r="K2170" s="5">
        <f>SUM(G2170)*I2142</f>
        <v>1.79</v>
      </c>
    </row>
    <row r="2171" spans="2:13" x14ac:dyDescent="0.25">
      <c r="B2171" s="11" t="s">
        <v>21</v>
      </c>
      <c r="C2171" s="12" t="s">
        <v>15</v>
      </c>
      <c r="D2171" s="28"/>
      <c r="E2171" s="28"/>
      <c r="F2171" s="28"/>
      <c r="G2171" s="22">
        <f>SUM(G2165:G2167)</f>
        <v>44</v>
      </c>
      <c r="H2171" s="15">
        <v>37.42</v>
      </c>
      <c r="I2171" s="10">
        <f t="shared" si="932"/>
        <v>1646.48</v>
      </c>
      <c r="L2171" s="5">
        <f>SUM(G2171)*I2142</f>
        <v>44</v>
      </c>
    </row>
    <row r="2172" spans="2:13" x14ac:dyDescent="0.25">
      <c r="B2172" s="11" t="s">
        <v>21</v>
      </c>
      <c r="C2172" s="12" t="s">
        <v>16</v>
      </c>
      <c r="D2172" s="28"/>
      <c r="E2172" s="28"/>
      <c r="F2172" s="28"/>
      <c r="G2172" s="22">
        <f>SUM(G2168:G2169)</f>
        <v>7.23</v>
      </c>
      <c r="H2172" s="15">
        <v>37.42</v>
      </c>
      <c r="I2172" s="10">
        <f t="shared" si="932"/>
        <v>270.54660000000001</v>
      </c>
      <c r="M2172" s="5">
        <f>SUM(G2172)*I2142</f>
        <v>7.23</v>
      </c>
    </row>
    <row r="2173" spans="2:13" x14ac:dyDescent="0.25">
      <c r="B2173" s="11" t="s">
        <v>13</v>
      </c>
      <c r="C2173" s="12" t="s">
        <v>17</v>
      </c>
      <c r="D2173" s="28"/>
      <c r="E2173" s="28"/>
      <c r="F2173" s="28"/>
      <c r="G2173" s="34">
        <v>2</v>
      </c>
      <c r="H2173" s="15">
        <v>37.42</v>
      </c>
      <c r="I2173" s="10">
        <f t="shared" si="932"/>
        <v>74.84</v>
      </c>
      <c r="L2173" s="5">
        <f>SUM(G2173)*I2142</f>
        <v>2</v>
      </c>
    </row>
    <row r="2174" spans="2:13" x14ac:dyDescent="0.25">
      <c r="B2174" s="11" t="s">
        <v>12</v>
      </c>
      <c r="C2174" s="12"/>
      <c r="D2174" s="28"/>
      <c r="E2174" s="28"/>
      <c r="F2174" s="28"/>
      <c r="G2174" s="10"/>
      <c r="H2174" s="15">
        <v>37.42</v>
      </c>
      <c r="I2174" s="10">
        <f t="shared" si="932"/>
        <v>0</v>
      </c>
    </row>
    <row r="2175" spans="2:13" x14ac:dyDescent="0.25">
      <c r="B2175" s="11" t="s">
        <v>11</v>
      </c>
      <c r="C2175" s="12"/>
      <c r="D2175" s="28"/>
      <c r="E2175" s="28"/>
      <c r="F2175" s="28"/>
      <c r="G2175" s="10">
        <v>1</v>
      </c>
      <c r="H2175" s="15">
        <f>SUM(I2144:I2174)*0.01</f>
        <v>61.865293599999987</v>
      </c>
      <c r="I2175" s="10">
        <f>SUM(G2175*H2175)</f>
        <v>61.865293599999987</v>
      </c>
    </row>
    <row r="2176" spans="2:13" s="2" customFormat="1" x14ac:dyDescent="0.25">
      <c r="B2176" s="8" t="s">
        <v>10</v>
      </c>
      <c r="D2176" s="27"/>
      <c r="E2176" s="27"/>
      <c r="F2176" s="27"/>
      <c r="G2176" s="6">
        <f>SUM(G2170:G2173)</f>
        <v>55.019999999999996</v>
      </c>
      <c r="H2176" s="14"/>
      <c r="I2176" s="6">
        <f>SUM(I2144:I2175)</f>
        <v>6248.3946535999985</v>
      </c>
      <c r="J2176" s="6">
        <f>SUM(I2176)*I2142</f>
        <v>6248.3946535999985</v>
      </c>
      <c r="K2176" s="6">
        <f>SUM(K2170:K2175)</f>
        <v>1.79</v>
      </c>
      <c r="L2176" s="6">
        <f t="shared" ref="L2176" si="933">SUM(L2170:L2175)</f>
        <v>46</v>
      </c>
      <c r="M2176" s="6">
        <f t="shared" ref="M2176" si="934">SUM(M2170:M2175)</f>
        <v>7.23</v>
      </c>
    </row>
    <row r="2177" spans="1:13" ht="15.6" x14ac:dyDescent="0.3">
      <c r="A2177" s="3" t="s">
        <v>9</v>
      </c>
      <c r="B2177" s="67" t="str">
        <f>'JMS SHEDULE OF WORKS'!D71</f>
        <v>FF-30 Drying rail</v>
      </c>
      <c r="D2177" s="26">
        <f>'JMS SHEDULE OF WORKS'!F71</f>
        <v>0</v>
      </c>
      <c r="F2177" s="68">
        <f>'JMS SHEDULE OF WORKS'!J71</f>
        <v>0</v>
      </c>
      <c r="H2177" s="13" t="s">
        <v>22</v>
      </c>
      <c r="I2177" s="24">
        <f>'JMS SHEDULE OF WORKS'!G71</f>
        <v>0</v>
      </c>
    </row>
    <row r="2178" spans="1:13" s="2" customFormat="1" x14ac:dyDescent="0.25">
      <c r="A2178" s="66" t="str">
        <f>'JMS SHEDULE OF WORKS'!A71</f>
        <v>6881/67</v>
      </c>
      <c r="B2178" s="8" t="s">
        <v>3</v>
      </c>
      <c r="C2178" s="2" t="s">
        <v>4</v>
      </c>
      <c r="D2178" s="27" t="s">
        <v>5</v>
      </c>
      <c r="E2178" s="27" t="s">
        <v>5</v>
      </c>
      <c r="F2178" s="27" t="s">
        <v>23</v>
      </c>
      <c r="G2178" s="6" t="s">
        <v>6</v>
      </c>
      <c r="H2178" s="14" t="s">
        <v>7</v>
      </c>
      <c r="I2178" s="6" t="s">
        <v>8</v>
      </c>
      <c r="J2178" s="6"/>
      <c r="K2178" s="6" t="s">
        <v>18</v>
      </c>
      <c r="L2178" s="6" t="s">
        <v>19</v>
      </c>
      <c r="M2178" s="6" t="s">
        <v>20</v>
      </c>
    </row>
    <row r="2179" spans="1:13" x14ac:dyDescent="0.25">
      <c r="A2179" s="30" t="s">
        <v>24</v>
      </c>
      <c r="B2179" s="11"/>
      <c r="C2179" s="12"/>
      <c r="D2179" s="28"/>
      <c r="E2179" s="28"/>
      <c r="F2179" s="28">
        <f t="shared" ref="F2179:F2180" si="935">SUM(D2179*E2179)</f>
        <v>0</v>
      </c>
      <c r="G2179" s="10"/>
      <c r="H2179" s="15"/>
      <c r="I2179" s="10">
        <f t="shared" ref="I2179:I2180" si="936">SUM(F2179*G2179)*H2179</f>
        <v>0</v>
      </c>
    </row>
    <row r="2180" spans="1:13" x14ac:dyDescent="0.25">
      <c r="A2180" s="30" t="s">
        <v>24</v>
      </c>
      <c r="B2180" s="11"/>
      <c r="C2180" s="12"/>
      <c r="D2180" s="28"/>
      <c r="E2180" s="28"/>
      <c r="F2180" s="28">
        <f t="shared" si="935"/>
        <v>0</v>
      </c>
      <c r="G2180" s="10"/>
      <c r="H2180" s="15"/>
      <c r="I2180" s="10">
        <f t="shared" si="936"/>
        <v>0</v>
      </c>
    </row>
    <row r="2181" spans="1:13" x14ac:dyDescent="0.25">
      <c r="A2181" s="30" t="s">
        <v>24</v>
      </c>
      <c r="B2181" s="11"/>
      <c r="C2181" s="12"/>
      <c r="D2181" s="28"/>
      <c r="E2181" s="28"/>
      <c r="F2181" s="28">
        <f t="shared" ref="F2181:F2184" si="937">SUM(D2181*E2181)</f>
        <v>0</v>
      </c>
      <c r="G2181" s="10"/>
      <c r="H2181" s="15"/>
      <c r="I2181" s="10">
        <f t="shared" ref="I2181:I2184" si="938">SUM(F2181*G2181)*H2181</f>
        <v>0</v>
      </c>
    </row>
    <row r="2182" spans="1:13" x14ac:dyDescent="0.25">
      <c r="A2182" s="31" t="s">
        <v>25</v>
      </c>
      <c r="B2182" s="11"/>
      <c r="C2182" s="12"/>
      <c r="D2182" s="28"/>
      <c r="E2182" s="28"/>
      <c r="F2182" s="28">
        <f t="shared" si="937"/>
        <v>0</v>
      </c>
      <c r="G2182" s="10"/>
      <c r="H2182" s="15"/>
      <c r="I2182" s="10">
        <f t="shared" si="938"/>
        <v>0</v>
      </c>
    </row>
    <row r="2183" spans="1:13" x14ac:dyDescent="0.25">
      <c r="A2183" s="31" t="s">
        <v>25</v>
      </c>
      <c r="B2183" s="11"/>
      <c r="C2183" s="12"/>
      <c r="D2183" s="28"/>
      <c r="E2183" s="28"/>
      <c r="F2183" s="28">
        <f t="shared" si="937"/>
        <v>0</v>
      </c>
      <c r="G2183" s="10"/>
      <c r="H2183" s="15"/>
      <c r="I2183" s="10">
        <f t="shared" si="938"/>
        <v>0</v>
      </c>
    </row>
    <row r="2184" spans="1:13" x14ac:dyDescent="0.25">
      <c r="A2184" s="31" t="s">
        <v>25</v>
      </c>
      <c r="B2184" s="11"/>
      <c r="C2184" s="12"/>
      <c r="D2184" s="28"/>
      <c r="E2184" s="28"/>
      <c r="F2184" s="28">
        <f t="shared" si="937"/>
        <v>0</v>
      </c>
      <c r="G2184" s="10"/>
      <c r="H2184" s="15"/>
      <c r="I2184" s="10">
        <f t="shared" si="938"/>
        <v>0</v>
      </c>
    </row>
    <row r="2185" spans="1:13" x14ac:dyDescent="0.25">
      <c r="A2185" s="31" t="s">
        <v>39</v>
      </c>
      <c r="B2185" s="11"/>
      <c r="C2185" s="12"/>
      <c r="D2185" s="28"/>
      <c r="E2185" s="28"/>
      <c r="F2185" s="28"/>
      <c r="G2185" s="10"/>
      <c r="H2185" s="15"/>
      <c r="I2185" s="10">
        <f t="shared" ref="I2185:I2187" si="939">SUM(G2185*H2185)</f>
        <v>0</v>
      </c>
    </row>
    <row r="2186" spans="1:13" x14ac:dyDescent="0.25">
      <c r="A2186" s="31" t="s">
        <v>39</v>
      </c>
      <c r="B2186" s="11"/>
      <c r="C2186" s="12"/>
      <c r="D2186" s="28"/>
      <c r="E2186" s="28"/>
      <c r="F2186" s="28"/>
      <c r="G2186" s="10"/>
      <c r="H2186" s="15"/>
      <c r="I2186" s="10">
        <f t="shared" si="939"/>
        <v>0</v>
      </c>
    </row>
    <row r="2187" spans="1:13" x14ac:dyDescent="0.25">
      <c r="A2187" s="31" t="s">
        <v>39</v>
      </c>
      <c r="B2187" s="11"/>
      <c r="C2187" s="12"/>
      <c r="D2187" s="28"/>
      <c r="E2187" s="28"/>
      <c r="F2187" s="28"/>
      <c r="G2187" s="10"/>
      <c r="H2187" s="15"/>
      <c r="I2187" s="10">
        <f t="shared" si="939"/>
        <v>0</v>
      </c>
    </row>
    <row r="2188" spans="1:13" x14ac:dyDescent="0.25">
      <c r="A2188" s="32" t="s">
        <v>28</v>
      </c>
      <c r="B2188" s="11"/>
      <c r="C2188" s="12"/>
      <c r="D2188" s="28"/>
      <c r="E2188" s="28"/>
      <c r="F2188" s="28"/>
      <c r="G2188" s="10"/>
      <c r="H2188" s="15"/>
      <c r="I2188" s="10">
        <f t="shared" ref="I2188:I2206" si="940">SUM(G2188*H2188)</f>
        <v>0</v>
      </c>
    </row>
    <row r="2189" spans="1:13" x14ac:dyDescent="0.25">
      <c r="A2189" s="32" t="s">
        <v>28</v>
      </c>
      <c r="B2189" s="11"/>
      <c r="C2189" s="12"/>
      <c r="D2189" s="28"/>
      <c r="E2189" s="28"/>
      <c r="F2189" s="28"/>
      <c r="G2189" s="10"/>
      <c r="H2189" s="15"/>
      <c r="I2189" s="10">
        <f t="shared" si="940"/>
        <v>0</v>
      </c>
    </row>
    <row r="2190" spans="1:13" x14ac:dyDescent="0.25">
      <c r="A2190" s="32" t="s">
        <v>28</v>
      </c>
      <c r="B2190" s="11"/>
      <c r="C2190" s="12"/>
      <c r="D2190" s="28"/>
      <c r="E2190" s="28"/>
      <c r="F2190" s="28"/>
      <c r="G2190" s="10"/>
      <c r="H2190" s="15"/>
      <c r="I2190" s="10">
        <f t="shared" si="940"/>
        <v>0</v>
      </c>
    </row>
    <row r="2191" spans="1:13" x14ac:dyDescent="0.25">
      <c r="A2191" t="s">
        <v>26</v>
      </c>
      <c r="B2191" s="11"/>
      <c r="C2191" s="12"/>
      <c r="D2191" s="28"/>
      <c r="E2191" s="28"/>
      <c r="F2191" s="28"/>
      <c r="G2191" s="33">
        <v>0.1</v>
      </c>
      <c r="H2191" s="15">
        <f>SUM(I2188:I2190)</f>
        <v>0</v>
      </c>
      <c r="I2191" s="10">
        <f t="shared" si="940"/>
        <v>0</v>
      </c>
    </row>
    <row r="2192" spans="1:13" x14ac:dyDescent="0.25">
      <c r="B2192" s="11" t="s">
        <v>27</v>
      </c>
      <c r="C2192" s="12"/>
      <c r="D2192" s="28"/>
      <c r="E2192" s="28"/>
      <c r="F2192" s="28"/>
      <c r="G2192" s="10"/>
      <c r="H2192" s="15"/>
      <c r="I2192" s="10">
        <f t="shared" si="940"/>
        <v>0</v>
      </c>
    </row>
    <row r="2193" spans="2:13" x14ac:dyDescent="0.25">
      <c r="B2193" s="11" t="s">
        <v>13</v>
      </c>
      <c r="C2193" s="12" t="s">
        <v>14</v>
      </c>
      <c r="D2193" s="28" t="s">
        <v>29</v>
      </c>
      <c r="E2193" s="28"/>
      <c r="F2193" s="28">
        <f>SUM(G2179:G2181)</f>
        <v>0</v>
      </c>
      <c r="G2193" s="34">
        <f>SUM(F2193)/20</f>
        <v>0</v>
      </c>
      <c r="H2193" s="23"/>
      <c r="I2193" s="10">
        <f t="shared" si="940"/>
        <v>0</v>
      </c>
    </row>
    <row r="2194" spans="2:13" x14ac:dyDescent="0.25">
      <c r="B2194" s="11" t="s">
        <v>13</v>
      </c>
      <c r="C2194" s="12" t="s">
        <v>14</v>
      </c>
      <c r="D2194" s="28" t="s">
        <v>30</v>
      </c>
      <c r="E2194" s="28"/>
      <c r="F2194" s="28">
        <f>SUM(G2182:G2184)</f>
        <v>0</v>
      </c>
      <c r="G2194" s="34">
        <f>SUM(F2194)/10</f>
        <v>0</v>
      </c>
      <c r="H2194" s="23"/>
      <c r="I2194" s="10">
        <f t="shared" si="940"/>
        <v>0</v>
      </c>
    </row>
    <row r="2195" spans="2:13" x14ac:dyDescent="0.25">
      <c r="B2195" s="11" t="s">
        <v>13</v>
      </c>
      <c r="C2195" s="12" t="s">
        <v>14</v>
      </c>
      <c r="D2195" s="28" t="s">
        <v>60</v>
      </c>
      <c r="E2195" s="28"/>
      <c r="F2195" s="69"/>
      <c r="G2195" s="34">
        <f>SUM(F2195)*0.25</f>
        <v>0</v>
      </c>
      <c r="H2195" s="23"/>
      <c r="I2195" s="10">
        <f t="shared" si="940"/>
        <v>0</v>
      </c>
    </row>
    <row r="2196" spans="2:13" x14ac:dyDescent="0.25">
      <c r="B2196" s="11" t="s">
        <v>13</v>
      </c>
      <c r="C2196" s="12" t="s">
        <v>14</v>
      </c>
      <c r="D2196" s="28"/>
      <c r="E2196" s="28"/>
      <c r="F2196" s="28"/>
      <c r="G2196" s="34"/>
      <c r="H2196" s="23"/>
      <c r="I2196" s="10">
        <f t="shared" si="940"/>
        <v>0</v>
      </c>
    </row>
    <row r="2197" spans="2:13" x14ac:dyDescent="0.25">
      <c r="B2197" s="11" t="s">
        <v>13</v>
      </c>
      <c r="C2197" s="12" t="s">
        <v>15</v>
      </c>
      <c r="D2197" s="28"/>
      <c r="E2197" s="28"/>
      <c r="F2197" s="28"/>
      <c r="G2197" s="34"/>
      <c r="H2197" s="23"/>
      <c r="I2197" s="10">
        <f t="shared" si="940"/>
        <v>0</v>
      </c>
    </row>
    <row r="2198" spans="2:13" x14ac:dyDescent="0.25">
      <c r="B2198" s="11" t="s">
        <v>13</v>
      </c>
      <c r="C2198" s="12" t="s">
        <v>15</v>
      </c>
      <c r="D2198" s="28"/>
      <c r="E2198" s="28"/>
      <c r="F2198" s="28"/>
      <c r="G2198" s="34"/>
      <c r="H2198" s="23"/>
      <c r="I2198" s="10">
        <f t="shared" si="940"/>
        <v>0</v>
      </c>
    </row>
    <row r="2199" spans="2:13" x14ac:dyDescent="0.25">
      <c r="B2199" s="11" t="s">
        <v>13</v>
      </c>
      <c r="C2199" s="12" t="s">
        <v>15</v>
      </c>
      <c r="D2199" s="28"/>
      <c r="E2199" s="28"/>
      <c r="F2199" s="28"/>
      <c r="G2199" s="34"/>
      <c r="H2199" s="23"/>
      <c r="I2199" s="10">
        <f t="shared" si="940"/>
        <v>0</v>
      </c>
    </row>
    <row r="2200" spans="2:13" x14ac:dyDescent="0.25">
      <c r="B2200" s="11" t="s">
        <v>13</v>
      </c>
      <c r="C2200" s="12" t="s">
        <v>16</v>
      </c>
      <c r="D2200" s="28"/>
      <c r="E2200" s="28"/>
      <c r="F2200" s="28"/>
      <c r="G2200" s="34"/>
      <c r="H2200" s="23"/>
      <c r="I2200" s="10">
        <f t="shared" si="940"/>
        <v>0</v>
      </c>
    </row>
    <row r="2201" spans="2:13" x14ac:dyDescent="0.25">
      <c r="B2201" s="11" t="s">
        <v>13</v>
      </c>
      <c r="C2201" s="12" t="s">
        <v>16</v>
      </c>
      <c r="D2201" s="28"/>
      <c r="E2201" s="28"/>
      <c r="F2201" s="28"/>
      <c r="G2201" s="34"/>
      <c r="H2201" s="23"/>
      <c r="I2201" s="10">
        <f t="shared" si="940"/>
        <v>0</v>
      </c>
    </row>
    <row r="2202" spans="2:13" x14ac:dyDescent="0.25">
      <c r="B2202" s="11" t="s">
        <v>21</v>
      </c>
      <c r="C2202" s="12" t="s">
        <v>14</v>
      </c>
      <c r="D2202" s="28"/>
      <c r="E2202" s="28"/>
      <c r="F2202" s="28"/>
      <c r="G2202" s="22">
        <f>SUM(G2193:G2196)</f>
        <v>0</v>
      </c>
      <c r="H2202" s="15">
        <v>37.42</v>
      </c>
      <c r="I2202" s="10">
        <f t="shared" si="940"/>
        <v>0</v>
      </c>
      <c r="K2202" s="5">
        <f>SUM(G2202)*I2177</f>
        <v>0</v>
      </c>
    </row>
    <row r="2203" spans="2:13" x14ac:dyDescent="0.25">
      <c r="B2203" s="11" t="s">
        <v>21</v>
      </c>
      <c r="C2203" s="12" t="s">
        <v>15</v>
      </c>
      <c r="D2203" s="28"/>
      <c r="E2203" s="28"/>
      <c r="F2203" s="28"/>
      <c r="G2203" s="22">
        <f>SUM(G2197:G2199)</f>
        <v>0</v>
      </c>
      <c r="H2203" s="15">
        <v>37.42</v>
      </c>
      <c r="I2203" s="10">
        <f t="shared" si="940"/>
        <v>0</v>
      </c>
      <c r="L2203" s="5">
        <f>SUM(G2203)*I2177</f>
        <v>0</v>
      </c>
    </row>
    <row r="2204" spans="2:13" x14ac:dyDescent="0.25">
      <c r="B2204" s="11" t="s">
        <v>21</v>
      </c>
      <c r="C2204" s="12" t="s">
        <v>16</v>
      </c>
      <c r="D2204" s="28"/>
      <c r="E2204" s="28"/>
      <c r="F2204" s="28"/>
      <c r="G2204" s="22">
        <f>SUM(G2200:G2201)</f>
        <v>0</v>
      </c>
      <c r="H2204" s="15">
        <v>37.42</v>
      </c>
      <c r="I2204" s="10">
        <f t="shared" si="940"/>
        <v>0</v>
      </c>
      <c r="M2204" s="5">
        <f>SUM(G2204)*I2177</f>
        <v>0</v>
      </c>
    </row>
    <row r="2205" spans="2:13" x14ac:dyDescent="0.25">
      <c r="B2205" s="11" t="s">
        <v>13</v>
      </c>
      <c r="C2205" s="12" t="s">
        <v>17</v>
      </c>
      <c r="D2205" s="28"/>
      <c r="E2205" s="28"/>
      <c r="F2205" s="28"/>
      <c r="G2205" s="34"/>
      <c r="H2205" s="15">
        <v>37.42</v>
      </c>
      <c r="I2205" s="10">
        <f t="shared" si="940"/>
        <v>0</v>
      </c>
      <c r="L2205" s="5">
        <f>SUM(G2205)*I2177</f>
        <v>0</v>
      </c>
    </row>
    <row r="2206" spans="2:13" x14ac:dyDescent="0.25">
      <c r="B2206" s="11" t="s">
        <v>12</v>
      </c>
      <c r="C2206" s="12"/>
      <c r="D2206" s="28"/>
      <c r="E2206" s="28"/>
      <c r="F2206" s="28"/>
      <c r="G2206" s="10"/>
      <c r="H2206" s="15">
        <v>37.42</v>
      </c>
      <c r="I2206" s="10">
        <f t="shared" si="940"/>
        <v>0</v>
      </c>
    </row>
    <row r="2207" spans="2:13" x14ac:dyDescent="0.25">
      <c r="B2207" s="11" t="s">
        <v>11</v>
      </c>
      <c r="C2207" s="12"/>
      <c r="D2207" s="28"/>
      <c r="E2207" s="28"/>
      <c r="F2207" s="28"/>
      <c r="G2207" s="10">
        <v>1</v>
      </c>
      <c r="H2207" s="15">
        <f>SUM(I2179:I2206)*0.01</f>
        <v>0</v>
      </c>
      <c r="I2207" s="10">
        <f>SUM(G2207*H2207)</f>
        <v>0</v>
      </c>
    </row>
    <row r="2208" spans="2:13" s="2" customFormat="1" x14ac:dyDescent="0.25">
      <c r="B2208" s="8" t="s">
        <v>10</v>
      </c>
      <c r="D2208" s="27"/>
      <c r="E2208" s="27"/>
      <c r="F2208" s="27"/>
      <c r="G2208" s="6">
        <f>SUM(G2202:G2205)</f>
        <v>0</v>
      </c>
      <c r="H2208" s="14"/>
      <c r="I2208" s="6">
        <f>SUM(I2179:I2207)</f>
        <v>0</v>
      </c>
      <c r="J2208" s="6">
        <f>SUM(I2208)*I2177</f>
        <v>0</v>
      </c>
      <c r="K2208" s="6">
        <f>SUM(K2202:K2207)</f>
        <v>0</v>
      </c>
      <c r="L2208" s="6">
        <f t="shared" ref="L2208" si="941">SUM(L2202:L2207)</f>
        <v>0</v>
      </c>
      <c r="M2208" s="6">
        <f t="shared" ref="M2208" si="942">SUM(M2202:M2207)</f>
        <v>0</v>
      </c>
    </row>
    <row r="2209" spans="1:52" ht="15.6" x14ac:dyDescent="0.3">
      <c r="A2209" s="309" t="s">
        <v>9</v>
      </c>
      <c r="B2209" s="310" t="str">
        <f>'JMS SHEDULE OF WORKS'!D72</f>
        <v>FF-01 Shower bench</v>
      </c>
      <c r="C2209" s="311"/>
      <c r="D2209" s="312" t="str">
        <f>'JMS SHEDULE OF WORKS'!F72</f>
        <v>1200mm X 300mm X 75mm</v>
      </c>
      <c r="E2209" s="312"/>
      <c r="F2209" s="313" t="str">
        <f>'JMS SHEDULE OF WORKS'!J72</f>
        <v>EOT-20</v>
      </c>
      <c r="G2209" s="314"/>
      <c r="H2209" s="315" t="s">
        <v>22</v>
      </c>
      <c r="I2209" s="316">
        <f>'JMS SHEDULE OF WORKS'!G72</f>
        <v>23</v>
      </c>
      <c r="J2209" s="314"/>
      <c r="K2209" s="314"/>
      <c r="L2209" s="314"/>
      <c r="M2209" s="314"/>
      <c r="N2209" s="309" t="s">
        <v>9</v>
      </c>
      <c r="O2209" s="310">
        <f>'JMS SHEDULE OF WORKS'!Q72</f>
        <v>149.5</v>
      </c>
      <c r="P2209" s="311"/>
      <c r="Q2209" s="312">
        <f>'JMS SHEDULE OF WORKS'!S72</f>
        <v>0</v>
      </c>
      <c r="R2209" s="312"/>
      <c r="S2209" s="313">
        <f>'JMS SHEDULE OF WORKS'!W72</f>
        <v>0</v>
      </c>
      <c r="T2209" s="314"/>
      <c r="U2209" s="315" t="s">
        <v>22</v>
      </c>
      <c r="V2209" s="316">
        <f>'JMS SHEDULE OF WORKS'!T72</f>
        <v>0</v>
      </c>
      <c r="W2209" s="314"/>
      <c r="X2209" s="314"/>
      <c r="Y2209" s="314"/>
      <c r="Z2209" s="314"/>
      <c r="AA2209" s="309" t="s">
        <v>9</v>
      </c>
      <c r="AB2209" s="310">
        <f>'JMS SHEDULE OF WORKS'!AD72</f>
        <v>0</v>
      </c>
      <c r="AC2209" s="311"/>
      <c r="AD2209" s="312">
        <f>'JMS SHEDULE OF WORKS'!AF72</f>
        <v>0</v>
      </c>
      <c r="AE2209" s="312"/>
      <c r="AF2209" s="313">
        <f>'JMS SHEDULE OF WORKS'!AJ72</f>
        <v>0</v>
      </c>
      <c r="AG2209" s="314"/>
      <c r="AH2209" s="315" t="s">
        <v>22</v>
      </c>
      <c r="AI2209" s="316">
        <f>'JMS SHEDULE OF WORKS'!AG72</f>
        <v>0</v>
      </c>
      <c r="AJ2209" s="314"/>
      <c r="AK2209" s="314"/>
      <c r="AL2209" s="314"/>
      <c r="AM2209" s="314"/>
      <c r="AN2209" s="3" t="s">
        <v>9</v>
      </c>
      <c r="AO2209" s="67">
        <f>'JMS SHEDULE OF WORKS'!AQ72</f>
        <v>0</v>
      </c>
      <c r="AQ2209" s="26">
        <f>'JMS SHEDULE OF WORKS'!AS72</f>
        <v>0</v>
      </c>
      <c r="AR2209" s="26"/>
      <c r="AS2209" s="68">
        <f>'JMS SHEDULE OF WORKS'!AW72</f>
        <v>0</v>
      </c>
      <c r="AT2209" s="5"/>
      <c r="AU2209" s="13" t="s">
        <v>22</v>
      </c>
      <c r="AV2209" s="24">
        <f>'JMS SHEDULE OF WORKS'!AT72</f>
        <v>0</v>
      </c>
      <c r="AW2209" s="5"/>
      <c r="AX2209" s="5"/>
      <c r="AY2209" s="5"/>
      <c r="AZ2209" s="5"/>
    </row>
    <row r="2210" spans="1:52" s="2" customFormat="1" x14ac:dyDescent="0.25">
      <c r="A2210" s="317" t="str">
        <f>'JMS SHEDULE OF WORKS'!A72</f>
        <v>6881/68</v>
      </c>
      <c r="B2210" s="318" t="s">
        <v>3</v>
      </c>
      <c r="C2210" s="319" t="s">
        <v>4</v>
      </c>
      <c r="D2210" s="320" t="s">
        <v>5</v>
      </c>
      <c r="E2210" s="320" t="s">
        <v>5</v>
      </c>
      <c r="F2210" s="320" t="s">
        <v>23</v>
      </c>
      <c r="G2210" s="321" t="s">
        <v>6</v>
      </c>
      <c r="H2210" s="322" t="s">
        <v>7</v>
      </c>
      <c r="I2210" s="321" t="s">
        <v>8</v>
      </c>
      <c r="J2210" s="321"/>
      <c r="K2210" s="321" t="s">
        <v>18</v>
      </c>
      <c r="L2210" s="321" t="s">
        <v>19</v>
      </c>
      <c r="M2210" s="321" t="s">
        <v>20</v>
      </c>
      <c r="N2210" s="317">
        <f>'JMS SHEDULE OF WORKS'!N72</f>
        <v>14784.327439600003</v>
      </c>
      <c r="O2210" s="318" t="s">
        <v>3</v>
      </c>
      <c r="P2210" s="319" t="s">
        <v>4</v>
      </c>
      <c r="Q2210" s="320" t="s">
        <v>5</v>
      </c>
      <c r="R2210" s="320" t="s">
        <v>5</v>
      </c>
      <c r="S2210" s="320" t="s">
        <v>23</v>
      </c>
      <c r="T2210" s="321" t="s">
        <v>6</v>
      </c>
      <c r="U2210" s="322" t="s">
        <v>7</v>
      </c>
      <c r="V2210" s="321" t="s">
        <v>8</v>
      </c>
      <c r="W2210" s="321"/>
      <c r="X2210" s="321" t="s">
        <v>18</v>
      </c>
      <c r="Y2210" s="321" t="s">
        <v>19</v>
      </c>
      <c r="Z2210" s="321" t="s">
        <v>20</v>
      </c>
      <c r="AA2210" s="317">
        <f>'JMS SHEDULE OF WORKS'!AA72</f>
        <v>0</v>
      </c>
      <c r="AB2210" s="318" t="s">
        <v>3</v>
      </c>
      <c r="AC2210" s="319" t="s">
        <v>4</v>
      </c>
      <c r="AD2210" s="320" t="s">
        <v>5</v>
      </c>
      <c r="AE2210" s="320" t="s">
        <v>5</v>
      </c>
      <c r="AF2210" s="320" t="s">
        <v>23</v>
      </c>
      <c r="AG2210" s="321" t="s">
        <v>6</v>
      </c>
      <c r="AH2210" s="322" t="s">
        <v>7</v>
      </c>
      <c r="AI2210" s="321" t="s">
        <v>8</v>
      </c>
      <c r="AJ2210" s="321"/>
      <c r="AK2210" s="321" t="s">
        <v>18</v>
      </c>
      <c r="AL2210" s="321" t="s">
        <v>19</v>
      </c>
      <c r="AM2210" s="321" t="s">
        <v>20</v>
      </c>
      <c r="AN2210" s="66">
        <f>'JMS SHEDULE OF WORKS'!AN72</f>
        <v>0</v>
      </c>
      <c r="AO2210" s="8" t="s">
        <v>3</v>
      </c>
      <c r="AP2210" s="2" t="s">
        <v>4</v>
      </c>
      <c r="AQ2210" s="27" t="s">
        <v>5</v>
      </c>
      <c r="AR2210" s="27" t="s">
        <v>5</v>
      </c>
      <c r="AS2210" s="27" t="s">
        <v>23</v>
      </c>
      <c r="AT2210" s="6" t="s">
        <v>6</v>
      </c>
      <c r="AU2210" s="14" t="s">
        <v>7</v>
      </c>
      <c r="AV2210" s="6" t="s">
        <v>8</v>
      </c>
      <c r="AW2210" s="6"/>
      <c r="AX2210" s="6" t="s">
        <v>18</v>
      </c>
      <c r="AY2210" s="6" t="s">
        <v>19</v>
      </c>
      <c r="AZ2210" s="6" t="s">
        <v>20</v>
      </c>
    </row>
    <row r="2211" spans="1:52" x14ac:dyDescent="0.25">
      <c r="A2211" s="323" t="s">
        <v>24</v>
      </c>
      <c r="B2211" s="324" t="s">
        <v>1188</v>
      </c>
      <c r="C2211" s="325" t="s">
        <v>246</v>
      </c>
      <c r="D2211" s="326">
        <v>0.125</v>
      </c>
      <c r="E2211" s="326">
        <v>3.2000000000000001E-2</v>
      </c>
      <c r="F2211" s="326">
        <f t="shared" ref="F2211:F2216" si="943">SUM(D2211*E2211)</f>
        <v>4.0000000000000001E-3</v>
      </c>
      <c r="G2211" s="22">
        <v>3.9</v>
      </c>
      <c r="H2211" s="23">
        <v>4844</v>
      </c>
      <c r="I2211" s="22">
        <f t="shared" ref="I2211:I2216" si="944">SUM(F2211*G2211)*H2211</f>
        <v>75.566400000000002</v>
      </c>
      <c r="J2211" s="314"/>
      <c r="K2211" s="314"/>
      <c r="L2211" s="314"/>
      <c r="M2211" s="314"/>
      <c r="N2211" s="323" t="s">
        <v>24</v>
      </c>
      <c r="O2211" s="324" t="s">
        <v>1188</v>
      </c>
      <c r="P2211" s="325" t="s">
        <v>246</v>
      </c>
      <c r="Q2211" s="326">
        <v>0.125</v>
      </c>
      <c r="R2211" s="326">
        <v>3.2000000000000001E-2</v>
      </c>
      <c r="S2211" s="326">
        <f t="shared" ref="S2211:S2216" si="945">SUM(Q2211*R2211)</f>
        <v>4.0000000000000001E-3</v>
      </c>
      <c r="T2211" s="22">
        <v>3.9</v>
      </c>
      <c r="U2211" s="23">
        <v>4844</v>
      </c>
      <c r="V2211" s="22">
        <f t="shared" ref="V2211:V2216" si="946">SUM(S2211*T2211)*U2211</f>
        <v>75.566400000000002</v>
      </c>
      <c r="W2211" s="314"/>
      <c r="X2211" s="314"/>
      <c r="Y2211" s="314"/>
      <c r="Z2211" s="314"/>
      <c r="AA2211" s="323" t="s">
        <v>24</v>
      </c>
      <c r="AB2211" s="324" t="s">
        <v>1188</v>
      </c>
      <c r="AC2211" s="325" t="s">
        <v>246</v>
      </c>
      <c r="AD2211" s="326">
        <v>0.125</v>
      </c>
      <c r="AE2211" s="326">
        <v>3.2000000000000001E-2</v>
      </c>
      <c r="AF2211" s="326">
        <f t="shared" ref="AF2211:AF2216" si="947">SUM(AD2211*AE2211)</f>
        <v>4.0000000000000001E-3</v>
      </c>
      <c r="AG2211" s="22">
        <v>3.9</v>
      </c>
      <c r="AH2211" s="23">
        <v>4844</v>
      </c>
      <c r="AI2211" s="22">
        <f t="shared" ref="AI2211:AI2216" si="948">SUM(AF2211*AG2211)*AH2211</f>
        <v>75.566400000000002</v>
      </c>
      <c r="AJ2211" s="314"/>
      <c r="AK2211" s="314"/>
      <c r="AL2211" s="314"/>
      <c r="AM2211" s="314"/>
      <c r="AN2211" s="30" t="s">
        <v>24</v>
      </c>
      <c r="AO2211" s="11" t="s">
        <v>1188</v>
      </c>
      <c r="AP2211" s="234" t="s">
        <v>1655</v>
      </c>
      <c r="AQ2211" s="28">
        <v>0.125</v>
      </c>
      <c r="AR2211" s="28">
        <v>3.2000000000000001E-2</v>
      </c>
      <c r="AS2211" s="28">
        <f t="shared" ref="AS2211:AS2216" si="949">SUM(AQ2211*AR2211)</f>
        <v>4.0000000000000001E-3</v>
      </c>
      <c r="AT2211" s="10">
        <v>3.9</v>
      </c>
      <c r="AU2211" s="236">
        <v>3757</v>
      </c>
      <c r="AV2211" s="10">
        <f t="shared" ref="AV2211:AV2216" si="950">SUM(AS2211*AT2211)*AU2211</f>
        <v>58.609199999999994</v>
      </c>
      <c r="AW2211" s="5"/>
      <c r="AX2211" s="5"/>
      <c r="AY2211" s="5"/>
      <c r="AZ2211" s="5"/>
    </row>
    <row r="2212" spans="1:52" x14ac:dyDescent="0.25">
      <c r="A2212" s="323" t="s">
        <v>24</v>
      </c>
      <c r="B2212" s="324" t="s">
        <v>1272</v>
      </c>
      <c r="C2212" s="325" t="s">
        <v>246</v>
      </c>
      <c r="D2212" s="326">
        <v>0.1</v>
      </c>
      <c r="E2212" s="326">
        <v>3.2000000000000001E-2</v>
      </c>
      <c r="F2212" s="326">
        <f t="shared" si="943"/>
        <v>3.2000000000000002E-3</v>
      </c>
      <c r="G2212" s="22">
        <v>1.3</v>
      </c>
      <c r="H2212" s="23">
        <v>4844</v>
      </c>
      <c r="I2212" s="22">
        <f t="shared" si="944"/>
        <v>20.151040000000002</v>
      </c>
      <c r="J2212" s="314"/>
      <c r="K2212" s="314"/>
      <c r="L2212" s="314"/>
      <c r="M2212" s="314"/>
      <c r="N2212" s="323" t="s">
        <v>24</v>
      </c>
      <c r="O2212" s="324" t="s">
        <v>1272</v>
      </c>
      <c r="P2212" s="325" t="s">
        <v>246</v>
      </c>
      <c r="Q2212" s="326">
        <v>0.1</v>
      </c>
      <c r="R2212" s="326">
        <v>3.2000000000000001E-2</v>
      </c>
      <c r="S2212" s="326">
        <f t="shared" si="945"/>
        <v>3.2000000000000002E-3</v>
      </c>
      <c r="T2212" s="22">
        <v>1.3</v>
      </c>
      <c r="U2212" s="23">
        <v>4844</v>
      </c>
      <c r="V2212" s="22">
        <f t="shared" si="946"/>
        <v>20.151040000000002</v>
      </c>
      <c r="W2212" s="314"/>
      <c r="X2212" s="314"/>
      <c r="Y2212" s="314"/>
      <c r="Z2212" s="314"/>
      <c r="AA2212" s="323" t="s">
        <v>24</v>
      </c>
      <c r="AB2212" s="324" t="s">
        <v>1272</v>
      </c>
      <c r="AC2212" s="325" t="s">
        <v>246</v>
      </c>
      <c r="AD2212" s="326">
        <v>0.1</v>
      </c>
      <c r="AE2212" s="326">
        <v>3.2000000000000001E-2</v>
      </c>
      <c r="AF2212" s="326">
        <f t="shared" si="947"/>
        <v>3.2000000000000002E-3</v>
      </c>
      <c r="AG2212" s="22">
        <v>1.3</v>
      </c>
      <c r="AH2212" s="23">
        <v>4844</v>
      </c>
      <c r="AI2212" s="22">
        <f t="shared" si="948"/>
        <v>20.151040000000002</v>
      </c>
      <c r="AJ2212" s="314"/>
      <c r="AK2212" s="314"/>
      <c r="AL2212" s="314"/>
      <c r="AM2212" s="314"/>
      <c r="AN2212" s="30" t="s">
        <v>24</v>
      </c>
      <c r="AO2212" s="11" t="s">
        <v>1272</v>
      </c>
      <c r="AP2212" s="234" t="s">
        <v>1655</v>
      </c>
      <c r="AQ2212" s="28">
        <v>0.1</v>
      </c>
      <c r="AR2212" s="28">
        <v>3.2000000000000001E-2</v>
      </c>
      <c r="AS2212" s="28">
        <f t="shared" si="949"/>
        <v>3.2000000000000002E-3</v>
      </c>
      <c r="AT2212" s="10">
        <v>1.3</v>
      </c>
      <c r="AU2212" s="236">
        <v>3757</v>
      </c>
      <c r="AV2212" s="10">
        <f t="shared" si="950"/>
        <v>15.629120000000002</v>
      </c>
      <c r="AW2212" s="5"/>
      <c r="AX2212" s="5"/>
      <c r="AY2212" s="5"/>
      <c r="AZ2212" s="5"/>
    </row>
    <row r="2213" spans="1:52" x14ac:dyDescent="0.25">
      <c r="A2213" s="323" t="s">
        <v>24</v>
      </c>
      <c r="B2213" s="324"/>
      <c r="C2213" s="325"/>
      <c r="D2213" s="326"/>
      <c r="E2213" s="326"/>
      <c r="F2213" s="326">
        <f t="shared" si="943"/>
        <v>0</v>
      </c>
      <c r="G2213" s="22"/>
      <c r="H2213" s="23"/>
      <c r="I2213" s="22">
        <f t="shared" si="944"/>
        <v>0</v>
      </c>
      <c r="J2213" s="314"/>
      <c r="K2213" s="314"/>
      <c r="L2213" s="314"/>
      <c r="M2213" s="314"/>
      <c r="N2213" s="323" t="s">
        <v>24</v>
      </c>
      <c r="O2213" s="324"/>
      <c r="P2213" s="325"/>
      <c r="Q2213" s="326"/>
      <c r="R2213" s="326"/>
      <c r="S2213" s="326">
        <f t="shared" si="945"/>
        <v>0</v>
      </c>
      <c r="T2213" s="22"/>
      <c r="U2213" s="23"/>
      <c r="V2213" s="22">
        <f t="shared" si="946"/>
        <v>0</v>
      </c>
      <c r="W2213" s="314"/>
      <c r="X2213" s="314"/>
      <c r="Y2213" s="314"/>
      <c r="Z2213" s="314"/>
      <c r="AA2213" s="323" t="s">
        <v>24</v>
      </c>
      <c r="AB2213" s="324"/>
      <c r="AC2213" s="325"/>
      <c r="AD2213" s="326"/>
      <c r="AE2213" s="326"/>
      <c r="AF2213" s="326">
        <f t="shared" si="947"/>
        <v>0</v>
      </c>
      <c r="AG2213" s="22"/>
      <c r="AH2213" s="23"/>
      <c r="AI2213" s="22">
        <f t="shared" si="948"/>
        <v>0</v>
      </c>
      <c r="AJ2213" s="314"/>
      <c r="AK2213" s="314"/>
      <c r="AL2213" s="314"/>
      <c r="AM2213" s="314"/>
      <c r="AN2213" s="30" t="s">
        <v>24</v>
      </c>
      <c r="AO2213" s="11"/>
      <c r="AP2213" s="12"/>
      <c r="AQ2213" s="28"/>
      <c r="AR2213" s="28"/>
      <c r="AS2213" s="28">
        <f t="shared" si="949"/>
        <v>0</v>
      </c>
      <c r="AT2213" s="10"/>
      <c r="AU2213" s="15"/>
      <c r="AV2213" s="10">
        <f t="shared" si="950"/>
        <v>0</v>
      </c>
      <c r="AW2213" s="5"/>
      <c r="AX2213" s="5"/>
      <c r="AY2213" s="5"/>
      <c r="AZ2213" s="5"/>
    </row>
    <row r="2214" spans="1:52" x14ac:dyDescent="0.25">
      <c r="A2214" s="327" t="s">
        <v>25</v>
      </c>
      <c r="B2214" s="324"/>
      <c r="C2214" s="325"/>
      <c r="D2214" s="326"/>
      <c r="E2214" s="326"/>
      <c r="F2214" s="326">
        <f t="shared" si="943"/>
        <v>0</v>
      </c>
      <c r="G2214" s="22"/>
      <c r="H2214" s="23"/>
      <c r="I2214" s="22">
        <f t="shared" si="944"/>
        <v>0</v>
      </c>
      <c r="J2214" s="314"/>
      <c r="K2214" s="314"/>
      <c r="L2214" s="314"/>
      <c r="M2214" s="314"/>
      <c r="N2214" s="327" t="s">
        <v>25</v>
      </c>
      <c r="O2214" s="324"/>
      <c r="P2214" s="325"/>
      <c r="Q2214" s="326"/>
      <c r="R2214" s="326"/>
      <c r="S2214" s="326">
        <f t="shared" si="945"/>
        <v>0</v>
      </c>
      <c r="T2214" s="22"/>
      <c r="U2214" s="23"/>
      <c r="V2214" s="22">
        <f t="shared" si="946"/>
        <v>0</v>
      </c>
      <c r="W2214" s="314"/>
      <c r="X2214" s="314"/>
      <c r="Y2214" s="314"/>
      <c r="Z2214" s="314"/>
      <c r="AA2214" s="327" t="s">
        <v>25</v>
      </c>
      <c r="AB2214" s="324"/>
      <c r="AC2214" s="325"/>
      <c r="AD2214" s="326"/>
      <c r="AE2214" s="326"/>
      <c r="AF2214" s="326">
        <f t="shared" si="947"/>
        <v>0</v>
      </c>
      <c r="AG2214" s="22"/>
      <c r="AH2214" s="23"/>
      <c r="AI2214" s="22">
        <f t="shared" si="948"/>
        <v>0</v>
      </c>
      <c r="AJ2214" s="314"/>
      <c r="AK2214" s="314"/>
      <c r="AL2214" s="314"/>
      <c r="AM2214" s="314"/>
      <c r="AN2214" s="31" t="s">
        <v>25</v>
      </c>
      <c r="AO2214" s="11"/>
      <c r="AP2214" s="12"/>
      <c r="AQ2214" s="28"/>
      <c r="AR2214" s="28"/>
      <c r="AS2214" s="28">
        <f t="shared" si="949"/>
        <v>0</v>
      </c>
      <c r="AT2214" s="10"/>
      <c r="AU2214" s="15"/>
      <c r="AV2214" s="10">
        <f t="shared" si="950"/>
        <v>0</v>
      </c>
      <c r="AW2214" s="5"/>
      <c r="AX2214" s="5"/>
      <c r="AY2214" s="5"/>
      <c r="AZ2214" s="5"/>
    </row>
    <row r="2215" spans="1:52" x14ac:dyDescent="0.25">
      <c r="A2215" s="327" t="s">
        <v>25</v>
      </c>
      <c r="B2215" s="324"/>
      <c r="C2215" s="325"/>
      <c r="D2215" s="326"/>
      <c r="E2215" s="326"/>
      <c r="F2215" s="326">
        <f t="shared" si="943"/>
        <v>0</v>
      </c>
      <c r="G2215" s="22"/>
      <c r="H2215" s="23"/>
      <c r="I2215" s="22">
        <f t="shared" si="944"/>
        <v>0</v>
      </c>
      <c r="J2215" s="314"/>
      <c r="K2215" s="314"/>
      <c r="L2215" s="314"/>
      <c r="M2215" s="314"/>
      <c r="N2215" s="327" t="s">
        <v>25</v>
      </c>
      <c r="O2215" s="324"/>
      <c r="P2215" s="325"/>
      <c r="Q2215" s="326"/>
      <c r="R2215" s="326"/>
      <c r="S2215" s="326">
        <f t="shared" si="945"/>
        <v>0</v>
      </c>
      <c r="T2215" s="22"/>
      <c r="U2215" s="23"/>
      <c r="V2215" s="22">
        <f t="shared" si="946"/>
        <v>0</v>
      </c>
      <c r="W2215" s="314"/>
      <c r="X2215" s="314"/>
      <c r="Y2215" s="314"/>
      <c r="Z2215" s="314"/>
      <c r="AA2215" s="327" t="s">
        <v>25</v>
      </c>
      <c r="AB2215" s="324"/>
      <c r="AC2215" s="325"/>
      <c r="AD2215" s="326"/>
      <c r="AE2215" s="326"/>
      <c r="AF2215" s="326">
        <f t="shared" si="947"/>
        <v>0</v>
      </c>
      <c r="AG2215" s="22"/>
      <c r="AH2215" s="23"/>
      <c r="AI2215" s="22">
        <f t="shared" si="948"/>
        <v>0</v>
      </c>
      <c r="AJ2215" s="314"/>
      <c r="AK2215" s="314"/>
      <c r="AL2215" s="314"/>
      <c r="AM2215" s="314"/>
      <c r="AN2215" s="31" t="s">
        <v>25</v>
      </c>
      <c r="AO2215" s="11"/>
      <c r="AP2215" s="12"/>
      <c r="AQ2215" s="28"/>
      <c r="AR2215" s="28"/>
      <c r="AS2215" s="28">
        <f t="shared" si="949"/>
        <v>0</v>
      </c>
      <c r="AT2215" s="10"/>
      <c r="AU2215" s="15"/>
      <c r="AV2215" s="10">
        <f t="shared" si="950"/>
        <v>0</v>
      </c>
      <c r="AW2215" s="5"/>
      <c r="AX2215" s="5"/>
      <c r="AY2215" s="5"/>
      <c r="AZ2215" s="5"/>
    </row>
    <row r="2216" spans="1:52" x14ac:dyDescent="0.25">
      <c r="A2216" s="327" t="s">
        <v>25</v>
      </c>
      <c r="B2216" s="324"/>
      <c r="C2216" s="325"/>
      <c r="D2216" s="326"/>
      <c r="E2216" s="326"/>
      <c r="F2216" s="326">
        <f t="shared" si="943"/>
        <v>0</v>
      </c>
      <c r="G2216" s="22"/>
      <c r="H2216" s="23"/>
      <c r="I2216" s="22">
        <f t="shared" si="944"/>
        <v>0</v>
      </c>
      <c r="J2216" s="314"/>
      <c r="K2216" s="314"/>
      <c r="L2216" s="314"/>
      <c r="M2216" s="314"/>
      <c r="N2216" s="327" t="s">
        <v>25</v>
      </c>
      <c r="O2216" s="324"/>
      <c r="P2216" s="325"/>
      <c r="Q2216" s="326"/>
      <c r="R2216" s="326"/>
      <c r="S2216" s="326">
        <f t="shared" si="945"/>
        <v>0</v>
      </c>
      <c r="T2216" s="22"/>
      <c r="U2216" s="23"/>
      <c r="V2216" s="22">
        <f t="shared" si="946"/>
        <v>0</v>
      </c>
      <c r="W2216" s="314"/>
      <c r="X2216" s="314"/>
      <c r="Y2216" s="314"/>
      <c r="Z2216" s="314"/>
      <c r="AA2216" s="327" t="s">
        <v>25</v>
      </c>
      <c r="AB2216" s="324"/>
      <c r="AC2216" s="325"/>
      <c r="AD2216" s="326"/>
      <c r="AE2216" s="326"/>
      <c r="AF2216" s="326">
        <f t="shared" si="947"/>
        <v>0</v>
      </c>
      <c r="AG2216" s="22"/>
      <c r="AH2216" s="23"/>
      <c r="AI2216" s="22">
        <f t="shared" si="948"/>
        <v>0</v>
      </c>
      <c r="AJ2216" s="314"/>
      <c r="AK2216" s="314"/>
      <c r="AL2216" s="314"/>
      <c r="AM2216" s="314"/>
      <c r="AN2216" s="31" t="s">
        <v>25</v>
      </c>
      <c r="AO2216" s="11"/>
      <c r="AP2216" s="12"/>
      <c r="AQ2216" s="28"/>
      <c r="AR2216" s="28"/>
      <c r="AS2216" s="28">
        <f t="shared" si="949"/>
        <v>0</v>
      </c>
      <c r="AT2216" s="10"/>
      <c r="AU2216" s="15"/>
      <c r="AV2216" s="10">
        <f t="shared" si="950"/>
        <v>0</v>
      </c>
      <c r="AW2216" s="5"/>
      <c r="AX2216" s="5"/>
      <c r="AY2216" s="5"/>
      <c r="AZ2216" s="5"/>
    </row>
    <row r="2217" spans="1:52" x14ac:dyDescent="0.25">
      <c r="A2217" s="327" t="s">
        <v>39</v>
      </c>
      <c r="B2217" s="324"/>
      <c r="C2217" s="325"/>
      <c r="D2217" s="326"/>
      <c r="E2217" s="326"/>
      <c r="F2217" s="326"/>
      <c r="G2217" s="22"/>
      <c r="H2217" s="23"/>
      <c r="I2217" s="22">
        <f t="shared" ref="I2217:I2219" si="951">SUM(G2217*H2217)</f>
        <v>0</v>
      </c>
      <c r="J2217" s="314"/>
      <c r="K2217" s="314"/>
      <c r="L2217" s="314"/>
      <c r="M2217" s="314"/>
      <c r="N2217" s="327" t="s">
        <v>39</v>
      </c>
      <c r="O2217" s="324"/>
      <c r="P2217" s="325"/>
      <c r="Q2217" s="326"/>
      <c r="R2217" s="326"/>
      <c r="S2217" s="326"/>
      <c r="T2217" s="22"/>
      <c r="U2217" s="23"/>
      <c r="V2217" s="22">
        <f t="shared" ref="V2217:V2219" si="952">SUM(T2217*U2217)</f>
        <v>0</v>
      </c>
      <c r="W2217" s="314"/>
      <c r="X2217" s="314"/>
      <c r="Y2217" s="314"/>
      <c r="Z2217" s="314"/>
      <c r="AA2217" s="327" t="s">
        <v>39</v>
      </c>
      <c r="AB2217" s="324"/>
      <c r="AC2217" s="325"/>
      <c r="AD2217" s="326"/>
      <c r="AE2217" s="326"/>
      <c r="AF2217" s="326"/>
      <c r="AG2217" s="22"/>
      <c r="AH2217" s="23"/>
      <c r="AI2217" s="22">
        <f t="shared" ref="AI2217:AI2222" si="953">SUM(AG2217*AH2217)</f>
        <v>0</v>
      </c>
      <c r="AJ2217" s="314"/>
      <c r="AK2217" s="314"/>
      <c r="AL2217" s="314"/>
      <c r="AM2217" s="314"/>
      <c r="AN2217" s="31" t="s">
        <v>39</v>
      </c>
      <c r="AO2217" s="11"/>
      <c r="AP2217" s="12"/>
      <c r="AQ2217" s="28"/>
      <c r="AR2217" s="28"/>
      <c r="AS2217" s="28"/>
      <c r="AT2217" s="10"/>
      <c r="AU2217" s="15"/>
      <c r="AV2217" s="10">
        <f t="shared" ref="AV2217:AV2238" si="954">SUM(AT2217*AU2217)</f>
        <v>0</v>
      </c>
      <c r="AW2217" s="5"/>
      <c r="AX2217" s="5"/>
      <c r="AY2217" s="5"/>
      <c r="AZ2217" s="5"/>
    </row>
    <row r="2218" spans="1:52" x14ac:dyDescent="0.25">
      <c r="A2218" s="327" t="s">
        <v>39</v>
      </c>
      <c r="B2218" s="324"/>
      <c r="C2218" s="325"/>
      <c r="D2218" s="326"/>
      <c r="E2218" s="326"/>
      <c r="F2218" s="326"/>
      <c r="G2218" s="22"/>
      <c r="H2218" s="23"/>
      <c r="I2218" s="22">
        <f t="shared" si="951"/>
        <v>0</v>
      </c>
      <c r="J2218" s="314"/>
      <c r="K2218" s="314"/>
      <c r="L2218" s="314"/>
      <c r="M2218" s="314"/>
      <c r="N2218" s="327" t="s">
        <v>39</v>
      </c>
      <c r="O2218" s="324"/>
      <c r="P2218" s="325"/>
      <c r="Q2218" s="326"/>
      <c r="R2218" s="326"/>
      <c r="S2218" s="326"/>
      <c r="T2218" s="22"/>
      <c r="U2218" s="23"/>
      <c r="V2218" s="22">
        <f t="shared" si="952"/>
        <v>0</v>
      </c>
      <c r="W2218" s="314"/>
      <c r="X2218" s="314"/>
      <c r="Y2218" s="314"/>
      <c r="Z2218" s="314"/>
      <c r="AA2218" s="327" t="s">
        <v>39</v>
      </c>
      <c r="AB2218" s="324"/>
      <c r="AC2218" s="325"/>
      <c r="AD2218" s="326"/>
      <c r="AE2218" s="326"/>
      <c r="AF2218" s="326"/>
      <c r="AG2218" s="22"/>
      <c r="AH2218" s="23"/>
      <c r="AI2218" s="22">
        <f t="shared" si="953"/>
        <v>0</v>
      </c>
      <c r="AJ2218" s="314"/>
      <c r="AK2218" s="314"/>
      <c r="AL2218" s="314"/>
      <c r="AM2218" s="314"/>
      <c r="AN2218" s="31" t="s">
        <v>39</v>
      </c>
      <c r="AO2218" s="11"/>
      <c r="AP2218" s="12"/>
      <c r="AQ2218" s="28"/>
      <c r="AR2218" s="28"/>
      <c r="AS2218" s="28"/>
      <c r="AT2218" s="10"/>
      <c r="AU2218" s="15"/>
      <c r="AV2218" s="10">
        <f t="shared" si="954"/>
        <v>0</v>
      </c>
      <c r="AW2218" s="5"/>
      <c r="AX2218" s="5"/>
      <c r="AY2218" s="5"/>
      <c r="AZ2218" s="5"/>
    </row>
    <row r="2219" spans="1:52" x14ac:dyDescent="0.25">
      <c r="A2219" s="327" t="s">
        <v>39</v>
      </c>
      <c r="B2219" s="324"/>
      <c r="C2219" s="325"/>
      <c r="D2219" s="326"/>
      <c r="E2219" s="326"/>
      <c r="F2219" s="326"/>
      <c r="G2219" s="22"/>
      <c r="H2219" s="23"/>
      <c r="I2219" s="22">
        <f t="shared" si="951"/>
        <v>0</v>
      </c>
      <c r="J2219" s="314"/>
      <c r="K2219" s="314"/>
      <c r="L2219" s="314"/>
      <c r="M2219" s="314"/>
      <c r="N2219" s="327" t="s">
        <v>39</v>
      </c>
      <c r="O2219" s="324"/>
      <c r="P2219" s="325"/>
      <c r="Q2219" s="326"/>
      <c r="R2219" s="326"/>
      <c r="S2219" s="326"/>
      <c r="T2219" s="22"/>
      <c r="U2219" s="23"/>
      <c r="V2219" s="22">
        <f t="shared" si="952"/>
        <v>0</v>
      </c>
      <c r="W2219" s="314"/>
      <c r="X2219" s="314"/>
      <c r="Y2219" s="314"/>
      <c r="Z2219" s="314"/>
      <c r="AA2219" s="327" t="s">
        <v>39</v>
      </c>
      <c r="AB2219" s="324"/>
      <c r="AC2219" s="325"/>
      <c r="AD2219" s="326"/>
      <c r="AE2219" s="326"/>
      <c r="AF2219" s="326"/>
      <c r="AG2219" s="22"/>
      <c r="AH2219" s="23"/>
      <c r="AI2219" s="22">
        <f t="shared" si="953"/>
        <v>0</v>
      </c>
      <c r="AJ2219" s="314"/>
      <c r="AK2219" s="314"/>
      <c r="AL2219" s="314"/>
      <c r="AM2219" s="314"/>
      <c r="AN2219" s="31" t="s">
        <v>39</v>
      </c>
      <c r="AO2219" s="11"/>
      <c r="AP2219" s="12"/>
      <c r="AQ2219" s="28"/>
      <c r="AR2219" s="28"/>
      <c r="AS2219" s="28"/>
      <c r="AT2219" s="10"/>
      <c r="AU2219" s="15"/>
      <c r="AV2219" s="10">
        <f t="shared" si="954"/>
        <v>0</v>
      </c>
      <c r="AW2219" s="5"/>
      <c r="AX2219" s="5"/>
      <c r="AY2219" s="5"/>
      <c r="AZ2219" s="5"/>
    </row>
    <row r="2220" spans="1:52" x14ac:dyDescent="0.25">
      <c r="A2220" s="328" t="s">
        <v>28</v>
      </c>
      <c r="B2220" s="324" t="s">
        <v>1273</v>
      </c>
      <c r="C2220" s="325"/>
      <c r="D2220" s="326"/>
      <c r="E2220" s="326"/>
      <c r="F2220" s="326"/>
      <c r="G2220" s="22"/>
      <c r="H2220" s="23">
        <v>3</v>
      </c>
      <c r="I2220" s="22">
        <v>20</v>
      </c>
      <c r="J2220" s="314"/>
      <c r="K2220" s="314"/>
      <c r="L2220" s="314"/>
      <c r="M2220" s="314"/>
      <c r="N2220" s="328" t="s">
        <v>28</v>
      </c>
      <c r="O2220" s="324" t="s">
        <v>1273</v>
      </c>
      <c r="P2220" s="325"/>
      <c r="Q2220" s="326"/>
      <c r="R2220" s="326"/>
      <c r="S2220" s="326"/>
      <c r="T2220" s="22"/>
      <c r="U2220" s="23">
        <v>3</v>
      </c>
      <c r="V2220" s="22">
        <v>20</v>
      </c>
      <c r="W2220" s="314"/>
      <c r="X2220" s="314"/>
      <c r="Y2220" s="314"/>
      <c r="Z2220" s="314"/>
      <c r="AA2220" s="328" t="s">
        <v>28</v>
      </c>
      <c r="AB2220" s="324" t="s">
        <v>1273</v>
      </c>
      <c r="AC2220" s="325"/>
      <c r="AD2220" s="326"/>
      <c r="AE2220" s="326"/>
      <c r="AF2220" s="326"/>
      <c r="AG2220" s="22">
        <v>3</v>
      </c>
      <c r="AH2220" s="23">
        <v>20</v>
      </c>
      <c r="AI2220" s="22">
        <f t="shared" si="953"/>
        <v>60</v>
      </c>
      <c r="AJ2220" s="314"/>
      <c r="AK2220" s="314"/>
      <c r="AL2220" s="314"/>
      <c r="AM2220" s="314"/>
      <c r="AN2220" s="32" t="s">
        <v>28</v>
      </c>
      <c r="AO2220" s="11" t="s">
        <v>1273</v>
      </c>
      <c r="AP2220" s="12"/>
      <c r="AQ2220" s="28"/>
      <c r="AR2220" s="28"/>
      <c r="AS2220" s="28"/>
      <c r="AT2220" s="10">
        <v>3</v>
      </c>
      <c r="AU2220" s="15">
        <v>20</v>
      </c>
      <c r="AV2220" s="10">
        <f t="shared" si="954"/>
        <v>60</v>
      </c>
      <c r="AW2220" s="5"/>
      <c r="AX2220" s="5"/>
      <c r="AY2220" s="5"/>
      <c r="AZ2220" s="5"/>
    </row>
    <row r="2221" spans="1:52" x14ac:dyDescent="0.25">
      <c r="A2221" s="328" t="s">
        <v>28</v>
      </c>
      <c r="B2221" s="324"/>
      <c r="C2221" s="325"/>
      <c r="D2221" s="326"/>
      <c r="E2221" s="326"/>
      <c r="F2221" s="326"/>
      <c r="G2221" s="22"/>
      <c r="H2221" s="23"/>
      <c r="I2221" s="22">
        <f t="shared" ref="I2221:I2238" si="955">SUM(G2221*H2221)</f>
        <v>0</v>
      </c>
      <c r="J2221" s="314"/>
      <c r="K2221" s="314"/>
      <c r="L2221" s="314"/>
      <c r="M2221" s="314"/>
      <c r="N2221" s="328" t="s">
        <v>28</v>
      </c>
      <c r="O2221" s="324"/>
      <c r="P2221" s="325"/>
      <c r="Q2221" s="326"/>
      <c r="R2221" s="326"/>
      <c r="S2221" s="326"/>
      <c r="T2221" s="22"/>
      <c r="U2221" s="23"/>
      <c r="V2221" s="22">
        <f t="shared" ref="V2221:V2238" si="956">SUM(T2221*U2221)</f>
        <v>0</v>
      </c>
      <c r="W2221" s="314"/>
      <c r="X2221" s="314"/>
      <c r="Y2221" s="314"/>
      <c r="Z2221" s="314"/>
      <c r="AA2221" s="328" t="s">
        <v>28</v>
      </c>
      <c r="AB2221" s="324"/>
      <c r="AC2221" s="325"/>
      <c r="AD2221" s="326"/>
      <c r="AE2221" s="326"/>
      <c r="AF2221" s="326"/>
      <c r="AG2221" s="22"/>
      <c r="AH2221" s="23"/>
      <c r="AI2221" s="22">
        <f t="shared" si="953"/>
        <v>0</v>
      </c>
      <c r="AJ2221" s="314"/>
      <c r="AK2221" s="314"/>
      <c r="AL2221" s="314"/>
      <c r="AM2221" s="314"/>
      <c r="AN2221" s="32" t="s">
        <v>28</v>
      </c>
      <c r="AO2221" s="11"/>
      <c r="AP2221" s="12"/>
      <c r="AQ2221" s="28"/>
      <c r="AR2221" s="28"/>
      <c r="AS2221" s="28"/>
      <c r="AT2221" s="10"/>
      <c r="AU2221" s="15"/>
      <c r="AV2221" s="10">
        <f t="shared" si="954"/>
        <v>0</v>
      </c>
      <c r="AW2221" s="5"/>
      <c r="AX2221" s="5"/>
      <c r="AY2221" s="5"/>
      <c r="AZ2221" s="5"/>
    </row>
    <row r="2222" spans="1:52" x14ac:dyDescent="0.25">
      <c r="A2222" s="328" t="s">
        <v>28</v>
      </c>
      <c r="B2222" s="324"/>
      <c r="C2222" s="325"/>
      <c r="D2222" s="326"/>
      <c r="E2222" s="326"/>
      <c r="F2222" s="326"/>
      <c r="G2222" s="22"/>
      <c r="H2222" s="23"/>
      <c r="I2222" s="22">
        <f t="shared" si="955"/>
        <v>0</v>
      </c>
      <c r="J2222" s="314"/>
      <c r="K2222" s="314"/>
      <c r="L2222" s="314"/>
      <c r="M2222" s="314"/>
      <c r="N2222" s="328" t="s">
        <v>28</v>
      </c>
      <c r="O2222" s="324"/>
      <c r="P2222" s="325"/>
      <c r="Q2222" s="326"/>
      <c r="R2222" s="326"/>
      <c r="S2222" s="326"/>
      <c r="T2222" s="22"/>
      <c r="U2222" s="23"/>
      <c r="V2222" s="22">
        <f t="shared" si="956"/>
        <v>0</v>
      </c>
      <c r="W2222" s="314"/>
      <c r="X2222" s="314"/>
      <c r="Y2222" s="314"/>
      <c r="Z2222" s="314"/>
      <c r="AA2222" s="328" t="s">
        <v>28</v>
      </c>
      <c r="AB2222" s="324"/>
      <c r="AC2222" s="325"/>
      <c r="AD2222" s="326"/>
      <c r="AE2222" s="326"/>
      <c r="AF2222" s="326"/>
      <c r="AG2222" s="22"/>
      <c r="AH2222" s="23"/>
      <c r="AI2222" s="22">
        <f t="shared" si="953"/>
        <v>0</v>
      </c>
      <c r="AJ2222" s="314"/>
      <c r="AK2222" s="314"/>
      <c r="AL2222" s="314"/>
      <c r="AM2222" s="314"/>
      <c r="AN2222" s="32" t="s">
        <v>28</v>
      </c>
      <c r="AO2222" s="11"/>
      <c r="AP2222" s="12"/>
      <c r="AQ2222" s="28"/>
      <c r="AR2222" s="28"/>
      <c r="AS2222" s="28"/>
      <c r="AT2222" s="10"/>
      <c r="AU2222" s="15"/>
      <c r="AV2222" s="10">
        <f t="shared" si="954"/>
        <v>0</v>
      </c>
      <c r="AW2222" s="5"/>
      <c r="AX2222" s="5"/>
      <c r="AY2222" s="5"/>
      <c r="AZ2222" s="5"/>
    </row>
    <row r="2223" spans="1:52" x14ac:dyDescent="0.25">
      <c r="A2223" s="311" t="s">
        <v>26</v>
      </c>
      <c r="B2223" s="324"/>
      <c r="C2223" s="325"/>
      <c r="D2223" s="326"/>
      <c r="E2223" s="326"/>
      <c r="F2223" s="326"/>
      <c r="G2223" s="331">
        <v>0.1</v>
      </c>
      <c r="H2223" s="23">
        <f>SUM(I2220:I2222)</f>
        <v>20</v>
      </c>
      <c r="I2223" s="22">
        <f t="shared" si="955"/>
        <v>2</v>
      </c>
      <c r="J2223" s="314"/>
      <c r="K2223" s="314"/>
      <c r="L2223" s="314"/>
      <c r="M2223" s="314"/>
      <c r="N2223" s="311" t="s">
        <v>26</v>
      </c>
      <c r="O2223" s="324"/>
      <c r="P2223" s="325"/>
      <c r="Q2223" s="326"/>
      <c r="R2223" s="326"/>
      <c r="S2223" s="326"/>
      <c r="T2223" s="331">
        <v>0.1</v>
      </c>
      <c r="U2223" s="23">
        <f>SUM(V2220:V2222)</f>
        <v>20</v>
      </c>
      <c r="V2223" s="22">
        <f t="shared" si="956"/>
        <v>2</v>
      </c>
      <c r="W2223" s="314"/>
      <c r="X2223" s="314"/>
      <c r="Y2223" s="314"/>
      <c r="Z2223" s="314"/>
      <c r="AA2223" s="311" t="s">
        <v>26</v>
      </c>
      <c r="AB2223" s="324"/>
      <c r="AC2223" s="325"/>
      <c r="AD2223" s="326"/>
      <c r="AE2223" s="326"/>
      <c r="AF2223" s="326"/>
      <c r="AG2223" s="331">
        <v>0.1</v>
      </c>
      <c r="AH2223" s="23">
        <f>SUM(AI2220:AI2222)</f>
        <v>60</v>
      </c>
      <c r="AI2223" s="22">
        <f t="shared" ref="AI2223:AI2238" si="957">SUM(AG2223*AH2223)</f>
        <v>6</v>
      </c>
      <c r="AJ2223" s="314"/>
      <c r="AK2223" s="314"/>
      <c r="AL2223" s="314"/>
      <c r="AM2223" s="314"/>
      <c r="AN2223" t="s">
        <v>26</v>
      </c>
      <c r="AO2223" s="11"/>
      <c r="AP2223" s="12"/>
      <c r="AQ2223" s="28"/>
      <c r="AR2223" s="28"/>
      <c r="AS2223" s="28"/>
      <c r="AT2223" s="33">
        <v>0.1</v>
      </c>
      <c r="AU2223" s="15">
        <f>SUM(AV2220:AV2222)</f>
        <v>60</v>
      </c>
      <c r="AV2223" s="10">
        <f t="shared" si="954"/>
        <v>6</v>
      </c>
      <c r="AW2223" s="5"/>
      <c r="AX2223" s="5"/>
      <c r="AY2223" s="5"/>
      <c r="AZ2223" s="5"/>
    </row>
    <row r="2224" spans="1:52" x14ac:dyDescent="0.25">
      <c r="A2224" s="311"/>
      <c r="B2224" s="324" t="s">
        <v>27</v>
      </c>
      <c r="C2224" s="325"/>
      <c r="D2224" s="326"/>
      <c r="E2224" s="326"/>
      <c r="F2224" s="326"/>
      <c r="G2224" s="22">
        <f>SUM(G2211:G2212)</f>
        <v>5.2</v>
      </c>
      <c r="H2224" s="23">
        <v>1.5</v>
      </c>
      <c r="I2224" s="22">
        <f t="shared" si="955"/>
        <v>7.8000000000000007</v>
      </c>
      <c r="J2224" s="314"/>
      <c r="K2224" s="314"/>
      <c r="L2224" s="314"/>
      <c r="M2224" s="314"/>
      <c r="N2224" s="311"/>
      <c r="O2224" s="324" t="s">
        <v>27</v>
      </c>
      <c r="P2224" s="325"/>
      <c r="Q2224" s="326"/>
      <c r="R2224" s="326"/>
      <c r="S2224" s="326"/>
      <c r="T2224" s="22">
        <f>SUM(T2211:T2212)</f>
        <v>5.2</v>
      </c>
      <c r="U2224" s="23">
        <v>1.5</v>
      </c>
      <c r="V2224" s="22">
        <f t="shared" si="956"/>
        <v>7.8000000000000007</v>
      </c>
      <c r="W2224" s="314"/>
      <c r="X2224" s="314"/>
      <c r="Y2224" s="314"/>
      <c r="Z2224" s="314"/>
      <c r="AA2224" s="311"/>
      <c r="AB2224" s="324" t="s">
        <v>27</v>
      </c>
      <c r="AC2224" s="325"/>
      <c r="AD2224" s="326"/>
      <c r="AE2224" s="326"/>
      <c r="AF2224" s="326"/>
      <c r="AG2224" s="22">
        <f>SUM(AG2211:AG2212)</f>
        <v>5.2</v>
      </c>
      <c r="AH2224" s="23">
        <v>1.75</v>
      </c>
      <c r="AI2224" s="22">
        <f t="shared" si="957"/>
        <v>9.1</v>
      </c>
      <c r="AJ2224" s="314"/>
      <c r="AK2224" s="314"/>
      <c r="AL2224" s="314"/>
      <c r="AM2224" s="314"/>
      <c r="AO2224" s="11" t="s">
        <v>27</v>
      </c>
      <c r="AP2224" s="12"/>
      <c r="AQ2224" s="28"/>
      <c r="AR2224" s="28"/>
      <c r="AS2224" s="28"/>
      <c r="AT2224" s="10">
        <f>SUM(AT2211:AT2212)</f>
        <v>5.2</v>
      </c>
      <c r="AU2224" s="236">
        <v>1.8</v>
      </c>
      <c r="AV2224" s="10">
        <f t="shared" si="954"/>
        <v>9.3600000000000012</v>
      </c>
      <c r="AW2224" s="5"/>
      <c r="AX2224" s="5"/>
      <c r="AY2224" s="5"/>
      <c r="AZ2224" s="5"/>
    </row>
    <row r="2225" spans="1:52" x14ac:dyDescent="0.25">
      <c r="A2225" s="311"/>
      <c r="B2225" s="324" t="s">
        <v>13</v>
      </c>
      <c r="C2225" s="325" t="s">
        <v>14</v>
      </c>
      <c r="D2225" s="326" t="s">
        <v>29</v>
      </c>
      <c r="E2225" s="326"/>
      <c r="F2225" s="326">
        <f>SUM(G2211:G2213)</f>
        <v>5.2</v>
      </c>
      <c r="G2225" s="332">
        <f>SUM(F2225)/20</f>
        <v>0.26</v>
      </c>
      <c r="H2225" s="23"/>
      <c r="I2225" s="22">
        <f t="shared" si="955"/>
        <v>0</v>
      </c>
      <c r="J2225" s="314"/>
      <c r="K2225" s="314"/>
      <c r="L2225" s="314"/>
      <c r="M2225" s="314"/>
      <c r="N2225" s="311"/>
      <c r="O2225" s="324" t="s">
        <v>13</v>
      </c>
      <c r="P2225" s="325" t="s">
        <v>14</v>
      </c>
      <c r="Q2225" s="326" t="s">
        <v>29</v>
      </c>
      <c r="R2225" s="326"/>
      <c r="S2225" s="326">
        <f>SUM(T2211:T2213)</f>
        <v>5.2</v>
      </c>
      <c r="T2225" s="332">
        <f>SUM(S2225)/20</f>
        <v>0.26</v>
      </c>
      <c r="U2225" s="23"/>
      <c r="V2225" s="22">
        <f t="shared" si="956"/>
        <v>0</v>
      </c>
      <c r="W2225" s="314"/>
      <c r="X2225" s="314"/>
      <c r="Y2225" s="314"/>
      <c r="Z2225" s="314"/>
      <c r="AA2225" s="311"/>
      <c r="AB2225" s="324" t="s">
        <v>13</v>
      </c>
      <c r="AC2225" s="325" t="s">
        <v>14</v>
      </c>
      <c r="AD2225" s="326" t="s">
        <v>29</v>
      </c>
      <c r="AE2225" s="326"/>
      <c r="AF2225" s="326">
        <f>SUM(AG2211:AG2213)</f>
        <v>5.2</v>
      </c>
      <c r="AG2225" s="332">
        <f>SUM(AF2225)/20</f>
        <v>0.26</v>
      </c>
      <c r="AH2225" s="23"/>
      <c r="AI2225" s="22">
        <f t="shared" si="957"/>
        <v>0</v>
      </c>
      <c r="AJ2225" s="314"/>
      <c r="AK2225" s="314"/>
      <c r="AL2225" s="314"/>
      <c r="AM2225" s="314"/>
      <c r="AO2225" s="11" t="s">
        <v>13</v>
      </c>
      <c r="AP2225" s="12" t="s">
        <v>14</v>
      </c>
      <c r="AQ2225" s="28" t="s">
        <v>29</v>
      </c>
      <c r="AR2225" s="28"/>
      <c r="AS2225" s="28">
        <f>SUM(AT2211:AT2213)</f>
        <v>5.2</v>
      </c>
      <c r="AT2225" s="34">
        <f>SUM(AS2225)/20</f>
        <v>0.26</v>
      </c>
      <c r="AU2225" s="23"/>
      <c r="AV2225" s="10">
        <f t="shared" si="954"/>
        <v>0</v>
      </c>
      <c r="AW2225" s="5"/>
      <c r="AX2225" s="5"/>
      <c r="AY2225" s="5"/>
      <c r="AZ2225" s="5"/>
    </row>
    <row r="2226" spans="1:52" x14ac:dyDescent="0.25">
      <c r="A2226" s="311"/>
      <c r="B2226" s="324" t="s">
        <v>13</v>
      </c>
      <c r="C2226" s="325" t="s">
        <v>14</v>
      </c>
      <c r="D2226" s="326" t="s">
        <v>30</v>
      </c>
      <c r="E2226" s="326"/>
      <c r="F2226" s="326">
        <f>SUM(G2214:G2216)</f>
        <v>0</v>
      </c>
      <c r="G2226" s="332">
        <f>SUM(F2226)/10</f>
        <v>0</v>
      </c>
      <c r="H2226" s="23"/>
      <c r="I2226" s="22">
        <f t="shared" si="955"/>
        <v>0</v>
      </c>
      <c r="J2226" s="314"/>
      <c r="K2226" s="314"/>
      <c r="L2226" s="314"/>
      <c r="M2226" s="314"/>
      <c r="N2226" s="311"/>
      <c r="O2226" s="324" t="s">
        <v>13</v>
      </c>
      <c r="P2226" s="325" t="s">
        <v>14</v>
      </c>
      <c r="Q2226" s="326" t="s">
        <v>30</v>
      </c>
      <c r="R2226" s="326"/>
      <c r="S2226" s="326">
        <f>SUM(T2214:T2216)</f>
        <v>0</v>
      </c>
      <c r="T2226" s="332">
        <f>SUM(S2226)/10</f>
        <v>0</v>
      </c>
      <c r="U2226" s="23"/>
      <c r="V2226" s="22">
        <f t="shared" si="956"/>
        <v>0</v>
      </c>
      <c r="W2226" s="314"/>
      <c r="X2226" s="314"/>
      <c r="Y2226" s="314"/>
      <c r="Z2226" s="314"/>
      <c r="AA2226" s="311"/>
      <c r="AB2226" s="324" t="s">
        <v>13</v>
      </c>
      <c r="AC2226" s="325" t="s">
        <v>14</v>
      </c>
      <c r="AD2226" s="326" t="s">
        <v>30</v>
      </c>
      <c r="AE2226" s="326"/>
      <c r="AF2226" s="326">
        <f>SUM(AG2214:AG2216)</f>
        <v>0</v>
      </c>
      <c r="AG2226" s="332">
        <f>SUM(AF2226)/10</f>
        <v>0</v>
      </c>
      <c r="AH2226" s="23"/>
      <c r="AI2226" s="22">
        <f t="shared" si="957"/>
        <v>0</v>
      </c>
      <c r="AJ2226" s="314"/>
      <c r="AK2226" s="314"/>
      <c r="AL2226" s="314"/>
      <c r="AM2226" s="314"/>
      <c r="AO2226" s="11" t="s">
        <v>13</v>
      </c>
      <c r="AP2226" s="12" t="s">
        <v>14</v>
      </c>
      <c r="AQ2226" s="28" t="s">
        <v>30</v>
      </c>
      <c r="AR2226" s="28"/>
      <c r="AS2226" s="28">
        <f>SUM(AT2214:AT2216)</f>
        <v>0</v>
      </c>
      <c r="AT2226" s="34">
        <f>SUM(AS2226)/10</f>
        <v>0</v>
      </c>
      <c r="AU2226" s="23"/>
      <c r="AV2226" s="10">
        <f t="shared" si="954"/>
        <v>0</v>
      </c>
      <c r="AW2226" s="5"/>
      <c r="AX2226" s="5"/>
      <c r="AY2226" s="5"/>
      <c r="AZ2226" s="5"/>
    </row>
    <row r="2227" spans="1:52" x14ac:dyDescent="0.25">
      <c r="A2227" s="311"/>
      <c r="B2227" s="324" t="s">
        <v>13</v>
      </c>
      <c r="C2227" s="325" t="s">
        <v>14</v>
      </c>
      <c r="D2227" s="326" t="s">
        <v>60</v>
      </c>
      <c r="E2227" s="326"/>
      <c r="F2227" s="333"/>
      <c r="G2227" s="332">
        <f>SUM(F2227)*0.25</f>
        <v>0</v>
      </c>
      <c r="H2227" s="23"/>
      <c r="I2227" s="22">
        <f t="shared" si="955"/>
        <v>0</v>
      </c>
      <c r="J2227" s="314"/>
      <c r="K2227" s="314"/>
      <c r="L2227" s="314"/>
      <c r="M2227" s="314"/>
      <c r="N2227" s="311"/>
      <c r="O2227" s="324" t="s">
        <v>13</v>
      </c>
      <c r="P2227" s="325" t="s">
        <v>14</v>
      </c>
      <c r="Q2227" s="326" t="s">
        <v>60</v>
      </c>
      <c r="R2227" s="326"/>
      <c r="S2227" s="333"/>
      <c r="T2227" s="332">
        <f>SUM(S2227)*0.25</f>
        <v>0</v>
      </c>
      <c r="U2227" s="23"/>
      <c r="V2227" s="22">
        <f t="shared" si="956"/>
        <v>0</v>
      </c>
      <c r="W2227" s="314"/>
      <c r="X2227" s="314"/>
      <c r="Y2227" s="314"/>
      <c r="Z2227" s="314"/>
      <c r="AA2227" s="311"/>
      <c r="AB2227" s="324" t="s">
        <v>13</v>
      </c>
      <c r="AC2227" s="325" t="s">
        <v>14</v>
      </c>
      <c r="AD2227" s="326" t="s">
        <v>60</v>
      </c>
      <c r="AE2227" s="326"/>
      <c r="AF2227" s="333"/>
      <c r="AG2227" s="332">
        <f>SUM(AF2227)*0.25</f>
        <v>0</v>
      </c>
      <c r="AH2227" s="23"/>
      <c r="AI2227" s="22">
        <f t="shared" si="957"/>
        <v>0</v>
      </c>
      <c r="AJ2227" s="314"/>
      <c r="AK2227" s="314"/>
      <c r="AL2227" s="314"/>
      <c r="AM2227" s="314"/>
      <c r="AO2227" s="11" t="s">
        <v>13</v>
      </c>
      <c r="AP2227" s="12" t="s">
        <v>14</v>
      </c>
      <c r="AQ2227" s="28" t="s">
        <v>60</v>
      </c>
      <c r="AR2227" s="28"/>
      <c r="AS2227" s="69"/>
      <c r="AT2227" s="34">
        <f>SUM(AS2227)*0.25</f>
        <v>0</v>
      </c>
      <c r="AU2227" s="23"/>
      <c r="AV2227" s="10">
        <f t="shared" si="954"/>
        <v>0</v>
      </c>
      <c r="AW2227" s="5"/>
      <c r="AX2227" s="5"/>
      <c r="AY2227" s="5"/>
      <c r="AZ2227" s="5"/>
    </row>
    <row r="2228" spans="1:52" x14ac:dyDescent="0.25">
      <c r="A2228" s="311"/>
      <c r="B2228" s="324" t="s">
        <v>13</v>
      </c>
      <c r="C2228" s="325" t="s">
        <v>14</v>
      </c>
      <c r="D2228" s="326" t="s">
        <v>247</v>
      </c>
      <c r="E2228" s="326"/>
      <c r="F2228" s="326"/>
      <c r="G2228" s="332">
        <v>2</v>
      </c>
      <c r="H2228" s="23"/>
      <c r="I2228" s="22">
        <f t="shared" si="955"/>
        <v>0</v>
      </c>
      <c r="J2228" s="314"/>
      <c r="K2228" s="314"/>
      <c r="L2228" s="314"/>
      <c r="M2228" s="314"/>
      <c r="N2228" s="311"/>
      <c r="O2228" s="324" t="s">
        <v>13</v>
      </c>
      <c r="P2228" s="325" t="s">
        <v>14</v>
      </c>
      <c r="Q2228" s="326" t="s">
        <v>247</v>
      </c>
      <c r="R2228" s="326"/>
      <c r="S2228" s="326"/>
      <c r="T2228" s="332">
        <v>2</v>
      </c>
      <c r="U2228" s="23"/>
      <c r="V2228" s="22">
        <f t="shared" si="956"/>
        <v>0</v>
      </c>
      <c r="W2228" s="314"/>
      <c r="X2228" s="314"/>
      <c r="Y2228" s="314"/>
      <c r="Z2228" s="314"/>
      <c r="AA2228" s="311"/>
      <c r="AB2228" s="324" t="s">
        <v>13</v>
      </c>
      <c r="AC2228" s="325" t="s">
        <v>14</v>
      </c>
      <c r="AD2228" s="326" t="s">
        <v>247</v>
      </c>
      <c r="AE2228" s="326"/>
      <c r="AF2228" s="326"/>
      <c r="AG2228" s="332">
        <v>2</v>
      </c>
      <c r="AH2228" s="23"/>
      <c r="AI2228" s="22">
        <f t="shared" si="957"/>
        <v>0</v>
      </c>
      <c r="AJ2228" s="314"/>
      <c r="AK2228" s="314"/>
      <c r="AL2228" s="314"/>
      <c r="AM2228" s="314"/>
      <c r="AO2228" s="11" t="s">
        <v>13</v>
      </c>
      <c r="AP2228" s="12" t="s">
        <v>14</v>
      </c>
      <c r="AQ2228" s="28" t="s">
        <v>247</v>
      </c>
      <c r="AR2228" s="28"/>
      <c r="AS2228" s="28"/>
      <c r="AT2228" s="34">
        <v>2</v>
      </c>
      <c r="AU2228" s="23"/>
      <c r="AV2228" s="10">
        <f t="shared" si="954"/>
        <v>0</v>
      </c>
      <c r="AW2228" s="5"/>
      <c r="AX2228" s="5"/>
      <c r="AY2228" s="5"/>
      <c r="AZ2228" s="5"/>
    </row>
    <row r="2229" spans="1:52" x14ac:dyDescent="0.25">
      <c r="A2229" s="311"/>
      <c r="B2229" s="324" t="s">
        <v>13</v>
      </c>
      <c r="C2229" s="325" t="s">
        <v>15</v>
      </c>
      <c r="D2229" s="326"/>
      <c r="E2229" s="326"/>
      <c r="F2229" s="326"/>
      <c r="G2229" s="332">
        <v>6</v>
      </c>
      <c r="H2229" s="23"/>
      <c r="I2229" s="22">
        <f t="shared" si="955"/>
        <v>0</v>
      </c>
      <c r="J2229" s="314"/>
      <c r="K2229" s="314"/>
      <c r="L2229" s="314"/>
      <c r="M2229" s="314"/>
      <c r="N2229" s="311"/>
      <c r="O2229" s="324" t="s">
        <v>13</v>
      </c>
      <c r="P2229" s="325" t="s">
        <v>15</v>
      </c>
      <c r="Q2229" s="326"/>
      <c r="R2229" s="326"/>
      <c r="S2229" s="326"/>
      <c r="T2229" s="332">
        <v>8</v>
      </c>
      <c r="U2229" s="23"/>
      <c r="V2229" s="22">
        <f t="shared" si="956"/>
        <v>0</v>
      </c>
      <c r="W2229" s="314"/>
      <c r="X2229" s="314"/>
      <c r="Y2229" s="314"/>
      <c r="Z2229" s="314"/>
      <c r="AA2229" s="311"/>
      <c r="AB2229" s="324" t="s">
        <v>13</v>
      </c>
      <c r="AC2229" s="325" t="s">
        <v>15</v>
      </c>
      <c r="AD2229" s="326"/>
      <c r="AE2229" s="326"/>
      <c r="AF2229" s="326"/>
      <c r="AG2229" s="332">
        <v>8</v>
      </c>
      <c r="AH2229" s="23"/>
      <c r="AI2229" s="22">
        <f t="shared" si="957"/>
        <v>0</v>
      </c>
      <c r="AJ2229" s="314"/>
      <c r="AK2229" s="314"/>
      <c r="AL2229" s="314"/>
      <c r="AM2229" s="314"/>
      <c r="AO2229" s="11" t="s">
        <v>13</v>
      </c>
      <c r="AP2229" s="12" t="s">
        <v>15</v>
      </c>
      <c r="AQ2229" s="28"/>
      <c r="AR2229" s="28"/>
      <c r="AS2229" s="28"/>
      <c r="AT2229" s="34">
        <v>8</v>
      </c>
      <c r="AU2229" s="23"/>
      <c r="AV2229" s="10">
        <f t="shared" si="954"/>
        <v>0</v>
      </c>
      <c r="AW2229" s="5"/>
      <c r="AX2229" s="5"/>
      <c r="AY2229" s="5"/>
      <c r="AZ2229" s="5"/>
    </row>
    <row r="2230" spans="1:52" x14ac:dyDescent="0.25">
      <c r="A2230" s="311"/>
      <c r="B2230" s="324" t="s">
        <v>13</v>
      </c>
      <c r="C2230" s="325" t="s">
        <v>15</v>
      </c>
      <c r="D2230" s="326"/>
      <c r="E2230" s="326"/>
      <c r="F2230" s="326"/>
      <c r="G2230" s="332"/>
      <c r="H2230" s="23"/>
      <c r="I2230" s="22">
        <f t="shared" si="955"/>
        <v>0</v>
      </c>
      <c r="J2230" s="314"/>
      <c r="K2230" s="314"/>
      <c r="L2230" s="314"/>
      <c r="M2230" s="314"/>
      <c r="N2230" s="311"/>
      <c r="O2230" s="324" t="s">
        <v>13</v>
      </c>
      <c r="P2230" s="325" t="s">
        <v>15</v>
      </c>
      <c r="Q2230" s="326"/>
      <c r="R2230" s="326"/>
      <c r="S2230" s="326"/>
      <c r="T2230" s="332"/>
      <c r="U2230" s="23"/>
      <c r="V2230" s="22">
        <f t="shared" si="956"/>
        <v>0</v>
      </c>
      <c r="W2230" s="314"/>
      <c r="X2230" s="314"/>
      <c r="Y2230" s="314"/>
      <c r="Z2230" s="314"/>
      <c r="AA2230" s="311"/>
      <c r="AB2230" s="324" t="s">
        <v>13</v>
      </c>
      <c r="AC2230" s="325" t="s">
        <v>15</v>
      </c>
      <c r="AD2230" s="326"/>
      <c r="AE2230" s="326"/>
      <c r="AF2230" s="326"/>
      <c r="AG2230" s="332"/>
      <c r="AH2230" s="23"/>
      <c r="AI2230" s="22">
        <f t="shared" si="957"/>
        <v>0</v>
      </c>
      <c r="AJ2230" s="314"/>
      <c r="AK2230" s="314"/>
      <c r="AL2230" s="314"/>
      <c r="AM2230" s="314"/>
      <c r="AO2230" s="11" t="s">
        <v>13</v>
      </c>
      <c r="AP2230" s="12" t="s">
        <v>15</v>
      </c>
      <c r="AQ2230" s="28"/>
      <c r="AR2230" s="28"/>
      <c r="AS2230" s="28"/>
      <c r="AT2230" s="34"/>
      <c r="AU2230" s="23"/>
      <c r="AV2230" s="10">
        <f t="shared" si="954"/>
        <v>0</v>
      </c>
      <c r="AW2230" s="5"/>
      <c r="AX2230" s="5"/>
      <c r="AY2230" s="5"/>
      <c r="AZ2230" s="5"/>
    </row>
    <row r="2231" spans="1:52" x14ac:dyDescent="0.25">
      <c r="A2231" s="311"/>
      <c r="B2231" s="324" t="s">
        <v>13</v>
      </c>
      <c r="C2231" s="325" t="s">
        <v>15</v>
      </c>
      <c r="D2231" s="326"/>
      <c r="E2231" s="326"/>
      <c r="F2231" s="326"/>
      <c r="G2231" s="332"/>
      <c r="H2231" s="23"/>
      <c r="I2231" s="22">
        <f t="shared" si="955"/>
        <v>0</v>
      </c>
      <c r="J2231" s="314"/>
      <c r="K2231" s="314"/>
      <c r="L2231" s="314"/>
      <c r="M2231" s="314"/>
      <c r="N2231" s="311"/>
      <c r="O2231" s="324" t="s">
        <v>13</v>
      </c>
      <c r="P2231" s="325" t="s">
        <v>15</v>
      </c>
      <c r="Q2231" s="326"/>
      <c r="R2231" s="326"/>
      <c r="S2231" s="326"/>
      <c r="T2231" s="332"/>
      <c r="U2231" s="23"/>
      <c r="V2231" s="22">
        <f t="shared" si="956"/>
        <v>0</v>
      </c>
      <c r="W2231" s="314"/>
      <c r="X2231" s="314"/>
      <c r="Y2231" s="314"/>
      <c r="Z2231" s="314"/>
      <c r="AA2231" s="311"/>
      <c r="AB2231" s="324" t="s">
        <v>13</v>
      </c>
      <c r="AC2231" s="325" t="s">
        <v>15</v>
      </c>
      <c r="AD2231" s="326"/>
      <c r="AE2231" s="326"/>
      <c r="AF2231" s="326"/>
      <c r="AG2231" s="332"/>
      <c r="AH2231" s="23"/>
      <c r="AI2231" s="22">
        <f t="shared" si="957"/>
        <v>0</v>
      </c>
      <c r="AJ2231" s="314"/>
      <c r="AK2231" s="314"/>
      <c r="AL2231" s="314"/>
      <c r="AM2231" s="314"/>
      <c r="AO2231" s="11" t="s">
        <v>13</v>
      </c>
      <c r="AP2231" s="12" t="s">
        <v>15</v>
      </c>
      <c r="AQ2231" s="28"/>
      <c r="AR2231" s="28"/>
      <c r="AS2231" s="28"/>
      <c r="AT2231" s="34"/>
      <c r="AU2231" s="23"/>
      <c r="AV2231" s="10">
        <f t="shared" si="954"/>
        <v>0</v>
      </c>
      <c r="AW2231" s="5"/>
      <c r="AX2231" s="5"/>
      <c r="AY2231" s="5"/>
      <c r="AZ2231" s="5"/>
    </row>
    <row r="2232" spans="1:52" x14ac:dyDescent="0.25">
      <c r="A2232" s="311"/>
      <c r="B2232" s="324" t="s">
        <v>13</v>
      </c>
      <c r="C2232" s="325" t="s">
        <v>16</v>
      </c>
      <c r="D2232" s="326"/>
      <c r="E2232" s="326"/>
      <c r="F2232" s="326"/>
      <c r="G2232" s="332">
        <v>1.5</v>
      </c>
      <c r="H2232" s="23"/>
      <c r="I2232" s="22">
        <f t="shared" si="955"/>
        <v>0</v>
      </c>
      <c r="J2232" s="314"/>
      <c r="K2232" s="314"/>
      <c r="L2232" s="314"/>
      <c r="M2232" s="314"/>
      <c r="N2232" s="311"/>
      <c r="O2232" s="324" t="s">
        <v>13</v>
      </c>
      <c r="P2232" s="325" t="s">
        <v>16</v>
      </c>
      <c r="Q2232" s="326"/>
      <c r="R2232" s="326"/>
      <c r="S2232" s="326"/>
      <c r="T2232" s="332">
        <v>1.5</v>
      </c>
      <c r="U2232" s="23"/>
      <c r="V2232" s="22">
        <f t="shared" si="956"/>
        <v>0</v>
      </c>
      <c r="W2232" s="314"/>
      <c r="X2232" s="314"/>
      <c r="Y2232" s="314"/>
      <c r="Z2232" s="314"/>
      <c r="AA2232" s="311"/>
      <c r="AB2232" s="324" t="s">
        <v>13</v>
      </c>
      <c r="AC2232" s="325" t="s">
        <v>16</v>
      </c>
      <c r="AD2232" s="326"/>
      <c r="AE2232" s="326"/>
      <c r="AF2232" s="326"/>
      <c r="AG2232" s="332">
        <v>2</v>
      </c>
      <c r="AH2232" s="23"/>
      <c r="AI2232" s="22">
        <f t="shared" si="957"/>
        <v>0</v>
      </c>
      <c r="AJ2232" s="314"/>
      <c r="AK2232" s="314"/>
      <c r="AL2232" s="314"/>
      <c r="AM2232" s="314"/>
      <c r="AO2232" s="11" t="s">
        <v>13</v>
      </c>
      <c r="AP2232" s="12" t="s">
        <v>16</v>
      </c>
      <c r="AQ2232" s="28"/>
      <c r="AR2232" s="28"/>
      <c r="AS2232" s="28"/>
      <c r="AT2232" s="232">
        <v>2.25</v>
      </c>
      <c r="AU2232" s="23"/>
      <c r="AV2232" s="10">
        <f t="shared" si="954"/>
        <v>0</v>
      </c>
      <c r="AW2232" s="5"/>
      <c r="AX2232" s="5"/>
      <c r="AY2232" s="5"/>
      <c r="AZ2232" s="5"/>
    </row>
    <row r="2233" spans="1:52" x14ac:dyDescent="0.25">
      <c r="A2233" s="311"/>
      <c r="B2233" s="324" t="s">
        <v>13</v>
      </c>
      <c r="C2233" s="325" t="s">
        <v>16</v>
      </c>
      <c r="D2233" s="326"/>
      <c r="E2233" s="326"/>
      <c r="F2233" s="326"/>
      <c r="G2233" s="332"/>
      <c r="H2233" s="23"/>
      <c r="I2233" s="22">
        <f t="shared" si="955"/>
        <v>0</v>
      </c>
      <c r="J2233" s="314"/>
      <c r="K2233" s="314"/>
      <c r="L2233" s="314"/>
      <c r="M2233" s="314"/>
      <c r="N2233" s="311"/>
      <c r="O2233" s="324" t="s">
        <v>13</v>
      </c>
      <c r="P2233" s="325" t="s">
        <v>16</v>
      </c>
      <c r="Q2233" s="326"/>
      <c r="R2233" s="326"/>
      <c r="S2233" s="326"/>
      <c r="T2233" s="332"/>
      <c r="U2233" s="23"/>
      <c r="V2233" s="22">
        <f t="shared" si="956"/>
        <v>0</v>
      </c>
      <c r="W2233" s="314"/>
      <c r="X2233" s="314"/>
      <c r="Y2233" s="314"/>
      <c r="Z2233" s="314"/>
      <c r="AA2233" s="311"/>
      <c r="AB2233" s="324" t="s">
        <v>13</v>
      </c>
      <c r="AC2233" s="325" t="s">
        <v>16</v>
      </c>
      <c r="AD2233" s="326"/>
      <c r="AE2233" s="326"/>
      <c r="AF2233" s="326"/>
      <c r="AG2233" s="332"/>
      <c r="AH2233" s="23"/>
      <c r="AI2233" s="22">
        <f t="shared" si="957"/>
        <v>0</v>
      </c>
      <c r="AJ2233" s="314"/>
      <c r="AK2233" s="314"/>
      <c r="AL2233" s="314"/>
      <c r="AM2233" s="314"/>
      <c r="AO2233" s="11" t="s">
        <v>13</v>
      </c>
      <c r="AP2233" s="12" t="s">
        <v>16</v>
      </c>
      <c r="AQ2233" s="28"/>
      <c r="AR2233" s="28"/>
      <c r="AS2233" s="28"/>
      <c r="AT2233" s="34"/>
      <c r="AU2233" s="23"/>
      <c r="AV2233" s="10">
        <f t="shared" si="954"/>
        <v>0</v>
      </c>
      <c r="AW2233" s="5"/>
      <c r="AX2233" s="5"/>
      <c r="AY2233" s="5"/>
      <c r="AZ2233" s="5"/>
    </row>
    <row r="2234" spans="1:52" x14ac:dyDescent="0.25">
      <c r="A2234" s="311"/>
      <c r="B2234" s="324" t="s">
        <v>21</v>
      </c>
      <c r="C2234" s="325" t="s">
        <v>14</v>
      </c>
      <c r="D2234" s="326"/>
      <c r="E2234" s="326"/>
      <c r="F2234" s="326"/>
      <c r="G2234" s="22">
        <f>SUM(G2225:G2228)</f>
        <v>2.2599999999999998</v>
      </c>
      <c r="H2234" s="23">
        <v>37.42</v>
      </c>
      <c r="I2234" s="22">
        <f t="shared" si="955"/>
        <v>84.569199999999995</v>
      </c>
      <c r="J2234" s="314"/>
      <c r="K2234" s="314">
        <f>SUM(G2234)*I2209</f>
        <v>51.98</v>
      </c>
      <c r="L2234" s="314"/>
      <c r="M2234" s="314"/>
      <c r="N2234" s="311"/>
      <c r="O2234" s="324" t="s">
        <v>21</v>
      </c>
      <c r="P2234" s="325" t="s">
        <v>14</v>
      </c>
      <c r="Q2234" s="326"/>
      <c r="R2234" s="326"/>
      <c r="S2234" s="326"/>
      <c r="T2234" s="22">
        <f>SUM(T2225:T2228)</f>
        <v>2.2599999999999998</v>
      </c>
      <c r="U2234" s="23">
        <v>37.42</v>
      </c>
      <c r="V2234" s="22">
        <f t="shared" si="956"/>
        <v>84.569199999999995</v>
      </c>
      <c r="W2234" s="314"/>
      <c r="X2234" s="314">
        <f>SUM(T2234)*V2209</f>
        <v>0</v>
      </c>
      <c r="Y2234" s="314"/>
      <c r="Z2234" s="314"/>
      <c r="AA2234" s="311"/>
      <c r="AB2234" s="324" t="s">
        <v>21</v>
      </c>
      <c r="AC2234" s="325" t="s">
        <v>14</v>
      </c>
      <c r="AD2234" s="326"/>
      <c r="AE2234" s="326"/>
      <c r="AF2234" s="326"/>
      <c r="AG2234" s="22">
        <f>SUM(AG2225:AG2228)</f>
        <v>2.2599999999999998</v>
      </c>
      <c r="AH2234" s="23">
        <v>37.42</v>
      </c>
      <c r="AI2234" s="22">
        <f t="shared" si="957"/>
        <v>84.569199999999995</v>
      </c>
      <c r="AJ2234" s="314"/>
      <c r="AK2234" s="314">
        <f>SUM(AG2234)*AI2209</f>
        <v>0</v>
      </c>
      <c r="AL2234" s="314"/>
      <c r="AM2234" s="314"/>
      <c r="AO2234" s="11" t="s">
        <v>21</v>
      </c>
      <c r="AP2234" s="12" t="s">
        <v>14</v>
      </c>
      <c r="AQ2234" s="28"/>
      <c r="AR2234" s="28"/>
      <c r="AS2234" s="28"/>
      <c r="AT2234" s="22">
        <f>SUM(AT2225:AT2228)</f>
        <v>2.2599999999999998</v>
      </c>
      <c r="AU2234" s="15">
        <v>37.42</v>
      </c>
      <c r="AV2234" s="10">
        <f t="shared" si="954"/>
        <v>84.569199999999995</v>
      </c>
      <c r="AW2234" s="5"/>
      <c r="AX2234" s="5">
        <f>SUM(AT2234)*AV2209</f>
        <v>0</v>
      </c>
      <c r="AY2234" s="5"/>
      <c r="AZ2234" s="5"/>
    </row>
    <row r="2235" spans="1:52" x14ac:dyDescent="0.25">
      <c r="A2235" s="311"/>
      <c r="B2235" s="324" t="s">
        <v>21</v>
      </c>
      <c r="C2235" s="325" t="s">
        <v>15</v>
      </c>
      <c r="D2235" s="326"/>
      <c r="E2235" s="326"/>
      <c r="F2235" s="326"/>
      <c r="G2235" s="22">
        <f>SUM(G2229:G2231)</f>
        <v>6</v>
      </c>
      <c r="H2235" s="23">
        <v>37.42</v>
      </c>
      <c r="I2235" s="22">
        <f t="shared" si="955"/>
        <v>224.52</v>
      </c>
      <c r="J2235" s="314"/>
      <c r="K2235" s="314"/>
      <c r="L2235" s="314">
        <f>SUM(G2235)*I2209</f>
        <v>138</v>
      </c>
      <c r="M2235" s="314"/>
      <c r="N2235" s="311"/>
      <c r="O2235" s="324" t="s">
        <v>21</v>
      </c>
      <c r="P2235" s="325" t="s">
        <v>15</v>
      </c>
      <c r="Q2235" s="326"/>
      <c r="R2235" s="326"/>
      <c r="S2235" s="326"/>
      <c r="T2235" s="22">
        <f>SUM(T2229:T2231)</f>
        <v>8</v>
      </c>
      <c r="U2235" s="23">
        <v>37.42</v>
      </c>
      <c r="V2235" s="22">
        <f t="shared" si="956"/>
        <v>299.36</v>
      </c>
      <c r="W2235" s="314"/>
      <c r="X2235" s="314"/>
      <c r="Y2235" s="314">
        <f>SUM(T2235)*V2209</f>
        <v>0</v>
      </c>
      <c r="Z2235" s="314"/>
      <c r="AA2235" s="311"/>
      <c r="AB2235" s="324" t="s">
        <v>21</v>
      </c>
      <c r="AC2235" s="325" t="s">
        <v>15</v>
      </c>
      <c r="AD2235" s="326"/>
      <c r="AE2235" s="326"/>
      <c r="AF2235" s="326"/>
      <c r="AG2235" s="22">
        <f>SUM(AG2229:AG2231)</f>
        <v>8</v>
      </c>
      <c r="AH2235" s="23">
        <v>37.42</v>
      </c>
      <c r="AI2235" s="22">
        <f t="shared" si="957"/>
        <v>299.36</v>
      </c>
      <c r="AJ2235" s="314"/>
      <c r="AK2235" s="314"/>
      <c r="AL2235" s="314">
        <f>SUM(AG2235)*AI2209</f>
        <v>0</v>
      </c>
      <c r="AM2235" s="314"/>
      <c r="AO2235" s="11" t="s">
        <v>21</v>
      </c>
      <c r="AP2235" s="12" t="s">
        <v>15</v>
      </c>
      <c r="AQ2235" s="28"/>
      <c r="AR2235" s="28"/>
      <c r="AS2235" s="28"/>
      <c r="AT2235" s="22">
        <f>SUM(AT2229:AT2231)</f>
        <v>8</v>
      </c>
      <c r="AU2235" s="15">
        <v>37.42</v>
      </c>
      <c r="AV2235" s="10">
        <f t="shared" si="954"/>
        <v>299.36</v>
      </c>
      <c r="AW2235" s="5"/>
      <c r="AX2235" s="5"/>
      <c r="AY2235" s="5">
        <f>SUM(AT2235)*AV2209</f>
        <v>0</v>
      </c>
      <c r="AZ2235" s="5"/>
    </row>
    <row r="2236" spans="1:52" x14ac:dyDescent="0.25">
      <c r="A2236" s="311"/>
      <c r="B2236" s="324" t="s">
        <v>21</v>
      </c>
      <c r="C2236" s="325" t="s">
        <v>16</v>
      </c>
      <c r="D2236" s="326"/>
      <c r="E2236" s="326"/>
      <c r="F2236" s="326"/>
      <c r="G2236" s="22">
        <f>SUM(G2232:G2233)</f>
        <v>1.5</v>
      </c>
      <c r="H2236" s="23">
        <v>37.42</v>
      </c>
      <c r="I2236" s="22">
        <f t="shared" si="955"/>
        <v>56.13</v>
      </c>
      <c r="J2236" s="314"/>
      <c r="K2236" s="314"/>
      <c r="L2236" s="314"/>
      <c r="M2236" s="314">
        <f>SUM(G2236)*I2209</f>
        <v>34.5</v>
      </c>
      <c r="N2236" s="311"/>
      <c r="O2236" s="324" t="s">
        <v>21</v>
      </c>
      <c r="P2236" s="325" t="s">
        <v>16</v>
      </c>
      <c r="Q2236" s="326"/>
      <c r="R2236" s="326"/>
      <c r="S2236" s="326"/>
      <c r="T2236" s="22">
        <f>SUM(T2232:T2233)</f>
        <v>1.5</v>
      </c>
      <c r="U2236" s="23">
        <v>37.42</v>
      </c>
      <c r="V2236" s="22">
        <f t="shared" si="956"/>
        <v>56.13</v>
      </c>
      <c r="W2236" s="314"/>
      <c r="X2236" s="314"/>
      <c r="Y2236" s="314"/>
      <c r="Z2236" s="314">
        <f>SUM(T2236)*V2209</f>
        <v>0</v>
      </c>
      <c r="AA2236" s="311"/>
      <c r="AB2236" s="324" t="s">
        <v>21</v>
      </c>
      <c r="AC2236" s="325" t="s">
        <v>16</v>
      </c>
      <c r="AD2236" s="326"/>
      <c r="AE2236" s="326"/>
      <c r="AF2236" s="326"/>
      <c r="AG2236" s="22">
        <f>SUM(AG2232:AG2233)</f>
        <v>2</v>
      </c>
      <c r="AH2236" s="23">
        <v>37.42</v>
      </c>
      <c r="AI2236" s="22">
        <f t="shared" si="957"/>
        <v>74.84</v>
      </c>
      <c r="AJ2236" s="314"/>
      <c r="AK2236" s="314"/>
      <c r="AL2236" s="314"/>
      <c r="AM2236" s="314">
        <f>SUM(AG2236)*AI2209</f>
        <v>0</v>
      </c>
      <c r="AO2236" s="11" t="s">
        <v>21</v>
      </c>
      <c r="AP2236" s="12" t="s">
        <v>16</v>
      </c>
      <c r="AQ2236" s="28"/>
      <c r="AR2236" s="28"/>
      <c r="AS2236" s="28"/>
      <c r="AT2236" s="22">
        <f>SUM(AT2232:AT2233)</f>
        <v>2.25</v>
      </c>
      <c r="AU2236" s="15">
        <v>37.42</v>
      </c>
      <c r="AV2236" s="10">
        <f t="shared" si="954"/>
        <v>84.195000000000007</v>
      </c>
      <c r="AW2236" s="5"/>
      <c r="AX2236" s="5"/>
      <c r="AY2236" s="5"/>
      <c r="AZ2236" s="5">
        <f>SUM(AT2236)*AV2209</f>
        <v>0</v>
      </c>
    </row>
    <row r="2237" spans="1:52" x14ac:dyDescent="0.25">
      <c r="A2237" s="311"/>
      <c r="B2237" s="324" t="s">
        <v>13</v>
      </c>
      <c r="C2237" s="325" t="s">
        <v>17</v>
      </c>
      <c r="D2237" s="326"/>
      <c r="E2237" s="326"/>
      <c r="F2237" s="326"/>
      <c r="G2237" s="332">
        <v>0.5</v>
      </c>
      <c r="H2237" s="23">
        <v>37.42</v>
      </c>
      <c r="I2237" s="22">
        <f t="shared" si="955"/>
        <v>18.71</v>
      </c>
      <c r="J2237" s="314"/>
      <c r="K2237" s="314"/>
      <c r="L2237" s="314">
        <f>SUM(G2237)*I2209</f>
        <v>11.5</v>
      </c>
      <c r="M2237" s="314"/>
      <c r="N2237" s="311"/>
      <c r="O2237" s="324" t="s">
        <v>13</v>
      </c>
      <c r="P2237" s="325" t="s">
        <v>17</v>
      </c>
      <c r="Q2237" s="326"/>
      <c r="R2237" s="326"/>
      <c r="S2237" s="326"/>
      <c r="T2237" s="332">
        <v>0.5</v>
      </c>
      <c r="U2237" s="23">
        <v>37.42</v>
      </c>
      <c r="V2237" s="22">
        <f t="shared" si="956"/>
        <v>18.71</v>
      </c>
      <c r="W2237" s="314"/>
      <c r="X2237" s="314"/>
      <c r="Y2237" s="314">
        <f>SUM(T2237)*V2209</f>
        <v>0</v>
      </c>
      <c r="Z2237" s="314"/>
      <c r="AA2237" s="311"/>
      <c r="AB2237" s="324" t="s">
        <v>13</v>
      </c>
      <c r="AC2237" s="325" t="s">
        <v>17</v>
      </c>
      <c r="AD2237" s="326"/>
      <c r="AE2237" s="326"/>
      <c r="AF2237" s="326"/>
      <c r="AG2237" s="332">
        <v>0.5</v>
      </c>
      <c r="AH2237" s="23">
        <v>37.42</v>
      </c>
      <c r="AI2237" s="22">
        <f t="shared" si="957"/>
        <v>18.71</v>
      </c>
      <c r="AJ2237" s="314"/>
      <c r="AK2237" s="314"/>
      <c r="AL2237" s="314">
        <f>SUM(AG2237)*AI2209</f>
        <v>0</v>
      </c>
      <c r="AM2237" s="314"/>
      <c r="AO2237" s="11" t="s">
        <v>13</v>
      </c>
      <c r="AP2237" s="12" t="s">
        <v>17</v>
      </c>
      <c r="AQ2237" s="28"/>
      <c r="AR2237" s="28"/>
      <c r="AS2237" s="28"/>
      <c r="AT2237" s="34">
        <v>0.5</v>
      </c>
      <c r="AU2237" s="15">
        <v>37.42</v>
      </c>
      <c r="AV2237" s="10">
        <f t="shared" si="954"/>
        <v>18.71</v>
      </c>
      <c r="AW2237" s="5"/>
      <c r="AX2237" s="5"/>
      <c r="AY2237" s="5">
        <f>SUM(AT2237)*AV2209</f>
        <v>0</v>
      </c>
      <c r="AZ2237" s="5"/>
    </row>
    <row r="2238" spans="1:52" x14ac:dyDescent="0.25">
      <c r="A2238" s="311"/>
      <c r="B2238" s="324" t="s">
        <v>12</v>
      </c>
      <c r="C2238" s="325"/>
      <c r="D2238" s="326"/>
      <c r="E2238" s="326"/>
      <c r="F2238" s="326"/>
      <c r="G2238" s="22"/>
      <c r="H2238" s="23">
        <v>37.42</v>
      </c>
      <c r="I2238" s="22">
        <f t="shared" si="955"/>
        <v>0</v>
      </c>
      <c r="J2238" s="314"/>
      <c r="K2238" s="314"/>
      <c r="L2238" s="314"/>
      <c r="M2238" s="314"/>
      <c r="N2238" s="311"/>
      <c r="O2238" s="324" t="s">
        <v>12</v>
      </c>
      <c r="P2238" s="325"/>
      <c r="Q2238" s="326"/>
      <c r="R2238" s="326"/>
      <c r="S2238" s="326"/>
      <c r="T2238" s="22"/>
      <c r="U2238" s="23">
        <v>37.42</v>
      </c>
      <c r="V2238" s="22">
        <f t="shared" si="956"/>
        <v>0</v>
      </c>
      <c r="W2238" s="314"/>
      <c r="X2238" s="314"/>
      <c r="Y2238" s="314"/>
      <c r="Z2238" s="314"/>
      <c r="AA2238" s="311"/>
      <c r="AB2238" s="324" t="s">
        <v>12</v>
      </c>
      <c r="AC2238" s="325"/>
      <c r="AD2238" s="326"/>
      <c r="AE2238" s="326"/>
      <c r="AF2238" s="326"/>
      <c r="AG2238" s="22"/>
      <c r="AH2238" s="23">
        <v>37.42</v>
      </c>
      <c r="AI2238" s="22">
        <f t="shared" si="957"/>
        <v>0</v>
      </c>
      <c r="AJ2238" s="314"/>
      <c r="AK2238" s="314"/>
      <c r="AL2238" s="314"/>
      <c r="AM2238" s="314"/>
      <c r="AO2238" s="11" t="s">
        <v>12</v>
      </c>
      <c r="AP2238" s="12"/>
      <c r="AQ2238" s="28"/>
      <c r="AR2238" s="28"/>
      <c r="AS2238" s="28"/>
      <c r="AT2238" s="10"/>
      <c r="AU2238" s="15">
        <v>37.42</v>
      </c>
      <c r="AV2238" s="10">
        <f t="shared" si="954"/>
        <v>0</v>
      </c>
      <c r="AW2238" s="5"/>
      <c r="AX2238" s="5"/>
      <c r="AY2238" s="5"/>
      <c r="AZ2238" s="5"/>
    </row>
    <row r="2239" spans="1:52" x14ac:dyDescent="0.25">
      <c r="A2239" s="311"/>
      <c r="B2239" s="324" t="s">
        <v>11</v>
      </c>
      <c r="C2239" s="325"/>
      <c r="D2239" s="326"/>
      <c r="E2239" s="326"/>
      <c r="F2239" s="326"/>
      <c r="G2239" s="22">
        <v>1</v>
      </c>
      <c r="H2239" s="23">
        <f>SUM(I2211:I2238)*0.01</f>
        <v>5.0944664</v>
      </c>
      <c r="I2239" s="22">
        <f>SUM(G2239*H2239)</f>
        <v>5.0944664</v>
      </c>
      <c r="J2239" s="314"/>
      <c r="K2239" s="314"/>
      <c r="L2239" s="314"/>
      <c r="M2239" s="314"/>
      <c r="N2239" s="311"/>
      <c r="O2239" s="324" t="s">
        <v>11</v>
      </c>
      <c r="P2239" s="325"/>
      <c r="Q2239" s="326"/>
      <c r="R2239" s="326"/>
      <c r="S2239" s="326"/>
      <c r="T2239" s="22">
        <v>1</v>
      </c>
      <c r="U2239" s="23">
        <f>SUM(V2211:V2238)*0.01</f>
        <v>5.8428664000000001</v>
      </c>
      <c r="V2239" s="22">
        <f>SUM(T2239*U2239)</f>
        <v>5.8428664000000001</v>
      </c>
      <c r="W2239" s="314"/>
      <c r="X2239" s="314"/>
      <c r="Y2239" s="314"/>
      <c r="Z2239" s="314"/>
      <c r="AA2239" s="311"/>
      <c r="AB2239" s="324" t="s">
        <v>11</v>
      </c>
      <c r="AC2239" s="325"/>
      <c r="AD2239" s="326"/>
      <c r="AE2239" s="326"/>
      <c r="AF2239" s="326"/>
      <c r="AG2239" s="22">
        <v>1</v>
      </c>
      <c r="AH2239" s="23">
        <f>SUM(AI2211:AI2238)*0.01</f>
        <v>6.4829664000000014</v>
      </c>
      <c r="AI2239" s="22">
        <f>SUM(AG2239*AH2239)</f>
        <v>6.4829664000000014</v>
      </c>
      <c r="AJ2239" s="314"/>
      <c r="AK2239" s="314"/>
      <c r="AL2239" s="314"/>
      <c r="AM2239" s="314"/>
      <c r="AO2239" s="11" t="s">
        <v>11</v>
      </c>
      <c r="AP2239" s="12"/>
      <c r="AQ2239" s="28"/>
      <c r="AR2239" s="28"/>
      <c r="AS2239" s="28"/>
      <c r="AT2239" s="10">
        <v>1</v>
      </c>
      <c r="AU2239" s="15">
        <f>SUM(AV2211:AV2238)*0.01</f>
        <v>6.3643252000000006</v>
      </c>
      <c r="AV2239" s="10">
        <f>SUM(AT2239*AU2239)</f>
        <v>6.3643252000000006</v>
      </c>
      <c r="AW2239" s="5"/>
      <c r="AX2239" s="5"/>
      <c r="AY2239" s="5"/>
      <c r="AZ2239" s="5"/>
    </row>
    <row r="2240" spans="1:52" s="2" customFormat="1" x14ac:dyDescent="0.25">
      <c r="A2240" s="319"/>
      <c r="B2240" s="318" t="s">
        <v>10</v>
      </c>
      <c r="C2240" s="319"/>
      <c r="D2240" s="320"/>
      <c r="E2240" s="320"/>
      <c r="F2240" s="320"/>
      <c r="G2240" s="321">
        <f>SUM(G2234:G2237)</f>
        <v>10.26</v>
      </c>
      <c r="H2240" s="322"/>
      <c r="I2240" s="321">
        <f>SUM(I2211:I2239)</f>
        <v>514.54110639999999</v>
      </c>
      <c r="J2240" s="321">
        <f>SUM(I2240)*I2209</f>
        <v>11834.4454472</v>
      </c>
      <c r="K2240" s="321">
        <f>SUM(K2234:K2239)</f>
        <v>51.98</v>
      </c>
      <c r="L2240" s="321">
        <f t="shared" ref="L2240" si="958">SUM(L2234:L2239)</f>
        <v>149.5</v>
      </c>
      <c r="M2240" s="321">
        <f t="shared" ref="M2240" si="959">SUM(M2234:M2239)</f>
        <v>34.5</v>
      </c>
      <c r="N2240" s="319"/>
      <c r="O2240" s="318" t="s">
        <v>10</v>
      </c>
      <c r="P2240" s="319"/>
      <c r="Q2240" s="320"/>
      <c r="R2240" s="320"/>
      <c r="S2240" s="320"/>
      <c r="T2240" s="321">
        <f>SUM(T2234:T2237)</f>
        <v>12.26</v>
      </c>
      <c r="U2240" s="322"/>
      <c r="V2240" s="321">
        <f>SUM(V2211:V2239)</f>
        <v>590.12950640000008</v>
      </c>
      <c r="W2240" s="321">
        <f>SUM(V2240)*V2209</f>
        <v>0</v>
      </c>
      <c r="X2240" s="321">
        <f>SUM(X2234:X2239)</f>
        <v>0</v>
      </c>
      <c r="Y2240" s="321">
        <f t="shared" ref="Y2240:Z2240" si="960">SUM(Y2234:Y2239)</f>
        <v>0</v>
      </c>
      <c r="Z2240" s="321">
        <f t="shared" si="960"/>
        <v>0</v>
      </c>
      <c r="AA2240" s="319"/>
      <c r="AB2240" s="318" t="s">
        <v>10</v>
      </c>
      <c r="AC2240" s="319"/>
      <c r="AD2240" s="320"/>
      <c r="AE2240" s="320"/>
      <c r="AF2240" s="320"/>
      <c r="AG2240" s="321">
        <f>SUM(AG2234:AG2237)</f>
        <v>12.76</v>
      </c>
      <c r="AH2240" s="322"/>
      <c r="AI2240" s="321">
        <f>SUM(AI2211:AI2239)</f>
        <v>654.77960640000015</v>
      </c>
      <c r="AJ2240" s="321">
        <f>SUM(AI2240)*AI2209</f>
        <v>0</v>
      </c>
      <c r="AK2240" s="321">
        <f>SUM(AK2234:AK2239)</f>
        <v>0</v>
      </c>
      <c r="AL2240" s="321">
        <f t="shared" ref="AL2240:AM2240" si="961">SUM(AL2234:AL2239)</f>
        <v>0</v>
      </c>
      <c r="AM2240" s="321">
        <f t="shared" si="961"/>
        <v>0</v>
      </c>
      <c r="AO2240" s="8" t="s">
        <v>10</v>
      </c>
      <c r="AQ2240" s="27"/>
      <c r="AR2240" s="27"/>
      <c r="AS2240" s="27"/>
      <c r="AT2240" s="6">
        <f>SUM(AT2234:AT2237)</f>
        <v>13.01</v>
      </c>
      <c r="AU2240" s="14"/>
      <c r="AV2240" s="6">
        <f>SUM(AV2211:AV2239)</f>
        <v>642.79684520000012</v>
      </c>
      <c r="AW2240" s="6">
        <f>SUM(AV2240)*AV2209</f>
        <v>0</v>
      </c>
      <c r="AX2240" s="6">
        <f>SUM(AX2234:AX2239)</f>
        <v>0</v>
      </c>
      <c r="AY2240" s="6">
        <f t="shared" ref="AY2240:AZ2240" si="962">SUM(AY2234:AY2239)</f>
        <v>0</v>
      </c>
      <c r="AZ2240" s="6">
        <f t="shared" si="962"/>
        <v>0</v>
      </c>
    </row>
    <row r="2241" spans="1:13" ht="15.6" x14ac:dyDescent="0.3">
      <c r="A2241" s="3" t="s">
        <v>9</v>
      </c>
      <c r="B2241" s="67" t="str">
        <f>'JMS SHEDULE OF WORKS'!D73</f>
        <v>SA-10 EOT Male vanity unit</v>
      </c>
      <c r="D2241" s="26" t="str">
        <f>'JMS SHEDULE OF WORKS'!F73</f>
        <v>4150mm X 500mm X 400mm</v>
      </c>
      <c r="F2241" s="68" t="str">
        <f>'JMS SHEDULE OF WORKS'!J73</f>
        <v>EOT-04</v>
      </c>
      <c r="H2241" s="13" t="s">
        <v>22</v>
      </c>
      <c r="I2241" s="24">
        <f>'JMS SHEDULE OF WORKS'!G73</f>
        <v>1</v>
      </c>
    </row>
    <row r="2242" spans="1:13" s="2" customFormat="1" x14ac:dyDescent="0.25">
      <c r="A2242" s="66" t="str">
        <f>'JMS SHEDULE OF WORKS'!A73</f>
        <v>6881/69</v>
      </c>
      <c r="B2242" s="8" t="s">
        <v>3</v>
      </c>
      <c r="C2242" s="2" t="s">
        <v>4</v>
      </c>
      <c r="D2242" s="27" t="s">
        <v>5</v>
      </c>
      <c r="E2242" s="27" t="s">
        <v>5</v>
      </c>
      <c r="F2242" s="27" t="s">
        <v>23</v>
      </c>
      <c r="G2242" s="6" t="s">
        <v>6</v>
      </c>
      <c r="H2242" s="14" t="s">
        <v>7</v>
      </c>
      <c r="I2242" s="6" t="s">
        <v>8</v>
      </c>
      <c r="J2242" s="6"/>
      <c r="K2242" s="6" t="s">
        <v>18</v>
      </c>
      <c r="L2242" s="6" t="s">
        <v>19</v>
      </c>
      <c r="M2242" s="6" t="s">
        <v>20</v>
      </c>
    </row>
    <row r="2243" spans="1:13" x14ac:dyDescent="0.25">
      <c r="A2243" s="30" t="s">
        <v>24</v>
      </c>
      <c r="B2243" s="11"/>
      <c r="C2243" s="12"/>
      <c r="D2243" s="28"/>
      <c r="E2243" s="28"/>
      <c r="F2243" s="28">
        <f t="shared" ref="F2243:F2248" si="963">SUM(D2243*E2243)</f>
        <v>0</v>
      </c>
      <c r="G2243" s="10"/>
      <c r="H2243" s="15"/>
      <c r="I2243" s="10">
        <f t="shared" ref="I2243:I2248" si="964">SUM(F2243*G2243)*H2243</f>
        <v>0</v>
      </c>
    </row>
    <row r="2244" spans="1:13" x14ac:dyDescent="0.25">
      <c r="A2244" s="30" t="s">
        <v>24</v>
      </c>
      <c r="B2244" s="11"/>
      <c r="C2244" s="12"/>
      <c r="D2244" s="28"/>
      <c r="E2244" s="28"/>
      <c r="F2244" s="28">
        <f t="shared" si="963"/>
        <v>0</v>
      </c>
      <c r="G2244" s="10"/>
      <c r="H2244" s="15"/>
      <c r="I2244" s="10">
        <f t="shared" si="964"/>
        <v>0</v>
      </c>
    </row>
    <row r="2245" spans="1:13" x14ac:dyDescent="0.25">
      <c r="A2245" s="30" t="s">
        <v>24</v>
      </c>
      <c r="B2245" s="11"/>
      <c r="C2245" s="12"/>
      <c r="D2245" s="28"/>
      <c r="E2245" s="28"/>
      <c r="F2245" s="28">
        <f t="shared" si="963"/>
        <v>0</v>
      </c>
      <c r="G2245" s="10"/>
      <c r="H2245" s="15"/>
      <c r="I2245" s="10">
        <f t="shared" si="964"/>
        <v>0</v>
      </c>
    </row>
    <row r="2246" spans="1:13" x14ac:dyDescent="0.25">
      <c r="A2246" s="31" t="s">
        <v>25</v>
      </c>
      <c r="B2246" s="11"/>
      <c r="C2246" s="12"/>
      <c r="D2246" s="28"/>
      <c r="E2246" s="28"/>
      <c r="F2246" s="28">
        <f t="shared" si="963"/>
        <v>0</v>
      </c>
      <c r="G2246" s="10"/>
      <c r="H2246" s="15"/>
      <c r="I2246" s="10">
        <f t="shared" si="964"/>
        <v>0</v>
      </c>
    </row>
    <row r="2247" spans="1:13" x14ac:dyDescent="0.25">
      <c r="A2247" s="31" t="s">
        <v>25</v>
      </c>
      <c r="B2247" s="11"/>
      <c r="C2247" s="12"/>
      <c r="D2247" s="28"/>
      <c r="E2247" s="28"/>
      <c r="F2247" s="28">
        <f t="shared" si="963"/>
        <v>0</v>
      </c>
      <c r="G2247" s="10"/>
      <c r="H2247" s="15"/>
      <c r="I2247" s="10">
        <f t="shared" si="964"/>
        <v>0</v>
      </c>
    </row>
    <row r="2248" spans="1:13" x14ac:dyDescent="0.25">
      <c r="A2248" s="31" t="s">
        <v>25</v>
      </c>
      <c r="B2248" s="11"/>
      <c r="C2248" s="12"/>
      <c r="D2248" s="28"/>
      <c r="E2248" s="28"/>
      <c r="F2248" s="28">
        <f t="shared" si="963"/>
        <v>0</v>
      </c>
      <c r="G2248" s="10"/>
      <c r="H2248" s="15"/>
      <c r="I2248" s="10">
        <f t="shared" si="964"/>
        <v>0</v>
      </c>
    </row>
    <row r="2249" spans="1:13" x14ac:dyDescent="0.25">
      <c r="A2249" s="31" t="s">
        <v>39</v>
      </c>
      <c r="B2249" s="11"/>
      <c r="C2249" s="12"/>
      <c r="D2249" s="28"/>
      <c r="E2249" s="28"/>
      <c r="F2249" s="28"/>
      <c r="G2249" s="10"/>
      <c r="H2249" s="15"/>
      <c r="I2249" s="10">
        <f t="shared" ref="I2249:I2251" si="965">SUM(G2249*H2249)</f>
        <v>0</v>
      </c>
    </row>
    <row r="2250" spans="1:13" x14ac:dyDescent="0.25">
      <c r="A2250" s="31" t="s">
        <v>39</v>
      </c>
      <c r="B2250" s="11"/>
      <c r="C2250" s="12"/>
      <c r="D2250" s="28"/>
      <c r="E2250" s="28"/>
      <c r="F2250" s="28"/>
      <c r="G2250" s="10"/>
      <c r="H2250" s="15"/>
      <c r="I2250" s="10">
        <f t="shared" si="965"/>
        <v>0</v>
      </c>
    </row>
    <row r="2251" spans="1:13" x14ac:dyDescent="0.25">
      <c r="A2251" s="31" t="s">
        <v>39</v>
      </c>
      <c r="B2251" s="11"/>
      <c r="C2251" s="12"/>
      <c r="D2251" s="28"/>
      <c r="E2251" s="28"/>
      <c r="F2251" s="28"/>
      <c r="G2251" s="10"/>
      <c r="H2251" s="15"/>
      <c r="I2251" s="10">
        <f t="shared" si="965"/>
        <v>0</v>
      </c>
    </row>
    <row r="2252" spans="1:13" x14ac:dyDescent="0.25">
      <c r="A2252" s="32" t="s">
        <v>28</v>
      </c>
      <c r="B2252" s="11" t="s">
        <v>1236</v>
      </c>
      <c r="C2252" s="12"/>
      <c r="D2252" s="28"/>
      <c r="E2252" s="28"/>
      <c r="F2252" s="28"/>
      <c r="G2252" s="10">
        <v>1</v>
      </c>
      <c r="H2252" s="96">
        <v>2800</v>
      </c>
      <c r="I2252" s="10">
        <f t="shared" ref="I2252:I2271" si="966">SUM(G2252*H2252)</f>
        <v>2800</v>
      </c>
      <c r="J2252" s="5" t="s">
        <v>1252</v>
      </c>
    </row>
    <row r="2253" spans="1:13" x14ac:dyDescent="0.25">
      <c r="A2253" s="32" t="s">
        <v>28</v>
      </c>
      <c r="B2253" s="11" t="s">
        <v>1237</v>
      </c>
      <c r="C2253" s="12"/>
      <c r="D2253" s="28"/>
      <c r="E2253" s="28"/>
      <c r="F2253" s="28"/>
      <c r="G2253" s="10">
        <v>1</v>
      </c>
      <c r="H2253" s="15">
        <v>2094</v>
      </c>
      <c r="I2253" s="10">
        <f t="shared" si="966"/>
        <v>2094</v>
      </c>
      <c r="J2253" s="10" t="s">
        <v>1240</v>
      </c>
    </row>
    <row r="2254" spans="1:13" x14ac:dyDescent="0.25">
      <c r="A2254" s="32" t="s">
        <v>28</v>
      </c>
      <c r="B2254" s="11" t="s">
        <v>1239</v>
      </c>
      <c r="C2254" s="12"/>
      <c r="D2254" s="28"/>
      <c r="E2254" s="28"/>
      <c r="F2254" s="28"/>
      <c r="G2254" s="10">
        <v>1</v>
      </c>
      <c r="H2254" s="15">
        <v>536</v>
      </c>
      <c r="I2254" s="10">
        <f t="shared" si="966"/>
        <v>536</v>
      </c>
      <c r="J2254" s="10" t="s">
        <v>1240</v>
      </c>
    </row>
    <row r="2255" spans="1:13" x14ac:dyDescent="0.25">
      <c r="A2255" s="32" t="s">
        <v>28</v>
      </c>
      <c r="B2255" s="11" t="s">
        <v>1242</v>
      </c>
      <c r="C2255" s="12"/>
      <c r="D2255" s="28"/>
      <c r="E2255" s="28"/>
      <c r="F2255" s="28"/>
      <c r="G2255" s="10">
        <v>0.4</v>
      </c>
      <c r="H2255" s="15">
        <f>SUM(I2253:I2254)</f>
        <v>2630</v>
      </c>
      <c r="I2255" s="10">
        <f t="shared" si="966"/>
        <v>1052</v>
      </c>
      <c r="J2255" s="10" t="s">
        <v>1240</v>
      </c>
    </row>
    <row r="2256" spans="1:13" x14ac:dyDescent="0.25">
      <c r="A2256" t="s">
        <v>26</v>
      </c>
      <c r="B2256" s="11"/>
      <c r="C2256" s="12"/>
      <c r="D2256" s="28"/>
      <c r="E2256" s="28"/>
      <c r="F2256" s="28"/>
      <c r="G2256" s="33">
        <v>0.1</v>
      </c>
      <c r="H2256" s="15">
        <f>SUM(I2252:I2255)</f>
        <v>6482</v>
      </c>
      <c r="I2256" s="10">
        <f t="shared" si="966"/>
        <v>648.20000000000005</v>
      </c>
    </row>
    <row r="2257" spans="2:13" x14ac:dyDescent="0.25">
      <c r="B2257" s="11" t="s">
        <v>27</v>
      </c>
      <c r="C2257" s="12"/>
      <c r="D2257" s="28"/>
      <c r="E2257" s="28"/>
      <c r="F2257" s="28"/>
      <c r="G2257" s="10"/>
      <c r="H2257" s="15"/>
      <c r="I2257" s="10">
        <f t="shared" si="966"/>
        <v>0</v>
      </c>
    </row>
    <row r="2258" spans="2:13" x14ac:dyDescent="0.25">
      <c r="B2258" s="11" t="s">
        <v>13</v>
      </c>
      <c r="C2258" s="12" t="s">
        <v>14</v>
      </c>
      <c r="D2258" s="28" t="s">
        <v>29</v>
      </c>
      <c r="E2258" s="28"/>
      <c r="F2258" s="28">
        <f>SUM(G2243:G2245)</f>
        <v>0</v>
      </c>
      <c r="G2258" s="34">
        <f>SUM(F2258)/20</f>
        <v>0</v>
      </c>
      <c r="H2258" s="23"/>
      <c r="I2258" s="10">
        <f t="shared" si="966"/>
        <v>0</v>
      </c>
    </row>
    <row r="2259" spans="2:13" x14ac:dyDescent="0.25">
      <c r="B2259" s="11" t="s">
        <v>13</v>
      </c>
      <c r="C2259" s="12" t="s">
        <v>14</v>
      </c>
      <c r="D2259" s="28" t="s">
        <v>30</v>
      </c>
      <c r="E2259" s="28"/>
      <c r="F2259" s="28">
        <f>SUM(G2246:G2248)</f>
        <v>0</v>
      </c>
      <c r="G2259" s="34">
        <f>SUM(F2259)/10</f>
        <v>0</v>
      </c>
      <c r="H2259" s="23"/>
      <c r="I2259" s="10">
        <f t="shared" si="966"/>
        <v>0</v>
      </c>
    </row>
    <row r="2260" spans="2:13" x14ac:dyDescent="0.25">
      <c r="B2260" s="11" t="s">
        <v>13</v>
      </c>
      <c r="C2260" s="12" t="s">
        <v>14</v>
      </c>
      <c r="D2260" s="28" t="s">
        <v>60</v>
      </c>
      <c r="E2260" s="28"/>
      <c r="F2260" s="69"/>
      <c r="G2260" s="34">
        <f>SUM(F2260)*0.25</f>
        <v>0</v>
      </c>
      <c r="H2260" s="23"/>
      <c r="I2260" s="10">
        <f t="shared" si="966"/>
        <v>0</v>
      </c>
    </row>
    <row r="2261" spans="2:13" x14ac:dyDescent="0.25">
      <c r="B2261" s="11" t="s">
        <v>13</v>
      </c>
      <c r="C2261" s="12" t="s">
        <v>14</v>
      </c>
      <c r="D2261" s="28"/>
      <c r="E2261" s="28"/>
      <c r="F2261" s="28"/>
      <c r="G2261" s="34"/>
      <c r="H2261" s="23"/>
      <c r="I2261" s="10">
        <f t="shared" si="966"/>
        <v>0</v>
      </c>
    </row>
    <row r="2262" spans="2:13" x14ac:dyDescent="0.25">
      <c r="B2262" s="11" t="s">
        <v>13</v>
      </c>
      <c r="C2262" s="12" t="s">
        <v>15</v>
      </c>
      <c r="D2262" s="28"/>
      <c r="E2262" s="28"/>
      <c r="F2262" s="28"/>
      <c r="G2262" s="34"/>
      <c r="H2262" s="23"/>
      <c r="I2262" s="10">
        <f t="shared" si="966"/>
        <v>0</v>
      </c>
    </row>
    <row r="2263" spans="2:13" x14ac:dyDescent="0.25">
      <c r="B2263" s="11" t="s">
        <v>13</v>
      </c>
      <c r="C2263" s="12" t="s">
        <v>15</v>
      </c>
      <c r="D2263" s="28"/>
      <c r="E2263" s="28"/>
      <c r="F2263" s="28"/>
      <c r="G2263" s="34"/>
      <c r="H2263" s="23"/>
      <c r="I2263" s="10">
        <f t="shared" si="966"/>
        <v>0</v>
      </c>
    </row>
    <row r="2264" spans="2:13" x14ac:dyDescent="0.25">
      <c r="B2264" s="11" t="s">
        <v>13</v>
      </c>
      <c r="C2264" s="12" t="s">
        <v>15</v>
      </c>
      <c r="D2264" s="28"/>
      <c r="E2264" s="28"/>
      <c r="F2264" s="28"/>
      <c r="G2264" s="34"/>
      <c r="H2264" s="23"/>
      <c r="I2264" s="10">
        <f t="shared" si="966"/>
        <v>0</v>
      </c>
    </row>
    <row r="2265" spans="2:13" x14ac:dyDescent="0.25">
      <c r="B2265" s="11" t="s">
        <v>13</v>
      </c>
      <c r="C2265" s="12" t="s">
        <v>16</v>
      </c>
      <c r="D2265" s="28"/>
      <c r="E2265" s="28"/>
      <c r="F2265" s="28"/>
      <c r="G2265" s="34"/>
      <c r="H2265" s="23"/>
      <c r="I2265" s="10">
        <f t="shared" si="966"/>
        <v>0</v>
      </c>
    </row>
    <row r="2266" spans="2:13" x14ac:dyDescent="0.25">
      <c r="B2266" s="11" t="s">
        <v>13</v>
      </c>
      <c r="C2266" s="12" t="s">
        <v>16</v>
      </c>
      <c r="D2266" s="28"/>
      <c r="E2266" s="28"/>
      <c r="F2266" s="28"/>
      <c r="G2266" s="34"/>
      <c r="H2266" s="23"/>
      <c r="I2266" s="10">
        <f t="shared" si="966"/>
        <v>0</v>
      </c>
    </row>
    <row r="2267" spans="2:13" x14ac:dyDescent="0.25">
      <c r="B2267" s="11" t="s">
        <v>21</v>
      </c>
      <c r="C2267" s="12" t="s">
        <v>14</v>
      </c>
      <c r="D2267" s="28"/>
      <c r="E2267" s="28"/>
      <c r="F2267" s="28"/>
      <c r="G2267" s="22">
        <f>SUM(G2258:G2261)</f>
        <v>0</v>
      </c>
      <c r="H2267" s="15">
        <v>37.42</v>
      </c>
      <c r="I2267" s="10">
        <f t="shared" si="966"/>
        <v>0</v>
      </c>
      <c r="K2267" s="5">
        <f>SUM(G2267)*I2241</f>
        <v>0</v>
      </c>
    </row>
    <row r="2268" spans="2:13" x14ac:dyDescent="0.25">
      <c r="B2268" s="11" t="s">
        <v>21</v>
      </c>
      <c r="C2268" s="12" t="s">
        <v>15</v>
      </c>
      <c r="D2268" s="28"/>
      <c r="E2268" s="28"/>
      <c r="F2268" s="28"/>
      <c r="G2268" s="22">
        <f>SUM(G2262:G2264)</f>
        <v>0</v>
      </c>
      <c r="H2268" s="15">
        <v>37.42</v>
      </c>
      <c r="I2268" s="10">
        <f t="shared" si="966"/>
        <v>0</v>
      </c>
      <c r="L2268" s="5">
        <f>SUM(G2268)*I2241</f>
        <v>0</v>
      </c>
    </row>
    <row r="2269" spans="2:13" x14ac:dyDescent="0.25">
      <c r="B2269" s="11" t="s">
        <v>21</v>
      </c>
      <c r="C2269" s="12" t="s">
        <v>16</v>
      </c>
      <c r="D2269" s="28"/>
      <c r="E2269" s="28"/>
      <c r="F2269" s="28"/>
      <c r="G2269" s="22">
        <f>SUM(G2265:G2266)</f>
        <v>0</v>
      </c>
      <c r="H2269" s="15">
        <v>37.42</v>
      </c>
      <c r="I2269" s="10">
        <f t="shared" si="966"/>
        <v>0</v>
      </c>
      <c r="M2269" s="5">
        <f>SUM(G2269)*I2241</f>
        <v>0</v>
      </c>
    </row>
    <row r="2270" spans="2:13" x14ac:dyDescent="0.25">
      <c r="B2270" s="11" t="s">
        <v>13</v>
      </c>
      <c r="C2270" s="12" t="s">
        <v>17</v>
      </c>
      <c r="D2270" s="28"/>
      <c r="E2270" s="28"/>
      <c r="F2270" s="28"/>
      <c r="G2270" s="34">
        <v>1</v>
      </c>
      <c r="H2270" s="15">
        <v>37.42</v>
      </c>
      <c r="I2270" s="10">
        <f t="shared" si="966"/>
        <v>37.42</v>
      </c>
      <c r="L2270" s="5">
        <f>SUM(G2270)*I2241</f>
        <v>1</v>
      </c>
    </row>
    <row r="2271" spans="2:13" x14ac:dyDescent="0.25">
      <c r="B2271" s="11" t="s">
        <v>12</v>
      </c>
      <c r="C2271" s="12"/>
      <c r="D2271" s="28"/>
      <c r="E2271" s="28"/>
      <c r="F2271" s="28"/>
      <c r="G2271" s="10"/>
      <c r="H2271" s="15">
        <v>37.42</v>
      </c>
      <c r="I2271" s="10">
        <f t="shared" si="966"/>
        <v>0</v>
      </c>
    </row>
    <row r="2272" spans="2:13" x14ac:dyDescent="0.25">
      <c r="B2272" s="11" t="s">
        <v>11</v>
      </c>
      <c r="C2272" s="12"/>
      <c r="D2272" s="28"/>
      <c r="E2272" s="28"/>
      <c r="F2272" s="28"/>
      <c r="G2272" s="10">
        <v>1</v>
      </c>
      <c r="H2272" s="15">
        <f>SUM(I2243:I2271)*0.01</f>
        <v>71.676199999999994</v>
      </c>
      <c r="I2272" s="10">
        <f>SUM(G2272*H2272)</f>
        <v>71.676199999999994</v>
      </c>
    </row>
    <row r="2273" spans="1:13" s="2" customFormat="1" x14ac:dyDescent="0.25">
      <c r="B2273" s="8" t="s">
        <v>10</v>
      </c>
      <c r="D2273" s="27"/>
      <c r="E2273" s="27"/>
      <c r="F2273" s="27"/>
      <c r="G2273" s="6">
        <f>SUM(G2267:G2270)</f>
        <v>1</v>
      </c>
      <c r="H2273" s="14"/>
      <c r="I2273" s="6">
        <f>SUM(I2243:I2272)</f>
        <v>7239.2961999999998</v>
      </c>
      <c r="J2273" s="6">
        <f>SUM(I2273)*I2241</f>
        <v>7239.2961999999998</v>
      </c>
      <c r="K2273" s="6">
        <f>SUM(K2267:K2272)</f>
        <v>0</v>
      </c>
      <c r="L2273" s="6">
        <f t="shared" ref="L2273" si="967">SUM(L2267:L2272)</f>
        <v>1</v>
      </c>
      <c r="M2273" s="6">
        <f t="shared" ref="M2273" si="968">SUM(M2267:M2272)</f>
        <v>0</v>
      </c>
    </row>
    <row r="2274" spans="1:13" ht="15.6" x14ac:dyDescent="0.3">
      <c r="A2274" s="3" t="s">
        <v>9</v>
      </c>
      <c r="B2274" s="67" t="str">
        <f>'JMS SHEDULE OF WORKS'!D74</f>
        <v>SA-33 towel dispenser</v>
      </c>
      <c r="D2274" s="26">
        <f>'JMS SHEDULE OF WORKS'!F74</f>
        <v>0</v>
      </c>
      <c r="F2274" s="68">
        <f>'JMS SHEDULE OF WORKS'!J74</f>
        <v>0</v>
      </c>
      <c r="H2274" s="13" t="s">
        <v>22</v>
      </c>
      <c r="I2274" s="24">
        <f>'JMS SHEDULE OF WORKS'!G74</f>
        <v>3</v>
      </c>
    </row>
    <row r="2275" spans="1:13" s="2" customFormat="1" x14ac:dyDescent="0.25">
      <c r="A2275" s="66" t="str">
        <f>'JMS SHEDULE OF WORKS'!A74</f>
        <v>6881/70</v>
      </c>
      <c r="B2275" s="8" t="s">
        <v>3</v>
      </c>
      <c r="C2275" s="2" t="s">
        <v>4</v>
      </c>
      <c r="D2275" s="27" t="s">
        <v>5</v>
      </c>
      <c r="E2275" s="27" t="s">
        <v>5</v>
      </c>
      <c r="F2275" s="27" t="s">
        <v>23</v>
      </c>
      <c r="G2275" s="6" t="s">
        <v>6</v>
      </c>
      <c r="H2275" s="14" t="s">
        <v>7</v>
      </c>
      <c r="I2275" s="6" t="s">
        <v>8</v>
      </c>
      <c r="J2275" s="6"/>
      <c r="K2275" s="6" t="s">
        <v>18</v>
      </c>
      <c r="L2275" s="6" t="s">
        <v>19</v>
      </c>
      <c r="M2275" s="6" t="s">
        <v>20</v>
      </c>
    </row>
    <row r="2276" spans="1:13" x14ac:dyDescent="0.25">
      <c r="A2276" s="30" t="s">
        <v>24</v>
      </c>
      <c r="B2276" s="11"/>
      <c r="C2276" s="12"/>
      <c r="D2276" s="28"/>
      <c r="E2276" s="28"/>
      <c r="F2276" s="28">
        <f t="shared" ref="F2276:F2281" si="969">SUM(D2276*E2276)</f>
        <v>0</v>
      </c>
      <c r="G2276" s="10"/>
      <c r="H2276" s="15"/>
      <c r="I2276" s="10">
        <f t="shared" ref="I2276:I2281" si="970">SUM(F2276*G2276)*H2276</f>
        <v>0</v>
      </c>
    </row>
    <row r="2277" spans="1:13" x14ac:dyDescent="0.25">
      <c r="A2277" s="30" t="s">
        <v>24</v>
      </c>
      <c r="B2277" s="11"/>
      <c r="C2277" s="12"/>
      <c r="D2277" s="28"/>
      <c r="E2277" s="28"/>
      <c r="F2277" s="28">
        <f t="shared" si="969"/>
        <v>0</v>
      </c>
      <c r="G2277" s="10"/>
      <c r="H2277" s="15"/>
      <c r="I2277" s="10">
        <f t="shared" si="970"/>
        <v>0</v>
      </c>
    </row>
    <row r="2278" spans="1:13" x14ac:dyDescent="0.25">
      <c r="A2278" s="30" t="s">
        <v>24</v>
      </c>
      <c r="B2278" s="11"/>
      <c r="C2278" s="12"/>
      <c r="D2278" s="28"/>
      <c r="E2278" s="28"/>
      <c r="F2278" s="28">
        <f t="shared" si="969"/>
        <v>0</v>
      </c>
      <c r="G2278" s="10"/>
      <c r="H2278" s="15"/>
      <c r="I2278" s="10">
        <f t="shared" si="970"/>
        <v>0</v>
      </c>
    </row>
    <row r="2279" spans="1:13" x14ac:dyDescent="0.25">
      <c r="A2279" s="31" t="s">
        <v>25</v>
      </c>
      <c r="B2279" s="11"/>
      <c r="C2279" s="12"/>
      <c r="D2279" s="28"/>
      <c r="E2279" s="28"/>
      <c r="F2279" s="28">
        <f t="shared" si="969"/>
        <v>0</v>
      </c>
      <c r="G2279" s="10"/>
      <c r="H2279" s="15"/>
      <c r="I2279" s="10">
        <f t="shared" si="970"/>
        <v>0</v>
      </c>
    </row>
    <row r="2280" spans="1:13" x14ac:dyDescent="0.25">
      <c r="A2280" s="31" t="s">
        <v>25</v>
      </c>
      <c r="B2280" s="11"/>
      <c r="C2280" s="12"/>
      <c r="D2280" s="28"/>
      <c r="E2280" s="28"/>
      <c r="F2280" s="28">
        <f t="shared" si="969"/>
        <v>0</v>
      </c>
      <c r="G2280" s="10"/>
      <c r="H2280" s="15"/>
      <c r="I2280" s="10">
        <f t="shared" si="970"/>
        <v>0</v>
      </c>
    </row>
    <row r="2281" spans="1:13" x14ac:dyDescent="0.25">
      <c r="A2281" s="31" t="s">
        <v>25</v>
      </c>
      <c r="B2281" s="11"/>
      <c r="C2281" s="12"/>
      <c r="D2281" s="28"/>
      <c r="E2281" s="28"/>
      <c r="F2281" s="28">
        <f t="shared" si="969"/>
        <v>0</v>
      </c>
      <c r="G2281" s="10"/>
      <c r="H2281" s="15"/>
      <c r="I2281" s="10">
        <f t="shared" si="970"/>
        <v>0</v>
      </c>
    </row>
    <row r="2282" spans="1:13" x14ac:dyDescent="0.25">
      <c r="A2282" s="31" t="s">
        <v>39</v>
      </c>
      <c r="B2282" s="11"/>
      <c r="C2282" s="12"/>
      <c r="D2282" s="28"/>
      <c r="E2282" s="28"/>
      <c r="F2282" s="28"/>
      <c r="G2282" s="10"/>
      <c r="H2282" s="15"/>
      <c r="I2282" s="10">
        <f t="shared" ref="I2282:I2284" si="971">SUM(G2282*H2282)</f>
        <v>0</v>
      </c>
    </row>
    <row r="2283" spans="1:13" x14ac:dyDescent="0.25">
      <c r="A2283" s="31" t="s">
        <v>39</v>
      </c>
      <c r="B2283" s="11"/>
      <c r="C2283" s="12"/>
      <c r="D2283" s="28"/>
      <c r="E2283" s="28"/>
      <c r="F2283" s="28"/>
      <c r="G2283" s="10"/>
      <c r="H2283" s="15"/>
      <c r="I2283" s="10">
        <f t="shared" si="971"/>
        <v>0</v>
      </c>
    </row>
    <row r="2284" spans="1:13" x14ac:dyDescent="0.25">
      <c r="A2284" s="31" t="s">
        <v>39</v>
      </c>
      <c r="B2284" s="11"/>
      <c r="C2284" s="12"/>
      <c r="D2284" s="28"/>
      <c r="E2284" s="28"/>
      <c r="F2284" s="28"/>
      <c r="G2284" s="10"/>
      <c r="H2284" s="15"/>
      <c r="I2284" s="10">
        <f t="shared" si="971"/>
        <v>0</v>
      </c>
    </row>
    <row r="2285" spans="1:13" x14ac:dyDescent="0.25">
      <c r="A2285" s="32" t="s">
        <v>28</v>
      </c>
      <c r="B2285" s="11"/>
      <c r="C2285" s="12"/>
      <c r="D2285" s="28"/>
      <c r="E2285" s="28"/>
      <c r="F2285" s="28"/>
      <c r="G2285" s="10"/>
      <c r="H2285" s="15"/>
      <c r="I2285" s="10">
        <f t="shared" ref="I2285:I2303" si="972">SUM(G2285*H2285)</f>
        <v>0</v>
      </c>
    </row>
    <row r="2286" spans="1:13" x14ac:dyDescent="0.25">
      <c r="A2286" s="32" t="s">
        <v>28</v>
      </c>
      <c r="B2286" s="11"/>
      <c r="C2286" s="12"/>
      <c r="D2286" s="28"/>
      <c r="E2286" s="28"/>
      <c r="F2286" s="28"/>
      <c r="G2286" s="10"/>
      <c r="H2286" s="15"/>
      <c r="I2286" s="10">
        <f t="shared" si="972"/>
        <v>0</v>
      </c>
    </row>
    <row r="2287" spans="1:13" x14ac:dyDescent="0.25">
      <c r="A2287" s="32" t="s">
        <v>28</v>
      </c>
      <c r="B2287" s="11"/>
      <c r="C2287" s="12"/>
      <c r="D2287" s="28"/>
      <c r="E2287" s="28"/>
      <c r="F2287" s="28"/>
      <c r="G2287" s="10"/>
      <c r="H2287" s="15"/>
      <c r="I2287" s="10">
        <f t="shared" si="972"/>
        <v>0</v>
      </c>
    </row>
    <row r="2288" spans="1:13" x14ac:dyDescent="0.25">
      <c r="A2288" t="s">
        <v>26</v>
      </c>
      <c r="B2288" s="11"/>
      <c r="C2288" s="12"/>
      <c r="D2288" s="28"/>
      <c r="E2288" s="28"/>
      <c r="F2288" s="28"/>
      <c r="G2288" s="33">
        <v>0.1</v>
      </c>
      <c r="H2288" s="15">
        <f>SUM(I2285:I2287)</f>
        <v>0</v>
      </c>
      <c r="I2288" s="10">
        <f t="shared" si="972"/>
        <v>0</v>
      </c>
    </row>
    <row r="2289" spans="2:13" x14ac:dyDescent="0.25">
      <c r="B2289" s="11" t="s">
        <v>27</v>
      </c>
      <c r="C2289" s="12"/>
      <c r="D2289" s="28"/>
      <c r="E2289" s="28"/>
      <c r="F2289" s="28"/>
      <c r="G2289" s="10"/>
      <c r="H2289" s="15"/>
      <c r="I2289" s="10">
        <f t="shared" si="972"/>
        <v>0</v>
      </c>
    </row>
    <row r="2290" spans="2:13" x14ac:dyDescent="0.25">
      <c r="B2290" s="11" t="s">
        <v>13</v>
      </c>
      <c r="C2290" s="12" t="s">
        <v>14</v>
      </c>
      <c r="D2290" s="28" t="s">
        <v>29</v>
      </c>
      <c r="E2290" s="28"/>
      <c r="F2290" s="28">
        <f>SUM(G2276:G2278)</f>
        <v>0</v>
      </c>
      <c r="G2290" s="34">
        <f>SUM(F2290)/20</f>
        <v>0</v>
      </c>
      <c r="H2290" s="23"/>
      <c r="I2290" s="10">
        <f t="shared" si="972"/>
        <v>0</v>
      </c>
    </row>
    <row r="2291" spans="2:13" x14ac:dyDescent="0.25">
      <c r="B2291" s="11" t="s">
        <v>13</v>
      </c>
      <c r="C2291" s="12" t="s">
        <v>14</v>
      </c>
      <c r="D2291" s="28" t="s">
        <v>30</v>
      </c>
      <c r="E2291" s="28"/>
      <c r="F2291" s="28">
        <f>SUM(G2279:G2281)</f>
        <v>0</v>
      </c>
      <c r="G2291" s="34">
        <f>SUM(F2291)/10</f>
        <v>0</v>
      </c>
      <c r="H2291" s="23"/>
      <c r="I2291" s="10">
        <f t="shared" si="972"/>
        <v>0</v>
      </c>
    </row>
    <row r="2292" spans="2:13" x14ac:dyDescent="0.25">
      <c r="B2292" s="11" t="s">
        <v>13</v>
      </c>
      <c r="C2292" s="12" t="s">
        <v>14</v>
      </c>
      <c r="D2292" s="28" t="s">
        <v>60</v>
      </c>
      <c r="E2292" s="28"/>
      <c r="F2292" s="69"/>
      <c r="G2292" s="34">
        <f>SUM(F2292)*0.25</f>
        <v>0</v>
      </c>
      <c r="H2292" s="23"/>
      <c r="I2292" s="10">
        <f t="shared" si="972"/>
        <v>0</v>
      </c>
    </row>
    <row r="2293" spans="2:13" x14ac:dyDescent="0.25">
      <c r="B2293" s="11" t="s">
        <v>13</v>
      </c>
      <c r="C2293" s="12" t="s">
        <v>14</v>
      </c>
      <c r="D2293" s="28"/>
      <c r="E2293" s="28"/>
      <c r="F2293" s="28"/>
      <c r="G2293" s="34"/>
      <c r="H2293" s="23"/>
      <c r="I2293" s="10">
        <f t="shared" si="972"/>
        <v>0</v>
      </c>
    </row>
    <row r="2294" spans="2:13" x14ac:dyDescent="0.25">
      <c r="B2294" s="11" t="s">
        <v>13</v>
      </c>
      <c r="C2294" s="12" t="s">
        <v>15</v>
      </c>
      <c r="D2294" s="28"/>
      <c r="E2294" s="28"/>
      <c r="F2294" s="28"/>
      <c r="G2294" s="34"/>
      <c r="H2294" s="23"/>
      <c r="I2294" s="10">
        <f t="shared" si="972"/>
        <v>0</v>
      </c>
    </row>
    <row r="2295" spans="2:13" x14ac:dyDescent="0.25">
      <c r="B2295" s="11" t="s">
        <v>13</v>
      </c>
      <c r="C2295" s="12" t="s">
        <v>15</v>
      </c>
      <c r="D2295" s="28"/>
      <c r="E2295" s="28"/>
      <c r="F2295" s="28"/>
      <c r="G2295" s="34"/>
      <c r="H2295" s="23"/>
      <c r="I2295" s="10">
        <f t="shared" si="972"/>
        <v>0</v>
      </c>
    </row>
    <row r="2296" spans="2:13" x14ac:dyDescent="0.25">
      <c r="B2296" s="11" t="s">
        <v>13</v>
      </c>
      <c r="C2296" s="12" t="s">
        <v>15</v>
      </c>
      <c r="D2296" s="28"/>
      <c r="E2296" s="28"/>
      <c r="F2296" s="28"/>
      <c r="G2296" s="34"/>
      <c r="H2296" s="23"/>
      <c r="I2296" s="10">
        <f t="shared" si="972"/>
        <v>0</v>
      </c>
    </row>
    <row r="2297" spans="2:13" x14ac:dyDescent="0.25">
      <c r="B2297" s="11" t="s">
        <v>13</v>
      </c>
      <c r="C2297" s="12" t="s">
        <v>16</v>
      </c>
      <c r="D2297" s="28"/>
      <c r="E2297" s="28"/>
      <c r="F2297" s="28"/>
      <c r="G2297" s="34"/>
      <c r="H2297" s="23"/>
      <c r="I2297" s="10">
        <f t="shared" si="972"/>
        <v>0</v>
      </c>
    </row>
    <row r="2298" spans="2:13" x14ac:dyDescent="0.25">
      <c r="B2298" s="11" t="s">
        <v>13</v>
      </c>
      <c r="C2298" s="12" t="s">
        <v>16</v>
      </c>
      <c r="D2298" s="28"/>
      <c r="E2298" s="28"/>
      <c r="F2298" s="28"/>
      <c r="G2298" s="34"/>
      <c r="H2298" s="23"/>
      <c r="I2298" s="10">
        <f t="shared" si="972"/>
        <v>0</v>
      </c>
    </row>
    <row r="2299" spans="2:13" x14ac:dyDescent="0.25">
      <c r="B2299" s="11" t="s">
        <v>21</v>
      </c>
      <c r="C2299" s="12" t="s">
        <v>14</v>
      </c>
      <c r="D2299" s="28"/>
      <c r="E2299" s="28"/>
      <c r="F2299" s="28"/>
      <c r="G2299" s="22">
        <f>SUM(G2290:G2293)</f>
        <v>0</v>
      </c>
      <c r="H2299" s="15">
        <v>37.42</v>
      </c>
      <c r="I2299" s="10">
        <f t="shared" si="972"/>
        <v>0</v>
      </c>
      <c r="K2299" s="5">
        <f>SUM(G2299)*I2274</f>
        <v>0</v>
      </c>
    </row>
    <row r="2300" spans="2:13" x14ac:dyDescent="0.25">
      <c r="B2300" s="11" t="s">
        <v>21</v>
      </c>
      <c r="C2300" s="12" t="s">
        <v>15</v>
      </c>
      <c r="D2300" s="28"/>
      <c r="E2300" s="28"/>
      <c r="F2300" s="28"/>
      <c r="G2300" s="22">
        <f>SUM(G2294:G2296)</f>
        <v>0</v>
      </c>
      <c r="H2300" s="15">
        <v>37.42</v>
      </c>
      <c r="I2300" s="10">
        <f t="shared" si="972"/>
        <v>0</v>
      </c>
      <c r="L2300" s="5">
        <f>SUM(G2300)*I2274</f>
        <v>0</v>
      </c>
    </row>
    <row r="2301" spans="2:13" x14ac:dyDescent="0.25">
      <c r="B2301" s="11" t="s">
        <v>21</v>
      </c>
      <c r="C2301" s="12" t="s">
        <v>16</v>
      </c>
      <c r="D2301" s="28"/>
      <c r="E2301" s="28"/>
      <c r="F2301" s="28"/>
      <c r="G2301" s="22">
        <f>SUM(G2297:G2298)</f>
        <v>0</v>
      </c>
      <c r="H2301" s="15">
        <v>37.42</v>
      </c>
      <c r="I2301" s="10">
        <f t="shared" si="972"/>
        <v>0</v>
      </c>
      <c r="M2301" s="5">
        <f>SUM(G2301)*I2274</f>
        <v>0</v>
      </c>
    </row>
    <row r="2302" spans="2:13" x14ac:dyDescent="0.25">
      <c r="B2302" s="11" t="s">
        <v>13</v>
      </c>
      <c r="C2302" s="12" t="s">
        <v>17</v>
      </c>
      <c r="D2302" s="28"/>
      <c r="E2302" s="28"/>
      <c r="F2302" s="28"/>
      <c r="G2302" s="34"/>
      <c r="H2302" s="15">
        <v>37.42</v>
      </c>
      <c r="I2302" s="10">
        <f t="shared" si="972"/>
        <v>0</v>
      </c>
      <c r="L2302" s="5">
        <f>SUM(G2302)*I2274</f>
        <v>0</v>
      </c>
    </row>
    <row r="2303" spans="2:13" x14ac:dyDescent="0.25">
      <c r="B2303" s="11" t="s">
        <v>12</v>
      </c>
      <c r="C2303" s="12"/>
      <c r="D2303" s="28"/>
      <c r="E2303" s="28"/>
      <c r="F2303" s="28"/>
      <c r="G2303" s="10"/>
      <c r="H2303" s="15">
        <v>37.42</v>
      </c>
      <c r="I2303" s="10">
        <f t="shared" si="972"/>
        <v>0</v>
      </c>
    </row>
    <row r="2304" spans="2:13" x14ac:dyDescent="0.25">
      <c r="B2304" s="11" t="s">
        <v>11</v>
      </c>
      <c r="C2304" s="12"/>
      <c r="D2304" s="28"/>
      <c r="E2304" s="28"/>
      <c r="F2304" s="28"/>
      <c r="G2304" s="10">
        <v>1</v>
      </c>
      <c r="H2304" s="15">
        <f>SUM(I2276:I2303)*0.01</f>
        <v>0</v>
      </c>
      <c r="I2304" s="10">
        <f>SUM(G2304*H2304)</f>
        <v>0</v>
      </c>
    </row>
    <row r="2305" spans="1:13" s="2" customFormat="1" x14ac:dyDescent="0.25">
      <c r="B2305" s="8" t="s">
        <v>10</v>
      </c>
      <c r="D2305" s="27"/>
      <c r="E2305" s="27"/>
      <c r="F2305" s="27"/>
      <c r="G2305" s="6">
        <f>SUM(G2299:G2302)</f>
        <v>0</v>
      </c>
      <c r="H2305" s="14"/>
      <c r="I2305" s="6">
        <f>SUM(I2276:I2304)</f>
        <v>0</v>
      </c>
      <c r="J2305" s="6">
        <f>SUM(I2305)*I2274</f>
        <v>0</v>
      </c>
      <c r="K2305" s="6">
        <f>SUM(K2299:K2304)</f>
        <v>0</v>
      </c>
      <c r="L2305" s="6">
        <f t="shared" ref="L2305" si="973">SUM(L2299:L2304)</f>
        <v>0</v>
      </c>
      <c r="M2305" s="6">
        <f t="shared" ref="M2305" si="974">SUM(M2299:M2304)</f>
        <v>0</v>
      </c>
    </row>
    <row r="2306" spans="1:13" ht="15.6" x14ac:dyDescent="0.3">
      <c r="A2306" s="3" t="s">
        <v>9</v>
      </c>
      <c r="B2306" s="67" t="str">
        <f>'JMS SHEDULE OF WORKS'!D75</f>
        <v>SA-32 soap dispenser</v>
      </c>
      <c r="D2306" s="26">
        <f>'JMS SHEDULE OF WORKS'!F75</f>
        <v>0</v>
      </c>
      <c r="F2306" s="68">
        <f>'JMS SHEDULE OF WORKS'!J75</f>
        <v>0</v>
      </c>
      <c r="H2306" s="13" t="s">
        <v>22</v>
      </c>
      <c r="I2306" s="24">
        <f>'JMS SHEDULE OF WORKS'!G75</f>
        <v>4</v>
      </c>
    </row>
    <row r="2307" spans="1:13" s="2" customFormat="1" x14ac:dyDescent="0.25">
      <c r="A2307" s="66" t="str">
        <f>'JMS SHEDULE OF WORKS'!A75</f>
        <v>6881/71</v>
      </c>
      <c r="B2307" s="8" t="s">
        <v>3</v>
      </c>
      <c r="C2307" s="2" t="s">
        <v>4</v>
      </c>
      <c r="D2307" s="27" t="s">
        <v>5</v>
      </c>
      <c r="E2307" s="27" t="s">
        <v>5</v>
      </c>
      <c r="F2307" s="27" t="s">
        <v>23</v>
      </c>
      <c r="G2307" s="6" t="s">
        <v>6</v>
      </c>
      <c r="H2307" s="14" t="s">
        <v>7</v>
      </c>
      <c r="I2307" s="6" t="s">
        <v>8</v>
      </c>
      <c r="J2307" s="6"/>
      <c r="K2307" s="6" t="s">
        <v>18</v>
      </c>
      <c r="L2307" s="6" t="s">
        <v>19</v>
      </c>
      <c r="M2307" s="6" t="s">
        <v>20</v>
      </c>
    </row>
    <row r="2308" spans="1:13" x14ac:dyDescent="0.25">
      <c r="A2308" s="30" t="s">
        <v>24</v>
      </c>
      <c r="B2308" s="11"/>
      <c r="C2308" s="12"/>
      <c r="D2308" s="28"/>
      <c r="E2308" s="28"/>
      <c r="F2308" s="28">
        <f t="shared" ref="F2308:F2313" si="975">SUM(D2308*E2308)</f>
        <v>0</v>
      </c>
      <c r="G2308" s="10"/>
      <c r="H2308" s="15"/>
      <c r="I2308" s="10">
        <f t="shared" ref="I2308:I2313" si="976">SUM(F2308*G2308)*H2308</f>
        <v>0</v>
      </c>
    </row>
    <row r="2309" spans="1:13" x14ac:dyDescent="0.25">
      <c r="A2309" s="30" t="s">
        <v>24</v>
      </c>
      <c r="B2309" s="11"/>
      <c r="C2309" s="12"/>
      <c r="D2309" s="28"/>
      <c r="E2309" s="28"/>
      <c r="F2309" s="28">
        <f t="shared" si="975"/>
        <v>0</v>
      </c>
      <c r="G2309" s="10"/>
      <c r="H2309" s="15"/>
      <c r="I2309" s="10">
        <f t="shared" si="976"/>
        <v>0</v>
      </c>
    </row>
    <row r="2310" spans="1:13" x14ac:dyDescent="0.25">
      <c r="A2310" s="30" t="s">
        <v>24</v>
      </c>
      <c r="B2310" s="11"/>
      <c r="C2310" s="12"/>
      <c r="D2310" s="28"/>
      <c r="E2310" s="28"/>
      <c r="F2310" s="28">
        <f t="shared" si="975"/>
        <v>0</v>
      </c>
      <c r="G2310" s="10"/>
      <c r="H2310" s="15"/>
      <c r="I2310" s="10">
        <f t="shared" si="976"/>
        <v>0</v>
      </c>
    </row>
    <row r="2311" spans="1:13" x14ac:dyDescent="0.25">
      <c r="A2311" s="31" t="s">
        <v>25</v>
      </c>
      <c r="B2311" s="11"/>
      <c r="C2311" s="12"/>
      <c r="D2311" s="28"/>
      <c r="E2311" s="28"/>
      <c r="F2311" s="28">
        <f t="shared" si="975"/>
        <v>0</v>
      </c>
      <c r="G2311" s="10"/>
      <c r="H2311" s="15"/>
      <c r="I2311" s="10">
        <f t="shared" si="976"/>
        <v>0</v>
      </c>
    </row>
    <row r="2312" spans="1:13" x14ac:dyDescent="0.25">
      <c r="A2312" s="31" t="s">
        <v>25</v>
      </c>
      <c r="B2312" s="11"/>
      <c r="C2312" s="12"/>
      <c r="D2312" s="28"/>
      <c r="E2312" s="28"/>
      <c r="F2312" s="28">
        <f t="shared" si="975"/>
        <v>0</v>
      </c>
      <c r="G2312" s="10"/>
      <c r="H2312" s="15"/>
      <c r="I2312" s="10">
        <f t="shared" si="976"/>
        <v>0</v>
      </c>
    </row>
    <row r="2313" spans="1:13" x14ac:dyDescent="0.25">
      <c r="A2313" s="31" t="s">
        <v>25</v>
      </c>
      <c r="B2313" s="11"/>
      <c r="C2313" s="12"/>
      <c r="D2313" s="28"/>
      <c r="E2313" s="28"/>
      <c r="F2313" s="28">
        <f t="shared" si="975"/>
        <v>0</v>
      </c>
      <c r="G2313" s="10"/>
      <c r="H2313" s="15"/>
      <c r="I2313" s="10">
        <f t="shared" si="976"/>
        <v>0</v>
      </c>
    </row>
    <row r="2314" spans="1:13" x14ac:dyDescent="0.25">
      <c r="A2314" s="31" t="s">
        <v>39</v>
      </c>
      <c r="B2314" s="11"/>
      <c r="C2314" s="12"/>
      <c r="D2314" s="28"/>
      <c r="E2314" s="28"/>
      <c r="F2314" s="28"/>
      <c r="G2314" s="10"/>
      <c r="H2314" s="15"/>
      <c r="I2314" s="10">
        <f t="shared" ref="I2314:I2316" si="977">SUM(G2314*H2314)</f>
        <v>0</v>
      </c>
    </row>
    <row r="2315" spans="1:13" x14ac:dyDescent="0.25">
      <c r="A2315" s="31" t="s">
        <v>39</v>
      </c>
      <c r="B2315" s="11"/>
      <c r="C2315" s="12"/>
      <c r="D2315" s="28"/>
      <c r="E2315" s="28"/>
      <c r="F2315" s="28"/>
      <c r="G2315" s="10"/>
      <c r="H2315" s="15"/>
      <c r="I2315" s="10">
        <f t="shared" si="977"/>
        <v>0</v>
      </c>
    </row>
    <row r="2316" spans="1:13" x14ac:dyDescent="0.25">
      <c r="A2316" s="31" t="s">
        <v>39</v>
      </c>
      <c r="B2316" s="11"/>
      <c r="C2316" s="12"/>
      <c r="D2316" s="28"/>
      <c r="E2316" s="28"/>
      <c r="F2316" s="28"/>
      <c r="G2316" s="10"/>
      <c r="H2316" s="15"/>
      <c r="I2316" s="10">
        <f t="shared" si="977"/>
        <v>0</v>
      </c>
    </row>
    <row r="2317" spans="1:13" x14ac:dyDescent="0.25">
      <c r="A2317" s="32" t="s">
        <v>28</v>
      </c>
      <c r="B2317" s="11"/>
      <c r="C2317" s="12"/>
      <c r="D2317" s="28"/>
      <c r="E2317" s="28"/>
      <c r="F2317" s="28"/>
      <c r="G2317" s="10"/>
      <c r="H2317" s="15"/>
      <c r="I2317" s="10">
        <f t="shared" ref="I2317:I2335" si="978">SUM(G2317*H2317)</f>
        <v>0</v>
      </c>
    </row>
    <row r="2318" spans="1:13" x14ac:dyDescent="0.25">
      <c r="A2318" s="32" t="s">
        <v>28</v>
      </c>
      <c r="B2318" s="11"/>
      <c r="C2318" s="12"/>
      <c r="D2318" s="28"/>
      <c r="E2318" s="28"/>
      <c r="F2318" s="28"/>
      <c r="G2318" s="10"/>
      <c r="H2318" s="15"/>
      <c r="I2318" s="10">
        <f t="shared" si="978"/>
        <v>0</v>
      </c>
    </row>
    <row r="2319" spans="1:13" x14ac:dyDescent="0.25">
      <c r="A2319" s="32" t="s">
        <v>28</v>
      </c>
      <c r="B2319" s="11"/>
      <c r="C2319" s="12"/>
      <c r="D2319" s="28"/>
      <c r="E2319" s="28"/>
      <c r="F2319" s="28"/>
      <c r="G2319" s="10"/>
      <c r="H2319" s="15"/>
      <c r="I2319" s="10">
        <f t="shared" si="978"/>
        <v>0</v>
      </c>
    </row>
    <row r="2320" spans="1:13" x14ac:dyDescent="0.25">
      <c r="A2320" t="s">
        <v>26</v>
      </c>
      <c r="B2320" s="11"/>
      <c r="C2320" s="12"/>
      <c r="D2320" s="28"/>
      <c r="E2320" s="28"/>
      <c r="F2320" s="28"/>
      <c r="G2320" s="33">
        <v>0.1</v>
      </c>
      <c r="H2320" s="15">
        <f>SUM(I2317:I2319)</f>
        <v>0</v>
      </c>
      <c r="I2320" s="10">
        <f t="shared" si="978"/>
        <v>0</v>
      </c>
    </row>
    <row r="2321" spans="2:13" x14ac:dyDescent="0.25">
      <c r="B2321" s="11" t="s">
        <v>27</v>
      </c>
      <c r="C2321" s="12"/>
      <c r="D2321" s="28"/>
      <c r="E2321" s="28"/>
      <c r="F2321" s="28"/>
      <c r="G2321" s="10"/>
      <c r="H2321" s="15"/>
      <c r="I2321" s="10">
        <f t="shared" si="978"/>
        <v>0</v>
      </c>
    </row>
    <row r="2322" spans="2:13" x14ac:dyDescent="0.25">
      <c r="B2322" s="11" t="s">
        <v>13</v>
      </c>
      <c r="C2322" s="12" t="s">
        <v>14</v>
      </c>
      <c r="D2322" s="28" t="s">
        <v>29</v>
      </c>
      <c r="E2322" s="28"/>
      <c r="F2322" s="28">
        <f>SUM(G2308:G2310)</f>
        <v>0</v>
      </c>
      <c r="G2322" s="34">
        <f>SUM(F2322)/20</f>
        <v>0</v>
      </c>
      <c r="H2322" s="23"/>
      <c r="I2322" s="10">
        <f t="shared" si="978"/>
        <v>0</v>
      </c>
    </row>
    <row r="2323" spans="2:13" x14ac:dyDescent="0.25">
      <c r="B2323" s="11" t="s">
        <v>13</v>
      </c>
      <c r="C2323" s="12" t="s">
        <v>14</v>
      </c>
      <c r="D2323" s="28" t="s">
        <v>30</v>
      </c>
      <c r="E2323" s="28"/>
      <c r="F2323" s="28">
        <f>SUM(G2311:G2313)</f>
        <v>0</v>
      </c>
      <c r="G2323" s="34">
        <f>SUM(F2323)/10</f>
        <v>0</v>
      </c>
      <c r="H2323" s="23"/>
      <c r="I2323" s="10">
        <f t="shared" si="978"/>
        <v>0</v>
      </c>
    </row>
    <row r="2324" spans="2:13" x14ac:dyDescent="0.25">
      <c r="B2324" s="11" t="s">
        <v>13</v>
      </c>
      <c r="C2324" s="12" t="s">
        <v>14</v>
      </c>
      <c r="D2324" s="28" t="s">
        <v>60</v>
      </c>
      <c r="E2324" s="28"/>
      <c r="F2324" s="69"/>
      <c r="G2324" s="34">
        <f>SUM(F2324)*0.25</f>
        <v>0</v>
      </c>
      <c r="H2324" s="23"/>
      <c r="I2324" s="10">
        <f t="shared" si="978"/>
        <v>0</v>
      </c>
    </row>
    <row r="2325" spans="2:13" x14ac:dyDescent="0.25">
      <c r="B2325" s="11" t="s">
        <v>13</v>
      </c>
      <c r="C2325" s="12" t="s">
        <v>14</v>
      </c>
      <c r="D2325" s="28"/>
      <c r="E2325" s="28"/>
      <c r="F2325" s="28"/>
      <c r="G2325" s="34"/>
      <c r="H2325" s="23"/>
      <c r="I2325" s="10">
        <f t="shared" si="978"/>
        <v>0</v>
      </c>
    </row>
    <row r="2326" spans="2:13" x14ac:dyDescent="0.25">
      <c r="B2326" s="11" t="s">
        <v>13</v>
      </c>
      <c r="C2326" s="12" t="s">
        <v>15</v>
      </c>
      <c r="D2326" s="28"/>
      <c r="E2326" s="28"/>
      <c r="F2326" s="28"/>
      <c r="G2326" s="34"/>
      <c r="H2326" s="23"/>
      <c r="I2326" s="10">
        <f t="shared" si="978"/>
        <v>0</v>
      </c>
    </row>
    <row r="2327" spans="2:13" x14ac:dyDescent="0.25">
      <c r="B2327" s="11" t="s">
        <v>13</v>
      </c>
      <c r="C2327" s="12" t="s">
        <v>15</v>
      </c>
      <c r="D2327" s="28"/>
      <c r="E2327" s="28"/>
      <c r="F2327" s="28"/>
      <c r="G2327" s="34"/>
      <c r="H2327" s="23"/>
      <c r="I2327" s="10">
        <f t="shared" si="978"/>
        <v>0</v>
      </c>
    </row>
    <row r="2328" spans="2:13" x14ac:dyDescent="0.25">
      <c r="B2328" s="11" t="s">
        <v>13</v>
      </c>
      <c r="C2328" s="12" t="s">
        <v>15</v>
      </c>
      <c r="D2328" s="28"/>
      <c r="E2328" s="28"/>
      <c r="F2328" s="28"/>
      <c r="G2328" s="34"/>
      <c r="H2328" s="23"/>
      <c r="I2328" s="10">
        <f t="shared" si="978"/>
        <v>0</v>
      </c>
    </row>
    <row r="2329" spans="2:13" x14ac:dyDescent="0.25">
      <c r="B2329" s="11" t="s">
        <v>13</v>
      </c>
      <c r="C2329" s="12" t="s">
        <v>16</v>
      </c>
      <c r="D2329" s="28"/>
      <c r="E2329" s="28"/>
      <c r="F2329" s="28"/>
      <c r="G2329" s="34"/>
      <c r="H2329" s="23"/>
      <c r="I2329" s="10">
        <f t="shared" si="978"/>
        <v>0</v>
      </c>
    </row>
    <row r="2330" spans="2:13" x14ac:dyDescent="0.25">
      <c r="B2330" s="11" t="s">
        <v>13</v>
      </c>
      <c r="C2330" s="12" t="s">
        <v>16</v>
      </c>
      <c r="D2330" s="28"/>
      <c r="E2330" s="28"/>
      <c r="F2330" s="28"/>
      <c r="G2330" s="34"/>
      <c r="H2330" s="23"/>
      <c r="I2330" s="10">
        <f t="shared" si="978"/>
        <v>0</v>
      </c>
    </row>
    <row r="2331" spans="2:13" x14ac:dyDescent="0.25">
      <c r="B2331" s="11" t="s">
        <v>21</v>
      </c>
      <c r="C2331" s="12" t="s">
        <v>14</v>
      </c>
      <c r="D2331" s="28"/>
      <c r="E2331" s="28"/>
      <c r="F2331" s="28"/>
      <c r="G2331" s="22">
        <f>SUM(G2322:G2325)</f>
        <v>0</v>
      </c>
      <c r="H2331" s="15">
        <v>37.42</v>
      </c>
      <c r="I2331" s="10">
        <f t="shared" si="978"/>
        <v>0</v>
      </c>
      <c r="K2331" s="5">
        <f>SUM(G2331)*I2306</f>
        <v>0</v>
      </c>
    </row>
    <row r="2332" spans="2:13" x14ac:dyDescent="0.25">
      <c r="B2332" s="11" t="s">
        <v>21</v>
      </c>
      <c r="C2332" s="12" t="s">
        <v>15</v>
      </c>
      <c r="D2332" s="28"/>
      <c r="E2332" s="28"/>
      <c r="F2332" s="28"/>
      <c r="G2332" s="22">
        <f>SUM(G2326:G2328)</f>
        <v>0</v>
      </c>
      <c r="H2332" s="15">
        <v>37.42</v>
      </c>
      <c r="I2332" s="10">
        <f t="shared" si="978"/>
        <v>0</v>
      </c>
      <c r="L2332" s="5">
        <f>SUM(G2332)*I2306</f>
        <v>0</v>
      </c>
    </row>
    <row r="2333" spans="2:13" x14ac:dyDescent="0.25">
      <c r="B2333" s="11" t="s">
        <v>21</v>
      </c>
      <c r="C2333" s="12" t="s">
        <v>16</v>
      </c>
      <c r="D2333" s="28"/>
      <c r="E2333" s="28"/>
      <c r="F2333" s="28"/>
      <c r="G2333" s="22">
        <f>SUM(G2329:G2330)</f>
        <v>0</v>
      </c>
      <c r="H2333" s="15">
        <v>37.42</v>
      </c>
      <c r="I2333" s="10">
        <f t="shared" si="978"/>
        <v>0</v>
      </c>
      <c r="M2333" s="5">
        <f>SUM(G2333)*I2306</f>
        <v>0</v>
      </c>
    </row>
    <row r="2334" spans="2:13" x14ac:dyDescent="0.25">
      <c r="B2334" s="11" t="s">
        <v>13</v>
      </c>
      <c r="C2334" s="12" t="s">
        <v>17</v>
      </c>
      <c r="D2334" s="28"/>
      <c r="E2334" s="28"/>
      <c r="F2334" s="28"/>
      <c r="G2334" s="34"/>
      <c r="H2334" s="15">
        <v>37.42</v>
      </c>
      <c r="I2334" s="10">
        <f t="shared" si="978"/>
        <v>0</v>
      </c>
      <c r="L2334" s="5">
        <f>SUM(G2334)*I2306</f>
        <v>0</v>
      </c>
    </row>
    <row r="2335" spans="2:13" x14ac:dyDescent="0.25">
      <c r="B2335" s="11" t="s">
        <v>12</v>
      </c>
      <c r="C2335" s="12"/>
      <c r="D2335" s="28"/>
      <c r="E2335" s="28"/>
      <c r="F2335" s="28"/>
      <c r="G2335" s="10"/>
      <c r="H2335" s="15">
        <v>37.42</v>
      </c>
      <c r="I2335" s="10">
        <f t="shared" si="978"/>
        <v>0</v>
      </c>
    </row>
    <row r="2336" spans="2:13" x14ac:dyDescent="0.25">
      <c r="B2336" s="11" t="s">
        <v>11</v>
      </c>
      <c r="C2336" s="12"/>
      <c r="D2336" s="28"/>
      <c r="E2336" s="28"/>
      <c r="F2336" s="28"/>
      <c r="G2336" s="10">
        <v>1</v>
      </c>
      <c r="H2336" s="15">
        <f>SUM(I2308:I2335)*0.01</f>
        <v>0</v>
      </c>
      <c r="I2336" s="10">
        <f>SUM(G2336*H2336)</f>
        <v>0</v>
      </c>
    </row>
    <row r="2337" spans="1:13" s="2" customFormat="1" x14ac:dyDescent="0.25">
      <c r="B2337" s="8" t="s">
        <v>10</v>
      </c>
      <c r="D2337" s="27"/>
      <c r="E2337" s="27"/>
      <c r="F2337" s="27"/>
      <c r="G2337" s="6">
        <f>SUM(G2331:G2334)</f>
        <v>0</v>
      </c>
      <c r="H2337" s="14"/>
      <c r="I2337" s="6">
        <f>SUM(I2308:I2336)</f>
        <v>0</v>
      </c>
      <c r="J2337" s="6">
        <f>SUM(I2337)*I2306</f>
        <v>0</v>
      </c>
      <c r="K2337" s="6">
        <f>SUM(K2331:K2336)</f>
        <v>0</v>
      </c>
      <c r="L2337" s="6">
        <f t="shared" ref="L2337" si="979">SUM(L2331:L2336)</f>
        <v>0</v>
      </c>
      <c r="M2337" s="6">
        <f t="shared" ref="M2337" si="980">SUM(M2331:M2336)</f>
        <v>0</v>
      </c>
    </row>
    <row r="2338" spans="1:13" ht="15.6" x14ac:dyDescent="0.3">
      <c r="A2338" s="3" t="s">
        <v>9</v>
      </c>
      <c r="B2338" s="67" t="str">
        <f>'JMS SHEDULE OF WORKS'!D76</f>
        <v>intergrated bin</v>
      </c>
      <c r="D2338" s="26">
        <f>'JMS SHEDULE OF WORKS'!F76</f>
        <v>0</v>
      </c>
      <c r="F2338" s="68">
        <f>'JMS SHEDULE OF WORKS'!J76</f>
        <v>0</v>
      </c>
      <c r="H2338" s="13" t="s">
        <v>22</v>
      </c>
      <c r="I2338" s="24">
        <f>'JMS SHEDULE OF WORKS'!G76</f>
        <v>3</v>
      </c>
    </row>
    <row r="2339" spans="1:13" s="2" customFormat="1" x14ac:dyDescent="0.25">
      <c r="A2339" s="66" t="str">
        <f>'JMS SHEDULE OF WORKS'!A76</f>
        <v>6881/72</v>
      </c>
      <c r="B2339" s="8" t="s">
        <v>3</v>
      </c>
      <c r="C2339" s="2" t="s">
        <v>4</v>
      </c>
      <c r="D2339" s="27" t="s">
        <v>5</v>
      </c>
      <c r="E2339" s="27" t="s">
        <v>5</v>
      </c>
      <c r="F2339" s="27" t="s">
        <v>23</v>
      </c>
      <c r="G2339" s="6" t="s">
        <v>6</v>
      </c>
      <c r="H2339" s="14" t="s">
        <v>7</v>
      </c>
      <c r="I2339" s="6" t="s">
        <v>8</v>
      </c>
      <c r="J2339" s="6"/>
      <c r="K2339" s="6" t="s">
        <v>18</v>
      </c>
      <c r="L2339" s="6" t="s">
        <v>19</v>
      </c>
      <c r="M2339" s="6" t="s">
        <v>20</v>
      </c>
    </row>
    <row r="2340" spans="1:13" x14ac:dyDescent="0.25">
      <c r="A2340" s="30" t="s">
        <v>24</v>
      </c>
      <c r="B2340" s="11"/>
      <c r="C2340" s="12"/>
      <c r="D2340" s="28"/>
      <c r="E2340" s="28"/>
      <c r="F2340" s="28">
        <f t="shared" ref="F2340:F2345" si="981">SUM(D2340*E2340)</f>
        <v>0</v>
      </c>
      <c r="G2340" s="10"/>
      <c r="H2340" s="15"/>
      <c r="I2340" s="10">
        <f t="shared" ref="I2340:I2345" si="982">SUM(F2340*G2340)*H2340</f>
        <v>0</v>
      </c>
    </row>
    <row r="2341" spans="1:13" x14ac:dyDescent="0.25">
      <c r="A2341" s="30" t="s">
        <v>24</v>
      </c>
      <c r="B2341" s="11"/>
      <c r="C2341" s="12"/>
      <c r="D2341" s="28"/>
      <c r="E2341" s="28"/>
      <c r="F2341" s="28">
        <f t="shared" si="981"/>
        <v>0</v>
      </c>
      <c r="G2341" s="10"/>
      <c r="H2341" s="15"/>
      <c r="I2341" s="10">
        <f t="shared" si="982"/>
        <v>0</v>
      </c>
    </row>
    <row r="2342" spans="1:13" x14ac:dyDescent="0.25">
      <c r="A2342" s="30" t="s">
        <v>24</v>
      </c>
      <c r="B2342" s="11"/>
      <c r="C2342" s="12"/>
      <c r="D2342" s="28"/>
      <c r="E2342" s="28"/>
      <c r="F2342" s="28">
        <f t="shared" si="981"/>
        <v>0</v>
      </c>
      <c r="G2342" s="10"/>
      <c r="H2342" s="15"/>
      <c r="I2342" s="10">
        <f t="shared" si="982"/>
        <v>0</v>
      </c>
    </row>
    <row r="2343" spans="1:13" x14ac:dyDescent="0.25">
      <c r="A2343" s="31" t="s">
        <v>25</v>
      </c>
      <c r="B2343" s="11"/>
      <c r="C2343" s="12"/>
      <c r="D2343" s="28"/>
      <c r="E2343" s="28"/>
      <c r="F2343" s="28">
        <f t="shared" si="981"/>
        <v>0</v>
      </c>
      <c r="G2343" s="10"/>
      <c r="H2343" s="15"/>
      <c r="I2343" s="10">
        <f t="shared" si="982"/>
        <v>0</v>
      </c>
    </row>
    <row r="2344" spans="1:13" x14ac:dyDescent="0.25">
      <c r="A2344" s="31" t="s">
        <v>25</v>
      </c>
      <c r="B2344" s="11"/>
      <c r="C2344" s="12"/>
      <c r="D2344" s="28"/>
      <c r="E2344" s="28"/>
      <c r="F2344" s="28">
        <f t="shared" si="981"/>
        <v>0</v>
      </c>
      <c r="G2344" s="10"/>
      <c r="H2344" s="15"/>
      <c r="I2344" s="10">
        <f t="shared" si="982"/>
        <v>0</v>
      </c>
    </row>
    <row r="2345" spans="1:13" x14ac:dyDescent="0.25">
      <c r="A2345" s="31" t="s">
        <v>25</v>
      </c>
      <c r="B2345" s="11"/>
      <c r="C2345" s="12"/>
      <c r="D2345" s="28"/>
      <c r="E2345" s="28"/>
      <c r="F2345" s="28">
        <f t="shared" si="981"/>
        <v>0</v>
      </c>
      <c r="G2345" s="10"/>
      <c r="H2345" s="15"/>
      <c r="I2345" s="10">
        <f t="shared" si="982"/>
        <v>0</v>
      </c>
    </row>
    <row r="2346" spans="1:13" x14ac:dyDescent="0.25">
      <c r="A2346" s="31" t="s">
        <v>39</v>
      </c>
      <c r="B2346" s="11"/>
      <c r="C2346" s="12"/>
      <c r="D2346" s="28"/>
      <c r="E2346" s="28"/>
      <c r="F2346" s="28"/>
      <c r="G2346" s="10"/>
      <c r="H2346" s="15"/>
      <c r="I2346" s="10">
        <f t="shared" ref="I2346:I2348" si="983">SUM(G2346*H2346)</f>
        <v>0</v>
      </c>
    </row>
    <row r="2347" spans="1:13" x14ac:dyDescent="0.25">
      <c r="A2347" s="31" t="s">
        <v>39</v>
      </c>
      <c r="B2347" s="11"/>
      <c r="C2347" s="12"/>
      <c r="D2347" s="28"/>
      <c r="E2347" s="28"/>
      <c r="F2347" s="28"/>
      <c r="G2347" s="10"/>
      <c r="H2347" s="15"/>
      <c r="I2347" s="10">
        <f t="shared" si="983"/>
        <v>0</v>
      </c>
    </row>
    <row r="2348" spans="1:13" x14ac:dyDescent="0.25">
      <c r="A2348" s="31" t="s">
        <v>39</v>
      </c>
      <c r="B2348" s="11"/>
      <c r="C2348" s="12"/>
      <c r="D2348" s="28"/>
      <c r="E2348" s="28"/>
      <c r="F2348" s="28"/>
      <c r="G2348" s="10"/>
      <c r="H2348" s="15"/>
      <c r="I2348" s="10">
        <f t="shared" si="983"/>
        <v>0</v>
      </c>
    </row>
    <row r="2349" spans="1:13" x14ac:dyDescent="0.25">
      <c r="A2349" s="32" t="s">
        <v>28</v>
      </c>
      <c r="B2349" s="11"/>
      <c r="C2349" s="12"/>
      <c r="D2349" s="28"/>
      <c r="E2349" s="28"/>
      <c r="F2349" s="28"/>
      <c r="G2349" s="10"/>
      <c r="H2349" s="15"/>
      <c r="I2349" s="10">
        <f t="shared" ref="I2349:I2367" si="984">SUM(G2349*H2349)</f>
        <v>0</v>
      </c>
    </row>
    <row r="2350" spans="1:13" x14ac:dyDescent="0.25">
      <c r="A2350" s="32" t="s">
        <v>28</v>
      </c>
      <c r="B2350" s="11"/>
      <c r="C2350" s="12"/>
      <c r="D2350" s="28"/>
      <c r="E2350" s="28"/>
      <c r="F2350" s="28"/>
      <c r="G2350" s="10"/>
      <c r="H2350" s="15"/>
      <c r="I2350" s="10">
        <f t="shared" si="984"/>
        <v>0</v>
      </c>
    </row>
    <row r="2351" spans="1:13" x14ac:dyDescent="0.25">
      <c r="A2351" s="32" t="s">
        <v>28</v>
      </c>
      <c r="B2351" s="11"/>
      <c r="C2351" s="12"/>
      <c r="D2351" s="28"/>
      <c r="E2351" s="28"/>
      <c r="F2351" s="28"/>
      <c r="G2351" s="10"/>
      <c r="H2351" s="15"/>
      <c r="I2351" s="10">
        <f t="shared" si="984"/>
        <v>0</v>
      </c>
    </row>
    <row r="2352" spans="1:13" x14ac:dyDescent="0.25">
      <c r="A2352" t="s">
        <v>26</v>
      </c>
      <c r="B2352" s="11"/>
      <c r="C2352" s="12"/>
      <c r="D2352" s="28"/>
      <c r="E2352" s="28"/>
      <c r="F2352" s="28"/>
      <c r="G2352" s="33">
        <v>0.1</v>
      </c>
      <c r="H2352" s="15">
        <f>SUM(I2349:I2351)</f>
        <v>0</v>
      </c>
      <c r="I2352" s="10">
        <f t="shared" si="984"/>
        <v>0</v>
      </c>
    </row>
    <row r="2353" spans="2:13" x14ac:dyDescent="0.25">
      <c r="B2353" s="11" t="s">
        <v>27</v>
      </c>
      <c r="C2353" s="12"/>
      <c r="D2353" s="28"/>
      <c r="E2353" s="28"/>
      <c r="F2353" s="28"/>
      <c r="G2353" s="10"/>
      <c r="H2353" s="15"/>
      <c r="I2353" s="10">
        <f t="shared" si="984"/>
        <v>0</v>
      </c>
    </row>
    <row r="2354" spans="2:13" x14ac:dyDescent="0.25">
      <c r="B2354" s="11" t="s">
        <v>13</v>
      </c>
      <c r="C2354" s="12" t="s">
        <v>14</v>
      </c>
      <c r="D2354" s="28" t="s">
        <v>29</v>
      </c>
      <c r="E2354" s="28"/>
      <c r="F2354" s="28">
        <f>SUM(G2340:G2342)</f>
        <v>0</v>
      </c>
      <c r="G2354" s="34">
        <f>SUM(F2354)/20</f>
        <v>0</v>
      </c>
      <c r="H2354" s="23"/>
      <c r="I2354" s="10">
        <f t="shared" si="984"/>
        <v>0</v>
      </c>
    </row>
    <row r="2355" spans="2:13" x14ac:dyDescent="0.25">
      <c r="B2355" s="11" t="s">
        <v>13</v>
      </c>
      <c r="C2355" s="12" t="s">
        <v>14</v>
      </c>
      <c r="D2355" s="28" t="s">
        <v>30</v>
      </c>
      <c r="E2355" s="28"/>
      <c r="F2355" s="28">
        <f>SUM(G2343:G2345)</f>
        <v>0</v>
      </c>
      <c r="G2355" s="34">
        <f>SUM(F2355)/10</f>
        <v>0</v>
      </c>
      <c r="H2355" s="23"/>
      <c r="I2355" s="10">
        <f t="shared" si="984"/>
        <v>0</v>
      </c>
    </row>
    <row r="2356" spans="2:13" x14ac:dyDescent="0.25">
      <c r="B2356" s="11" t="s">
        <v>13</v>
      </c>
      <c r="C2356" s="12" t="s">
        <v>14</v>
      </c>
      <c r="D2356" s="28" t="s">
        <v>60</v>
      </c>
      <c r="E2356" s="28"/>
      <c r="F2356" s="69"/>
      <c r="G2356" s="34">
        <f>SUM(F2356)*0.25</f>
        <v>0</v>
      </c>
      <c r="H2356" s="23"/>
      <c r="I2356" s="10">
        <f t="shared" si="984"/>
        <v>0</v>
      </c>
    </row>
    <row r="2357" spans="2:13" x14ac:dyDescent="0.25">
      <c r="B2357" s="11" t="s">
        <v>13</v>
      </c>
      <c r="C2357" s="12" t="s">
        <v>14</v>
      </c>
      <c r="D2357" s="28"/>
      <c r="E2357" s="28"/>
      <c r="F2357" s="28"/>
      <c r="G2357" s="34"/>
      <c r="H2357" s="23"/>
      <c r="I2357" s="10">
        <f t="shared" si="984"/>
        <v>0</v>
      </c>
    </row>
    <row r="2358" spans="2:13" x14ac:dyDescent="0.25">
      <c r="B2358" s="11" t="s">
        <v>13</v>
      </c>
      <c r="C2358" s="12" t="s">
        <v>15</v>
      </c>
      <c r="D2358" s="28"/>
      <c r="E2358" s="28"/>
      <c r="F2358" s="28"/>
      <c r="G2358" s="34"/>
      <c r="H2358" s="23"/>
      <c r="I2358" s="10">
        <f t="shared" si="984"/>
        <v>0</v>
      </c>
    </row>
    <row r="2359" spans="2:13" x14ac:dyDescent="0.25">
      <c r="B2359" s="11" t="s">
        <v>13</v>
      </c>
      <c r="C2359" s="12" t="s">
        <v>15</v>
      </c>
      <c r="D2359" s="28"/>
      <c r="E2359" s="28"/>
      <c r="F2359" s="28"/>
      <c r="G2359" s="34"/>
      <c r="H2359" s="23"/>
      <c r="I2359" s="10">
        <f t="shared" si="984"/>
        <v>0</v>
      </c>
    </row>
    <row r="2360" spans="2:13" x14ac:dyDescent="0.25">
      <c r="B2360" s="11" t="s">
        <v>13</v>
      </c>
      <c r="C2360" s="12" t="s">
        <v>15</v>
      </c>
      <c r="D2360" s="28"/>
      <c r="E2360" s="28"/>
      <c r="F2360" s="28"/>
      <c r="G2360" s="34"/>
      <c r="H2360" s="23"/>
      <c r="I2360" s="10">
        <f t="shared" si="984"/>
        <v>0</v>
      </c>
    </row>
    <row r="2361" spans="2:13" x14ac:dyDescent="0.25">
      <c r="B2361" s="11" t="s">
        <v>13</v>
      </c>
      <c r="C2361" s="12" t="s">
        <v>16</v>
      </c>
      <c r="D2361" s="28"/>
      <c r="E2361" s="28"/>
      <c r="F2361" s="28"/>
      <c r="G2361" s="34"/>
      <c r="H2361" s="23"/>
      <c r="I2361" s="10">
        <f t="shared" si="984"/>
        <v>0</v>
      </c>
    </row>
    <row r="2362" spans="2:13" x14ac:dyDescent="0.25">
      <c r="B2362" s="11" t="s">
        <v>13</v>
      </c>
      <c r="C2362" s="12" t="s">
        <v>16</v>
      </c>
      <c r="D2362" s="28"/>
      <c r="E2362" s="28"/>
      <c r="F2362" s="28"/>
      <c r="G2362" s="34"/>
      <c r="H2362" s="23"/>
      <c r="I2362" s="10">
        <f t="shared" si="984"/>
        <v>0</v>
      </c>
    </row>
    <row r="2363" spans="2:13" x14ac:dyDescent="0.25">
      <c r="B2363" s="11" t="s">
        <v>21</v>
      </c>
      <c r="C2363" s="12" t="s">
        <v>14</v>
      </c>
      <c r="D2363" s="28"/>
      <c r="E2363" s="28"/>
      <c r="F2363" s="28"/>
      <c r="G2363" s="22">
        <f>SUM(G2354:G2357)</f>
        <v>0</v>
      </c>
      <c r="H2363" s="15">
        <v>37.42</v>
      </c>
      <c r="I2363" s="10">
        <f t="shared" si="984"/>
        <v>0</v>
      </c>
      <c r="K2363" s="5">
        <f>SUM(G2363)*I2338</f>
        <v>0</v>
      </c>
    </row>
    <row r="2364" spans="2:13" x14ac:dyDescent="0.25">
      <c r="B2364" s="11" t="s">
        <v>21</v>
      </c>
      <c r="C2364" s="12" t="s">
        <v>15</v>
      </c>
      <c r="D2364" s="28"/>
      <c r="E2364" s="28"/>
      <c r="F2364" s="28"/>
      <c r="G2364" s="22">
        <f>SUM(G2358:G2360)</f>
        <v>0</v>
      </c>
      <c r="H2364" s="15">
        <v>37.42</v>
      </c>
      <c r="I2364" s="10">
        <f t="shared" si="984"/>
        <v>0</v>
      </c>
      <c r="L2364" s="5">
        <f>SUM(G2364)*I2338</f>
        <v>0</v>
      </c>
    </row>
    <row r="2365" spans="2:13" x14ac:dyDescent="0.25">
      <c r="B2365" s="11" t="s">
        <v>21</v>
      </c>
      <c r="C2365" s="12" t="s">
        <v>16</v>
      </c>
      <c r="D2365" s="28"/>
      <c r="E2365" s="28"/>
      <c r="F2365" s="28"/>
      <c r="G2365" s="22">
        <f>SUM(G2361:G2362)</f>
        <v>0</v>
      </c>
      <c r="H2365" s="15">
        <v>37.42</v>
      </c>
      <c r="I2365" s="10">
        <f t="shared" si="984"/>
        <v>0</v>
      </c>
      <c r="M2365" s="5">
        <f>SUM(G2365)*I2338</f>
        <v>0</v>
      </c>
    </row>
    <row r="2366" spans="2:13" x14ac:dyDescent="0.25">
      <c r="B2366" s="11" t="s">
        <v>13</v>
      </c>
      <c r="C2366" s="12" t="s">
        <v>17</v>
      </c>
      <c r="D2366" s="28"/>
      <c r="E2366" s="28"/>
      <c r="F2366" s="28"/>
      <c r="G2366" s="34"/>
      <c r="H2366" s="15">
        <v>37.42</v>
      </c>
      <c r="I2366" s="10">
        <f t="shared" si="984"/>
        <v>0</v>
      </c>
      <c r="L2366" s="5">
        <f>SUM(G2366)*I2338</f>
        <v>0</v>
      </c>
    </row>
    <row r="2367" spans="2:13" x14ac:dyDescent="0.25">
      <c r="B2367" s="11" t="s">
        <v>12</v>
      </c>
      <c r="C2367" s="12"/>
      <c r="D2367" s="28"/>
      <c r="E2367" s="28"/>
      <c r="F2367" s="28"/>
      <c r="G2367" s="10"/>
      <c r="H2367" s="15">
        <v>37.42</v>
      </c>
      <c r="I2367" s="10">
        <f t="shared" si="984"/>
        <v>0</v>
      </c>
    </row>
    <row r="2368" spans="2:13" x14ac:dyDescent="0.25">
      <c r="B2368" s="11" t="s">
        <v>11</v>
      </c>
      <c r="C2368" s="12"/>
      <c r="D2368" s="28"/>
      <c r="E2368" s="28"/>
      <c r="F2368" s="28"/>
      <c r="G2368" s="10">
        <v>1</v>
      </c>
      <c r="H2368" s="15">
        <f>SUM(I2340:I2367)*0.01</f>
        <v>0</v>
      </c>
      <c r="I2368" s="10">
        <f>SUM(G2368*H2368)</f>
        <v>0</v>
      </c>
    </row>
    <row r="2369" spans="1:26" s="2" customFormat="1" x14ac:dyDescent="0.25">
      <c r="B2369" s="8" t="s">
        <v>10</v>
      </c>
      <c r="D2369" s="27"/>
      <c r="E2369" s="27"/>
      <c r="F2369" s="27"/>
      <c r="G2369" s="6">
        <f>SUM(G2363:G2366)</f>
        <v>0</v>
      </c>
      <c r="H2369" s="14"/>
      <c r="I2369" s="6">
        <f>SUM(I2340:I2368)</f>
        <v>0</v>
      </c>
      <c r="J2369" s="6">
        <f>SUM(I2369)*I2338</f>
        <v>0</v>
      </c>
      <c r="K2369" s="6">
        <f>SUM(K2363:K2368)</f>
        <v>0</v>
      </c>
      <c r="L2369" s="6">
        <f t="shared" ref="L2369" si="985">SUM(L2363:L2368)</f>
        <v>0</v>
      </c>
      <c r="M2369" s="6">
        <f t="shared" ref="M2369" si="986">SUM(M2363:M2368)</f>
        <v>0</v>
      </c>
    </row>
    <row r="2370" spans="1:26" ht="15.6" x14ac:dyDescent="0.3">
      <c r="A2370" s="3" t="s">
        <v>9</v>
      </c>
      <c r="B2370" s="67" t="str">
        <f>'JMS SHEDULE OF WORKS'!D77</f>
        <v>SA-10 EOT Female vanity unit</v>
      </c>
      <c r="D2370" s="26" t="str">
        <f>'JMS SHEDULE OF WORKS'!F77</f>
        <v>2600mm X 500mm X 400mm</v>
      </c>
      <c r="F2370" s="68" t="str">
        <f>'JMS SHEDULE OF WORKS'!J77</f>
        <v>EOT-12</v>
      </c>
      <c r="H2370" s="13" t="s">
        <v>22</v>
      </c>
      <c r="I2370" s="24">
        <f>'JMS SHEDULE OF WORKS'!G77</f>
        <v>1</v>
      </c>
      <c r="N2370" s="3" t="s">
        <v>9</v>
      </c>
      <c r="O2370" s="67">
        <f>'JMS SHEDULE OF WORKS'!Q77</f>
        <v>0</v>
      </c>
      <c r="Q2370" s="26">
        <f>'JMS SHEDULE OF WORKS'!S77</f>
        <v>43748</v>
      </c>
      <c r="R2370" s="26"/>
      <c r="S2370" s="68">
        <f>'JMS SHEDULE OF WORKS'!W77</f>
        <v>0</v>
      </c>
      <c r="T2370" s="5"/>
      <c r="U2370" s="13" t="s">
        <v>22</v>
      </c>
      <c r="V2370" s="24">
        <f>'JMS SHEDULE OF WORKS'!T77</f>
        <v>0</v>
      </c>
      <c r="W2370" s="5"/>
      <c r="X2370" s="5"/>
      <c r="Y2370" s="5"/>
      <c r="Z2370" s="5"/>
    </row>
    <row r="2371" spans="1:26" s="2" customFormat="1" x14ac:dyDescent="0.25">
      <c r="A2371" s="66" t="str">
        <f>'JMS SHEDULE OF WORKS'!A77</f>
        <v>6881/73</v>
      </c>
      <c r="B2371" s="8" t="s">
        <v>3</v>
      </c>
      <c r="C2371" s="2" t="s">
        <v>4</v>
      </c>
      <c r="D2371" s="27" t="s">
        <v>5</v>
      </c>
      <c r="E2371" s="27" t="s">
        <v>5</v>
      </c>
      <c r="F2371" s="27" t="s">
        <v>23</v>
      </c>
      <c r="G2371" s="6" t="s">
        <v>6</v>
      </c>
      <c r="H2371" s="14" t="s">
        <v>7</v>
      </c>
      <c r="I2371" s="6" t="s">
        <v>8</v>
      </c>
      <c r="J2371" s="6"/>
      <c r="K2371" s="6" t="s">
        <v>18</v>
      </c>
      <c r="L2371" s="6" t="s">
        <v>19</v>
      </c>
      <c r="M2371" s="6" t="s">
        <v>20</v>
      </c>
      <c r="N2371" s="66">
        <f>'JMS SHEDULE OF WORKS'!N77</f>
        <v>6225.3773999999994</v>
      </c>
      <c r="O2371" s="8" t="s">
        <v>3</v>
      </c>
      <c r="P2371" s="2" t="s">
        <v>4</v>
      </c>
      <c r="Q2371" s="27" t="s">
        <v>5</v>
      </c>
      <c r="R2371" s="27" t="s">
        <v>5</v>
      </c>
      <c r="S2371" s="27" t="s">
        <v>23</v>
      </c>
      <c r="T2371" s="6" t="s">
        <v>6</v>
      </c>
      <c r="U2371" s="14" t="s">
        <v>7</v>
      </c>
      <c r="V2371" s="6" t="s">
        <v>8</v>
      </c>
      <c r="W2371" s="6"/>
      <c r="X2371" s="6" t="s">
        <v>18</v>
      </c>
      <c r="Y2371" s="6" t="s">
        <v>19</v>
      </c>
      <c r="Z2371" s="6" t="s">
        <v>20</v>
      </c>
    </row>
    <row r="2372" spans="1:26" x14ac:dyDescent="0.25">
      <c r="A2372" s="30" t="s">
        <v>24</v>
      </c>
      <c r="B2372" s="11"/>
      <c r="C2372" s="12"/>
      <c r="D2372" s="28"/>
      <c r="E2372" s="28"/>
      <c r="F2372" s="28">
        <f t="shared" ref="F2372:F2377" si="987">SUM(D2372*E2372)</f>
        <v>0</v>
      </c>
      <c r="G2372" s="10"/>
      <c r="H2372" s="15"/>
      <c r="I2372" s="10">
        <f t="shared" ref="I2372:I2377" si="988">SUM(F2372*G2372)*H2372</f>
        <v>0</v>
      </c>
      <c r="N2372" s="30" t="s">
        <v>24</v>
      </c>
      <c r="O2372" s="11"/>
      <c r="P2372" s="12"/>
      <c r="Q2372" s="28"/>
      <c r="R2372" s="28"/>
      <c r="S2372" s="28">
        <f t="shared" ref="S2372:S2377" si="989">SUM(Q2372*R2372)</f>
        <v>0</v>
      </c>
      <c r="T2372" s="10"/>
      <c r="U2372" s="15"/>
      <c r="V2372" s="10">
        <f t="shared" ref="V2372:V2377" si="990">SUM(S2372*T2372)*U2372</f>
        <v>0</v>
      </c>
      <c r="W2372" s="5"/>
      <c r="X2372" s="5"/>
      <c r="Y2372" s="5"/>
      <c r="Z2372" s="5"/>
    </row>
    <row r="2373" spans="1:26" x14ac:dyDescent="0.25">
      <c r="A2373" s="30" t="s">
        <v>24</v>
      </c>
      <c r="B2373" s="11"/>
      <c r="C2373" s="12"/>
      <c r="D2373" s="28"/>
      <c r="E2373" s="28"/>
      <c r="F2373" s="28">
        <f t="shared" si="987"/>
        <v>0</v>
      </c>
      <c r="G2373" s="10"/>
      <c r="H2373" s="15"/>
      <c r="I2373" s="10">
        <f t="shared" si="988"/>
        <v>0</v>
      </c>
      <c r="N2373" s="30" t="s">
        <v>24</v>
      </c>
      <c r="O2373" s="11"/>
      <c r="P2373" s="12"/>
      <c r="Q2373" s="28"/>
      <c r="R2373" s="28"/>
      <c r="S2373" s="28">
        <f t="shared" si="989"/>
        <v>0</v>
      </c>
      <c r="T2373" s="10"/>
      <c r="U2373" s="15"/>
      <c r="V2373" s="10">
        <f t="shared" si="990"/>
        <v>0</v>
      </c>
      <c r="W2373" s="5"/>
      <c r="X2373" s="5"/>
      <c r="Y2373" s="5"/>
      <c r="Z2373" s="5"/>
    </row>
    <row r="2374" spans="1:26" x14ac:dyDescent="0.25">
      <c r="A2374" s="30" t="s">
        <v>24</v>
      </c>
      <c r="B2374" s="11"/>
      <c r="C2374" s="12"/>
      <c r="D2374" s="28"/>
      <c r="E2374" s="28"/>
      <c r="F2374" s="28">
        <f t="shared" si="987"/>
        <v>0</v>
      </c>
      <c r="G2374" s="10"/>
      <c r="H2374" s="15"/>
      <c r="I2374" s="10">
        <f t="shared" si="988"/>
        <v>0</v>
      </c>
      <c r="N2374" s="30" t="s">
        <v>24</v>
      </c>
      <c r="O2374" s="11"/>
      <c r="P2374" s="12"/>
      <c r="Q2374" s="28"/>
      <c r="R2374" s="28"/>
      <c r="S2374" s="28">
        <f t="shared" si="989"/>
        <v>0</v>
      </c>
      <c r="T2374" s="10"/>
      <c r="U2374" s="15"/>
      <c r="V2374" s="10">
        <f t="shared" si="990"/>
        <v>0</v>
      </c>
      <c r="W2374" s="5"/>
      <c r="X2374" s="5"/>
      <c r="Y2374" s="5"/>
      <c r="Z2374" s="5"/>
    </row>
    <row r="2375" spans="1:26" x14ac:dyDescent="0.25">
      <c r="A2375" s="31" t="s">
        <v>25</v>
      </c>
      <c r="B2375" s="11"/>
      <c r="C2375" s="12"/>
      <c r="D2375" s="28"/>
      <c r="E2375" s="28"/>
      <c r="F2375" s="28">
        <f t="shared" si="987"/>
        <v>0</v>
      </c>
      <c r="G2375" s="10"/>
      <c r="H2375" s="15"/>
      <c r="I2375" s="10">
        <f t="shared" si="988"/>
        <v>0</v>
      </c>
      <c r="N2375" s="31" t="s">
        <v>25</v>
      </c>
      <c r="O2375" s="11"/>
      <c r="P2375" s="12"/>
      <c r="Q2375" s="28"/>
      <c r="R2375" s="28"/>
      <c r="S2375" s="28">
        <f t="shared" si="989"/>
        <v>0</v>
      </c>
      <c r="T2375" s="10"/>
      <c r="U2375" s="15"/>
      <c r="V2375" s="10">
        <f t="shared" si="990"/>
        <v>0</v>
      </c>
      <c r="W2375" s="5"/>
      <c r="X2375" s="5"/>
      <c r="Y2375" s="5"/>
      <c r="Z2375" s="5"/>
    </row>
    <row r="2376" spans="1:26" x14ac:dyDescent="0.25">
      <c r="A2376" s="31" t="s">
        <v>25</v>
      </c>
      <c r="B2376" s="11"/>
      <c r="C2376" s="12"/>
      <c r="D2376" s="28"/>
      <c r="E2376" s="28"/>
      <c r="F2376" s="28">
        <f t="shared" si="987"/>
        <v>0</v>
      </c>
      <c r="G2376" s="10"/>
      <c r="H2376" s="15"/>
      <c r="I2376" s="10">
        <f t="shared" si="988"/>
        <v>0</v>
      </c>
      <c r="N2376" s="31" t="s">
        <v>25</v>
      </c>
      <c r="O2376" s="11"/>
      <c r="P2376" s="12"/>
      <c r="Q2376" s="28"/>
      <c r="R2376" s="28"/>
      <c r="S2376" s="28">
        <f t="shared" si="989"/>
        <v>0</v>
      </c>
      <c r="T2376" s="10"/>
      <c r="U2376" s="15"/>
      <c r="V2376" s="10">
        <f t="shared" si="990"/>
        <v>0</v>
      </c>
      <c r="W2376" s="5"/>
      <c r="X2376" s="5"/>
      <c r="Y2376" s="5"/>
      <c r="Z2376" s="5"/>
    </row>
    <row r="2377" spans="1:26" x14ac:dyDescent="0.25">
      <c r="A2377" s="31" t="s">
        <v>25</v>
      </c>
      <c r="B2377" s="11"/>
      <c r="C2377" s="12"/>
      <c r="D2377" s="28"/>
      <c r="E2377" s="28"/>
      <c r="F2377" s="28">
        <f t="shared" si="987"/>
        <v>0</v>
      </c>
      <c r="G2377" s="10"/>
      <c r="H2377" s="15"/>
      <c r="I2377" s="10">
        <f t="shared" si="988"/>
        <v>0</v>
      </c>
      <c r="N2377" s="31" t="s">
        <v>25</v>
      </c>
      <c r="O2377" s="11"/>
      <c r="P2377" s="12"/>
      <c r="Q2377" s="28"/>
      <c r="R2377" s="28"/>
      <c r="S2377" s="28">
        <f t="shared" si="989"/>
        <v>0</v>
      </c>
      <c r="T2377" s="10"/>
      <c r="U2377" s="15"/>
      <c r="V2377" s="10">
        <f t="shared" si="990"/>
        <v>0</v>
      </c>
      <c r="W2377" s="5"/>
      <c r="X2377" s="5"/>
      <c r="Y2377" s="5"/>
      <c r="Z2377" s="5"/>
    </row>
    <row r="2378" spans="1:26" x14ac:dyDescent="0.25">
      <c r="A2378" s="31" t="s">
        <v>39</v>
      </c>
      <c r="B2378" s="11"/>
      <c r="C2378" s="12"/>
      <c r="D2378" s="28"/>
      <c r="E2378" s="28"/>
      <c r="F2378" s="28"/>
      <c r="G2378" s="10"/>
      <c r="H2378" s="15"/>
      <c r="I2378" s="10">
        <f t="shared" ref="I2378:I2380" si="991">SUM(G2378*H2378)</f>
        <v>0</v>
      </c>
      <c r="N2378" s="31" t="s">
        <v>39</v>
      </c>
      <c r="O2378" s="11"/>
      <c r="P2378" s="12"/>
      <c r="Q2378" s="28"/>
      <c r="R2378" s="28"/>
      <c r="S2378" s="28"/>
      <c r="T2378" s="10"/>
      <c r="U2378" s="15"/>
      <c r="V2378" s="10">
        <f t="shared" ref="V2378:V2380" si="992">SUM(T2378*U2378)</f>
        <v>0</v>
      </c>
      <c r="W2378" s="5"/>
      <c r="X2378" s="5"/>
      <c r="Y2378" s="5"/>
      <c r="Z2378" s="5"/>
    </row>
    <row r="2379" spans="1:26" x14ac:dyDescent="0.25">
      <c r="A2379" s="31" t="s">
        <v>39</v>
      </c>
      <c r="B2379" s="11"/>
      <c r="C2379" s="12"/>
      <c r="D2379" s="28"/>
      <c r="E2379" s="28"/>
      <c r="F2379" s="28"/>
      <c r="G2379" s="10"/>
      <c r="H2379" s="15"/>
      <c r="I2379" s="10">
        <f t="shared" si="991"/>
        <v>0</v>
      </c>
      <c r="N2379" s="31" t="s">
        <v>39</v>
      </c>
      <c r="O2379" s="11"/>
      <c r="P2379" s="12"/>
      <c r="Q2379" s="28"/>
      <c r="R2379" s="28"/>
      <c r="S2379" s="28"/>
      <c r="T2379" s="10"/>
      <c r="U2379" s="15"/>
      <c r="V2379" s="10">
        <f t="shared" si="992"/>
        <v>0</v>
      </c>
      <c r="W2379" s="5"/>
      <c r="X2379" s="5"/>
      <c r="Y2379" s="5"/>
      <c r="Z2379" s="5"/>
    </row>
    <row r="2380" spans="1:26" x14ac:dyDescent="0.25">
      <c r="A2380" s="31" t="s">
        <v>39</v>
      </c>
      <c r="B2380" s="11"/>
      <c r="C2380" s="12"/>
      <c r="D2380" s="28"/>
      <c r="E2380" s="28"/>
      <c r="F2380" s="28"/>
      <c r="G2380" s="10"/>
      <c r="H2380" s="15"/>
      <c r="I2380" s="10">
        <f t="shared" si="991"/>
        <v>0</v>
      </c>
      <c r="N2380" s="31" t="s">
        <v>39</v>
      </c>
      <c r="O2380" s="11"/>
      <c r="P2380" s="12"/>
      <c r="Q2380" s="28"/>
      <c r="R2380" s="28"/>
      <c r="S2380" s="28"/>
      <c r="T2380" s="10"/>
      <c r="U2380" s="15"/>
      <c r="V2380" s="10">
        <f t="shared" si="992"/>
        <v>0</v>
      </c>
      <c r="W2380" s="5"/>
      <c r="X2380" s="5"/>
      <c r="Y2380" s="5"/>
      <c r="Z2380" s="5"/>
    </row>
    <row r="2381" spans="1:26" x14ac:dyDescent="0.25">
      <c r="A2381" s="32" t="s">
        <v>28</v>
      </c>
      <c r="B2381" s="11" t="s">
        <v>1236</v>
      </c>
      <c r="C2381" s="12"/>
      <c r="D2381" s="28"/>
      <c r="E2381" s="28"/>
      <c r="F2381" s="28"/>
      <c r="G2381" s="10">
        <v>1</v>
      </c>
      <c r="H2381" s="15">
        <v>3250</v>
      </c>
      <c r="I2381" s="10">
        <f t="shared" ref="I2381:I2400" si="993">SUM(G2381*H2381)</f>
        <v>3250</v>
      </c>
      <c r="J2381" s="5" t="s">
        <v>1252</v>
      </c>
      <c r="N2381" s="32" t="s">
        <v>28</v>
      </c>
      <c r="O2381" s="11" t="s">
        <v>1236</v>
      </c>
      <c r="P2381" s="12"/>
      <c r="Q2381" s="28"/>
      <c r="R2381" s="28"/>
      <c r="S2381" s="28"/>
      <c r="T2381" s="10">
        <v>1</v>
      </c>
      <c r="U2381" s="15">
        <v>3250</v>
      </c>
      <c r="V2381" s="10">
        <f t="shared" ref="V2381:V2400" si="994">SUM(T2381*U2381)</f>
        <v>3250</v>
      </c>
      <c r="W2381" s="5" t="s">
        <v>1252</v>
      </c>
      <c r="X2381" s="5"/>
      <c r="Y2381" s="5"/>
      <c r="Z2381" s="5"/>
    </row>
    <row r="2382" spans="1:26" x14ac:dyDescent="0.25">
      <c r="A2382" s="32" t="s">
        <v>28</v>
      </c>
      <c r="B2382" s="11" t="s">
        <v>1237</v>
      </c>
      <c r="C2382" s="12"/>
      <c r="D2382" s="28"/>
      <c r="E2382" s="28"/>
      <c r="F2382" s="28"/>
      <c r="G2382" s="10">
        <v>1</v>
      </c>
      <c r="H2382" s="15">
        <v>1317</v>
      </c>
      <c r="I2382" s="10">
        <f t="shared" si="993"/>
        <v>1317</v>
      </c>
      <c r="J2382" s="10" t="s">
        <v>1240</v>
      </c>
      <c r="N2382" s="32" t="s">
        <v>28</v>
      </c>
      <c r="O2382" s="11" t="s">
        <v>1237</v>
      </c>
      <c r="P2382" s="12"/>
      <c r="Q2382" s="28"/>
      <c r="R2382" s="28"/>
      <c r="S2382" s="28"/>
      <c r="T2382" s="10">
        <v>1</v>
      </c>
      <c r="U2382" s="15">
        <v>1317</v>
      </c>
      <c r="V2382" s="10">
        <f t="shared" si="994"/>
        <v>1317</v>
      </c>
      <c r="W2382" s="10" t="s">
        <v>1240</v>
      </c>
      <c r="X2382" s="5"/>
      <c r="Y2382" s="5"/>
      <c r="Z2382" s="5"/>
    </row>
    <row r="2383" spans="1:26" x14ac:dyDescent="0.25">
      <c r="A2383" s="32" t="s">
        <v>28</v>
      </c>
      <c r="B2383" s="11" t="s">
        <v>1239</v>
      </c>
      <c r="C2383" s="12"/>
      <c r="D2383" s="28"/>
      <c r="E2383" s="28"/>
      <c r="F2383" s="28"/>
      <c r="G2383" s="10">
        <v>1</v>
      </c>
      <c r="H2383" s="15">
        <v>364</v>
      </c>
      <c r="I2383" s="10">
        <f t="shared" si="993"/>
        <v>364</v>
      </c>
      <c r="J2383" s="10" t="s">
        <v>1240</v>
      </c>
      <c r="N2383" s="32" t="s">
        <v>28</v>
      </c>
      <c r="O2383" s="11" t="s">
        <v>1239</v>
      </c>
      <c r="P2383" s="12"/>
      <c r="Q2383" s="28"/>
      <c r="R2383" s="28"/>
      <c r="S2383" s="28"/>
      <c r="T2383" s="10">
        <v>1</v>
      </c>
      <c r="U2383" s="15">
        <v>364</v>
      </c>
      <c r="V2383" s="10">
        <f t="shared" si="994"/>
        <v>364</v>
      </c>
      <c r="W2383" s="10" t="s">
        <v>1240</v>
      </c>
      <c r="X2383" s="5"/>
      <c r="Y2383" s="5"/>
      <c r="Z2383" s="5"/>
    </row>
    <row r="2384" spans="1:26" x14ac:dyDescent="0.25">
      <c r="A2384" s="32" t="s">
        <v>28</v>
      </c>
      <c r="B2384" s="11" t="s">
        <v>1242</v>
      </c>
      <c r="C2384" s="12"/>
      <c r="D2384" s="28"/>
      <c r="E2384" s="28"/>
      <c r="F2384" s="28"/>
      <c r="G2384" s="10">
        <v>0.4</v>
      </c>
      <c r="H2384" s="15">
        <f>SUM(I2382:I2383)</f>
        <v>1681</v>
      </c>
      <c r="I2384" s="10">
        <f t="shared" si="993"/>
        <v>672.40000000000009</v>
      </c>
      <c r="J2384" s="10" t="s">
        <v>1240</v>
      </c>
      <c r="N2384" s="32" t="s">
        <v>28</v>
      </c>
      <c r="O2384" s="11" t="s">
        <v>1242</v>
      </c>
      <c r="P2384" s="12"/>
      <c r="Q2384" s="28"/>
      <c r="R2384" s="28"/>
      <c r="S2384" s="28"/>
      <c r="T2384" s="10">
        <v>0.4</v>
      </c>
      <c r="U2384" s="15">
        <f>SUM(V2382:V2383)</f>
        <v>1681</v>
      </c>
      <c r="V2384" s="10">
        <f t="shared" si="994"/>
        <v>672.40000000000009</v>
      </c>
      <c r="W2384" s="10" t="s">
        <v>1240</v>
      </c>
      <c r="X2384" s="5"/>
      <c r="Y2384" s="5"/>
      <c r="Z2384" s="5"/>
    </row>
    <row r="2385" spans="1:26" x14ac:dyDescent="0.25">
      <c r="A2385" t="s">
        <v>26</v>
      </c>
      <c r="B2385" s="11"/>
      <c r="C2385" s="12"/>
      <c r="D2385" s="28"/>
      <c r="E2385" s="28"/>
      <c r="F2385" s="28"/>
      <c r="G2385" s="33">
        <v>0.1</v>
      </c>
      <c r="H2385" s="15">
        <f>SUM(I2381:I2384)</f>
        <v>5603.4</v>
      </c>
      <c r="I2385" s="10">
        <f t="shared" si="993"/>
        <v>560.34</v>
      </c>
      <c r="N2385" t="s">
        <v>26</v>
      </c>
      <c r="O2385" s="11"/>
      <c r="P2385" s="12"/>
      <c r="Q2385" s="28"/>
      <c r="R2385" s="28"/>
      <c r="S2385" s="28"/>
      <c r="T2385" s="33">
        <v>0.1</v>
      </c>
      <c r="U2385" s="15">
        <f>SUM(V2381:V2384)</f>
        <v>5603.4</v>
      </c>
      <c r="V2385" s="10">
        <f t="shared" si="994"/>
        <v>560.34</v>
      </c>
      <c r="W2385" s="5"/>
      <c r="X2385" s="5"/>
      <c r="Y2385" s="5"/>
      <c r="Z2385" s="5"/>
    </row>
    <row r="2386" spans="1:26" x14ac:dyDescent="0.25">
      <c r="B2386" s="11" t="s">
        <v>27</v>
      </c>
      <c r="C2386" s="12"/>
      <c r="D2386" s="28"/>
      <c r="E2386" s="28"/>
      <c r="F2386" s="28"/>
      <c r="G2386" s="10"/>
      <c r="H2386" s="15"/>
      <c r="I2386" s="10">
        <f t="shared" si="993"/>
        <v>0</v>
      </c>
      <c r="O2386" s="11" t="s">
        <v>27</v>
      </c>
      <c r="P2386" s="12"/>
      <c r="Q2386" s="28"/>
      <c r="R2386" s="28"/>
      <c r="S2386" s="28"/>
      <c r="T2386" s="10"/>
      <c r="U2386" s="15"/>
      <c r="V2386" s="10">
        <f t="shared" si="994"/>
        <v>0</v>
      </c>
      <c r="W2386" s="5"/>
      <c r="X2386" s="5"/>
      <c r="Y2386" s="5"/>
      <c r="Z2386" s="5"/>
    </row>
    <row r="2387" spans="1:26" x14ac:dyDescent="0.25">
      <c r="B2387" s="11" t="s">
        <v>13</v>
      </c>
      <c r="C2387" s="12" t="s">
        <v>14</v>
      </c>
      <c r="D2387" s="28" t="s">
        <v>29</v>
      </c>
      <c r="E2387" s="28"/>
      <c r="F2387" s="28">
        <f>SUM(G2372:G2374)</f>
        <v>0</v>
      </c>
      <c r="G2387" s="34">
        <f>SUM(F2387)/20</f>
        <v>0</v>
      </c>
      <c r="H2387" s="23"/>
      <c r="I2387" s="10">
        <f t="shared" si="993"/>
        <v>0</v>
      </c>
      <c r="O2387" s="11" t="s">
        <v>13</v>
      </c>
      <c r="P2387" s="12" t="s">
        <v>14</v>
      </c>
      <c r="Q2387" s="28" t="s">
        <v>29</v>
      </c>
      <c r="R2387" s="28"/>
      <c r="S2387" s="28">
        <f>SUM(T2372:T2374)</f>
        <v>0</v>
      </c>
      <c r="T2387" s="34">
        <f>SUM(S2387)/20</f>
        <v>0</v>
      </c>
      <c r="U2387" s="23"/>
      <c r="V2387" s="10">
        <f t="shared" si="994"/>
        <v>0</v>
      </c>
      <c r="W2387" s="5"/>
      <c r="X2387" s="5"/>
      <c r="Y2387" s="5"/>
      <c r="Z2387" s="5"/>
    </row>
    <row r="2388" spans="1:26" x14ac:dyDescent="0.25">
      <c r="B2388" s="11" t="s">
        <v>13</v>
      </c>
      <c r="C2388" s="12" t="s">
        <v>14</v>
      </c>
      <c r="D2388" s="28" t="s">
        <v>30</v>
      </c>
      <c r="E2388" s="28"/>
      <c r="F2388" s="28">
        <f>SUM(G2375:G2377)</f>
        <v>0</v>
      </c>
      <c r="G2388" s="34">
        <f>SUM(F2388)/10</f>
        <v>0</v>
      </c>
      <c r="H2388" s="23"/>
      <c r="I2388" s="10">
        <f t="shared" si="993"/>
        <v>0</v>
      </c>
      <c r="O2388" s="11" t="s">
        <v>13</v>
      </c>
      <c r="P2388" s="12" t="s">
        <v>14</v>
      </c>
      <c r="Q2388" s="28" t="s">
        <v>30</v>
      </c>
      <c r="R2388" s="28"/>
      <c r="S2388" s="28">
        <f>SUM(T2375:T2377)</f>
        <v>0</v>
      </c>
      <c r="T2388" s="34">
        <f>SUM(S2388)/10</f>
        <v>0</v>
      </c>
      <c r="U2388" s="23"/>
      <c r="V2388" s="10">
        <f t="shared" si="994"/>
        <v>0</v>
      </c>
      <c r="W2388" s="5"/>
      <c r="X2388" s="5"/>
      <c r="Y2388" s="5"/>
      <c r="Z2388" s="5"/>
    </row>
    <row r="2389" spans="1:26" x14ac:dyDescent="0.25">
      <c r="B2389" s="11" t="s">
        <v>13</v>
      </c>
      <c r="C2389" s="12" t="s">
        <v>14</v>
      </c>
      <c r="D2389" s="28" t="s">
        <v>60</v>
      </c>
      <c r="E2389" s="28"/>
      <c r="F2389" s="69"/>
      <c r="G2389" s="34">
        <f>SUM(F2389)*0.25</f>
        <v>0</v>
      </c>
      <c r="H2389" s="23"/>
      <c r="I2389" s="10">
        <f t="shared" si="993"/>
        <v>0</v>
      </c>
      <c r="O2389" s="11" t="s">
        <v>13</v>
      </c>
      <c r="P2389" s="12" t="s">
        <v>14</v>
      </c>
      <c r="Q2389" s="28" t="s">
        <v>60</v>
      </c>
      <c r="R2389" s="28"/>
      <c r="S2389" s="69"/>
      <c r="T2389" s="34">
        <f>SUM(S2389)*0.25</f>
        <v>0</v>
      </c>
      <c r="U2389" s="23"/>
      <c r="V2389" s="10">
        <f t="shared" si="994"/>
        <v>0</v>
      </c>
      <c r="W2389" s="5"/>
      <c r="X2389" s="5"/>
      <c r="Y2389" s="5"/>
      <c r="Z2389" s="5"/>
    </row>
    <row r="2390" spans="1:26" x14ac:dyDescent="0.25">
      <c r="B2390" s="11" t="s">
        <v>13</v>
      </c>
      <c r="C2390" s="12" t="s">
        <v>14</v>
      </c>
      <c r="D2390" s="28"/>
      <c r="E2390" s="28"/>
      <c r="F2390" s="28"/>
      <c r="G2390" s="34"/>
      <c r="H2390" s="23"/>
      <c r="I2390" s="10">
        <f t="shared" si="993"/>
        <v>0</v>
      </c>
      <c r="O2390" s="11" t="s">
        <v>13</v>
      </c>
      <c r="P2390" s="12" t="s">
        <v>14</v>
      </c>
      <c r="Q2390" s="28"/>
      <c r="R2390" s="28"/>
      <c r="S2390" s="28"/>
      <c r="T2390" s="34"/>
      <c r="U2390" s="23"/>
      <c r="V2390" s="10">
        <f t="shared" si="994"/>
        <v>0</v>
      </c>
      <c r="W2390" s="5"/>
      <c r="X2390" s="5"/>
      <c r="Y2390" s="5"/>
      <c r="Z2390" s="5"/>
    </row>
    <row r="2391" spans="1:26" x14ac:dyDescent="0.25">
      <c r="B2391" s="11" t="s">
        <v>13</v>
      </c>
      <c r="C2391" s="12" t="s">
        <v>15</v>
      </c>
      <c r="D2391" s="28"/>
      <c r="E2391" s="28"/>
      <c r="F2391" s="28"/>
      <c r="G2391" s="34"/>
      <c r="H2391" s="23"/>
      <c r="I2391" s="10">
        <f t="shared" si="993"/>
        <v>0</v>
      </c>
      <c r="O2391" s="11" t="s">
        <v>13</v>
      </c>
      <c r="P2391" s="12" t="s">
        <v>15</v>
      </c>
      <c r="Q2391" s="28"/>
      <c r="R2391" s="28"/>
      <c r="S2391" s="28"/>
      <c r="T2391" s="34"/>
      <c r="U2391" s="23"/>
      <c r="V2391" s="10">
        <f t="shared" si="994"/>
        <v>0</v>
      </c>
      <c r="W2391" s="5"/>
      <c r="X2391" s="5"/>
      <c r="Y2391" s="5"/>
      <c r="Z2391" s="5"/>
    </row>
    <row r="2392" spans="1:26" x14ac:dyDescent="0.25">
      <c r="B2392" s="11" t="s">
        <v>13</v>
      </c>
      <c r="C2392" s="12" t="s">
        <v>15</v>
      </c>
      <c r="D2392" s="28"/>
      <c r="E2392" s="28"/>
      <c r="F2392" s="28"/>
      <c r="G2392" s="34"/>
      <c r="H2392" s="23"/>
      <c r="I2392" s="10">
        <f t="shared" si="993"/>
        <v>0</v>
      </c>
      <c r="O2392" s="11" t="s">
        <v>13</v>
      </c>
      <c r="P2392" s="12" t="s">
        <v>15</v>
      </c>
      <c r="Q2392" s="28"/>
      <c r="R2392" s="28"/>
      <c r="S2392" s="28"/>
      <c r="T2392" s="34"/>
      <c r="U2392" s="23"/>
      <c r="V2392" s="10">
        <f t="shared" si="994"/>
        <v>0</v>
      </c>
      <c r="W2392" s="5"/>
      <c r="X2392" s="5"/>
      <c r="Y2392" s="5"/>
      <c r="Z2392" s="5"/>
    </row>
    <row r="2393" spans="1:26" x14ac:dyDescent="0.25">
      <c r="B2393" s="11" t="s">
        <v>13</v>
      </c>
      <c r="C2393" s="12" t="s">
        <v>15</v>
      </c>
      <c r="D2393" s="28"/>
      <c r="E2393" s="28"/>
      <c r="F2393" s="28"/>
      <c r="G2393" s="34"/>
      <c r="H2393" s="23"/>
      <c r="I2393" s="10">
        <f t="shared" si="993"/>
        <v>0</v>
      </c>
      <c r="O2393" s="11" t="s">
        <v>13</v>
      </c>
      <c r="P2393" s="12" t="s">
        <v>15</v>
      </c>
      <c r="Q2393" s="28"/>
      <c r="R2393" s="28"/>
      <c r="S2393" s="28"/>
      <c r="T2393" s="34"/>
      <c r="U2393" s="23"/>
      <c r="V2393" s="10">
        <f t="shared" si="994"/>
        <v>0</v>
      </c>
      <c r="W2393" s="5"/>
      <c r="X2393" s="5"/>
      <c r="Y2393" s="5"/>
      <c r="Z2393" s="5"/>
    </row>
    <row r="2394" spans="1:26" x14ac:dyDescent="0.25">
      <c r="B2394" s="11" t="s">
        <v>13</v>
      </c>
      <c r="C2394" s="12" t="s">
        <v>16</v>
      </c>
      <c r="D2394" s="28"/>
      <c r="E2394" s="28"/>
      <c r="F2394" s="28"/>
      <c r="G2394" s="34"/>
      <c r="H2394" s="23"/>
      <c r="I2394" s="10">
        <f t="shared" si="993"/>
        <v>0</v>
      </c>
      <c r="O2394" s="11" t="s">
        <v>13</v>
      </c>
      <c r="P2394" s="12" t="s">
        <v>16</v>
      </c>
      <c r="Q2394" s="28"/>
      <c r="R2394" s="28"/>
      <c r="S2394" s="28"/>
      <c r="T2394" s="34"/>
      <c r="U2394" s="23"/>
      <c r="V2394" s="10">
        <f t="shared" si="994"/>
        <v>0</v>
      </c>
      <c r="W2394" s="5"/>
      <c r="X2394" s="5"/>
      <c r="Y2394" s="5"/>
      <c r="Z2394" s="5"/>
    </row>
    <row r="2395" spans="1:26" x14ac:dyDescent="0.25">
      <c r="B2395" s="11" t="s">
        <v>13</v>
      </c>
      <c r="C2395" s="12" t="s">
        <v>16</v>
      </c>
      <c r="D2395" s="28"/>
      <c r="E2395" s="28"/>
      <c r="F2395" s="28"/>
      <c r="G2395" s="34"/>
      <c r="H2395" s="23"/>
      <c r="I2395" s="10">
        <f t="shared" si="993"/>
        <v>0</v>
      </c>
      <c r="O2395" s="11" t="s">
        <v>13</v>
      </c>
      <c r="P2395" s="12" t="s">
        <v>16</v>
      </c>
      <c r="Q2395" s="28"/>
      <c r="R2395" s="28"/>
      <c r="S2395" s="28"/>
      <c r="T2395" s="34"/>
      <c r="U2395" s="23"/>
      <c r="V2395" s="10">
        <f t="shared" si="994"/>
        <v>0</v>
      </c>
      <c r="W2395" s="5"/>
      <c r="X2395" s="5"/>
      <c r="Y2395" s="5"/>
      <c r="Z2395" s="5"/>
    </row>
    <row r="2396" spans="1:26" x14ac:dyDescent="0.25">
      <c r="B2396" s="11" t="s">
        <v>21</v>
      </c>
      <c r="C2396" s="12" t="s">
        <v>14</v>
      </c>
      <c r="D2396" s="28"/>
      <c r="E2396" s="28"/>
      <c r="F2396" s="28"/>
      <c r="G2396" s="22">
        <f>SUM(G2387:G2390)</f>
        <v>0</v>
      </c>
      <c r="H2396" s="15">
        <v>37.42</v>
      </c>
      <c r="I2396" s="10">
        <f t="shared" si="993"/>
        <v>0</v>
      </c>
      <c r="K2396" s="5">
        <f>SUM(G2396)*I2370</f>
        <v>0</v>
      </c>
      <c r="O2396" s="11" t="s">
        <v>21</v>
      </c>
      <c r="P2396" s="12" t="s">
        <v>14</v>
      </c>
      <c r="Q2396" s="28"/>
      <c r="R2396" s="28"/>
      <c r="S2396" s="28"/>
      <c r="T2396" s="22">
        <f>SUM(T2387:T2390)</f>
        <v>0</v>
      </c>
      <c r="U2396" s="15">
        <v>37.42</v>
      </c>
      <c r="V2396" s="10">
        <f t="shared" si="994"/>
        <v>0</v>
      </c>
      <c r="W2396" s="5"/>
      <c r="X2396" s="5">
        <f>SUM(T2396)*V2370</f>
        <v>0</v>
      </c>
      <c r="Y2396" s="5"/>
      <c r="Z2396" s="5"/>
    </row>
    <row r="2397" spans="1:26" x14ac:dyDescent="0.25">
      <c r="B2397" s="11" t="s">
        <v>21</v>
      </c>
      <c r="C2397" s="12" t="s">
        <v>15</v>
      </c>
      <c r="D2397" s="28"/>
      <c r="E2397" s="28"/>
      <c r="F2397" s="28"/>
      <c r="G2397" s="22">
        <f>SUM(G2391:G2393)</f>
        <v>0</v>
      </c>
      <c r="H2397" s="15">
        <v>37.42</v>
      </c>
      <c r="I2397" s="10">
        <f t="shared" si="993"/>
        <v>0</v>
      </c>
      <c r="L2397" s="5">
        <f>SUM(G2397)*I2370</f>
        <v>0</v>
      </c>
      <c r="O2397" s="11" t="s">
        <v>21</v>
      </c>
      <c r="P2397" s="12" t="s">
        <v>15</v>
      </c>
      <c r="Q2397" s="28"/>
      <c r="R2397" s="28"/>
      <c r="S2397" s="28"/>
      <c r="T2397" s="22">
        <f>SUM(T2391:T2393)</f>
        <v>0</v>
      </c>
      <c r="U2397" s="15">
        <v>37.42</v>
      </c>
      <c r="V2397" s="10">
        <f t="shared" si="994"/>
        <v>0</v>
      </c>
      <c r="W2397" s="5"/>
      <c r="X2397" s="5"/>
      <c r="Y2397" s="5">
        <f>SUM(T2397)*V2370</f>
        <v>0</v>
      </c>
      <c r="Z2397" s="5"/>
    </row>
    <row r="2398" spans="1:26" x14ac:dyDescent="0.25">
      <c r="B2398" s="11" t="s">
        <v>21</v>
      </c>
      <c r="C2398" s="12" t="s">
        <v>16</v>
      </c>
      <c r="D2398" s="28"/>
      <c r="E2398" s="28"/>
      <c r="F2398" s="28"/>
      <c r="G2398" s="22">
        <f>SUM(G2394:G2395)</f>
        <v>0</v>
      </c>
      <c r="H2398" s="15">
        <v>37.42</v>
      </c>
      <c r="I2398" s="10">
        <f t="shared" si="993"/>
        <v>0</v>
      </c>
      <c r="M2398" s="5">
        <f>SUM(G2398)*I2370</f>
        <v>0</v>
      </c>
      <c r="O2398" s="11" t="s">
        <v>21</v>
      </c>
      <c r="P2398" s="12" t="s">
        <v>16</v>
      </c>
      <c r="Q2398" s="28"/>
      <c r="R2398" s="28"/>
      <c r="S2398" s="28"/>
      <c r="T2398" s="22">
        <f>SUM(T2394:T2395)</f>
        <v>0</v>
      </c>
      <c r="U2398" s="15">
        <v>37.42</v>
      </c>
      <c r="V2398" s="10">
        <f t="shared" si="994"/>
        <v>0</v>
      </c>
      <c r="W2398" s="5"/>
      <c r="X2398" s="5"/>
      <c r="Y2398" s="5"/>
      <c r="Z2398" s="5">
        <f>SUM(T2398)*V2370</f>
        <v>0</v>
      </c>
    </row>
    <row r="2399" spans="1:26" x14ac:dyDescent="0.25">
      <c r="B2399" s="11" t="s">
        <v>13</v>
      </c>
      <c r="C2399" s="12" t="s">
        <v>17</v>
      </c>
      <c r="D2399" s="28"/>
      <c r="E2399" s="28"/>
      <c r="F2399" s="28"/>
      <c r="G2399" s="34"/>
      <c r="H2399" s="15">
        <v>37.42</v>
      </c>
      <c r="I2399" s="10">
        <f t="shared" si="993"/>
        <v>0</v>
      </c>
      <c r="L2399" s="5">
        <f>SUM(G2399)*I2370</f>
        <v>0</v>
      </c>
      <c r="O2399" s="11" t="s">
        <v>13</v>
      </c>
      <c r="P2399" s="12" t="s">
        <v>17</v>
      </c>
      <c r="Q2399" s="28"/>
      <c r="R2399" s="28"/>
      <c r="S2399" s="28"/>
      <c r="T2399" s="34"/>
      <c r="U2399" s="15">
        <v>37.42</v>
      </c>
      <c r="V2399" s="10">
        <f t="shared" si="994"/>
        <v>0</v>
      </c>
      <c r="W2399" s="5"/>
      <c r="X2399" s="5"/>
      <c r="Y2399" s="5">
        <f>SUM(T2399)*V2370</f>
        <v>0</v>
      </c>
      <c r="Z2399" s="5"/>
    </row>
    <row r="2400" spans="1:26" x14ac:dyDescent="0.25">
      <c r="B2400" s="11" t="s">
        <v>12</v>
      </c>
      <c r="C2400" s="12"/>
      <c r="D2400" s="28"/>
      <c r="E2400" s="28"/>
      <c r="F2400" s="28"/>
      <c r="G2400" s="10"/>
      <c r="H2400" s="15">
        <v>37.42</v>
      </c>
      <c r="I2400" s="10">
        <f t="shared" si="993"/>
        <v>0</v>
      </c>
      <c r="O2400" s="11" t="s">
        <v>12</v>
      </c>
      <c r="P2400" s="12"/>
      <c r="Q2400" s="28"/>
      <c r="R2400" s="28"/>
      <c r="S2400" s="28"/>
      <c r="T2400" s="10"/>
      <c r="U2400" s="15">
        <v>37.42</v>
      </c>
      <c r="V2400" s="10">
        <f t="shared" si="994"/>
        <v>0</v>
      </c>
      <c r="W2400" s="5"/>
      <c r="X2400" s="5"/>
      <c r="Y2400" s="5"/>
      <c r="Z2400" s="5"/>
    </row>
    <row r="2401" spans="1:26" x14ac:dyDescent="0.25">
      <c r="B2401" s="11" t="s">
        <v>11</v>
      </c>
      <c r="C2401" s="12"/>
      <c r="D2401" s="28"/>
      <c r="E2401" s="28"/>
      <c r="F2401" s="28"/>
      <c r="G2401" s="10">
        <v>1</v>
      </c>
      <c r="H2401" s="15">
        <f>SUM(I2372:I2400)*0.01</f>
        <v>61.6374</v>
      </c>
      <c r="I2401" s="10">
        <f>SUM(G2401*H2401)</f>
        <v>61.6374</v>
      </c>
      <c r="O2401" s="11" t="s">
        <v>11</v>
      </c>
      <c r="P2401" s="12"/>
      <c r="Q2401" s="28"/>
      <c r="R2401" s="28"/>
      <c r="S2401" s="28"/>
      <c r="T2401" s="10">
        <v>1</v>
      </c>
      <c r="U2401" s="15">
        <f>SUM(V2372:V2400)*0.01</f>
        <v>61.6374</v>
      </c>
      <c r="V2401" s="10">
        <f>SUM(T2401*U2401)</f>
        <v>61.6374</v>
      </c>
      <c r="W2401" s="5"/>
      <c r="X2401" s="5"/>
      <c r="Y2401" s="5"/>
      <c r="Z2401" s="5"/>
    </row>
    <row r="2402" spans="1:26" s="2" customFormat="1" x14ac:dyDescent="0.25">
      <c r="B2402" s="8" t="s">
        <v>10</v>
      </c>
      <c r="D2402" s="27"/>
      <c r="E2402" s="27"/>
      <c r="F2402" s="27"/>
      <c r="G2402" s="6">
        <f>SUM(G2396:G2399)</f>
        <v>0</v>
      </c>
      <c r="H2402" s="14"/>
      <c r="I2402" s="6">
        <f>SUM(I2372:I2401)</f>
        <v>6225.3773999999994</v>
      </c>
      <c r="J2402" s="6">
        <f>SUM(I2402)*I2370</f>
        <v>6225.3773999999994</v>
      </c>
      <c r="K2402" s="6">
        <f>SUM(K2396:K2401)</f>
        <v>0</v>
      </c>
      <c r="L2402" s="6">
        <f t="shared" ref="L2402" si="995">SUM(L2396:L2401)</f>
        <v>0</v>
      </c>
      <c r="M2402" s="6">
        <f t="shared" ref="M2402" si="996">SUM(M2396:M2401)</f>
        <v>0</v>
      </c>
      <c r="O2402" s="8" t="s">
        <v>10</v>
      </c>
      <c r="Q2402" s="27"/>
      <c r="R2402" s="27"/>
      <c r="S2402" s="27"/>
      <c r="T2402" s="6">
        <f>SUM(T2396:T2399)</f>
        <v>0</v>
      </c>
      <c r="U2402" s="14"/>
      <c r="V2402" s="6">
        <f>SUM(V2372:V2401)</f>
        <v>6225.3773999999994</v>
      </c>
      <c r="W2402" s="6">
        <f>SUM(V2402)*V2370</f>
        <v>0</v>
      </c>
      <c r="X2402" s="6">
        <f>SUM(X2396:X2401)</f>
        <v>0</v>
      </c>
      <c r="Y2402" s="6">
        <f t="shared" ref="Y2402:Z2402" si="997">SUM(Y2396:Y2401)</f>
        <v>0</v>
      </c>
      <c r="Z2402" s="6">
        <f t="shared" si="997"/>
        <v>0</v>
      </c>
    </row>
    <row r="2403" spans="1:26" ht="15.6" x14ac:dyDescent="0.3">
      <c r="A2403" s="3" t="s">
        <v>9</v>
      </c>
      <c r="B2403" s="67" t="str">
        <f>'JMS SHEDULE OF WORKS'!D78</f>
        <v>SA-33 towel dispenser</v>
      </c>
      <c r="D2403" s="26">
        <f>'JMS SHEDULE OF WORKS'!F78</f>
        <v>0</v>
      </c>
      <c r="F2403" s="68">
        <f>'JMS SHEDULE OF WORKS'!J78</f>
        <v>0</v>
      </c>
      <c r="H2403" s="13" t="s">
        <v>22</v>
      </c>
      <c r="I2403" s="24">
        <f>'JMS SHEDULE OF WORKS'!G78</f>
        <v>2</v>
      </c>
    </row>
    <row r="2404" spans="1:26" s="2" customFormat="1" x14ac:dyDescent="0.25">
      <c r="A2404" s="66" t="str">
        <f>'JMS SHEDULE OF WORKS'!A78</f>
        <v>6881/74</v>
      </c>
      <c r="B2404" s="8" t="s">
        <v>3</v>
      </c>
      <c r="C2404" s="2" t="s">
        <v>4</v>
      </c>
      <c r="D2404" s="27" t="s">
        <v>5</v>
      </c>
      <c r="E2404" s="27" t="s">
        <v>5</v>
      </c>
      <c r="F2404" s="27" t="s">
        <v>23</v>
      </c>
      <c r="G2404" s="6" t="s">
        <v>6</v>
      </c>
      <c r="H2404" s="14" t="s">
        <v>7</v>
      </c>
      <c r="I2404" s="6" t="s">
        <v>8</v>
      </c>
      <c r="J2404" s="6"/>
      <c r="K2404" s="6" t="s">
        <v>18</v>
      </c>
      <c r="L2404" s="6" t="s">
        <v>19</v>
      </c>
      <c r="M2404" s="6" t="s">
        <v>20</v>
      </c>
    </row>
    <row r="2405" spans="1:26" x14ac:dyDescent="0.25">
      <c r="A2405" s="30" t="s">
        <v>24</v>
      </c>
      <c r="B2405" s="11"/>
      <c r="C2405" s="12"/>
      <c r="D2405" s="28"/>
      <c r="E2405" s="28"/>
      <c r="F2405" s="28">
        <f t="shared" ref="F2405:F2410" si="998">SUM(D2405*E2405)</f>
        <v>0</v>
      </c>
      <c r="G2405" s="10"/>
      <c r="H2405" s="15"/>
      <c r="I2405" s="10">
        <f t="shared" ref="I2405:I2410" si="999">SUM(F2405*G2405)*H2405</f>
        <v>0</v>
      </c>
    </row>
    <row r="2406" spans="1:26" x14ac:dyDescent="0.25">
      <c r="A2406" s="30" t="s">
        <v>24</v>
      </c>
      <c r="B2406" s="11"/>
      <c r="C2406" s="12"/>
      <c r="D2406" s="28"/>
      <c r="E2406" s="28"/>
      <c r="F2406" s="28">
        <f t="shared" si="998"/>
        <v>0</v>
      </c>
      <c r="G2406" s="10"/>
      <c r="H2406" s="15"/>
      <c r="I2406" s="10">
        <f t="shared" si="999"/>
        <v>0</v>
      </c>
    </row>
    <row r="2407" spans="1:26" x14ac:dyDescent="0.25">
      <c r="A2407" s="30" t="s">
        <v>24</v>
      </c>
      <c r="B2407" s="11"/>
      <c r="C2407" s="12"/>
      <c r="D2407" s="28"/>
      <c r="E2407" s="28"/>
      <c r="F2407" s="28">
        <f t="shared" si="998"/>
        <v>0</v>
      </c>
      <c r="G2407" s="10"/>
      <c r="H2407" s="15"/>
      <c r="I2407" s="10">
        <f t="shared" si="999"/>
        <v>0</v>
      </c>
    </row>
    <row r="2408" spans="1:26" x14ac:dyDescent="0.25">
      <c r="A2408" s="31" t="s">
        <v>25</v>
      </c>
      <c r="B2408" s="11"/>
      <c r="C2408" s="12"/>
      <c r="D2408" s="28"/>
      <c r="E2408" s="28"/>
      <c r="F2408" s="28">
        <f t="shared" si="998"/>
        <v>0</v>
      </c>
      <c r="G2408" s="10"/>
      <c r="H2408" s="15"/>
      <c r="I2408" s="10">
        <f t="shared" si="999"/>
        <v>0</v>
      </c>
    </row>
    <row r="2409" spans="1:26" x14ac:dyDescent="0.25">
      <c r="A2409" s="31" t="s">
        <v>25</v>
      </c>
      <c r="B2409" s="11"/>
      <c r="C2409" s="12"/>
      <c r="D2409" s="28"/>
      <c r="E2409" s="28"/>
      <c r="F2409" s="28">
        <f t="shared" si="998"/>
        <v>0</v>
      </c>
      <c r="G2409" s="10"/>
      <c r="H2409" s="15"/>
      <c r="I2409" s="10">
        <f t="shared" si="999"/>
        <v>0</v>
      </c>
    </row>
    <row r="2410" spans="1:26" x14ac:dyDescent="0.25">
      <c r="A2410" s="31" t="s">
        <v>25</v>
      </c>
      <c r="B2410" s="11"/>
      <c r="C2410" s="12"/>
      <c r="D2410" s="28"/>
      <c r="E2410" s="28"/>
      <c r="F2410" s="28">
        <f t="shared" si="998"/>
        <v>0</v>
      </c>
      <c r="G2410" s="10"/>
      <c r="H2410" s="15"/>
      <c r="I2410" s="10">
        <f t="shared" si="999"/>
        <v>0</v>
      </c>
    </row>
    <row r="2411" spans="1:26" x14ac:dyDescent="0.25">
      <c r="A2411" s="31" t="s">
        <v>39</v>
      </c>
      <c r="B2411" s="11"/>
      <c r="C2411" s="12"/>
      <c r="D2411" s="28"/>
      <c r="E2411" s="28"/>
      <c r="F2411" s="28"/>
      <c r="G2411" s="10"/>
      <c r="H2411" s="15"/>
      <c r="I2411" s="10">
        <f t="shared" ref="I2411:I2413" si="1000">SUM(G2411*H2411)</f>
        <v>0</v>
      </c>
    </row>
    <row r="2412" spans="1:26" x14ac:dyDescent="0.25">
      <c r="A2412" s="31" t="s">
        <v>39</v>
      </c>
      <c r="B2412" s="11"/>
      <c r="C2412" s="12"/>
      <c r="D2412" s="28"/>
      <c r="E2412" s="28"/>
      <c r="F2412" s="28"/>
      <c r="G2412" s="10"/>
      <c r="H2412" s="15"/>
      <c r="I2412" s="10">
        <f t="shared" si="1000"/>
        <v>0</v>
      </c>
    </row>
    <row r="2413" spans="1:26" x14ac:dyDescent="0.25">
      <c r="A2413" s="31" t="s">
        <v>39</v>
      </c>
      <c r="B2413" s="11"/>
      <c r="C2413" s="12"/>
      <c r="D2413" s="28"/>
      <c r="E2413" s="28"/>
      <c r="F2413" s="28"/>
      <c r="G2413" s="10"/>
      <c r="H2413" s="15"/>
      <c r="I2413" s="10">
        <f t="shared" si="1000"/>
        <v>0</v>
      </c>
    </row>
    <row r="2414" spans="1:26" x14ac:dyDescent="0.25">
      <c r="A2414" s="32" t="s">
        <v>28</v>
      </c>
      <c r="B2414" s="11"/>
      <c r="C2414" s="12"/>
      <c r="D2414" s="28"/>
      <c r="E2414" s="28"/>
      <c r="F2414" s="28"/>
      <c r="G2414" s="10"/>
      <c r="H2414" s="15"/>
      <c r="I2414" s="10">
        <f t="shared" ref="I2414:I2432" si="1001">SUM(G2414*H2414)</f>
        <v>0</v>
      </c>
    </row>
    <row r="2415" spans="1:26" x14ac:dyDescent="0.25">
      <c r="A2415" s="32" t="s">
        <v>28</v>
      </c>
      <c r="B2415" s="11"/>
      <c r="C2415" s="12"/>
      <c r="D2415" s="28"/>
      <c r="E2415" s="28"/>
      <c r="F2415" s="28"/>
      <c r="G2415" s="10"/>
      <c r="H2415" s="15"/>
      <c r="I2415" s="10">
        <f t="shared" si="1001"/>
        <v>0</v>
      </c>
    </row>
    <row r="2416" spans="1:26" x14ac:dyDescent="0.25">
      <c r="A2416" s="32" t="s">
        <v>28</v>
      </c>
      <c r="B2416" s="11"/>
      <c r="C2416" s="12"/>
      <c r="D2416" s="28"/>
      <c r="E2416" s="28"/>
      <c r="F2416" s="28"/>
      <c r="G2416" s="10"/>
      <c r="H2416" s="15"/>
      <c r="I2416" s="10">
        <f t="shared" si="1001"/>
        <v>0</v>
      </c>
    </row>
    <row r="2417" spans="1:13" x14ac:dyDescent="0.25">
      <c r="A2417" t="s">
        <v>26</v>
      </c>
      <c r="B2417" s="11"/>
      <c r="C2417" s="12"/>
      <c r="D2417" s="28"/>
      <c r="E2417" s="28"/>
      <c r="F2417" s="28"/>
      <c r="G2417" s="33">
        <v>0.1</v>
      </c>
      <c r="H2417" s="15">
        <f>SUM(I2414:I2416)</f>
        <v>0</v>
      </c>
      <c r="I2417" s="10">
        <f t="shared" si="1001"/>
        <v>0</v>
      </c>
    </row>
    <row r="2418" spans="1:13" x14ac:dyDescent="0.25">
      <c r="B2418" s="11" t="s">
        <v>27</v>
      </c>
      <c r="C2418" s="12"/>
      <c r="D2418" s="28"/>
      <c r="E2418" s="28"/>
      <c r="F2418" s="28"/>
      <c r="G2418" s="10"/>
      <c r="H2418" s="15"/>
      <c r="I2418" s="10">
        <f t="shared" si="1001"/>
        <v>0</v>
      </c>
    </row>
    <row r="2419" spans="1:13" x14ac:dyDescent="0.25">
      <c r="B2419" s="11" t="s">
        <v>13</v>
      </c>
      <c r="C2419" s="12" t="s">
        <v>14</v>
      </c>
      <c r="D2419" s="28" t="s">
        <v>29</v>
      </c>
      <c r="E2419" s="28"/>
      <c r="F2419" s="28">
        <f>SUM(G2405:G2407)</f>
        <v>0</v>
      </c>
      <c r="G2419" s="34">
        <f>SUM(F2419)/20</f>
        <v>0</v>
      </c>
      <c r="H2419" s="23"/>
      <c r="I2419" s="10">
        <f t="shared" si="1001"/>
        <v>0</v>
      </c>
    </row>
    <row r="2420" spans="1:13" x14ac:dyDescent="0.25">
      <c r="B2420" s="11" t="s">
        <v>13</v>
      </c>
      <c r="C2420" s="12" t="s">
        <v>14</v>
      </c>
      <c r="D2420" s="28" t="s">
        <v>30</v>
      </c>
      <c r="E2420" s="28"/>
      <c r="F2420" s="28">
        <f>SUM(G2408:G2410)</f>
        <v>0</v>
      </c>
      <c r="G2420" s="34">
        <f>SUM(F2420)/10</f>
        <v>0</v>
      </c>
      <c r="H2420" s="23"/>
      <c r="I2420" s="10">
        <f t="shared" si="1001"/>
        <v>0</v>
      </c>
    </row>
    <row r="2421" spans="1:13" x14ac:dyDescent="0.25">
      <c r="B2421" s="11" t="s">
        <v>13</v>
      </c>
      <c r="C2421" s="12" t="s">
        <v>14</v>
      </c>
      <c r="D2421" s="28" t="s">
        <v>60</v>
      </c>
      <c r="E2421" s="28"/>
      <c r="F2421" s="69"/>
      <c r="G2421" s="34">
        <f>SUM(F2421)*0.25</f>
        <v>0</v>
      </c>
      <c r="H2421" s="23"/>
      <c r="I2421" s="10">
        <f t="shared" si="1001"/>
        <v>0</v>
      </c>
    </row>
    <row r="2422" spans="1:13" x14ac:dyDescent="0.25">
      <c r="B2422" s="11" t="s">
        <v>13</v>
      </c>
      <c r="C2422" s="12" t="s">
        <v>14</v>
      </c>
      <c r="D2422" s="28"/>
      <c r="E2422" s="28"/>
      <c r="F2422" s="28"/>
      <c r="G2422" s="34"/>
      <c r="H2422" s="23"/>
      <c r="I2422" s="10">
        <f t="shared" si="1001"/>
        <v>0</v>
      </c>
    </row>
    <row r="2423" spans="1:13" x14ac:dyDescent="0.25">
      <c r="B2423" s="11" t="s">
        <v>13</v>
      </c>
      <c r="C2423" s="12" t="s">
        <v>15</v>
      </c>
      <c r="D2423" s="28"/>
      <c r="E2423" s="28"/>
      <c r="F2423" s="28"/>
      <c r="G2423" s="34"/>
      <c r="H2423" s="23"/>
      <c r="I2423" s="10">
        <f t="shared" si="1001"/>
        <v>0</v>
      </c>
    </row>
    <row r="2424" spans="1:13" x14ac:dyDescent="0.25">
      <c r="B2424" s="11" t="s">
        <v>13</v>
      </c>
      <c r="C2424" s="12" t="s">
        <v>15</v>
      </c>
      <c r="D2424" s="28"/>
      <c r="E2424" s="28"/>
      <c r="F2424" s="28"/>
      <c r="G2424" s="34"/>
      <c r="H2424" s="23"/>
      <c r="I2424" s="10">
        <f t="shared" si="1001"/>
        <v>0</v>
      </c>
    </row>
    <row r="2425" spans="1:13" x14ac:dyDescent="0.25">
      <c r="B2425" s="11" t="s">
        <v>13</v>
      </c>
      <c r="C2425" s="12" t="s">
        <v>15</v>
      </c>
      <c r="D2425" s="28"/>
      <c r="E2425" s="28"/>
      <c r="F2425" s="28"/>
      <c r="G2425" s="34"/>
      <c r="H2425" s="23"/>
      <c r="I2425" s="10">
        <f t="shared" si="1001"/>
        <v>0</v>
      </c>
    </row>
    <row r="2426" spans="1:13" x14ac:dyDescent="0.25">
      <c r="B2426" s="11" t="s">
        <v>13</v>
      </c>
      <c r="C2426" s="12" t="s">
        <v>16</v>
      </c>
      <c r="D2426" s="28"/>
      <c r="E2426" s="28"/>
      <c r="F2426" s="28"/>
      <c r="G2426" s="34"/>
      <c r="H2426" s="23"/>
      <c r="I2426" s="10">
        <f t="shared" si="1001"/>
        <v>0</v>
      </c>
    </row>
    <row r="2427" spans="1:13" x14ac:dyDescent="0.25">
      <c r="B2427" s="11" t="s">
        <v>13</v>
      </c>
      <c r="C2427" s="12" t="s">
        <v>16</v>
      </c>
      <c r="D2427" s="28"/>
      <c r="E2427" s="28"/>
      <c r="F2427" s="28"/>
      <c r="G2427" s="34"/>
      <c r="H2427" s="23"/>
      <c r="I2427" s="10">
        <f t="shared" si="1001"/>
        <v>0</v>
      </c>
    </row>
    <row r="2428" spans="1:13" x14ac:dyDescent="0.25">
      <c r="B2428" s="11" t="s">
        <v>21</v>
      </c>
      <c r="C2428" s="12" t="s">
        <v>14</v>
      </c>
      <c r="D2428" s="28"/>
      <c r="E2428" s="28"/>
      <c r="F2428" s="28"/>
      <c r="G2428" s="22">
        <f>SUM(G2419:G2422)</f>
        <v>0</v>
      </c>
      <c r="H2428" s="15">
        <v>37.42</v>
      </c>
      <c r="I2428" s="10">
        <f t="shared" si="1001"/>
        <v>0</v>
      </c>
      <c r="K2428" s="5">
        <f>SUM(G2428)*I2403</f>
        <v>0</v>
      </c>
    </row>
    <row r="2429" spans="1:13" x14ac:dyDescent="0.25">
      <c r="B2429" s="11" t="s">
        <v>21</v>
      </c>
      <c r="C2429" s="12" t="s">
        <v>15</v>
      </c>
      <c r="D2429" s="28"/>
      <c r="E2429" s="28"/>
      <c r="F2429" s="28"/>
      <c r="G2429" s="22">
        <f>SUM(G2423:G2425)</f>
        <v>0</v>
      </c>
      <c r="H2429" s="15">
        <v>37.42</v>
      </c>
      <c r="I2429" s="10">
        <f t="shared" si="1001"/>
        <v>0</v>
      </c>
      <c r="L2429" s="5">
        <f>SUM(G2429)*I2403</f>
        <v>0</v>
      </c>
    </row>
    <row r="2430" spans="1:13" x14ac:dyDescent="0.25">
      <c r="B2430" s="11" t="s">
        <v>21</v>
      </c>
      <c r="C2430" s="12" t="s">
        <v>16</v>
      </c>
      <c r="D2430" s="28"/>
      <c r="E2430" s="28"/>
      <c r="F2430" s="28"/>
      <c r="G2430" s="22">
        <f>SUM(G2426:G2427)</f>
        <v>0</v>
      </c>
      <c r="H2430" s="15">
        <v>37.42</v>
      </c>
      <c r="I2430" s="10">
        <f t="shared" si="1001"/>
        <v>0</v>
      </c>
      <c r="M2430" s="5">
        <f>SUM(G2430)*I2403</f>
        <v>0</v>
      </c>
    </row>
    <row r="2431" spans="1:13" x14ac:dyDescent="0.25">
      <c r="B2431" s="11" t="s">
        <v>13</v>
      </c>
      <c r="C2431" s="12" t="s">
        <v>17</v>
      </c>
      <c r="D2431" s="28"/>
      <c r="E2431" s="28"/>
      <c r="F2431" s="28"/>
      <c r="G2431" s="34"/>
      <c r="H2431" s="15">
        <v>37.42</v>
      </c>
      <c r="I2431" s="10">
        <f t="shared" si="1001"/>
        <v>0</v>
      </c>
      <c r="L2431" s="5">
        <f>SUM(G2431)*I2403</f>
        <v>0</v>
      </c>
    </row>
    <row r="2432" spans="1:13" x14ac:dyDescent="0.25">
      <c r="B2432" s="11" t="s">
        <v>12</v>
      </c>
      <c r="C2432" s="12"/>
      <c r="D2432" s="28"/>
      <c r="E2432" s="28"/>
      <c r="F2432" s="28"/>
      <c r="G2432" s="10"/>
      <c r="H2432" s="15">
        <v>37.42</v>
      </c>
      <c r="I2432" s="10">
        <f t="shared" si="1001"/>
        <v>0</v>
      </c>
    </row>
    <row r="2433" spans="1:13" x14ac:dyDescent="0.25">
      <c r="B2433" s="11" t="s">
        <v>11</v>
      </c>
      <c r="C2433" s="12"/>
      <c r="D2433" s="28"/>
      <c r="E2433" s="28"/>
      <c r="F2433" s="28"/>
      <c r="G2433" s="10">
        <v>1</v>
      </c>
      <c r="H2433" s="15">
        <f>SUM(I2405:I2432)*0.01</f>
        <v>0</v>
      </c>
      <c r="I2433" s="10">
        <f>SUM(G2433*H2433)</f>
        <v>0</v>
      </c>
    </row>
    <row r="2434" spans="1:13" s="2" customFormat="1" x14ac:dyDescent="0.25">
      <c r="B2434" s="8" t="s">
        <v>10</v>
      </c>
      <c r="D2434" s="27"/>
      <c r="E2434" s="27"/>
      <c r="F2434" s="27"/>
      <c r="G2434" s="6">
        <f>SUM(G2428:G2431)</f>
        <v>0</v>
      </c>
      <c r="H2434" s="14"/>
      <c r="I2434" s="6">
        <f>SUM(I2405:I2433)</f>
        <v>0</v>
      </c>
      <c r="J2434" s="6">
        <f>SUM(I2434)*I2403</f>
        <v>0</v>
      </c>
      <c r="K2434" s="6">
        <f>SUM(K2428:K2433)</f>
        <v>0</v>
      </c>
      <c r="L2434" s="6">
        <f t="shared" ref="L2434" si="1002">SUM(L2428:L2433)</f>
        <v>0</v>
      </c>
      <c r="M2434" s="6">
        <f t="shared" ref="M2434" si="1003">SUM(M2428:M2433)</f>
        <v>0</v>
      </c>
    </row>
    <row r="2435" spans="1:13" ht="15.6" x14ac:dyDescent="0.3">
      <c r="A2435" s="3" t="s">
        <v>9</v>
      </c>
      <c r="B2435" s="67" t="str">
        <f>'JMS SHEDULE OF WORKS'!D79</f>
        <v>SA-32 soap dispenser</v>
      </c>
      <c r="D2435" s="26">
        <f>'JMS SHEDULE OF WORKS'!F79</f>
        <v>0</v>
      </c>
      <c r="F2435" s="68">
        <f>'JMS SHEDULE OF WORKS'!J79</f>
        <v>0</v>
      </c>
      <c r="H2435" s="13" t="s">
        <v>22</v>
      </c>
      <c r="I2435" s="24">
        <f>'JMS SHEDULE OF WORKS'!G79</f>
        <v>3</v>
      </c>
    </row>
    <row r="2436" spans="1:13" s="2" customFormat="1" x14ac:dyDescent="0.25">
      <c r="A2436" s="66" t="str">
        <f>'JMS SHEDULE OF WORKS'!A79</f>
        <v>6881/75</v>
      </c>
      <c r="B2436" s="8" t="s">
        <v>3</v>
      </c>
      <c r="C2436" s="2" t="s">
        <v>4</v>
      </c>
      <c r="D2436" s="27" t="s">
        <v>5</v>
      </c>
      <c r="E2436" s="27" t="s">
        <v>5</v>
      </c>
      <c r="F2436" s="27" t="s">
        <v>23</v>
      </c>
      <c r="G2436" s="6" t="s">
        <v>6</v>
      </c>
      <c r="H2436" s="14" t="s">
        <v>7</v>
      </c>
      <c r="I2436" s="6" t="s">
        <v>8</v>
      </c>
      <c r="J2436" s="6"/>
      <c r="K2436" s="6" t="s">
        <v>18</v>
      </c>
      <c r="L2436" s="6" t="s">
        <v>19</v>
      </c>
      <c r="M2436" s="6" t="s">
        <v>20</v>
      </c>
    </row>
    <row r="2437" spans="1:13" x14ac:dyDescent="0.25">
      <c r="A2437" s="30" t="s">
        <v>24</v>
      </c>
      <c r="B2437" s="11"/>
      <c r="C2437" s="12"/>
      <c r="D2437" s="28"/>
      <c r="E2437" s="28"/>
      <c r="F2437" s="28">
        <f t="shared" ref="F2437:F2442" si="1004">SUM(D2437*E2437)</f>
        <v>0</v>
      </c>
      <c r="G2437" s="10"/>
      <c r="H2437" s="15"/>
      <c r="I2437" s="10">
        <f t="shared" ref="I2437:I2442" si="1005">SUM(F2437*G2437)*H2437</f>
        <v>0</v>
      </c>
    </row>
    <row r="2438" spans="1:13" x14ac:dyDescent="0.25">
      <c r="A2438" s="30" t="s">
        <v>24</v>
      </c>
      <c r="B2438" s="11"/>
      <c r="C2438" s="12"/>
      <c r="D2438" s="28"/>
      <c r="E2438" s="28"/>
      <c r="F2438" s="28">
        <f t="shared" si="1004"/>
        <v>0</v>
      </c>
      <c r="G2438" s="10"/>
      <c r="H2438" s="15"/>
      <c r="I2438" s="10">
        <f t="shared" si="1005"/>
        <v>0</v>
      </c>
    </row>
    <row r="2439" spans="1:13" x14ac:dyDescent="0.25">
      <c r="A2439" s="30" t="s">
        <v>24</v>
      </c>
      <c r="B2439" s="11"/>
      <c r="C2439" s="12"/>
      <c r="D2439" s="28"/>
      <c r="E2439" s="28"/>
      <c r="F2439" s="28">
        <f t="shared" si="1004"/>
        <v>0</v>
      </c>
      <c r="G2439" s="10"/>
      <c r="H2439" s="15"/>
      <c r="I2439" s="10">
        <f t="shared" si="1005"/>
        <v>0</v>
      </c>
    </row>
    <row r="2440" spans="1:13" x14ac:dyDescent="0.25">
      <c r="A2440" s="31" t="s">
        <v>25</v>
      </c>
      <c r="B2440" s="11"/>
      <c r="C2440" s="12"/>
      <c r="D2440" s="28"/>
      <c r="E2440" s="28"/>
      <c r="F2440" s="28">
        <f t="shared" si="1004"/>
        <v>0</v>
      </c>
      <c r="G2440" s="10"/>
      <c r="H2440" s="15"/>
      <c r="I2440" s="10">
        <f t="shared" si="1005"/>
        <v>0</v>
      </c>
    </row>
    <row r="2441" spans="1:13" x14ac:dyDescent="0.25">
      <c r="A2441" s="31" t="s">
        <v>25</v>
      </c>
      <c r="B2441" s="11"/>
      <c r="C2441" s="12"/>
      <c r="D2441" s="28"/>
      <c r="E2441" s="28"/>
      <c r="F2441" s="28">
        <f t="shared" si="1004"/>
        <v>0</v>
      </c>
      <c r="G2441" s="10"/>
      <c r="H2441" s="15"/>
      <c r="I2441" s="10">
        <f t="shared" si="1005"/>
        <v>0</v>
      </c>
    </row>
    <row r="2442" spans="1:13" x14ac:dyDescent="0.25">
      <c r="A2442" s="31" t="s">
        <v>25</v>
      </c>
      <c r="B2442" s="11"/>
      <c r="C2442" s="12"/>
      <c r="D2442" s="28"/>
      <c r="E2442" s="28"/>
      <c r="F2442" s="28">
        <f t="shared" si="1004"/>
        <v>0</v>
      </c>
      <c r="G2442" s="10"/>
      <c r="H2442" s="15"/>
      <c r="I2442" s="10">
        <f t="shared" si="1005"/>
        <v>0</v>
      </c>
    </row>
    <row r="2443" spans="1:13" x14ac:dyDescent="0.25">
      <c r="A2443" s="31" t="s">
        <v>39</v>
      </c>
      <c r="B2443" s="11"/>
      <c r="C2443" s="12"/>
      <c r="D2443" s="28"/>
      <c r="E2443" s="28"/>
      <c r="F2443" s="28"/>
      <c r="G2443" s="10"/>
      <c r="H2443" s="15"/>
      <c r="I2443" s="10">
        <f t="shared" ref="I2443:I2445" si="1006">SUM(G2443*H2443)</f>
        <v>0</v>
      </c>
    </row>
    <row r="2444" spans="1:13" x14ac:dyDescent="0.25">
      <c r="A2444" s="31" t="s">
        <v>39</v>
      </c>
      <c r="B2444" s="11"/>
      <c r="C2444" s="12"/>
      <c r="D2444" s="28"/>
      <c r="E2444" s="28"/>
      <c r="F2444" s="28"/>
      <c r="G2444" s="10"/>
      <c r="H2444" s="15"/>
      <c r="I2444" s="10">
        <f t="shared" si="1006"/>
        <v>0</v>
      </c>
    </row>
    <row r="2445" spans="1:13" x14ac:dyDescent="0.25">
      <c r="A2445" s="31" t="s">
        <v>39</v>
      </c>
      <c r="B2445" s="11"/>
      <c r="C2445" s="12"/>
      <c r="D2445" s="28"/>
      <c r="E2445" s="28"/>
      <c r="F2445" s="28"/>
      <c r="G2445" s="10"/>
      <c r="H2445" s="15"/>
      <c r="I2445" s="10">
        <f t="shared" si="1006"/>
        <v>0</v>
      </c>
    </row>
    <row r="2446" spans="1:13" x14ac:dyDescent="0.25">
      <c r="A2446" s="32" t="s">
        <v>28</v>
      </c>
      <c r="B2446" s="11"/>
      <c r="C2446" s="12"/>
      <c r="D2446" s="28"/>
      <c r="E2446" s="28"/>
      <c r="F2446" s="28"/>
      <c r="G2446" s="10"/>
      <c r="H2446" s="15"/>
      <c r="I2446" s="10">
        <f t="shared" ref="I2446:I2464" si="1007">SUM(G2446*H2446)</f>
        <v>0</v>
      </c>
    </row>
    <row r="2447" spans="1:13" x14ac:dyDescent="0.25">
      <c r="A2447" s="32" t="s">
        <v>28</v>
      </c>
      <c r="B2447" s="11"/>
      <c r="C2447" s="12"/>
      <c r="D2447" s="28"/>
      <c r="E2447" s="28"/>
      <c r="F2447" s="28"/>
      <c r="G2447" s="10"/>
      <c r="H2447" s="15"/>
      <c r="I2447" s="10">
        <f t="shared" si="1007"/>
        <v>0</v>
      </c>
    </row>
    <row r="2448" spans="1:13" x14ac:dyDescent="0.25">
      <c r="A2448" s="32" t="s">
        <v>28</v>
      </c>
      <c r="B2448" s="11"/>
      <c r="C2448" s="12"/>
      <c r="D2448" s="28"/>
      <c r="E2448" s="28"/>
      <c r="F2448" s="28"/>
      <c r="G2448" s="10"/>
      <c r="H2448" s="15"/>
      <c r="I2448" s="10">
        <f t="shared" si="1007"/>
        <v>0</v>
      </c>
    </row>
    <row r="2449" spans="1:13" x14ac:dyDescent="0.25">
      <c r="A2449" t="s">
        <v>26</v>
      </c>
      <c r="B2449" s="11"/>
      <c r="C2449" s="12"/>
      <c r="D2449" s="28"/>
      <c r="E2449" s="28"/>
      <c r="F2449" s="28"/>
      <c r="G2449" s="33">
        <v>0.1</v>
      </c>
      <c r="H2449" s="15">
        <f>SUM(I2446:I2448)</f>
        <v>0</v>
      </c>
      <c r="I2449" s="10">
        <f t="shared" si="1007"/>
        <v>0</v>
      </c>
    </row>
    <row r="2450" spans="1:13" x14ac:dyDescent="0.25">
      <c r="B2450" s="11" t="s">
        <v>27</v>
      </c>
      <c r="C2450" s="12"/>
      <c r="D2450" s="28"/>
      <c r="E2450" s="28"/>
      <c r="F2450" s="28"/>
      <c r="G2450" s="10"/>
      <c r="H2450" s="15"/>
      <c r="I2450" s="10">
        <f t="shared" si="1007"/>
        <v>0</v>
      </c>
    </row>
    <row r="2451" spans="1:13" x14ac:dyDescent="0.25">
      <c r="B2451" s="11" t="s">
        <v>13</v>
      </c>
      <c r="C2451" s="12" t="s">
        <v>14</v>
      </c>
      <c r="D2451" s="28" t="s">
        <v>29</v>
      </c>
      <c r="E2451" s="28"/>
      <c r="F2451" s="28">
        <f>SUM(G2437:G2439)</f>
        <v>0</v>
      </c>
      <c r="G2451" s="34">
        <f>SUM(F2451)/20</f>
        <v>0</v>
      </c>
      <c r="H2451" s="23"/>
      <c r="I2451" s="10">
        <f t="shared" si="1007"/>
        <v>0</v>
      </c>
    </row>
    <row r="2452" spans="1:13" x14ac:dyDescent="0.25">
      <c r="B2452" s="11" t="s">
        <v>13</v>
      </c>
      <c r="C2452" s="12" t="s">
        <v>14</v>
      </c>
      <c r="D2452" s="28" t="s">
        <v>30</v>
      </c>
      <c r="E2452" s="28"/>
      <c r="F2452" s="28">
        <f>SUM(G2440:G2442)</f>
        <v>0</v>
      </c>
      <c r="G2452" s="34">
        <f>SUM(F2452)/10</f>
        <v>0</v>
      </c>
      <c r="H2452" s="23"/>
      <c r="I2452" s="10">
        <f t="shared" si="1007"/>
        <v>0</v>
      </c>
    </row>
    <row r="2453" spans="1:13" x14ac:dyDescent="0.25">
      <c r="B2453" s="11" t="s">
        <v>13</v>
      </c>
      <c r="C2453" s="12" t="s">
        <v>14</v>
      </c>
      <c r="D2453" s="28" t="s">
        <v>60</v>
      </c>
      <c r="E2453" s="28"/>
      <c r="F2453" s="69"/>
      <c r="G2453" s="34">
        <f>SUM(F2453)*0.25</f>
        <v>0</v>
      </c>
      <c r="H2453" s="23"/>
      <c r="I2453" s="10">
        <f t="shared" si="1007"/>
        <v>0</v>
      </c>
    </row>
    <row r="2454" spans="1:13" x14ac:dyDescent="0.25">
      <c r="B2454" s="11" t="s">
        <v>13</v>
      </c>
      <c r="C2454" s="12" t="s">
        <v>14</v>
      </c>
      <c r="D2454" s="28"/>
      <c r="E2454" s="28"/>
      <c r="F2454" s="28"/>
      <c r="G2454" s="34"/>
      <c r="H2454" s="23"/>
      <c r="I2454" s="10">
        <f t="shared" si="1007"/>
        <v>0</v>
      </c>
    </row>
    <row r="2455" spans="1:13" x14ac:dyDescent="0.25">
      <c r="B2455" s="11" t="s">
        <v>13</v>
      </c>
      <c r="C2455" s="12" t="s">
        <v>15</v>
      </c>
      <c r="D2455" s="28"/>
      <c r="E2455" s="28"/>
      <c r="F2455" s="28"/>
      <c r="G2455" s="34"/>
      <c r="H2455" s="23"/>
      <c r="I2455" s="10">
        <f t="shared" si="1007"/>
        <v>0</v>
      </c>
    </row>
    <row r="2456" spans="1:13" x14ac:dyDescent="0.25">
      <c r="B2456" s="11" t="s">
        <v>13</v>
      </c>
      <c r="C2456" s="12" t="s">
        <v>15</v>
      </c>
      <c r="D2456" s="28"/>
      <c r="E2456" s="28"/>
      <c r="F2456" s="28"/>
      <c r="G2456" s="34"/>
      <c r="H2456" s="23"/>
      <c r="I2456" s="10">
        <f t="shared" si="1007"/>
        <v>0</v>
      </c>
    </row>
    <row r="2457" spans="1:13" x14ac:dyDescent="0.25">
      <c r="B2457" s="11" t="s">
        <v>13</v>
      </c>
      <c r="C2457" s="12" t="s">
        <v>15</v>
      </c>
      <c r="D2457" s="28"/>
      <c r="E2457" s="28"/>
      <c r="F2457" s="28"/>
      <c r="G2457" s="34"/>
      <c r="H2457" s="23"/>
      <c r="I2457" s="10">
        <f t="shared" si="1007"/>
        <v>0</v>
      </c>
    </row>
    <row r="2458" spans="1:13" x14ac:dyDescent="0.25">
      <c r="B2458" s="11" t="s">
        <v>13</v>
      </c>
      <c r="C2458" s="12" t="s">
        <v>16</v>
      </c>
      <c r="D2458" s="28"/>
      <c r="E2458" s="28"/>
      <c r="F2458" s="28"/>
      <c r="G2458" s="34"/>
      <c r="H2458" s="23"/>
      <c r="I2458" s="10">
        <f t="shared" si="1007"/>
        <v>0</v>
      </c>
    </row>
    <row r="2459" spans="1:13" x14ac:dyDescent="0.25">
      <c r="B2459" s="11" t="s">
        <v>13</v>
      </c>
      <c r="C2459" s="12" t="s">
        <v>16</v>
      </c>
      <c r="D2459" s="28"/>
      <c r="E2459" s="28"/>
      <c r="F2459" s="28"/>
      <c r="G2459" s="34"/>
      <c r="H2459" s="23"/>
      <c r="I2459" s="10">
        <f t="shared" si="1007"/>
        <v>0</v>
      </c>
    </row>
    <row r="2460" spans="1:13" x14ac:dyDescent="0.25">
      <c r="B2460" s="11" t="s">
        <v>21</v>
      </c>
      <c r="C2460" s="12" t="s">
        <v>14</v>
      </c>
      <c r="D2460" s="28"/>
      <c r="E2460" s="28"/>
      <c r="F2460" s="28"/>
      <c r="G2460" s="22">
        <f>SUM(G2451:G2454)</f>
        <v>0</v>
      </c>
      <c r="H2460" s="15">
        <v>37.42</v>
      </c>
      <c r="I2460" s="10">
        <f t="shared" si="1007"/>
        <v>0</v>
      </c>
      <c r="K2460" s="5">
        <f>SUM(G2460)*I2435</f>
        <v>0</v>
      </c>
    </row>
    <row r="2461" spans="1:13" x14ac:dyDescent="0.25">
      <c r="B2461" s="11" t="s">
        <v>21</v>
      </c>
      <c r="C2461" s="12" t="s">
        <v>15</v>
      </c>
      <c r="D2461" s="28"/>
      <c r="E2461" s="28"/>
      <c r="F2461" s="28"/>
      <c r="G2461" s="22">
        <f>SUM(G2455:G2457)</f>
        <v>0</v>
      </c>
      <c r="H2461" s="15">
        <v>37.42</v>
      </c>
      <c r="I2461" s="10">
        <f t="shared" si="1007"/>
        <v>0</v>
      </c>
      <c r="L2461" s="5">
        <f>SUM(G2461)*I2435</f>
        <v>0</v>
      </c>
    </row>
    <row r="2462" spans="1:13" x14ac:dyDescent="0.25">
      <c r="B2462" s="11" t="s">
        <v>21</v>
      </c>
      <c r="C2462" s="12" t="s">
        <v>16</v>
      </c>
      <c r="D2462" s="28"/>
      <c r="E2462" s="28"/>
      <c r="F2462" s="28"/>
      <c r="G2462" s="22">
        <f>SUM(G2458:G2459)</f>
        <v>0</v>
      </c>
      <c r="H2462" s="15">
        <v>37.42</v>
      </c>
      <c r="I2462" s="10">
        <f t="shared" si="1007"/>
        <v>0</v>
      </c>
      <c r="M2462" s="5">
        <f>SUM(G2462)*I2435</f>
        <v>0</v>
      </c>
    </row>
    <row r="2463" spans="1:13" x14ac:dyDescent="0.25">
      <c r="B2463" s="11" t="s">
        <v>13</v>
      </c>
      <c r="C2463" s="12" t="s">
        <v>17</v>
      </c>
      <c r="D2463" s="28"/>
      <c r="E2463" s="28"/>
      <c r="F2463" s="28"/>
      <c r="G2463" s="34"/>
      <c r="H2463" s="15">
        <v>37.42</v>
      </c>
      <c r="I2463" s="10">
        <f t="shared" si="1007"/>
        <v>0</v>
      </c>
      <c r="L2463" s="5">
        <f>SUM(G2463)*I2435</f>
        <v>0</v>
      </c>
    </row>
    <row r="2464" spans="1:13" x14ac:dyDescent="0.25">
      <c r="B2464" s="11" t="s">
        <v>12</v>
      </c>
      <c r="C2464" s="12"/>
      <c r="D2464" s="28"/>
      <c r="E2464" s="28"/>
      <c r="F2464" s="28"/>
      <c r="G2464" s="10"/>
      <c r="H2464" s="15">
        <v>37.42</v>
      </c>
      <c r="I2464" s="10">
        <f t="shared" si="1007"/>
        <v>0</v>
      </c>
    </row>
    <row r="2465" spans="1:13" x14ac:dyDescent="0.25">
      <c r="B2465" s="11" t="s">
        <v>11</v>
      </c>
      <c r="C2465" s="12"/>
      <c r="D2465" s="28"/>
      <c r="E2465" s="28"/>
      <c r="F2465" s="28"/>
      <c r="G2465" s="10">
        <v>1</v>
      </c>
      <c r="H2465" s="15">
        <f>SUM(I2437:I2464)*0.01</f>
        <v>0</v>
      </c>
      <c r="I2465" s="10">
        <f>SUM(G2465*H2465)</f>
        <v>0</v>
      </c>
    </row>
    <row r="2466" spans="1:13" s="2" customFormat="1" x14ac:dyDescent="0.25">
      <c r="B2466" s="8" t="s">
        <v>10</v>
      </c>
      <c r="D2466" s="27"/>
      <c r="E2466" s="27"/>
      <c r="F2466" s="27"/>
      <c r="G2466" s="6">
        <f>SUM(G2460:G2463)</f>
        <v>0</v>
      </c>
      <c r="H2466" s="14"/>
      <c r="I2466" s="6">
        <f>SUM(I2437:I2465)</f>
        <v>0</v>
      </c>
      <c r="J2466" s="6">
        <f>SUM(I2466)*I2435</f>
        <v>0</v>
      </c>
      <c r="K2466" s="6">
        <f>SUM(K2460:K2465)</f>
        <v>0</v>
      </c>
      <c r="L2466" s="6">
        <f t="shared" ref="L2466" si="1008">SUM(L2460:L2465)</f>
        <v>0</v>
      </c>
      <c r="M2466" s="6">
        <f t="shared" ref="M2466" si="1009">SUM(M2460:M2465)</f>
        <v>0</v>
      </c>
    </row>
    <row r="2467" spans="1:13" ht="15.6" x14ac:dyDescent="0.3">
      <c r="A2467" s="3" t="s">
        <v>9</v>
      </c>
      <c r="B2467" s="67" t="str">
        <f>'JMS SHEDULE OF WORKS'!D80</f>
        <v>intergrated bin</v>
      </c>
      <c r="D2467" s="26">
        <f>'JMS SHEDULE OF WORKS'!F80</f>
        <v>0</v>
      </c>
      <c r="F2467" s="68">
        <f>'JMS SHEDULE OF WORKS'!J80</f>
        <v>0</v>
      </c>
      <c r="H2467" s="13" t="s">
        <v>22</v>
      </c>
      <c r="I2467" s="24">
        <f>'JMS SHEDULE OF WORKS'!G80</f>
        <v>2</v>
      </c>
    </row>
    <row r="2468" spans="1:13" s="2" customFormat="1" x14ac:dyDescent="0.25">
      <c r="A2468" s="66" t="str">
        <f>'JMS SHEDULE OF WORKS'!A80</f>
        <v>6881/76</v>
      </c>
      <c r="B2468" s="8" t="s">
        <v>3</v>
      </c>
      <c r="C2468" s="2" t="s">
        <v>4</v>
      </c>
      <c r="D2468" s="27" t="s">
        <v>5</v>
      </c>
      <c r="E2468" s="27" t="s">
        <v>5</v>
      </c>
      <c r="F2468" s="27" t="s">
        <v>23</v>
      </c>
      <c r="G2468" s="6" t="s">
        <v>6</v>
      </c>
      <c r="H2468" s="14" t="s">
        <v>7</v>
      </c>
      <c r="I2468" s="6" t="s">
        <v>8</v>
      </c>
      <c r="J2468" s="6"/>
      <c r="K2468" s="6" t="s">
        <v>18</v>
      </c>
      <c r="L2468" s="6" t="s">
        <v>19</v>
      </c>
      <c r="M2468" s="6" t="s">
        <v>20</v>
      </c>
    </row>
    <row r="2469" spans="1:13" x14ac:dyDescent="0.25">
      <c r="A2469" s="30" t="s">
        <v>24</v>
      </c>
      <c r="B2469" s="11"/>
      <c r="C2469" s="12"/>
      <c r="D2469" s="28"/>
      <c r="E2469" s="28"/>
      <c r="F2469" s="28">
        <f t="shared" ref="F2469:F2474" si="1010">SUM(D2469*E2469)</f>
        <v>0</v>
      </c>
      <c r="G2469" s="10"/>
      <c r="H2469" s="15"/>
      <c r="I2469" s="10">
        <f t="shared" ref="I2469:I2474" si="1011">SUM(F2469*G2469)*H2469</f>
        <v>0</v>
      </c>
    </row>
    <row r="2470" spans="1:13" x14ac:dyDescent="0.25">
      <c r="A2470" s="30" t="s">
        <v>24</v>
      </c>
      <c r="B2470" s="11"/>
      <c r="C2470" s="12"/>
      <c r="D2470" s="28"/>
      <c r="E2470" s="28"/>
      <c r="F2470" s="28">
        <f t="shared" si="1010"/>
        <v>0</v>
      </c>
      <c r="G2470" s="10"/>
      <c r="H2470" s="15"/>
      <c r="I2470" s="10">
        <f t="shared" si="1011"/>
        <v>0</v>
      </c>
    </row>
    <row r="2471" spans="1:13" x14ac:dyDescent="0.25">
      <c r="A2471" s="30" t="s">
        <v>24</v>
      </c>
      <c r="B2471" s="11"/>
      <c r="C2471" s="12"/>
      <c r="D2471" s="28"/>
      <c r="E2471" s="28"/>
      <c r="F2471" s="28">
        <f t="shared" si="1010"/>
        <v>0</v>
      </c>
      <c r="G2471" s="10"/>
      <c r="H2471" s="15"/>
      <c r="I2471" s="10">
        <f t="shared" si="1011"/>
        <v>0</v>
      </c>
    </row>
    <row r="2472" spans="1:13" x14ac:dyDescent="0.25">
      <c r="A2472" s="31" t="s">
        <v>25</v>
      </c>
      <c r="B2472" s="11"/>
      <c r="C2472" s="12"/>
      <c r="D2472" s="28"/>
      <c r="E2472" s="28"/>
      <c r="F2472" s="28">
        <f t="shared" si="1010"/>
        <v>0</v>
      </c>
      <c r="G2472" s="10"/>
      <c r="H2472" s="15"/>
      <c r="I2472" s="10">
        <f t="shared" si="1011"/>
        <v>0</v>
      </c>
    </row>
    <row r="2473" spans="1:13" x14ac:dyDescent="0.25">
      <c r="A2473" s="31" t="s">
        <v>25</v>
      </c>
      <c r="B2473" s="11"/>
      <c r="C2473" s="12"/>
      <c r="D2473" s="28"/>
      <c r="E2473" s="28"/>
      <c r="F2473" s="28">
        <f t="shared" si="1010"/>
        <v>0</v>
      </c>
      <c r="G2473" s="10"/>
      <c r="H2473" s="15"/>
      <c r="I2473" s="10">
        <f t="shared" si="1011"/>
        <v>0</v>
      </c>
    </row>
    <row r="2474" spans="1:13" x14ac:dyDescent="0.25">
      <c r="A2474" s="31" t="s">
        <v>25</v>
      </c>
      <c r="B2474" s="11"/>
      <c r="C2474" s="12"/>
      <c r="D2474" s="28"/>
      <c r="E2474" s="28"/>
      <c r="F2474" s="28">
        <f t="shared" si="1010"/>
        <v>0</v>
      </c>
      <c r="G2474" s="10"/>
      <c r="H2474" s="15"/>
      <c r="I2474" s="10">
        <f t="shared" si="1011"/>
        <v>0</v>
      </c>
    </row>
    <row r="2475" spans="1:13" x14ac:dyDescent="0.25">
      <c r="A2475" s="31" t="s">
        <v>39</v>
      </c>
      <c r="B2475" s="11"/>
      <c r="C2475" s="12"/>
      <c r="D2475" s="28"/>
      <c r="E2475" s="28"/>
      <c r="F2475" s="28"/>
      <c r="G2475" s="10"/>
      <c r="H2475" s="15"/>
      <c r="I2475" s="10">
        <f t="shared" ref="I2475:I2477" si="1012">SUM(G2475*H2475)</f>
        <v>0</v>
      </c>
    </row>
    <row r="2476" spans="1:13" x14ac:dyDescent="0.25">
      <c r="A2476" s="31" t="s">
        <v>39</v>
      </c>
      <c r="B2476" s="11"/>
      <c r="C2476" s="12"/>
      <c r="D2476" s="28"/>
      <c r="E2476" s="28"/>
      <c r="F2476" s="28"/>
      <c r="G2476" s="10"/>
      <c r="H2476" s="15"/>
      <c r="I2476" s="10">
        <f t="shared" si="1012"/>
        <v>0</v>
      </c>
    </row>
    <row r="2477" spans="1:13" x14ac:dyDescent="0.25">
      <c r="A2477" s="31" t="s">
        <v>39</v>
      </c>
      <c r="B2477" s="11"/>
      <c r="C2477" s="12"/>
      <c r="D2477" s="28"/>
      <c r="E2477" s="28"/>
      <c r="F2477" s="28"/>
      <c r="G2477" s="10"/>
      <c r="H2477" s="15"/>
      <c r="I2477" s="10">
        <f t="shared" si="1012"/>
        <v>0</v>
      </c>
    </row>
    <row r="2478" spans="1:13" x14ac:dyDescent="0.25">
      <c r="A2478" s="32" t="s">
        <v>28</v>
      </c>
      <c r="B2478" s="11"/>
      <c r="C2478" s="12"/>
      <c r="D2478" s="28"/>
      <c r="E2478" s="28"/>
      <c r="F2478" s="28"/>
      <c r="G2478" s="10"/>
      <c r="H2478" s="15"/>
      <c r="I2478" s="10">
        <f t="shared" ref="I2478:I2496" si="1013">SUM(G2478*H2478)</f>
        <v>0</v>
      </c>
    </row>
    <row r="2479" spans="1:13" x14ac:dyDescent="0.25">
      <c r="A2479" s="32" t="s">
        <v>28</v>
      </c>
      <c r="B2479" s="11"/>
      <c r="C2479" s="12"/>
      <c r="D2479" s="28"/>
      <c r="E2479" s="28"/>
      <c r="F2479" s="28"/>
      <c r="G2479" s="10"/>
      <c r="H2479" s="15"/>
      <c r="I2479" s="10">
        <f t="shared" si="1013"/>
        <v>0</v>
      </c>
    </row>
    <row r="2480" spans="1:13" x14ac:dyDescent="0.25">
      <c r="A2480" s="32" t="s">
        <v>28</v>
      </c>
      <c r="B2480" s="11"/>
      <c r="C2480" s="12"/>
      <c r="D2480" s="28"/>
      <c r="E2480" s="28"/>
      <c r="F2480" s="28"/>
      <c r="G2480" s="10"/>
      <c r="H2480" s="15"/>
      <c r="I2480" s="10">
        <f t="shared" si="1013"/>
        <v>0</v>
      </c>
    </row>
    <row r="2481" spans="1:13" x14ac:dyDescent="0.25">
      <c r="A2481" t="s">
        <v>26</v>
      </c>
      <c r="B2481" s="11"/>
      <c r="C2481" s="12"/>
      <c r="D2481" s="28"/>
      <c r="E2481" s="28"/>
      <c r="F2481" s="28"/>
      <c r="G2481" s="33">
        <v>0.1</v>
      </c>
      <c r="H2481" s="15">
        <f>SUM(I2478:I2480)</f>
        <v>0</v>
      </c>
      <c r="I2481" s="10">
        <f t="shared" si="1013"/>
        <v>0</v>
      </c>
    </row>
    <row r="2482" spans="1:13" x14ac:dyDescent="0.25">
      <c r="B2482" s="11" t="s">
        <v>27</v>
      </c>
      <c r="C2482" s="12"/>
      <c r="D2482" s="28"/>
      <c r="E2482" s="28"/>
      <c r="F2482" s="28"/>
      <c r="G2482" s="10"/>
      <c r="H2482" s="15"/>
      <c r="I2482" s="10">
        <f t="shared" si="1013"/>
        <v>0</v>
      </c>
    </row>
    <row r="2483" spans="1:13" x14ac:dyDescent="0.25">
      <c r="B2483" s="11" t="s">
        <v>13</v>
      </c>
      <c r="C2483" s="12" t="s">
        <v>14</v>
      </c>
      <c r="D2483" s="28" t="s">
        <v>29</v>
      </c>
      <c r="E2483" s="28"/>
      <c r="F2483" s="28">
        <f>SUM(G2469:G2471)</f>
        <v>0</v>
      </c>
      <c r="G2483" s="34">
        <f>SUM(F2483)/20</f>
        <v>0</v>
      </c>
      <c r="H2483" s="23"/>
      <c r="I2483" s="10">
        <f t="shared" si="1013"/>
        <v>0</v>
      </c>
    </row>
    <row r="2484" spans="1:13" x14ac:dyDescent="0.25">
      <c r="B2484" s="11" t="s">
        <v>13</v>
      </c>
      <c r="C2484" s="12" t="s">
        <v>14</v>
      </c>
      <c r="D2484" s="28" t="s">
        <v>30</v>
      </c>
      <c r="E2484" s="28"/>
      <c r="F2484" s="28">
        <f>SUM(G2472:G2474)</f>
        <v>0</v>
      </c>
      <c r="G2484" s="34">
        <f>SUM(F2484)/10</f>
        <v>0</v>
      </c>
      <c r="H2484" s="23"/>
      <c r="I2484" s="10">
        <f t="shared" si="1013"/>
        <v>0</v>
      </c>
    </row>
    <row r="2485" spans="1:13" x14ac:dyDescent="0.25">
      <c r="B2485" s="11" t="s">
        <v>13</v>
      </c>
      <c r="C2485" s="12" t="s">
        <v>14</v>
      </c>
      <c r="D2485" s="28" t="s">
        <v>60</v>
      </c>
      <c r="E2485" s="28"/>
      <c r="F2485" s="69"/>
      <c r="G2485" s="34">
        <f>SUM(F2485)*0.25</f>
        <v>0</v>
      </c>
      <c r="H2485" s="23"/>
      <c r="I2485" s="10">
        <f t="shared" si="1013"/>
        <v>0</v>
      </c>
    </row>
    <row r="2486" spans="1:13" x14ac:dyDescent="0.25">
      <c r="B2486" s="11" t="s">
        <v>13</v>
      </c>
      <c r="C2486" s="12" t="s">
        <v>14</v>
      </c>
      <c r="D2486" s="28"/>
      <c r="E2486" s="28"/>
      <c r="F2486" s="28"/>
      <c r="G2486" s="34"/>
      <c r="H2486" s="23"/>
      <c r="I2486" s="10">
        <f t="shared" si="1013"/>
        <v>0</v>
      </c>
    </row>
    <row r="2487" spans="1:13" x14ac:dyDescent="0.25">
      <c r="B2487" s="11" t="s">
        <v>13</v>
      </c>
      <c r="C2487" s="12" t="s">
        <v>15</v>
      </c>
      <c r="D2487" s="28"/>
      <c r="E2487" s="28"/>
      <c r="F2487" s="28"/>
      <c r="G2487" s="34"/>
      <c r="H2487" s="23"/>
      <c r="I2487" s="10">
        <f t="shared" si="1013"/>
        <v>0</v>
      </c>
    </row>
    <row r="2488" spans="1:13" x14ac:dyDescent="0.25">
      <c r="B2488" s="11" t="s">
        <v>13</v>
      </c>
      <c r="C2488" s="12" t="s">
        <v>15</v>
      </c>
      <c r="D2488" s="28"/>
      <c r="E2488" s="28"/>
      <c r="F2488" s="28"/>
      <c r="G2488" s="34"/>
      <c r="H2488" s="23"/>
      <c r="I2488" s="10">
        <f t="shared" si="1013"/>
        <v>0</v>
      </c>
    </row>
    <row r="2489" spans="1:13" x14ac:dyDescent="0.25">
      <c r="B2489" s="11" t="s">
        <v>13</v>
      </c>
      <c r="C2489" s="12" t="s">
        <v>15</v>
      </c>
      <c r="D2489" s="28"/>
      <c r="E2489" s="28"/>
      <c r="F2489" s="28"/>
      <c r="G2489" s="34"/>
      <c r="H2489" s="23"/>
      <c r="I2489" s="10">
        <f t="shared" si="1013"/>
        <v>0</v>
      </c>
    </row>
    <row r="2490" spans="1:13" x14ac:dyDescent="0.25">
      <c r="B2490" s="11" t="s">
        <v>13</v>
      </c>
      <c r="C2490" s="12" t="s">
        <v>16</v>
      </c>
      <c r="D2490" s="28"/>
      <c r="E2490" s="28"/>
      <c r="F2490" s="28"/>
      <c r="G2490" s="34"/>
      <c r="H2490" s="23"/>
      <c r="I2490" s="10">
        <f t="shared" si="1013"/>
        <v>0</v>
      </c>
    </row>
    <row r="2491" spans="1:13" x14ac:dyDescent="0.25">
      <c r="B2491" s="11" t="s">
        <v>13</v>
      </c>
      <c r="C2491" s="12" t="s">
        <v>16</v>
      </c>
      <c r="D2491" s="28"/>
      <c r="E2491" s="28"/>
      <c r="F2491" s="28"/>
      <c r="G2491" s="34"/>
      <c r="H2491" s="23"/>
      <c r="I2491" s="10">
        <f t="shared" si="1013"/>
        <v>0</v>
      </c>
    </row>
    <row r="2492" spans="1:13" x14ac:dyDescent="0.25">
      <c r="B2492" s="11" t="s">
        <v>21</v>
      </c>
      <c r="C2492" s="12" t="s">
        <v>14</v>
      </c>
      <c r="D2492" s="28"/>
      <c r="E2492" s="28"/>
      <c r="F2492" s="28"/>
      <c r="G2492" s="22">
        <f>SUM(G2483:G2486)</f>
        <v>0</v>
      </c>
      <c r="H2492" s="15">
        <v>37.42</v>
      </c>
      <c r="I2492" s="10">
        <f t="shared" si="1013"/>
        <v>0</v>
      </c>
      <c r="K2492" s="5">
        <f>SUM(G2492)*I2467</f>
        <v>0</v>
      </c>
    </row>
    <row r="2493" spans="1:13" x14ac:dyDescent="0.25">
      <c r="B2493" s="11" t="s">
        <v>21</v>
      </c>
      <c r="C2493" s="12" t="s">
        <v>15</v>
      </c>
      <c r="D2493" s="28"/>
      <c r="E2493" s="28"/>
      <c r="F2493" s="28"/>
      <c r="G2493" s="22">
        <f>SUM(G2487:G2489)</f>
        <v>0</v>
      </c>
      <c r="H2493" s="15">
        <v>37.42</v>
      </c>
      <c r="I2493" s="10">
        <f t="shared" si="1013"/>
        <v>0</v>
      </c>
      <c r="L2493" s="5">
        <f>SUM(G2493)*I2467</f>
        <v>0</v>
      </c>
    </row>
    <row r="2494" spans="1:13" x14ac:dyDescent="0.25">
      <c r="B2494" s="11" t="s">
        <v>21</v>
      </c>
      <c r="C2494" s="12" t="s">
        <v>16</v>
      </c>
      <c r="D2494" s="28"/>
      <c r="E2494" s="28"/>
      <c r="F2494" s="28"/>
      <c r="G2494" s="22">
        <f>SUM(G2490:G2491)</f>
        <v>0</v>
      </c>
      <c r="H2494" s="15">
        <v>37.42</v>
      </c>
      <c r="I2494" s="10">
        <f t="shared" si="1013"/>
        <v>0</v>
      </c>
      <c r="M2494" s="5">
        <f>SUM(G2494)*I2467</f>
        <v>0</v>
      </c>
    </row>
    <row r="2495" spans="1:13" x14ac:dyDescent="0.25">
      <c r="B2495" s="11" t="s">
        <v>13</v>
      </c>
      <c r="C2495" s="12" t="s">
        <v>17</v>
      </c>
      <c r="D2495" s="28"/>
      <c r="E2495" s="28"/>
      <c r="F2495" s="28"/>
      <c r="G2495" s="34"/>
      <c r="H2495" s="15">
        <v>37.42</v>
      </c>
      <c r="I2495" s="10">
        <f t="shared" si="1013"/>
        <v>0</v>
      </c>
      <c r="L2495" s="5">
        <f>SUM(G2495)*I2467</f>
        <v>0</v>
      </c>
    </row>
    <row r="2496" spans="1:13" x14ac:dyDescent="0.25">
      <c r="B2496" s="11" t="s">
        <v>12</v>
      </c>
      <c r="C2496" s="12"/>
      <c r="D2496" s="28"/>
      <c r="E2496" s="28"/>
      <c r="F2496" s="28"/>
      <c r="G2496" s="10"/>
      <c r="H2496" s="15">
        <v>37.42</v>
      </c>
      <c r="I2496" s="10">
        <f t="shared" si="1013"/>
        <v>0</v>
      </c>
    </row>
    <row r="2497" spans="1:65" x14ac:dyDescent="0.25">
      <c r="B2497" s="11" t="s">
        <v>11</v>
      </c>
      <c r="C2497" s="12"/>
      <c r="D2497" s="28"/>
      <c r="E2497" s="28"/>
      <c r="F2497" s="28"/>
      <c r="G2497" s="10">
        <v>1</v>
      </c>
      <c r="H2497" s="15">
        <f>SUM(I2469:I2496)*0.01</f>
        <v>0</v>
      </c>
      <c r="I2497" s="10">
        <f>SUM(G2497*H2497)</f>
        <v>0</v>
      </c>
    </row>
    <row r="2498" spans="1:65" s="2" customFormat="1" x14ac:dyDescent="0.25">
      <c r="B2498" s="8" t="s">
        <v>10</v>
      </c>
      <c r="D2498" s="27"/>
      <c r="E2498" s="27"/>
      <c r="F2498" s="27"/>
      <c r="G2498" s="6">
        <f>SUM(G2492:G2495)</f>
        <v>0</v>
      </c>
      <c r="H2498" s="14"/>
      <c r="I2498" s="6">
        <f>SUM(I2469:I2497)</f>
        <v>0</v>
      </c>
      <c r="J2498" s="6">
        <f>SUM(I2498)*I2467</f>
        <v>0</v>
      </c>
      <c r="K2498" s="6">
        <f>SUM(K2492:K2497)</f>
        <v>0</v>
      </c>
      <c r="L2498" s="6">
        <f t="shared" ref="L2498" si="1014">SUM(L2492:L2497)</f>
        <v>0</v>
      </c>
      <c r="M2498" s="6">
        <f t="shared" ref="M2498" si="1015">SUM(M2492:M2497)</f>
        <v>0</v>
      </c>
    </row>
    <row r="2499" spans="1:65" ht="15.6" x14ac:dyDescent="0.3">
      <c r="A2499" s="309" t="s">
        <v>9</v>
      </c>
      <c r="B2499" s="310" t="str">
        <f>'JMS SHEDULE OF WORKS'!D81</f>
        <v>FF-16 EOT Male vanity unit</v>
      </c>
      <c r="C2499" s="311"/>
      <c r="D2499" s="312">
        <v>4.1500000000000004</v>
      </c>
      <c r="E2499" s="312">
        <v>0.5</v>
      </c>
      <c r="F2499" s="313" t="str">
        <f>'JMS SHEDULE OF WORKS'!J81</f>
        <v>EOT-04</v>
      </c>
      <c r="G2499" s="314"/>
      <c r="H2499" s="315" t="s">
        <v>22</v>
      </c>
      <c r="I2499" s="316">
        <f>'JMS SHEDULE OF WORKS'!G81</f>
        <v>1</v>
      </c>
      <c r="J2499" s="314"/>
      <c r="K2499" s="314"/>
      <c r="L2499" s="314"/>
      <c r="M2499" s="314"/>
      <c r="N2499" s="309" t="s">
        <v>9</v>
      </c>
      <c r="O2499" s="310">
        <f>'JMS SHEDULE OF WORKS'!Q81</f>
        <v>43.5</v>
      </c>
      <c r="P2499" s="311"/>
      <c r="Q2499" s="312">
        <v>4.1500000000000004</v>
      </c>
      <c r="R2499" s="312">
        <v>0.5</v>
      </c>
      <c r="S2499" s="313">
        <f>'JMS SHEDULE OF WORKS'!W81</f>
        <v>43749</v>
      </c>
      <c r="T2499" s="314"/>
      <c r="U2499" s="315" t="s">
        <v>22</v>
      </c>
      <c r="V2499" s="316">
        <f>'JMS SHEDULE OF WORKS'!T81</f>
        <v>0</v>
      </c>
      <c r="W2499" s="314"/>
      <c r="X2499" s="314"/>
      <c r="Y2499" s="314"/>
      <c r="Z2499" s="314"/>
      <c r="AA2499" s="309" t="s">
        <v>9</v>
      </c>
      <c r="AB2499" s="310" t="str">
        <f>'JMS SHEDULE OF WORKS'!AD81</f>
        <v>Now revised to Egger laminate</v>
      </c>
      <c r="AC2499" s="311"/>
      <c r="AD2499" s="312">
        <v>4.1500000000000004</v>
      </c>
      <c r="AE2499" s="312">
        <v>0.5</v>
      </c>
      <c r="AF2499" s="313">
        <f>'JMS SHEDULE OF WORKS'!AJ81</f>
        <v>0</v>
      </c>
      <c r="AG2499" s="314"/>
      <c r="AH2499" s="315" t="s">
        <v>22</v>
      </c>
      <c r="AI2499" s="316">
        <f>'JMS SHEDULE OF WORKS'!AG81</f>
        <v>0</v>
      </c>
      <c r="AJ2499" s="314"/>
      <c r="AK2499" s="314"/>
      <c r="AL2499" s="314"/>
      <c r="AM2499" s="314"/>
      <c r="AN2499" s="309" t="s">
        <v>9</v>
      </c>
      <c r="AO2499" s="310">
        <f>'JMS SHEDULE OF WORKS'!AQ81</f>
        <v>0</v>
      </c>
      <c r="AP2499" s="311"/>
      <c r="AQ2499" s="312">
        <v>4.1500000000000004</v>
      </c>
      <c r="AR2499" s="312">
        <v>0.5</v>
      </c>
      <c r="AS2499" s="313">
        <f>'JMS SHEDULE OF WORKS'!AW81</f>
        <v>0</v>
      </c>
      <c r="AT2499" s="314"/>
      <c r="AU2499" s="315" t="s">
        <v>22</v>
      </c>
      <c r="AV2499" s="316">
        <f>'JMS SHEDULE OF WORKS'!AT81</f>
        <v>0</v>
      </c>
      <c r="AW2499" s="314"/>
      <c r="AX2499" s="314"/>
      <c r="AY2499" s="314"/>
      <c r="AZ2499" s="314"/>
      <c r="BA2499" s="3" t="s">
        <v>9</v>
      </c>
      <c r="BB2499" s="67">
        <f>'JMS SHEDULE OF WORKS'!BD81</f>
        <v>0</v>
      </c>
      <c r="BD2499" s="26">
        <v>4.1500000000000004</v>
      </c>
      <c r="BE2499" s="26">
        <v>0.5</v>
      </c>
      <c r="BF2499" s="68">
        <f>'JMS SHEDULE OF WORKS'!BJ81</f>
        <v>0</v>
      </c>
      <c r="BG2499" s="5"/>
      <c r="BH2499" s="13" t="s">
        <v>22</v>
      </c>
      <c r="BI2499" s="24">
        <f>'JMS SHEDULE OF WORKS'!BG81</f>
        <v>0</v>
      </c>
      <c r="BJ2499" s="5"/>
      <c r="BK2499" s="5"/>
      <c r="BL2499" s="5"/>
      <c r="BM2499" s="5"/>
    </row>
    <row r="2500" spans="1:65" s="2" customFormat="1" x14ac:dyDescent="0.25">
      <c r="A2500" s="317" t="str">
        <f>'JMS SHEDULE OF WORKS'!A81</f>
        <v>6881/77</v>
      </c>
      <c r="B2500" s="318" t="s">
        <v>3</v>
      </c>
      <c r="C2500" s="319" t="s">
        <v>4</v>
      </c>
      <c r="D2500" s="320" t="s">
        <v>5</v>
      </c>
      <c r="E2500" s="320" t="s">
        <v>5</v>
      </c>
      <c r="F2500" s="320" t="s">
        <v>23</v>
      </c>
      <c r="G2500" s="321" t="s">
        <v>6</v>
      </c>
      <c r="H2500" s="322" t="s">
        <v>7</v>
      </c>
      <c r="I2500" s="321" t="s">
        <v>8</v>
      </c>
      <c r="J2500" s="321"/>
      <c r="K2500" s="321" t="s">
        <v>18</v>
      </c>
      <c r="L2500" s="321" t="s">
        <v>19</v>
      </c>
      <c r="M2500" s="321" t="s">
        <v>20</v>
      </c>
      <c r="N2500" s="317">
        <f>'JMS SHEDULE OF WORKS'!N81</f>
        <v>1693.6</v>
      </c>
      <c r="O2500" s="318" t="s">
        <v>3</v>
      </c>
      <c r="P2500" s="319" t="s">
        <v>4</v>
      </c>
      <c r="Q2500" s="320" t="s">
        <v>5</v>
      </c>
      <c r="R2500" s="320" t="s">
        <v>5</v>
      </c>
      <c r="S2500" s="320" t="s">
        <v>23</v>
      </c>
      <c r="T2500" s="321" t="s">
        <v>6</v>
      </c>
      <c r="U2500" s="322" t="s">
        <v>7</v>
      </c>
      <c r="V2500" s="321" t="s">
        <v>8</v>
      </c>
      <c r="W2500" s="321"/>
      <c r="X2500" s="321" t="s">
        <v>18</v>
      </c>
      <c r="Y2500" s="321" t="s">
        <v>19</v>
      </c>
      <c r="Z2500" s="321" t="s">
        <v>20</v>
      </c>
      <c r="AA2500" s="317" t="str">
        <f>'JMS SHEDULE OF WORKS'!AA81</f>
        <v>Now revised to unfinished Oberflex from Shadbolts</v>
      </c>
      <c r="AB2500" s="318" t="s">
        <v>3</v>
      </c>
      <c r="AC2500" s="319" t="s">
        <v>4</v>
      </c>
      <c r="AD2500" s="320" t="s">
        <v>5</v>
      </c>
      <c r="AE2500" s="320" t="s">
        <v>5</v>
      </c>
      <c r="AF2500" s="320" t="s">
        <v>23</v>
      </c>
      <c r="AG2500" s="321" t="s">
        <v>6</v>
      </c>
      <c r="AH2500" s="322" t="s">
        <v>7</v>
      </c>
      <c r="AI2500" s="321" t="s">
        <v>8</v>
      </c>
      <c r="AJ2500" s="321"/>
      <c r="AK2500" s="321" t="s">
        <v>18</v>
      </c>
      <c r="AL2500" s="321" t="s">
        <v>19</v>
      </c>
      <c r="AM2500" s="321" t="s">
        <v>20</v>
      </c>
      <c r="AN2500" s="317">
        <f>'JMS SHEDULE OF WORKS'!AN81</f>
        <v>0</v>
      </c>
      <c r="AO2500" s="318" t="s">
        <v>3</v>
      </c>
      <c r="AP2500" s="319" t="s">
        <v>4</v>
      </c>
      <c r="AQ2500" s="320" t="s">
        <v>5</v>
      </c>
      <c r="AR2500" s="320" t="s">
        <v>5</v>
      </c>
      <c r="AS2500" s="320" t="s">
        <v>23</v>
      </c>
      <c r="AT2500" s="321" t="s">
        <v>6</v>
      </c>
      <c r="AU2500" s="322" t="s">
        <v>7</v>
      </c>
      <c r="AV2500" s="321" t="s">
        <v>8</v>
      </c>
      <c r="AW2500" s="321"/>
      <c r="AX2500" s="321" t="s">
        <v>18</v>
      </c>
      <c r="AY2500" s="321" t="s">
        <v>19</v>
      </c>
      <c r="AZ2500" s="321" t="s">
        <v>20</v>
      </c>
      <c r="BA2500" s="66">
        <f>'JMS SHEDULE OF WORKS'!BA81</f>
        <v>0</v>
      </c>
      <c r="BB2500" s="8" t="s">
        <v>3</v>
      </c>
      <c r="BC2500" s="2" t="s">
        <v>4</v>
      </c>
      <c r="BD2500" s="27" t="s">
        <v>5</v>
      </c>
      <c r="BE2500" s="27" t="s">
        <v>5</v>
      </c>
      <c r="BF2500" s="27" t="s">
        <v>23</v>
      </c>
      <c r="BG2500" s="6" t="s">
        <v>6</v>
      </c>
      <c r="BH2500" s="14" t="s">
        <v>7</v>
      </c>
      <c r="BI2500" s="6" t="s">
        <v>8</v>
      </c>
      <c r="BJ2500" s="6"/>
      <c r="BK2500" s="6" t="s">
        <v>18</v>
      </c>
      <c r="BL2500" s="6" t="s">
        <v>19</v>
      </c>
      <c r="BM2500" s="6" t="s">
        <v>20</v>
      </c>
    </row>
    <row r="2501" spans="1:65" x14ac:dyDescent="0.25">
      <c r="A2501" s="323" t="s">
        <v>24</v>
      </c>
      <c r="B2501" s="324" t="s">
        <v>1247</v>
      </c>
      <c r="C2501" s="325" t="s">
        <v>1212</v>
      </c>
      <c r="D2501" s="326">
        <v>0.05</v>
      </c>
      <c r="E2501" s="326">
        <v>0.05</v>
      </c>
      <c r="F2501" s="326">
        <f t="shared" ref="F2501:F2502" si="1016">SUM(D2501*E2501)</f>
        <v>2.5000000000000005E-3</v>
      </c>
      <c r="G2501" s="22">
        <f>SUM(D2499)*4</f>
        <v>16.600000000000001</v>
      </c>
      <c r="H2501" s="23">
        <v>550</v>
      </c>
      <c r="I2501" s="22">
        <f t="shared" ref="I2501:I2502" si="1017">SUM(F2501*G2501)*H2501</f>
        <v>22.825000000000006</v>
      </c>
      <c r="J2501" s="314"/>
      <c r="K2501" s="314"/>
      <c r="L2501" s="314"/>
      <c r="M2501" s="314"/>
      <c r="N2501" s="323" t="s">
        <v>24</v>
      </c>
      <c r="O2501" s="324" t="s">
        <v>1247</v>
      </c>
      <c r="P2501" s="325" t="s">
        <v>1212</v>
      </c>
      <c r="Q2501" s="326">
        <v>0.05</v>
      </c>
      <c r="R2501" s="326">
        <v>0.05</v>
      </c>
      <c r="S2501" s="326">
        <f t="shared" ref="S2501:S2502" si="1018">SUM(Q2501*R2501)</f>
        <v>2.5000000000000005E-3</v>
      </c>
      <c r="T2501" s="22">
        <f>SUM(Q2499)*4</f>
        <v>16.600000000000001</v>
      </c>
      <c r="U2501" s="23">
        <v>550</v>
      </c>
      <c r="V2501" s="22">
        <f t="shared" ref="V2501:V2502" si="1019">SUM(S2501*T2501)*U2501</f>
        <v>22.825000000000006</v>
      </c>
      <c r="W2501" s="314"/>
      <c r="X2501" s="314"/>
      <c r="Y2501" s="314"/>
      <c r="Z2501" s="314"/>
      <c r="AA2501" s="323" t="s">
        <v>24</v>
      </c>
      <c r="AB2501" s="324" t="s">
        <v>1247</v>
      </c>
      <c r="AC2501" s="325" t="s">
        <v>1212</v>
      </c>
      <c r="AD2501" s="326">
        <v>0.05</v>
      </c>
      <c r="AE2501" s="326">
        <v>0.05</v>
      </c>
      <c r="AF2501" s="326">
        <f t="shared" ref="AF2501:AF2502" si="1020">SUM(AD2501*AE2501)</f>
        <v>2.5000000000000005E-3</v>
      </c>
      <c r="AG2501" s="22">
        <f>SUM(AD2499)*4</f>
        <v>16.600000000000001</v>
      </c>
      <c r="AH2501" s="23">
        <v>550</v>
      </c>
      <c r="AI2501" s="22">
        <f t="shared" ref="AI2501:AI2506" si="1021">SUM(AF2501*AG2501)*AH2501</f>
        <v>22.825000000000006</v>
      </c>
      <c r="AJ2501" s="314"/>
      <c r="AK2501" s="314"/>
      <c r="AL2501" s="314"/>
      <c r="AM2501" s="314"/>
      <c r="AN2501" s="323" t="s">
        <v>24</v>
      </c>
      <c r="AO2501" s="324" t="s">
        <v>1247</v>
      </c>
      <c r="AP2501" s="325" t="s">
        <v>1212</v>
      </c>
      <c r="AQ2501" s="326">
        <v>0.05</v>
      </c>
      <c r="AR2501" s="326">
        <v>0.05</v>
      </c>
      <c r="AS2501" s="326">
        <f t="shared" ref="AS2501:AS2502" si="1022">SUM(AQ2501*AR2501)</f>
        <v>2.5000000000000005E-3</v>
      </c>
      <c r="AT2501" s="22">
        <f>SUM(AQ2499)*4</f>
        <v>16.600000000000001</v>
      </c>
      <c r="AU2501" s="23">
        <v>550</v>
      </c>
      <c r="AV2501" s="22">
        <f t="shared" ref="AV2501:AV2502" si="1023">SUM(AS2501*AT2501)*AU2501</f>
        <v>22.825000000000006</v>
      </c>
      <c r="AW2501" s="314"/>
      <c r="AX2501" s="314"/>
      <c r="AY2501" s="314"/>
      <c r="AZ2501" s="314"/>
      <c r="BA2501" s="30" t="s">
        <v>24</v>
      </c>
      <c r="BB2501" s="11" t="s">
        <v>1247</v>
      </c>
      <c r="BC2501" s="12" t="s">
        <v>1212</v>
      </c>
      <c r="BD2501" s="28">
        <v>0.05</v>
      </c>
      <c r="BE2501" s="28">
        <v>0.05</v>
      </c>
      <c r="BF2501" s="28">
        <f t="shared" ref="BF2501:BF2506" si="1024">SUM(BD2501*BE2501)</f>
        <v>2.5000000000000005E-3</v>
      </c>
      <c r="BG2501" s="10">
        <f>SUM(BD2499)*4</f>
        <v>16.600000000000001</v>
      </c>
      <c r="BH2501" s="15">
        <v>550</v>
      </c>
      <c r="BI2501" s="10">
        <f t="shared" ref="BI2501:BI2506" si="1025">SUM(BF2501*BG2501)*BH2501</f>
        <v>22.825000000000006</v>
      </c>
      <c r="BJ2501" s="5"/>
      <c r="BK2501" s="5"/>
      <c r="BL2501" s="5"/>
      <c r="BM2501" s="5"/>
    </row>
    <row r="2502" spans="1:65" x14ac:dyDescent="0.25">
      <c r="A2502" s="323" t="s">
        <v>24</v>
      </c>
      <c r="B2502" s="324" t="s">
        <v>1247</v>
      </c>
      <c r="C2502" s="325" t="s">
        <v>1212</v>
      </c>
      <c r="D2502" s="326">
        <v>0.05</v>
      </c>
      <c r="E2502" s="326">
        <v>0.05</v>
      </c>
      <c r="F2502" s="326">
        <f t="shared" si="1016"/>
        <v>2.5000000000000005E-3</v>
      </c>
      <c r="G2502" s="22">
        <f>SUM(E2499)*24</f>
        <v>12</v>
      </c>
      <c r="H2502" s="23">
        <v>550</v>
      </c>
      <c r="I2502" s="22">
        <f t="shared" si="1017"/>
        <v>16.500000000000004</v>
      </c>
      <c r="J2502" s="314"/>
      <c r="K2502" s="314"/>
      <c r="L2502" s="314"/>
      <c r="M2502" s="314"/>
      <c r="N2502" s="323" t="s">
        <v>24</v>
      </c>
      <c r="O2502" s="324" t="s">
        <v>1247</v>
      </c>
      <c r="P2502" s="325" t="s">
        <v>1212</v>
      </c>
      <c r="Q2502" s="326">
        <v>0.05</v>
      </c>
      <c r="R2502" s="326">
        <v>0.05</v>
      </c>
      <c r="S2502" s="326">
        <f t="shared" si="1018"/>
        <v>2.5000000000000005E-3</v>
      </c>
      <c r="T2502" s="22">
        <f>SUM(R2499)*24</f>
        <v>12</v>
      </c>
      <c r="U2502" s="23">
        <v>550</v>
      </c>
      <c r="V2502" s="22">
        <f t="shared" si="1019"/>
        <v>16.500000000000004</v>
      </c>
      <c r="W2502" s="314"/>
      <c r="X2502" s="314"/>
      <c r="Y2502" s="314"/>
      <c r="Z2502" s="314"/>
      <c r="AA2502" s="323" t="s">
        <v>24</v>
      </c>
      <c r="AB2502" s="324" t="s">
        <v>1247</v>
      </c>
      <c r="AC2502" s="325" t="s">
        <v>1212</v>
      </c>
      <c r="AD2502" s="326">
        <v>0.05</v>
      </c>
      <c r="AE2502" s="326">
        <v>0.05</v>
      </c>
      <c r="AF2502" s="326">
        <f t="shared" si="1020"/>
        <v>2.5000000000000005E-3</v>
      </c>
      <c r="AG2502" s="22">
        <f>SUM(AE2499)*24</f>
        <v>12</v>
      </c>
      <c r="AH2502" s="23">
        <v>550</v>
      </c>
      <c r="AI2502" s="22">
        <f t="shared" si="1021"/>
        <v>16.500000000000004</v>
      </c>
      <c r="AJ2502" s="314"/>
      <c r="AK2502" s="314"/>
      <c r="AL2502" s="314"/>
      <c r="AM2502" s="314"/>
      <c r="AN2502" s="323" t="s">
        <v>24</v>
      </c>
      <c r="AO2502" s="324" t="s">
        <v>1247</v>
      </c>
      <c r="AP2502" s="325" t="s">
        <v>1212</v>
      </c>
      <c r="AQ2502" s="326">
        <v>0.05</v>
      </c>
      <c r="AR2502" s="326">
        <v>0.05</v>
      </c>
      <c r="AS2502" s="326">
        <f t="shared" si="1022"/>
        <v>2.5000000000000005E-3</v>
      </c>
      <c r="AT2502" s="22">
        <f>SUM(AR2499)*24</f>
        <v>12</v>
      </c>
      <c r="AU2502" s="23">
        <v>550</v>
      </c>
      <c r="AV2502" s="22">
        <f t="shared" si="1023"/>
        <v>16.500000000000004</v>
      </c>
      <c r="AW2502" s="314"/>
      <c r="AX2502" s="314"/>
      <c r="AY2502" s="314"/>
      <c r="AZ2502" s="314"/>
      <c r="BA2502" s="30" t="s">
        <v>24</v>
      </c>
      <c r="BB2502" s="11" t="s">
        <v>1247</v>
      </c>
      <c r="BC2502" s="12" t="s">
        <v>1212</v>
      </c>
      <c r="BD2502" s="28">
        <v>0.05</v>
      </c>
      <c r="BE2502" s="28">
        <v>0.05</v>
      </c>
      <c r="BF2502" s="28">
        <f t="shared" si="1024"/>
        <v>2.5000000000000005E-3</v>
      </c>
      <c r="BG2502" s="10">
        <f>SUM(BE2499)*24</f>
        <v>12</v>
      </c>
      <c r="BH2502" s="15">
        <v>550</v>
      </c>
      <c r="BI2502" s="10">
        <f t="shared" si="1025"/>
        <v>16.500000000000004</v>
      </c>
      <c r="BJ2502" s="5"/>
      <c r="BK2502" s="5"/>
      <c r="BL2502" s="5"/>
      <c r="BM2502" s="5"/>
    </row>
    <row r="2503" spans="1:65" x14ac:dyDescent="0.25">
      <c r="A2503" s="323" t="s">
        <v>24</v>
      </c>
      <c r="B2503" s="324"/>
      <c r="C2503" s="325"/>
      <c r="D2503" s="326"/>
      <c r="E2503" s="326"/>
      <c r="F2503" s="326">
        <f t="shared" ref="F2503:F2506" si="1026">SUM(D2503*E2503)</f>
        <v>0</v>
      </c>
      <c r="G2503" s="22"/>
      <c r="H2503" s="23"/>
      <c r="I2503" s="22">
        <f t="shared" ref="I2503:I2506" si="1027">SUM(F2503*G2503)*H2503</f>
        <v>0</v>
      </c>
      <c r="J2503" s="314"/>
      <c r="K2503" s="314"/>
      <c r="L2503" s="314"/>
      <c r="M2503" s="314"/>
      <c r="N2503" s="323" t="s">
        <v>24</v>
      </c>
      <c r="O2503" s="324"/>
      <c r="P2503" s="325"/>
      <c r="Q2503" s="326"/>
      <c r="R2503" s="326"/>
      <c r="S2503" s="326">
        <f t="shared" ref="S2503:S2506" si="1028">SUM(Q2503*R2503)</f>
        <v>0</v>
      </c>
      <c r="T2503" s="22"/>
      <c r="U2503" s="23"/>
      <c r="V2503" s="22">
        <f t="shared" ref="V2503:V2506" si="1029">SUM(S2503*T2503)*U2503</f>
        <v>0</v>
      </c>
      <c r="W2503" s="314"/>
      <c r="X2503" s="314"/>
      <c r="Y2503" s="314"/>
      <c r="Z2503" s="314"/>
      <c r="AA2503" s="323" t="s">
        <v>24</v>
      </c>
      <c r="AB2503" s="324"/>
      <c r="AC2503" s="325"/>
      <c r="AD2503" s="326"/>
      <c r="AE2503" s="326"/>
      <c r="AF2503" s="326">
        <f t="shared" ref="AF2503:AF2506" si="1030">SUM(AD2503*AE2503)</f>
        <v>0</v>
      </c>
      <c r="AG2503" s="22"/>
      <c r="AH2503" s="23"/>
      <c r="AI2503" s="22">
        <f t="shared" si="1021"/>
        <v>0</v>
      </c>
      <c r="AJ2503" s="314"/>
      <c r="AK2503" s="314"/>
      <c r="AL2503" s="314"/>
      <c r="AM2503" s="314"/>
      <c r="AN2503" s="323" t="s">
        <v>24</v>
      </c>
      <c r="AO2503" s="324"/>
      <c r="AP2503" s="325"/>
      <c r="AQ2503" s="326"/>
      <c r="AR2503" s="326"/>
      <c r="AS2503" s="326">
        <f t="shared" ref="AS2503:AS2506" si="1031">SUM(AQ2503*AR2503)</f>
        <v>0</v>
      </c>
      <c r="AT2503" s="22"/>
      <c r="AU2503" s="23"/>
      <c r="AV2503" s="22">
        <f t="shared" ref="AV2503:AV2506" si="1032">SUM(AS2503*AT2503)*AU2503</f>
        <v>0</v>
      </c>
      <c r="AW2503" s="314"/>
      <c r="AX2503" s="314"/>
      <c r="AY2503" s="314"/>
      <c r="AZ2503" s="314"/>
      <c r="BA2503" s="30" t="s">
        <v>24</v>
      </c>
      <c r="BB2503" s="11"/>
      <c r="BC2503" s="12"/>
      <c r="BD2503" s="28"/>
      <c r="BE2503" s="28"/>
      <c r="BF2503" s="28">
        <f t="shared" si="1024"/>
        <v>0</v>
      </c>
      <c r="BG2503" s="10"/>
      <c r="BH2503" s="15"/>
      <c r="BI2503" s="10">
        <f t="shared" si="1025"/>
        <v>0</v>
      </c>
      <c r="BJ2503" s="5"/>
      <c r="BK2503" s="5"/>
      <c r="BL2503" s="5"/>
      <c r="BM2503" s="5"/>
    </row>
    <row r="2504" spans="1:65" x14ac:dyDescent="0.25">
      <c r="A2504" s="327" t="s">
        <v>25</v>
      </c>
      <c r="B2504" s="324"/>
      <c r="C2504" s="325"/>
      <c r="D2504" s="326"/>
      <c r="E2504" s="326"/>
      <c r="F2504" s="326">
        <f t="shared" si="1026"/>
        <v>0</v>
      </c>
      <c r="G2504" s="22"/>
      <c r="H2504" s="23"/>
      <c r="I2504" s="22">
        <f t="shared" si="1027"/>
        <v>0</v>
      </c>
      <c r="J2504" s="314"/>
      <c r="K2504" s="314"/>
      <c r="L2504" s="314"/>
      <c r="M2504" s="314"/>
      <c r="N2504" s="327" t="s">
        <v>25</v>
      </c>
      <c r="O2504" s="324"/>
      <c r="P2504" s="325"/>
      <c r="Q2504" s="326"/>
      <c r="R2504" s="326"/>
      <c r="S2504" s="326">
        <f t="shared" si="1028"/>
        <v>0</v>
      </c>
      <c r="T2504" s="22"/>
      <c r="U2504" s="23"/>
      <c r="V2504" s="22">
        <f t="shared" si="1029"/>
        <v>0</v>
      </c>
      <c r="W2504" s="314"/>
      <c r="X2504" s="314"/>
      <c r="Y2504" s="314"/>
      <c r="Z2504" s="314"/>
      <c r="AA2504" s="327" t="s">
        <v>25</v>
      </c>
      <c r="AB2504" s="324"/>
      <c r="AC2504" s="325"/>
      <c r="AD2504" s="326"/>
      <c r="AE2504" s="326"/>
      <c r="AF2504" s="326">
        <f t="shared" si="1030"/>
        <v>0</v>
      </c>
      <c r="AG2504" s="22"/>
      <c r="AH2504" s="23"/>
      <c r="AI2504" s="22">
        <f t="shared" si="1021"/>
        <v>0</v>
      </c>
      <c r="AJ2504" s="314"/>
      <c r="AK2504" s="314"/>
      <c r="AL2504" s="314"/>
      <c r="AM2504" s="314"/>
      <c r="AN2504" s="327" t="s">
        <v>25</v>
      </c>
      <c r="AO2504" s="324"/>
      <c r="AP2504" s="325"/>
      <c r="AQ2504" s="326"/>
      <c r="AR2504" s="326"/>
      <c r="AS2504" s="326">
        <f t="shared" si="1031"/>
        <v>0</v>
      </c>
      <c r="AT2504" s="22"/>
      <c r="AU2504" s="23"/>
      <c r="AV2504" s="22">
        <f t="shared" si="1032"/>
        <v>0</v>
      </c>
      <c r="AW2504" s="314"/>
      <c r="AX2504" s="314"/>
      <c r="AY2504" s="314"/>
      <c r="AZ2504" s="314"/>
      <c r="BA2504" s="31" t="s">
        <v>25</v>
      </c>
      <c r="BB2504" s="11"/>
      <c r="BC2504" s="12"/>
      <c r="BD2504" s="28"/>
      <c r="BE2504" s="28"/>
      <c r="BF2504" s="28">
        <f t="shared" si="1024"/>
        <v>0</v>
      </c>
      <c r="BG2504" s="10"/>
      <c r="BH2504" s="15"/>
      <c r="BI2504" s="10">
        <f t="shared" si="1025"/>
        <v>0</v>
      </c>
      <c r="BJ2504" s="5"/>
      <c r="BK2504" s="5"/>
      <c r="BL2504" s="5"/>
      <c r="BM2504" s="5"/>
    </row>
    <row r="2505" spans="1:65" x14ac:dyDescent="0.25">
      <c r="A2505" s="327" t="s">
        <v>25</v>
      </c>
      <c r="B2505" s="324"/>
      <c r="C2505" s="325"/>
      <c r="D2505" s="326"/>
      <c r="E2505" s="326"/>
      <c r="F2505" s="326">
        <f t="shared" si="1026"/>
        <v>0</v>
      </c>
      <c r="G2505" s="22"/>
      <c r="H2505" s="23"/>
      <c r="I2505" s="22">
        <f t="shared" si="1027"/>
        <v>0</v>
      </c>
      <c r="J2505" s="314"/>
      <c r="K2505" s="314"/>
      <c r="L2505" s="314"/>
      <c r="M2505" s="314"/>
      <c r="N2505" s="327" t="s">
        <v>25</v>
      </c>
      <c r="O2505" s="324"/>
      <c r="P2505" s="325"/>
      <c r="Q2505" s="326"/>
      <c r="R2505" s="326"/>
      <c r="S2505" s="326">
        <f t="shared" si="1028"/>
        <v>0</v>
      </c>
      <c r="T2505" s="22"/>
      <c r="U2505" s="23"/>
      <c r="V2505" s="22">
        <f t="shared" si="1029"/>
        <v>0</v>
      </c>
      <c r="W2505" s="314"/>
      <c r="X2505" s="314"/>
      <c r="Y2505" s="314"/>
      <c r="Z2505" s="314"/>
      <c r="AA2505" s="327" t="s">
        <v>25</v>
      </c>
      <c r="AB2505" s="324"/>
      <c r="AC2505" s="325"/>
      <c r="AD2505" s="326"/>
      <c r="AE2505" s="326"/>
      <c r="AF2505" s="326">
        <f t="shared" si="1030"/>
        <v>0</v>
      </c>
      <c r="AG2505" s="22"/>
      <c r="AH2505" s="23"/>
      <c r="AI2505" s="22">
        <f t="shared" si="1021"/>
        <v>0</v>
      </c>
      <c r="AJ2505" s="314"/>
      <c r="AK2505" s="314"/>
      <c r="AL2505" s="314"/>
      <c r="AM2505" s="314"/>
      <c r="AN2505" s="327" t="s">
        <v>25</v>
      </c>
      <c r="AO2505" s="324"/>
      <c r="AP2505" s="325"/>
      <c r="AQ2505" s="326"/>
      <c r="AR2505" s="326"/>
      <c r="AS2505" s="326">
        <f t="shared" si="1031"/>
        <v>0</v>
      </c>
      <c r="AT2505" s="22"/>
      <c r="AU2505" s="23"/>
      <c r="AV2505" s="22">
        <f t="shared" si="1032"/>
        <v>0</v>
      </c>
      <c r="AW2505" s="314"/>
      <c r="AX2505" s="314"/>
      <c r="AY2505" s="314"/>
      <c r="AZ2505" s="314"/>
      <c r="BA2505" s="31" t="s">
        <v>25</v>
      </c>
      <c r="BB2505" s="11"/>
      <c r="BC2505" s="12"/>
      <c r="BD2505" s="28"/>
      <c r="BE2505" s="28"/>
      <c r="BF2505" s="28">
        <f t="shared" si="1024"/>
        <v>0</v>
      </c>
      <c r="BG2505" s="10"/>
      <c r="BH2505" s="15"/>
      <c r="BI2505" s="10">
        <f t="shared" si="1025"/>
        <v>0</v>
      </c>
      <c r="BJ2505" s="5"/>
      <c r="BK2505" s="5"/>
      <c r="BL2505" s="5"/>
      <c r="BM2505" s="5"/>
    </row>
    <row r="2506" spans="1:65" x14ac:dyDescent="0.25">
      <c r="A2506" s="327" t="s">
        <v>25</v>
      </c>
      <c r="B2506" s="324"/>
      <c r="C2506" s="325"/>
      <c r="D2506" s="326"/>
      <c r="E2506" s="326"/>
      <c r="F2506" s="326">
        <f t="shared" si="1026"/>
        <v>0</v>
      </c>
      <c r="G2506" s="22"/>
      <c r="H2506" s="23"/>
      <c r="I2506" s="22">
        <f t="shared" si="1027"/>
        <v>0</v>
      </c>
      <c r="J2506" s="314"/>
      <c r="K2506" s="314"/>
      <c r="L2506" s="314"/>
      <c r="M2506" s="314"/>
      <c r="N2506" s="327" t="s">
        <v>25</v>
      </c>
      <c r="O2506" s="324"/>
      <c r="P2506" s="325"/>
      <c r="Q2506" s="326"/>
      <c r="R2506" s="326"/>
      <c r="S2506" s="326">
        <f t="shared" si="1028"/>
        <v>0</v>
      </c>
      <c r="T2506" s="22"/>
      <c r="U2506" s="23"/>
      <c r="V2506" s="22">
        <f t="shared" si="1029"/>
        <v>0</v>
      </c>
      <c r="W2506" s="314"/>
      <c r="X2506" s="314"/>
      <c r="Y2506" s="314"/>
      <c r="Z2506" s="314"/>
      <c r="AA2506" s="327" t="s">
        <v>25</v>
      </c>
      <c r="AB2506" s="324"/>
      <c r="AC2506" s="325"/>
      <c r="AD2506" s="326"/>
      <c r="AE2506" s="326"/>
      <c r="AF2506" s="326">
        <f t="shared" si="1030"/>
        <v>0</v>
      </c>
      <c r="AG2506" s="22"/>
      <c r="AH2506" s="23"/>
      <c r="AI2506" s="22">
        <f t="shared" si="1021"/>
        <v>0</v>
      </c>
      <c r="AJ2506" s="314"/>
      <c r="AK2506" s="314"/>
      <c r="AL2506" s="314"/>
      <c r="AM2506" s="314"/>
      <c r="AN2506" s="327" t="s">
        <v>25</v>
      </c>
      <c r="AO2506" s="324"/>
      <c r="AP2506" s="325"/>
      <c r="AQ2506" s="326"/>
      <c r="AR2506" s="326"/>
      <c r="AS2506" s="326">
        <f t="shared" si="1031"/>
        <v>0</v>
      </c>
      <c r="AT2506" s="22"/>
      <c r="AU2506" s="23"/>
      <c r="AV2506" s="22">
        <f t="shared" si="1032"/>
        <v>0</v>
      </c>
      <c r="AW2506" s="314"/>
      <c r="AX2506" s="314"/>
      <c r="AY2506" s="314"/>
      <c r="AZ2506" s="314"/>
      <c r="BA2506" s="31" t="s">
        <v>25</v>
      </c>
      <c r="BB2506" s="11"/>
      <c r="BC2506" s="12"/>
      <c r="BD2506" s="28"/>
      <c r="BE2506" s="28"/>
      <c r="BF2506" s="28">
        <f t="shared" si="1024"/>
        <v>0</v>
      </c>
      <c r="BG2506" s="10"/>
      <c r="BH2506" s="15"/>
      <c r="BI2506" s="10">
        <f t="shared" si="1025"/>
        <v>0</v>
      </c>
      <c r="BJ2506" s="5"/>
      <c r="BK2506" s="5"/>
      <c r="BL2506" s="5"/>
      <c r="BM2506" s="5"/>
    </row>
    <row r="2507" spans="1:65" x14ac:dyDescent="0.25">
      <c r="A2507" s="327" t="s">
        <v>39</v>
      </c>
      <c r="B2507" s="324" t="s">
        <v>1246</v>
      </c>
      <c r="C2507" s="325"/>
      <c r="D2507" s="326"/>
      <c r="E2507" s="326"/>
      <c r="F2507" s="326"/>
      <c r="G2507" s="22">
        <v>3</v>
      </c>
      <c r="H2507" s="23">
        <v>40</v>
      </c>
      <c r="I2507" s="22">
        <f t="shared" ref="I2507" si="1033">SUM(G2507*H2507)</f>
        <v>120</v>
      </c>
      <c r="J2507" s="314"/>
      <c r="K2507" s="314"/>
      <c r="L2507" s="314"/>
      <c r="M2507" s="314"/>
      <c r="N2507" s="327" t="s">
        <v>39</v>
      </c>
      <c r="O2507" s="324" t="s">
        <v>1246</v>
      </c>
      <c r="P2507" s="325"/>
      <c r="Q2507" s="326"/>
      <c r="R2507" s="326"/>
      <c r="S2507" s="326"/>
      <c r="T2507" s="22">
        <v>3</v>
      </c>
      <c r="U2507" s="23">
        <v>40</v>
      </c>
      <c r="V2507" s="22">
        <f t="shared" ref="V2507:V2528" si="1034">SUM(T2507*U2507)</f>
        <v>120</v>
      </c>
      <c r="W2507" s="314"/>
      <c r="X2507" s="314"/>
      <c r="Y2507" s="314"/>
      <c r="Z2507" s="314"/>
      <c r="AA2507" s="327" t="s">
        <v>39</v>
      </c>
      <c r="AB2507" s="324" t="s">
        <v>1246</v>
      </c>
      <c r="AC2507" s="325"/>
      <c r="AD2507" s="326"/>
      <c r="AE2507" s="326"/>
      <c r="AF2507" s="326"/>
      <c r="AG2507" s="22">
        <v>3</v>
      </c>
      <c r="AH2507" s="23">
        <v>40</v>
      </c>
      <c r="AI2507" s="22">
        <f t="shared" ref="AI2507:AI2528" si="1035">SUM(AG2507*AH2507)</f>
        <v>120</v>
      </c>
      <c r="AJ2507" s="314"/>
      <c r="AK2507" s="314"/>
      <c r="AL2507" s="314"/>
      <c r="AM2507" s="314"/>
      <c r="AN2507" s="327" t="s">
        <v>39</v>
      </c>
      <c r="AO2507" s="324" t="s">
        <v>1246</v>
      </c>
      <c r="AP2507" s="325"/>
      <c r="AQ2507" s="326"/>
      <c r="AR2507" s="326"/>
      <c r="AS2507" s="326"/>
      <c r="AT2507" s="22">
        <v>3</v>
      </c>
      <c r="AU2507" s="23">
        <v>40</v>
      </c>
      <c r="AV2507" s="22">
        <f t="shared" ref="AV2507:AV2528" si="1036">SUM(AT2507*AU2507)</f>
        <v>120</v>
      </c>
      <c r="AW2507" s="314"/>
      <c r="AX2507" s="314"/>
      <c r="AY2507" s="314"/>
      <c r="AZ2507" s="314"/>
      <c r="BA2507" s="31" t="s">
        <v>39</v>
      </c>
      <c r="BB2507" s="11" t="s">
        <v>1246</v>
      </c>
      <c r="BC2507" s="12"/>
      <c r="BD2507" s="28"/>
      <c r="BE2507" s="28"/>
      <c r="BF2507" s="28"/>
      <c r="BG2507" s="10">
        <v>3</v>
      </c>
      <c r="BH2507" s="15">
        <v>40</v>
      </c>
      <c r="BI2507" s="10">
        <f t="shared" ref="BI2507:BI2528" si="1037">SUM(BG2507*BH2507)</f>
        <v>120</v>
      </c>
      <c r="BJ2507" s="5"/>
      <c r="BK2507" s="5"/>
      <c r="BL2507" s="5"/>
      <c r="BM2507" s="5"/>
    </row>
    <row r="2508" spans="1:65" x14ac:dyDescent="0.25">
      <c r="A2508" s="327" t="s">
        <v>39</v>
      </c>
      <c r="B2508" s="324"/>
      <c r="C2508" s="325"/>
      <c r="D2508" s="326"/>
      <c r="E2508" s="326"/>
      <c r="F2508" s="326"/>
      <c r="G2508" s="22"/>
      <c r="H2508" s="23"/>
      <c r="I2508" s="22">
        <f t="shared" ref="I2508:I2509" si="1038">SUM(G2508*H2508)</f>
        <v>0</v>
      </c>
      <c r="J2508" s="314"/>
      <c r="K2508" s="314"/>
      <c r="L2508" s="314"/>
      <c r="M2508" s="314"/>
      <c r="N2508" s="327" t="s">
        <v>39</v>
      </c>
      <c r="O2508" s="324"/>
      <c r="P2508" s="325"/>
      <c r="Q2508" s="326"/>
      <c r="R2508" s="326"/>
      <c r="S2508" s="326"/>
      <c r="T2508" s="22"/>
      <c r="U2508" s="23"/>
      <c r="V2508" s="22">
        <f t="shared" si="1034"/>
        <v>0</v>
      </c>
      <c r="W2508" s="314"/>
      <c r="X2508" s="314"/>
      <c r="Y2508" s="314"/>
      <c r="Z2508" s="314"/>
      <c r="AA2508" s="327" t="s">
        <v>39</v>
      </c>
      <c r="AB2508" s="324"/>
      <c r="AC2508" s="325"/>
      <c r="AD2508" s="326"/>
      <c r="AE2508" s="326"/>
      <c r="AF2508" s="326"/>
      <c r="AG2508" s="22"/>
      <c r="AH2508" s="23"/>
      <c r="AI2508" s="22">
        <f t="shared" si="1035"/>
        <v>0</v>
      </c>
      <c r="AJ2508" s="314"/>
      <c r="AK2508" s="314"/>
      <c r="AL2508" s="314"/>
      <c r="AM2508" s="314"/>
      <c r="AN2508" s="327" t="s">
        <v>39</v>
      </c>
      <c r="AO2508" s="324"/>
      <c r="AP2508" s="325"/>
      <c r="AQ2508" s="326"/>
      <c r="AR2508" s="326"/>
      <c r="AS2508" s="326"/>
      <c r="AT2508" s="22"/>
      <c r="AU2508" s="23"/>
      <c r="AV2508" s="22">
        <f t="shared" si="1036"/>
        <v>0</v>
      </c>
      <c r="AW2508" s="314"/>
      <c r="AX2508" s="314"/>
      <c r="AY2508" s="314"/>
      <c r="AZ2508" s="314"/>
      <c r="BA2508" s="31" t="s">
        <v>39</v>
      </c>
      <c r="BB2508" s="11"/>
      <c r="BC2508" s="12"/>
      <c r="BD2508" s="28"/>
      <c r="BE2508" s="28"/>
      <c r="BF2508" s="28"/>
      <c r="BG2508" s="10"/>
      <c r="BH2508" s="15"/>
      <c r="BI2508" s="10">
        <f t="shared" si="1037"/>
        <v>0</v>
      </c>
      <c r="BJ2508" s="5"/>
      <c r="BK2508" s="5"/>
      <c r="BL2508" s="5"/>
      <c r="BM2508" s="5"/>
    </row>
    <row r="2509" spans="1:65" x14ac:dyDescent="0.25">
      <c r="A2509" s="327" t="s">
        <v>39</v>
      </c>
      <c r="B2509" s="324"/>
      <c r="C2509" s="325"/>
      <c r="D2509" s="326"/>
      <c r="E2509" s="326"/>
      <c r="F2509" s="326"/>
      <c r="G2509" s="22"/>
      <c r="H2509" s="23"/>
      <c r="I2509" s="22">
        <f t="shared" si="1038"/>
        <v>0</v>
      </c>
      <c r="J2509" s="314"/>
      <c r="K2509" s="314"/>
      <c r="L2509" s="314"/>
      <c r="M2509" s="314"/>
      <c r="N2509" s="327" t="s">
        <v>39</v>
      </c>
      <c r="O2509" s="324"/>
      <c r="P2509" s="325"/>
      <c r="Q2509" s="326"/>
      <c r="R2509" s="326"/>
      <c r="S2509" s="326"/>
      <c r="T2509" s="22"/>
      <c r="U2509" s="23"/>
      <c r="V2509" s="22">
        <f t="shared" si="1034"/>
        <v>0</v>
      </c>
      <c r="W2509" s="314"/>
      <c r="X2509" s="314"/>
      <c r="Y2509" s="314"/>
      <c r="Z2509" s="314"/>
      <c r="AA2509" s="327" t="s">
        <v>39</v>
      </c>
      <c r="AB2509" s="324"/>
      <c r="AC2509" s="325"/>
      <c r="AD2509" s="326"/>
      <c r="AE2509" s="326"/>
      <c r="AF2509" s="326"/>
      <c r="AG2509" s="22"/>
      <c r="AH2509" s="23"/>
      <c r="AI2509" s="22">
        <f t="shared" si="1035"/>
        <v>0</v>
      </c>
      <c r="AJ2509" s="314"/>
      <c r="AK2509" s="314"/>
      <c r="AL2509" s="314"/>
      <c r="AM2509" s="314"/>
      <c r="AN2509" s="327" t="s">
        <v>39</v>
      </c>
      <c r="AO2509" s="324"/>
      <c r="AP2509" s="325"/>
      <c r="AQ2509" s="326"/>
      <c r="AR2509" s="326"/>
      <c r="AS2509" s="326"/>
      <c r="AT2509" s="22"/>
      <c r="AU2509" s="23"/>
      <c r="AV2509" s="22">
        <f t="shared" si="1036"/>
        <v>0</v>
      </c>
      <c r="AW2509" s="314"/>
      <c r="AX2509" s="314"/>
      <c r="AY2509" s="314"/>
      <c r="AZ2509" s="314"/>
      <c r="BA2509" s="31" t="s">
        <v>39</v>
      </c>
      <c r="BB2509" s="11"/>
      <c r="BC2509" s="12"/>
      <c r="BD2509" s="28"/>
      <c r="BE2509" s="28"/>
      <c r="BF2509" s="28"/>
      <c r="BG2509" s="10"/>
      <c r="BH2509" s="15"/>
      <c r="BI2509" s="10">
        <f t="shared" si="1037"/>
        <v>0</v>
      </c>
      <c r="BJ2509" s="5"/>
      <c r="BK2509" s="5"/>
      <c r="BL2509" s="5"/>
      <c r="BM2509" s="5"/>
    </row>
    <row r="2510" spans="1:65" x14ac:dyDescent="0.25">
      <c r="A2510" s="328" t="s">
        <v>28</v>
      </c>
      <c r="B2510" s="324" t="s">
        <v>1191</v>
      </c>
      <c r="C2510" s="325"/>
      <c r="D2510" s="326"/>
      <c r="E2510" s="326"/>
      <c r="F2510" s="326"/>
      <c r="G2510" s="22">
        <v>1</v>
      </c>
      <c r="H2510" s="329">
        <f>SUM(VENEER!X102)</f>
        <v>1380.48</v>
      </c>
      <c r="I2510" s="22">
        <f t="shared" ref="I2510:I2511" si="1039">SUM(G2510*H2510)</f>
        <v>1380.48</v>
      </c>
      <c r="J2510" s="329" t="s">
        <v>1338</v>
      </c>
      <c r="K2510" s="330"/>
      <c r="L2510" s="314"/>
      <c r="M2510" s="314"/>
      <c r="N2510" s="328" t="s">
        <v>28</v>
      </c>
      <c r="O2510" s="324" t="s">
        <v>1191</v>
      </c>
      <c r="P2510" s="325"/>
      <c r="Q2510" s="326"/>
      <c r="R2510" s="326"/>
      <c r="S2510" s="326"/>
      <c r="T2510" s="22">
        <v>1</v>
      </c>
      <c r="U2510" s="329">
        <f>SUM('VENEER TO LAMINATE'!M102)</f>
        <v>462.33</v>
      </c>
      <c r="V2510" s="22">
        <f t="shared" si="1034"/>
        <v>462.33</v>
      </c>
      <c r="W2510" s="329" t="s">
        <v>1514</v>
      </c>
      <c r="X2510" s="330"/>
      <c r="Y2510" s="314"/>
      <c r="Z2510" s="314"/>
      <c r="AA2510" s="328" t="s">
        <v>28</v>
      </c>
      <c r="AB2510" s="324" t="s">
        <v>1191</v>
      </c>
      <c r="AC2510" s="325"/>
      <c r="AD2510" s="326"/>
      <c r="AE2510" s="326"/>
      <c r="AF2510" s="326"/>
      <c r="AG2510" s="22">
        <v>1</v>
      </c>
      <c r="AH2510" s="329">
        <f>SUM('EGGER LAMINATE'!N102)</f>
        <v>359.30507499999999</v>
      </c>
      <c r="AI2510" s="22">
        <f t="shared" si="1035"/>
        <v>359.30507499999999</v>
      </c>
      <c r="AJ2510" s="329" t="s">
        <v>1527</v>
      </c>
      <c r="AK2510" s="330"/>
      <c r="AL2510" s="314"/>
      <c r="AM2510" s="314"/>
      <c r="AN2510" s="328" t="s">
        <v>28</v>
      </c>
      <c r="AO2510" s="324" t="s">
        <v>1191</v>
      </c>
      <c r="AP2510" s="325"/>
      <c r="AQ2510" s="326"/>
      <c r="AR2510" s="326"/>
      <c r="AS2510" s="326"/>
      <c r="AT2510" s="22">
        <v>1</v>
      </c>
      <c r="AU2510" s="329">
        <f>SUM(VENEER!U102)</f>
        <v>1736.02</v>
      </c>
      <c r="AV2510" s="22">
        <f t="shared" si="1036"/>
        <v>1736.02</v>
      </c>
      <c r="AW2510" s="329" t="s">
        <v>1629</v>
      </c>
      <c r="AX2510" s="330"/>
      <c r="AY2510" s="314"/>
      <c r="AZ2510" s="314"/>
      <c r="BA2510" s="32" t="s">
        <v>28</v>
      </c>
      <c r="BB2510" s="11" t="s">
        <v>1191</v>
      </c>
      <c r="BC2510" s="12"/>
      <c r="BD2510" s="28"/>
      <c r="BE2510" s="28"/>
      <c r="BF2510" s="28"/>
      <c r="BG2510" s="10">
        <v>1</v>
      </c>
      <c r="BH2510" s="236">
        <f>SUM(VENEER!AE102)</f>
        <v>1693.6</v>
      </c>
      <c r="BI2510" s="10">
        <f t="shared" si="1037"/>
        <v>1693.6</v>
      </c>
      <c r="BJ2510" s="171" t="s">
        <v>1676</v>
      </c>
      <c r="BK2510" s="172"/>
      <c r="BL2510" s="5"/>
      <c r="BM2510" s="5"/>
    </row>
    <row r="2511" spans="1:65" x14ac:dyDescent="0.25">
      <c r="A2511" s="328" t="s">
        <v>28</v>
      </c>
      <c r="B2511" s="324" t="s">
        <v>1185</v>
      </c>
      <c r="C2511" s="325"/>
      <c r="D2511" s="326"/>
      <c r="E2511" s="326"/>
      <c r="F2511" s="326"/>
      <c r="G2511" s="22">
        <v>3</v>
      </c>
      <c r="H2511" s="23">
        <v>105</v>
      </c>
      <c r="I2511" s="22">
        <f t="shared" si="1039"/>
        <v>315</v>
      </c>
      <c r="J2511" s="22" t="s">
        <v>1245</v>
      </c>
      <c r="K2511" s="314"/>
      <c r="L2511" s="314"/>
      <c r="M2511" s="314"/>
      <c r="N2511" s="328" t="s">
        <v>28</v>
      </c>
      <c r="O2511" s="324" t="s">
        <v>1185</v>
      </c>
      <c r="P2511" s="325"/>
      <c r="Q2511" s="326"/>
      <c r="R2511" s="326"/>
      <c r="S2511" s="326"/>
      <c r="T2511" s="22">
        <v>3</v>
      </c>
      <c r="U2511" s="23">
        <v>105</v>
      </c>
      <c r="V2511" s="22">
        <f t="shared" si="1034"/>
        <v>315</v>
      </c>
      <c r="W2511" s="22" t="s">
        <v>1245</v>
      </c>
      <c r="X2511" s="314"/>
      <c r="Y2511" s="314"/>
      <c r="Z2511" s="314"/>
      <c r="AA2511" s="328" t="s">
        <v>28</v>
      </c>
      <c r="AB2511" s="324" t="s">
        <v>1185</v>
      </c>
      <c r="AC2511" s="325"/>
      <c r="AD2511" s="326"/>
      <c r="AE2511" s="326"/>
      <c r="AF2511" s="326"/>
      <c r="AG2511" s="22">
        <v>3</v>
      </c>
      <c r="AH2511" s="23">
        <v>105</v>
      </c>
      <c r="AI2511" s="22">
        <f t="shared" si="1035"/>
        <v>315</v>
      </c>
      <c r="AJ2511" s="22" t="s">
        <v>1245</v>
      </c>
      <c r="AK2511" s="314"/>
      <c r="AL2511" s="314"/>
      <c r="AM2511" s="314"/>
      <c r="AN2511" s="328" t="s">
        <v>28</v>
      </c>
      <c r="AO2511" s="324" t="s">
        <v>1185</v>
      </c>
      <c r="AP2511" s="325"/>
      <c r="AQ2511" s="326"/>
      <c r="AR2511" s="326"/>
      <c r="AS2511" s="326"/>
      <c r="AT2511" s="22">
        <v>3</v>
      </c>
      <c r="AU2511" s="23">
        <v>105</v>
      </c>
      <c r="AV2511" s="22">
        <f t="shared" si="1036"/>
        <v>315</v>
      </c>
      <c r="AW2511" s="22" t="s">
        <v>1245</v>
      </c>
      <c r="AX2511" s="314"/>
      <c r="AY2511" s="314"/>
      <c r="AZ2511" s="314"/>
      <c r="BA2511" s="32" t="s">
        <v>28</v>
      </c>
      <c r="BB2511" s="11" t="s">
        <v>1185</v>
      </c>
      <c r="BC2511" s="12"/>
      <c r="BD2511" s="28"/>
      <c r="BE2511" s="28"/>
      <c r="BF2511" s="28"/>
      <c r="BG2511" s="10">
        <v>3</v>
      </c>
      <c r="BH2511" s="15">
        <v>105</v>
      </c>
      <c r="BI2511" s="10">
        <f t="shared" si="1037"/>
        <v>315</v>
      </c>
      <c r="BJ2511" s="10" t="s">
        <v>1245</v>
      </c>
      <c r="BK2511" s="5"/>
      <c r="BL2511" s="5"/>
      <c r="BM2511" s="5"/>
    </row>
    <row r="2512" spans="1:65" x14ac:dyDescent="0.25">
      <c r="A2512" s="328" t="s">
        <v>28</v>
      </c>
      <c r="B2512" s="324"/>
      <c r="C2512" s="325"/>
      <c r="D2512" s="326"/>
      <c r="E2512" s="326"/>
      <c r="F2512" s="326"/>
      <c r="G2512" s="22"/>
      <c r="H2512" s="23"/>
      <c r="I2512" s="22">
        <f t="shared" ref="I2512:I2528" si="1040">SUM(G2512*H2512)</f>
        <v>0</v>
      </c>
      <c r="J2512" s="314"/>
      <c r="K2512" s="314"/>
      <c r="L2512" s="314"/>
      <c r="M2512" s="314"/>
      <c r="N2512" s="328" t="s">
        <v>28</v>
      </c>
      <c r="O2512" s="324"/>
      <c r="P2512" s="325"/>
      <c r="Q2512" s="326"/>
      <c r="R2512" s="326"/>
      <c r="S2512" s="326"/>
      <c r="T2512" s="22"/>
      <c r="U2512" s="23"/>
      <c r="V2512" s="22">
        <f t="shared" si="1034"/>
        <v>0</v>
      </c>
      <c r="W2512" s="314"/>
      <c r="X2512" s="314"/>
      <c r="Y2512" s="314"/>
      <c r="Z2512" s="314"/>
      <c r="AA2512" s="328" t="s">
        <v>28</v>
      </c>
      <c r="AB2512" s="324"/>
      <c r="AC2512" s="325"/>
      <c r="AD2512" s="326"/>
      <c r="AE2512" s="326"/>
      <c r="AF2512" s="326"/>
      <c r="AG2512" s="22"/>
      <c r="AH2512" s="23"/>
      <c r="AI2512" s="22">
        <f t="shared" si="1035"/>
        <v>0</v>
      </c>
      <c r="AJ2512" s="314"/>
      <c r="AK2512" s="314"/>
      <c r="AL2512" s="314"/>
      <c r="AM2512" s="314"/>
      <c r="AN2512" s="328" t="s">
        <v>28</v>
      </c>
      <c r="AO2512" s="324"/>
      <c r="AP2512" s="325"/>
      <c r="AQ2512" s="326"/>
      <c r="AR2512" s="326"/>
      <c r="AS2512" s="326"/>
      <c r="AT2512" s="22"/>
      <c r="AU2512" s="23"/>
      <c r="AV2512" s="22">
        <f t="shared" si="1036"/>
        <v>0</v>
      </c>
      <c r="AW2512" s="314"/>
      <c r="AX2512" s="314"/>
      <c r="AY2512" s="314"/>
      <c r="AZ2512" s="314"/>
      <c r="BA2512" s="32" t="s">
        <v>28</v>
      </c>
      <c r="BB2512" s="11"/>
      <c r="BC2512" s="12"/>
      <c r="BD2512" s="28"/>
      <c r="BE2512" s="28"/>
      <c r="BF2512" s="28"/>
      <c r="BG2512" s="10"/>
      <c r="BH2512" s="15"/>
      <c r="BI2512" s="10">
        <f t="shared" si="1037"/>
        <v>0</v>
      </c>
      <c r="BJ2512" s="5"/>
      <c r="BK2512" s="5"/>
      <c r="BL2512" s="5"/>
      <c r="BM2512" s="5"/>
    </row>
    <row r="2513" spans="1:65" x14ac:dyDescent="0.25">
      <c r="A2513" s="311" t="s">
        <v>26</v>
      </c>
      <c r="B2513" s="324"/>
      <c r="C2513" s="325"/>
      <c r="D2513" s="326"/>
      <c r="E2513" s="326"/>
      <c r="F2513" s="326"/>
      <c r="G2513" s="331">
        <v>0.1</v>
      </c>
      <c r="H2513" s="23">
        <f>SUM(I2510:I2512)</f>
        <v>1695.48</v>
      </c>
      <c r="I2513" s="22">
        <f t="shared" si="1040"/>
        <v>169.548</v>
      </c>
      <c r="J2513" s="314"/>
      <c r="K2513" s="314"/>
      <c r="L2513" s="314"/>
      <c r="M2513" s="314"/>
      <c r="N2513" s="311" t="s">
        <v>26</v>
      </c>
      <c r="O2513" s="324"/>
      <c r="P2513" s="325"/>
      <c r="Q2513" s="326"/>
      <c r="R2513" s="326"/>
      <c r="S2513" s="326"/>
      <c r="T2513" s="331">
        <v>0.1</v>
      </c>
      <c r="U2513" s="23">
        <f>SUM(V2510:V2512)</f>
        <v>777.32999999999993</v>
      </c>
      <c r="V2513" s="22">
        <f t="shared" si="1034"/>
        <v>77.733000000000004</v>
      </c>
      <c r="W2513" s="314"/>
      <c r="X2513" s="314"/>
      <c r="Y2513" s="314"/>
      <c r="Z2513" s="314"/>
      <c r="AA2513" s="311" t="s">
        <v>26</v>
      </c>
      <c r="AB2513" s="324"/>
      <c r="AC2513" s="325"/>
      <c r="AD2513" s="326"/>
      <c r="AE2513" s="326"/>
      <c r="AF2513" s="326"/>
      <c r="AG2513" s="331">
        <v>0.1</v>
      </c>
      <c r="AH2513" s="23">
        <f>SUM(AI2510:AI2512)</f>
        <v>674.30507499999999</v>
      </c>
      <c r="AI2513" s="22">
        <f t="shared" si="1035"/>
        <v>67.430507500000004</v>
      </c>
      <c r="AJ2513" s="314"/>
      <c r="AK2513" s="314"/>
      <c r="AL2513" s="314"/>
      <c r="AM2513" s="314"/>
      <c r="AN2513" s="311" t="s">
        <v>26</v>
      </c>
      <c r="AO2513" s="324"/>
      <c r="AP2513" s="325"/>
      <c r="AQ2513" s="326"/>
      <c r="AR2513" s="326"/>
      <c r="AS2513" s="326"/>
      <c r="AT2513" s="331">
        <v>0.1</v>
      </c>
      <c r="AU2513" s="23">
        <f>SUM(AV2510:AV2512)</f>
        <v>2051.02</v>
      </c>
      <c r="AV2513" s="22">
        <f t="shared" si="1036"/>
        <v>205.102</v>
      </c>
      <c r="AW2513" s="314"/>
      <c r="AX2513" s="314"/>
      <c r="AY2513" s="314"/>
      <c r="AZ2513" s="314"/>
      <c r="BA2513" t="s">
        <v>26</v>
      </c>
      <c r="BB2513" s="11"/>
      <c r="BC2513" s="12"/>
      <c r="BD2513" s="28"/>
      <c r="BE2513" s="28"/>
      <c r="BF2513" s="28"/>
      <c r="BG2513" s="33">
        <v>0.1</v>
      </c>
      <c r="BH2513" s="15">
        <f>SUM(BI2510:BI2512)</f>
        <v>2008.6</v>
      </c>
      <c r="BI2513" s="10">
        <f t="shared" si="1037"/>
        <v>200.86</v>
      </c>
      <c r="BJ2513" s="5"/>
      <c r="BK2513" s="5"/>
      <c r="BL2513" s="5"/>
      <c r="BM2513" s="5"/>
    </row>
    <row r="2514" spans="1:65" x14ac:dyDescent="0.25">
      <c r="A2514" s="311"/>
      <c r="B2514" s="324" t="s">
        <v>27</v>
      </c>
      <c r="C2514" s="325"/>
      <c r="D2514" s="326"/>
      <c r="E2514" s="326"/>
      <c r="F2514" s="326"/>
      <c r="G2514" s="22">
        <v>3</v>
      </c>
      <c r="H2514" s="23">
        <v>15</v>
      </c>
      <c r="I2514" s="22">
        <f t="shared" si="1040"/>
        <v>45</v>
      </c>
      <c r="J2514" s="314"/>
      <c r="K2514" s="314"/>
      <c r="L2514" s="314"/>
      <c r="M2514" s="314"/>
      <c r="N2514" s="311"/>
      <c r="O2514" s="324" t="s">
        <v>27</v>
      </c>
      <c r="P2514" s="325"/>
      <c r="Q2514" s="326"/>
      <c r="R2514" s="326"/>
      <c r="S2514" s="326"/>
      <c r="T2514" s="22">
        <v>3</v>
      </c>
      <c r="U2514" s="23">
        <v>15</v>
      </c>
      <c r="V2514" s="22">
        <f t="shared" si="1034"/>
        <v>45</v>
      </c>
      <c r="W2514" s="314"/>
      <c r="X2514" s="314"/>
      <c r="Y2514" s="314"/>
      <c r="Z2514" s="314"/>
      <c r="AA2514" s="311"/>
      <c r="AB2514" s="324" t="s">
        <v>27</v>
      </c>
      <c r="AC2514" s="325"/>
      <c r="AD2514" s="326"/>
      <c r="AE2514" s="326"/>
      <c r="AF2514" s="326"/>
      <c r="AG2514" s="22">
        <v>3</v>
      </c>
      <c r="AH2514" s="23">
        <v>15</v>
      </c>
      <c r="AI2514" s="22">
        <f t="shared" si="1035"/>
        <v>45</v>
      </c>
      <c r="AJ2514" s="314"/>
      <c r="AK2514" s="314"/>
      <c r="AL2514" s="314"/>
      <c r="AM2514" s="314"/>
      <c r="AN2514" s="311"/>
      <c r="AO2514" s="324" t="s">
        <v>27</v>
      </c>
      <c r="AP2514" s="325"/>
      <c r="AQ2514" s="326"/>
      <c r="AR2514" s="326"/>
      <c r="AS2514" s="326"/>
      <c r="AT2514" s="22">
        <v>3</v>
      </c>
      <c r="AU2514" s="23">
        <v>15</v>
      </c>
      <c r="AV2514" s="22">
        <f t="shared" si="1036"/>
        <v>45</v>
      </c>
      <c r="AW2514" s="314"/>
      <c r="AX2514" s="314"/>
      <c r="AY2514" s="314"/>
      <c r="AZ2514" s="314"/>
      <c r="BB2514" s="11" t="s">
        <v>27</v>
      </c>
      <c r="BC2514" s="12"/>
      <c r="BD2514" s="28"/>
      <c r="BE2514" s="28"/>
      <c r="BF2514" s="28"/>
      <c r="BG2514" s="10">
        <v>3</v>
      </c>
      <c r="BH2514" s="15">
        <v>15</v>
      </c>
      <c r="BI2514" s="10">
        <f t="shared" si="1037"/>
        <v>45</v>
      </c>
      <c r="BJ2514" s="5"/>
      <c r="BK2514" s="5"/>
      <c r="BL2514" s="5"/>
      <c r="BM2514" s="5"/>
    </row>
    <row r="2515" spans="1:65" x14ac:dyDescent="0.25">
      <c r="A2515" s="311"/>
      <c r="B2515" s="324" t="s">
        <v>13</v>
      </c>
      <c r="C2515" s="325" t="s">
        <v>14</v>
      </c>
      <c r="D2515" s="326" t="s">
        <v>29</v>
      </c>
      <c r="E2515" s="326"/>
      <c r="F2515" s="326">
        <f>SUM(G2501:G2503)</f>
        <v>28.6</v>
      </c>
      <c r="G2515" s="332">
        <f>SUM(F2515)/20</f>
        <v>1.4300000000000002</v>
      </c>
      <c r="H2515" s="23"/>
      <c r="I2515" s="22">
        <f t="shared" si="1040"/>
        <v>0</v>
      </c>
      <c r="J2515" s="314"/>
      <c r="K2515" s="314"/>
      <c r="L2515" s="314"/>
      <c r="M2515" s="314"/>
      <c r="N2515" s="311"/>
      <c r="O2515" s="324" t="s">
        <v>13</v>
      </c>
      <c r="P2515" s="325" t="s">
        <v>14</v>
      </c>
      <c r="Q2515" s="326" t="s">
        <v>29</v>
      </c>
      <c r="R2515" s="326"/>
      <c r="S2515" s="326">
        <f>SUM(T2501:T2503)</f>
        <v>28.6</v>
      </c>
      <c r="T2515" s="332">
        <f>SUM(S2515)/20</f>
        <v>1.4300000000000002</v>
      </c>
      <c r="U2515" s="23"/>
      <c r="V2515" s="22">
        <f t="shared" si="1034"/>
        <v>0</v>
      </c>
      <c r="W2515" s="314"/>
      <c r="X2515" s="314"/>
      <c r="Y2515" s="314"/>
      <c r="Z2515" s="314"/>
      <c r="AA2515" s="311"/>
      <c r="AB2515" s="324" t="s">
        <v>13</v>
      </c>
      <c r="AC2515" s="325" t="s">
        <v>14</v>
      </c>
      <c r="AD2515" s="326" t="s">
        <v>29</v>
      </c>
      <c r="AE2515" s="326"/>
      <c r="AF2515" s="326">
        <f>SUM(AG2501:AG2503)</f>
        <v>28.6</v>
      </c>
      <c r="AG2515" s="332">
        <f>SUM(AF2515)/20</f>
        <v>1.4300000000000002</v>
      </c>
      <c r="AH2515" s="23"/>
      <c r="AI2515" s="22">
        <f t="shared" si="1035"/>
        <v>0</v>
      </c>
      <c r="AJ2515" s="314"/>
      <c r="AK2515" s="314"/>
      <c r="AL2515" s="314"/>
      <c r="AM2515" s="314"/>
      <c r="AN2515" s="311"/>
      <c r="AO2515" s="324" t="s">
        <v>13</v>
      </c>
      <c r="AP2515" s="325" t="s">
        <v>14</v>
      </c>
      <c r="AQ2515" s="326" t="s">
        <v>29</v>
      </c>
      <c r="AR2515" s="326"/>
      <c r="AS2515" s="326">
        <f>SUM(AT2501:AT2503)</f>
        <v>28.6</v>
      </c>
      <c r="AT2515" s="332">
        <f>SUM(AS2515)/20</f>
        <v>1.4300000000000002</v>
      </c>
      <c r="AU2515" s="23"/>
      <c r="AV2515" s="22">
        <f t="shared" si="1036"/>
        <v>0</v>
      </c>
      <c r="AW2515" s="314"/>
      <c r="AX2515" s="314"/>
      <c r="AY2515" s="314"/>
      <c r="AZ2515" s="314"/>
      <c r="BB2515" s="11" t="s">
        <v>13</v>
      </c>
      <c r="BC2515" s="12" t="s">
        <v>14</v>
      </c>
      <c r="BD2515" s="28" t="s">
        <v>29</v>
      </c>
      <c r="BE2515" s="28"/>
      <c r="BF2515" s="28">
        <f>SUM(BG2501:BG2503)</f>
        <v>28.6</v>
      </c>
      <c r="BG2515" s="34">
        <f>SUM(BF2515)/20</f>
        <v>1.4300000000000002</v>
      </c>
      <c r="BH2515" s="23"/>
      <c r="BI2515" s="10">
        <f t="shared" si="1037"/>
        <v>0</v>
      </c>
      <c r="BJ2515" s="5"/>
      <c r="BK2515" s="5"/>
      <c r="BL2515" s="5"/>
      <c r="BM2515" s="5"/>
    </row>
    <row r="2516" spans="1:65" x14ac:dyDescent="0.25">
      <c r="A2516" s="311"/>
      <c r="B2516" s="324" t="s">
        <v>13</v>
      </c>
      <c r="C2516" s="325" t="s">
        <v>14</v>
      </c>
      <c r="D2516" s="326" t="s">
        <v>30</v>
      </c>
      <c r="E2516" s="326"/>
      <c r="F2516" s="326">
        <f>SUM(G2504:G2506)</f>
        <v>0</v>
      </c>
      <c r="G2516" s="332">
        <f>SUM(F2516)/10</f>
        <v>0</v>
      </c>
      <c r="H2516" s="23"/>
      <c r="I2516" s="22">
        <f t="shared" si="1040"/>
        <v>0</v>
      </c>
      <c r="J2516" s="314"/>
      <c r="K2516" s="314"/>
      <c r="L2516" s="314"/>
      <c r="M2516" s="314"/>
      <c r="N2516" s="311"/>
      <c r="O2516" s="324" t="s">
        <v>13</v>
      </c>
      <c r="P2516" s="325" t="s">
        <v>14</v>
      </c>
      <c r="Q2516" s="326" t="s">
        <v>30</v>
      </c>
      <c r="R2516" s="326"/>
      <c r="S2516" s="326">
        <f>SUM(T2504:T2506)</f>
        <v>0</v>
      </c>
      <c r="T2516" s="332">
        <f>SUM(S2516)/10</f>
        <v>0</v>
      </c>
      <c r="U2516" s="23"/>
      <c r="V2516" s="22">
        <f t="shared" si="1034"/>
        <v>0</v>
      </c>
      <c r="W2516" s="314"/>
      <c r="X2516" s="314"/>
      <c r="Y2516" s="314"/>
      <c r="Z2516" s="314"/>
      <c r="AA2516" s="311"/>
      <c r="AB2516" s="324" t="s">
        <v>13</v>
      </c>
      <c r="AC2516" s="325" t="s">
        <v>14</v>
      </c>
      <c r="AD2516" s="326" t="s">
        <v>30</v>
      </c>
      <c r="AE2516" s="326"/>
      <c r="AF2516" s="326">
        <f>SUM(AG2504:AG2506)</f>
        <v>0</v>
      </c>
      <c r="AG2516" s="332">
        <f>SUM(AF2516)/10</f>
        <v>0</v>
      </c>
      <c r="AH2516" s="23"/>
      <c r="AI2516" s="22">
        <f t="shared" si="1035"/>
        <v>0</v>
      </c>
      <c r="AJ2516" s="314"/>
      <c r="AK2516" s="314"/>
      <c r="AL2516" s="314"/>
      <c r="AM2516" s="314"/>
      <c r="AN2516" s="311"/>
      <c r="AO2516" s="324" t="s">
        <v>13</v>
      </c>
      <c r="AP2516" s="325" t="s">
        <v>14</v>
      </c>
      <c r="AQ2516" s="326" t="s">
        <v>30</v>
      </c>
      <c r="AR2516" s="326"/>
      <c r="AS2516" s="326">
        <f>SUM(AT2504:AT2506)</f>
        <v>0</v>
      </c>
      <c r="AT2516" s="332">
        <f>SUM(AS2516)/10</f>
        <v>0</v>
      </c>
      <c r="AU2516" s="23"/>
      <c r="AV2516" s="22">
        <f t="shared" si="1036"/>
        <v>0</v>
      </c>
      <c r="AW2516" s="314"/>
      <c r="AX2516" s="314"/>
      <c r="AY2516" s="314"/>
      <c r="AZ2516" s="314"/>
      <c r="BB2516" s="11" t="s">
        <v>13</v>
      </c>
      <c r="BC2516" s="12" t="s">
        <v>14</v>
      </c>
      <c r="BD2516" s="28" t="s">
        <v>30</v>
      </c>
      <c r="BE2516" s="28"/>
      <c r="BF2516" s="28">
        <f>SUM(BG2504:BG2506)</f>
        <v>0</v>
      </c>
      <c r="BG2516" s="34">
        <f>SUM(BF2516)/10</f>
        <v>0</v>
      </c>
      <c r="BH2516" s="23"/>
      <c r="BI2516" s="10">
        <f t="shared" si="1037"/>
        <v>0</v>
      </c>
      <c r="BJ2516" s="5"/>
      <c r="BK2516" s="5"/>
      <c r="BL2516" s="5"/>
      <c r="BM2516" s="5"/>
    </row>
    <row r="2517" spans="1:65" x14ac:dyDescent="0.25">
      <c r="A2517" s="311"/>
      <c r="B2517" s="324" t="s">
        <v>13</v>
      </c>
      <c r="C2517" s="325" t="s">
        <v>14</v>
      </c>
      <c r="D2517" s="326" t="s">
        <v>60</v>
      </c>
      <c r="E2517" s="326"/>
      <c r="F2517" s="333">
        <v>24</v>
      </c>
      <c r="G2517" s="332">
        <f>SUM(F2517)*0.25</f>
        <v>6</v>
      </c>
      <c r="H2517" s="23"/>
      <c r="I2517" s="22">
        <f t="shared" si="1040"/>
        <v>0</v>
      </c>
      <c r="J2517" s="314"/>
      <c r="K2517" s="314"/>
      <c r="L2517" s="314"/>
      <c r="M2517" s="314"/>
      <c r="N2517" s="311"/>
      <c r="O2517" s="324" t="s">
        <v>13</v>
      </c>
      <c r="P2517" s="325" t="s">
        <v>14</v>
      </c>
      <c r="Q2517" s="326" t="s">
        <v>60</v>
      </c>
      <c r="R2517" s="326"/>
      <c r="S2517" s="333">
        <v>24</v>
      </c>
      <c r="T2517" s="332">
        <f>SUM(S2517)*0.25</f>
        <v>6</v>
      </c>
      <c r="U2517" s="23"/>
      <c r="V2517" s="22">
        <f t="shared" si="1034"/>
        <v>0</v>
      </c>
      <c r="W2517" s="314"/>
      <c r="X2517" s="314"/>
      <c r="Y2517" s="314"/>
      <c r="Z2517" s="314"/>
      <c r="AA2517" s="311"/>
      <c r="AB2517" s="324" t="s">
        <v>13</v>
      </c>
      <c r="AC2517" s="325" t="s">
        <v>14</v>
      </c>
      <c r="AD2517" s="326" t="s">
        <v>60</v>
      </c>
      <c r="AE2517" s="326"/>
      <c r="AF2517" s="333">
        <v>24</v>
      </c>
      <c r="AG2517" s="332">
        <f>SUM(AF2517)*0.25</f>
        <v>6</v>
      </c>
      <c r="AH2517" s="23"/>
      <c r="AI2517" s="22">
        <f t="shared" si="1035"/>
        <v>0</v>
      </c>
      <c r="AJ2517" s="314"/>
      <c r="AK2517" s="314"/>
      <c r="AL2517" s="314"/>
      <c r="AM2517" s="314"/>
      <c r="AN2517" s="311"/>
      <c r="AO2517" s="324" t="s">
        <v>13</v>
      </c>
      <c r="AP2517" s="325" t="s">
        <v>14</v>
      </c>
      <c r="AQ2517" s="326" t="s">
        <v>60</v>
      </c>
      <c r="AR2517" s="326"/>
      <c r="AS2517" s="333">
        <v>24</v>
      </c>
      <c r="AT2517" s="332">
        <f>SUM(AS2517)*0.25</f>
        <v>6</v>
      </c>
      <c r="AU2517" s="23"/>
      <c r="AV2517" s="22">
        <f t="shared" si="1036"/>
        <v>0</v>
      </c>
      <c r="AW2517" s="314"/>
      <c r="AX2517" s="314"/>
      <c r="AY2517" s="314"/>
      <c r="AZ2517" s="314"/>
      <c r="BB2517" s="11" t="s">
        <v>13</v>
      </c>
      <c r="BC2517" s="12" t="s">
        <v>14</v>
      </c>
      <c r="BD2517" s="28" t="s">
        <v>60</v>
      </c>
      <c r="BE2517" s="28"/>
      <c r="BF2517" s="69">
        <v>24</v>
      </c>
      <c r="BG2517" s="34">
        <f>SUM(BF2517)*0.25</f>
        <v>6</v>
      </c>
      <c r="BH2517" s="23"/>
      <c r="BI2517" s="10">
        <f t="shared" si="1037"/>
        <v>0</v>
      </c>
      <c r="BJ2517" s="5"/>
      <c r="BK2517" s="5"/>
      <c r="BL2517" s="5"/>
      <c r="BM2517" s="5"/>
    </row>
    <row r="2518" spans="1:65" x14ac:dyDescent="0.25">
      <c r="A2518" s="311"/>
      <c r="B2518" s="324" t="s">
        <v>13</v>
      </c>
      <c r="C2518" s="325" t="s">
        <v>14</v>
      </c>
      <c r="D2518" s="326" t="s">
        <v>247</v>
      </c>
      <c r="E2518" s="326"/>
      <c r="F2518" s="326"/>
      <c r="G2518" s="332">
        <f>SUM(G2515)</f>
        <v>1.4300000000000002</v>
      </c>
      <c r="H2518" s="23"/>
      <c r="I2518" s="22">
        <f t="shared" si="1040"/>
        <v>0</v>
      </c>
      <c r="J2518" s="314"/>
      <c r="K2518" s="314"/>
      <c r="L2518" s="314"/>
      <c r="M2518" s="314"/>
      <c r="N2518" s="311"/>
      <c r="O2518" s="324" t="s">
        <v>13</v>
      </c>
      <c r="P2518" s="325" t="s">
        <v>14</v>
      </c>
      <c r="Q2518" s="326" t="s">
        <v>247</v>
      </c>
      <c r="R2518" s="326"/>
      <c r="S2518" s="326"/>
      <c r="T2518" s="332">
        <f>SUM(T2515)</f>
        <v>1.4300000000000002</v>
      </c>
      <c r="U2518" s="23"/>
      <c r="V2518" s="22">
        <f t="shared" si="1034"/>
        <v>0</v>
      </c>
      <c r="W2518" s="314"/>
      <c r="X2518" s="314"/>
      <c r="Y2518" s="314"/>
      <c r="Z2518" s="314"/>
      <c r="AA2518" s="311"/>
      <c r="AB2518" s="324" t="s">
        <v>13</v>
      </c>
      <c r="AC2518" s="325" t="s">
        <v>14</v>
      </c>
      <c r="AD2518" s="326" t="s">
        <v>247</v>
      </c>
      <c r="AE2518" s="326"/>
      <c r="AF2518" s="326"/>
      <c r="AG2518" s="332">
        <f>SUM(AG2515)</f>
        <v>1.4300000000000002</v>
      </c>
      <c r="AH2518" s="23"/>
      <c r="AI2518" s="22">
        <f t="shared" si="1035"/>
        <v>0</v>
      </c>
      <c r="AJ2518" s="314"/>
      <c r="AK2518" s="314"/>
      <c r="AL2518" s="314"/>
      <c r="AM2518" s="314"/>
      <c r="AN2518" s="311"/>
      <c r="AO2518" s="324" t="s">
        <v>13</v>
      </c>
      <c r="AP2518" s="325" t="s">
        <v>14</v>
      </c>
      <c r="AQ2518" s="326" t="s">
        <v>247</v>
      </c>
      <c r="AR2518" s="326"/>
      <c r="AS2518" s="326"/>
      <c r="AT2518" s="332">
        <f>SUM(AT2515)</f>
        <v>1.4300000000000002</v>
      </c>
      <c r="AU2518" s="23"/>
      <c r="AV2518" s="22">
        <f t="shared" si="1036"/>
        <v>0</v>
      </c>
      <c r="AW2518" s="314"/>
      <c r="AX2518" s="314"/>
      <c r="AY2518" s="314"/>
      <c r="AZ2518" s="314"/>
      <c r="BB2518" s="11" t="s">
        <v>13</v>
      </c>
      <c r="BC2518" s="12" t="s">
        <v>14</v>
      </c>
      <c r="BD2518" s="28" t="s">
        <v>247</v>
      </c>
      <c r="BE2518" s="28"/>
      <c r="BF2518" s="28"/>
      <c r="BG2518" s="34">
        <f>SUM(BG2515)</f>
        <v>1.4300000000000002</v>
      </c>
      <c r="BH2518" s="23"/>
      <c r="BI2518" s="10">
        <f t="shared" si="1037"/>
        <v>0</v>
      </c>
      <c r="BJ2518" s="5"/>
      <c r="BK2518" s="5"/>
      <c r="BL2518" s="5"/>
      <c r="BM2518" s="5"/>
    </row>
    <row r="2519" spans="1:65" x14ac:dyDescent="0.25">
      <c r="A2519" s="311"/>
      <c r="B2519" s="324" t="s">
        <v>13</v>
      </c>
      <c r="C2519" s="325" t="s">
        <v>15</v>
      </c>
      <c r="D2519" s="326" t="s">
        <v>1248</v>
      </c>
      <c r="E2519" s="326"/>
      <c r="F2519" s="326">
        <v>8</v>
      </c>
      <c r="G2519" s="332">
        <f>SUM(F2519)*2</f>
        <v>16</v>
      </c>
      <c r="H2519" s="23"/>
      <c r="I2519" s="22">
        <f t="shared" si="1040"/>
        <v>0</v>
      </c>
      <c r="J2519" s="314"/>
      <c r="K2519" s="314"/>
      <c r="L2519" s="314"/>
      <c r="M2519" s="314"/>
      <c r="N2519" s="311"/>
      <c r="O2519" s="324" t="s">
        <v>13</v>
      </c>
      <c r="P2519" s="325" t="s">
        <v>15</v>
      </c>
      <c r="Q2519" s="326" t="s">
        <v>1248</v>
      </c>
      <c r="R2519" s="326"/>
      <c r="S2519" s="326">
        <v>8</v>
      </c>
      <c r="T2519" s="332">
        <f>SUM(S2519)*2</f>
        <v>16</v>
      </c>
      <c r="U2519" s="23"/>
      <c r="V2519" s="22">
        <f t="shared" si="1034"/>
        <v>0</v>
      </c>
      <c r="W2519" s="314"/>
      <c r="X2519" s="314"/>
      <c r="Y2519" s="314"/>
      <c r="Z2519" s="314"/>
      <c r="AA2519" s="311"/>
      <c r="AB2519" s="324" t="s">
        <v>13</v>
      </c>
      <c r="AC2519" s="325" t="s">
        <v>15</v>
      </c>
      <c r="AD2519" s="326" t="s">
        <v>1248</v>
      </c>
      <c r="AE2519" s="326"/>
      <c r="AF2519" s="326">
        <v>8</v>
      </c>
      <c r="AG2519" s="332">
        <f>SUM(AF2519)*2</f>
        <v>16</v>
      </c>
      <c r="AH2519" s="23"/>
      <c r="AI2519" s="22">
        <f t="shared" si="1035"/>
        <v>0</v>
      </c>
      <c r="AJ2519" s="314"/>
      <c r="AK2519" s="314"/>
      <c r="AL2519" s="314"/>
      <c r="AM2519" s="314"/>
      <c r="AN2519" s="311"/>
      <c r="AO2519" s="324" t="s">
        <v>13</v>
      </c>
      <c r="AP2519" s="325" t="s">
        <v>15</v>
      </c>
      <c r="AQ2519" s="326" t="s">
        <v>1248</v>
      </c>
      <c r="AR2519" s="326"/>
      <c r="AS2519" s="326">
        <v>8</v>
      </c>
      <c r="AT2519" s="332">
        <f>SUM(AS2519)*2</f>
        <v>16</v>
      </c>
      <c r="AU2519" s="23"/>
      <c r="AV2519" s="22">
        <f t="shared" si="1036"/>
        <v>0</v>
      </c>
      <c r="AW2519" s="314"/>
      <c r="AX2519" s="314"/>
      <c r="AY2519" s="314"/>
      <c r="AZ2519" s="314"/>
      <c r="BB2519" s="11" t="s">
        <v>13</v>
      </c>
      <c r="BC2519" s="12" t="s">
        <v>15</v>
      </c>
      <c r="BD2519" s="28" t="s">
        <v>1248</v>
      </c>
      <c r="BE2519" s="28"/>
      <c r="BF2519" s="28">
        <v>8</v>
      </c>
      <c r="BG2519" s="34">
        <f>SUM(BF2519)*2</f>
        <v>16</v>
      </c>
      <c r="BH2519" s="23"/>
      <c r="BI2519" s="10">
        <f t="shared" si="1037"/>
        <v>0</v>
      </c>
      <c r="BJ2519" s="5"/>
      <c r="BK2519" s="5"/>
      <c r="BL2519" s="5"/>
      <c r="BM2519" s="5"/>
    </row>
    <row r="2520" spans="1:65" x14ac:dyDescent="0.25">
      <c r="A2520" s="311"/>
      <c r="B2520" s="324" t="s">
        <v>13</v>
      </c>
      <c r="C2520" s="325" t="s">
        <v>15</v>
      </c>
      <c r="D2520" s="326" t="s">
        <v>1209</v>
      </c>
      <c r="E2520" s="326"/>
      <c r="F2520" s="326">
        <v>8</v>
      </c>
      <c r="G2520" s="332">
        <f>SUM(F2520)*3</f>
        <v>24</v>
      </c>
      <c r="H2520" s="23"/>
      <c r="I2520" s="22">
        <f t="shared" si="1040"/>
        <v>0</v>
      </c>
      <c r="J2520" s="314"/>
      <c r="K2520" s="314"/>
      <c r="L2520" s="314"/>
      <c r="M2520" s="314"/>
      <c r="N2520" s="311"/>
      <c r="O2520" s="324" t="s">
        <v>13</v>
      </c>
      <c r="P2520" s="325" t="s">
        <v>15</v>
      </c>
      <c r="Q2520" s="326" t="s">
        <v>1209</v>
      </c>
      <c r="R2520" s="326"/>
      <c r="S2520" s="326">
        <v>8</v>
      </c>
      <c r="T2520" s="332">
        <f>SUM(S2520)*3</f>
        <v>24</v>
      </c>
      <c r="U2520" s="23"/>
      <c r="V2520" s="22">
        <f t="shared" si="1034"/>
        <v>0</v>
      </c>
      <c r="W2520" s="314"/>
      <c r="X2520" s="314"/>
      <c r="Y2520" s="314"/>
      <c r="Z2520" s="314"/>
      <c r="AA2520" s="311"/>
      <c r="AB2520" s="324" t="s">
        <v>13</v>
      </c>
      <c r="AC2520" s="325" t="s">
        <v>15</v>
      </c>
      <c r="AD2520" s="326" t="s">
        <v>1209</v>
      </c>
      <c r="AE2520" s="326"/>
      <c r="AF2520" s="326">
        <v>8</v>
      </c>
      <c r="AG2520" s="332">
        <f>SUM(AF2520)*3</f>
        <v>24</v>
      </c>
      <c r="AH2520" s="23"/>
      <c r="AI2520" s="22">
        <f t="shared" si="1035"/>
        <v>0</v>
      </c>
      <c r="AJ2520" s="314"/>
      <c r="AK2520" s="314"/>
      <c r="AL2520" s="314"/>
      <c r="AM2520" s="314"/>
      <c r="AN2520" s="311"/>
      <c r="AO2520" s="324" t="s">
        <v>13</v>
      </c>
      <c r="AP2520" s="325" t="s">
        <v>15</v>
      </c>
      <c r="AQ2520" s="326" t="s">
        <v>1209</v>
      </c>
      <c r="AR2520" s="326"/>
      <c r="AS2520" s="326">
        <v>8</v>
      </c>
      <c r="AT2520" s="332">
        <f>SUM(AS2520)*3</f>
        <v>24</v>
      </c>
      <c r="AU2520" s="23"/>
      <c r="AV2520" s="22">
        <f t="shared" si="1036"/>
        <v>0</v>
      </c>
      <c r="AW2520" s="314"/>
      <c r="AX2520" s="314"/>
      <c r="AY2520" s="314"/>
      <c r="AZ2520" s="314"/>
      <c r="BB2520" s="11" t="s">
        <v>13</v>
      </c>
      <c r="BC2520" s="12" t="s">
        <v>15</v>
      </c>
      <c r="BD2520" s="28" t="s">
        <v>1209</v>
      </c>
      <c r="BE2520" s="28"/>
      <c r="BF2520" s="28">
        <v>8</v>
      </c>
      <c r="BG2520" s="34">
        <f>SUM(BF2520)*3</f>
        <v>24</v>
      </c>
      <c r="BH2520" s="23"/>
      <c r="BI2520" s="10">
        <f t="shared" si="1037"/>
        <v>0</v>
      </c>
      <c r="BJ2520" s="5"/>
      <c r="BK2520" s="5"/>
      <c r="BL2520" s="5"/>
      <c r="BM2520" s="5"/>
    </row>
    <row r="2521" spans="1:65" x14ac:dyDescent="0.25">
      <c r="A2521" s="311"/>
      <c r="B2521" s="324" t="s">
        <v>13</v>
      </c>
      <c r="C2521" s="325" t="s">
        <v>15</v>
      </c>
      <c r="D2521" s="326"/>
      <c r="E2521" s="326"/>
      <c r="F2521" s="326"/>
      <c r="G2521" s="332"/>
      <c r="H2521" s="23"/>
      <c r="I2521" s="22">
        <f t="shared" si="1040"/>
        <v>0</v>
      </c>
      <c r="J2521" s="314"/>
      <c r="K2521" s="314"/>
      <c r="L2521" s="314"/>
      <c r="M2521" s="314"/>
      <c r="N2521" s="311"/>
      <c r="O2521" s="324" t="s">
        <v>13</v>
      </c>
      <c r="P2521" s="325" t="s">
        <v>15</v>
      </c>
      <c r="Q2521" s="326"/>
      <c r="R2521" s="326"/>
      <c r="S2521" s="326"/>
      <c r="T2521" s="332"/>
      <c r="U2521" s="23"/>
      <c r="V2521" s="22">
        <f t="shared" si="1034"/>
        <v>0</v>
      </c>
      <c r="W2521" s="314"/>
      <c r="X2521" s="314"/>
      <c r="Y2521" s="314"/>
      <c r="Z2521" s="314"/>
      <c r="AA2521" s="311"/>
      <c r="AB2521" s="324" t="s">
        <v>13</v>
      </c>
      <c r="AC2521" s="325" t="s">
        <v>15</v>
      </c>
      <c r="AD2521" s="326"/>
      <c r="AE2521" s="326"/>
      <c r="AF2521" s="326"/>
      <c r="AG2521" s="332"/>
      <c r="AH2521" s="23"/>
      <c r="AI2521" s="22">
        <f t="shared" si="1035"/>
        <v>0</v>
      </c>
      <c r="AJ2521" s="314"/>
      <c r="AK2521" s="314"/>
      <c r="AL2521" s="314"/>
      <c r="AM2521" s="314"/>
      <c r="AN2521" s="311"/>
      <c r="AO2521" s="324" t="s">
        <v>13</v>
      </c>
      <c r="AP2521" s="325" t="s">
        <v>15</v>
      </c>
      <c r="AQ2521" s="326"/>
      <c r="AR2521" s="326"/>
      <c r="AS2521" s="326"/>
      <c r="AT2521" s="332"/>
      <c r="AU2521" s="23"/>
      <c r="AV2521" s="22">
        <f t="shared" si="1036"/>
        <v>0</v>
      </c>
      <c r="AW2521" s="314"/>
      <c r="AX2521" s="314"/>
      <c r="AY2521" s="314"/>
      <c r="AZ2521" s="314"/>
      <c r="BB2521" s="11" t="s">
        <v>13</v>
      </c>
      <c r="BC2521" s="12" t="s">
        <v>15</v>
      </c>
      <c r="BD2521" s="28"/>
      <c r="BE2521" s="28"/>
      <c r="BF2521" s="28"/>
      <c r="BG2521" s="34"/>
      <c r="BH2521" s="23"/>
      <c r="BI2521" s="10">
        <f t="shared" si="1037"/>
        <v>0</v>
      </c>
      <c r="BJ2521" s="5"/>
      <c r="BK2521" s="5"/>
      <c r="BL2521" s="5"/>
      <c r="BM2521" s="5"/>
    </row>
    <row r="2522" spans="1:65" x14ac:dyDescent="0.25">
      <c r="A2522" s="311"/>
      <c r="B2522" s="324" t="s">
        <v>13</v>
      </c>
      <c r="C2522" s="325" t="s">
        <v>16</v>
      </c>
      <c r="D2522" s="326"/>
      <c r="E2522" s="326"/>
      <c r="F2522" s="326"/>
      <c r="G2522" s="332">
        <v>6</v>
      </c>
      <c r="H2522" s="23"/>
      <c r="I2522" s="22">
        <f t="shared" si="1040"/>
        <v>0</v>
      </c>
      <c r="J2522" s="314"/>
      <c r="K2522" s="314"/>
      <c r="L2522" s="314"/>
      <c r="M2522" s="314"/>
      <c r="N2522" s="311"/>
      <c r="O2522" s="324" t="s">
        <v>13</v>
      </c>
      <c r="P2522" s="325" t="s">
        <v>16</v>
      </c>
      <c r="Q2522" s="326"/>
      <c r="R2522" s="326"/>
      <c r="S2522" s="326"/>
      <c r="T2522" s="332">
        <v>6</v>
      </c>
      <c r="U2522" s="23"/>
      <c r="V2522" s="22">
        <f t="shared" si="1034"/>
        <v>0</v>
      </c>
      <c r="W2522" s="314"/>
      <c r="X2522" s="314"/>
      <c r="Y2522" s="314"/>
      <c r="Z2522" s="314"/>
      <c r="AA2522" s="311"/>
      <c r="AB2522" s="324" t="s">
        <v>13</v>
      </c>
      <c r="AC2522" s="325" t="s">
        <v>16</v>
      </c>
      <c r="AD2522" s="326"/>
      <c r="AE2522" s="326"/>
      <c r="AF2522" s="326"/>
      <c r="AG2522" s="332">
        <v>6</v>
      </c>
      <c r="AH2522" s="23"/>
      <c r="AI2522" s="22">
        <f t="shared" si="1035"/>
        <v>0</v>
      </c>
      <c r="AJ2522" s="314"/>
      <c r="AK2522" s="314"/>
      <c r="AL2522" s="314"/>
      <c r="AM2522" s="314"/>
      <c r="AN2522" s="311"/>
      <c r="AO2522" s="324" t="s">
        <v>13</v>
      </c>
      <c r="AP2522" s="325" t="s">
        <v>16</v>
      </c>
      <c r="AQ2522" s="326"/>
      <c r="AR2522" s="326"/>
      <c r="AS2522" s="326"/>
      <c r="AT2522" s="332">
        <v>6</v>
      </c>
      <c r="AU2522" s="23"/>
      <c r="AV2522" s="22">
        <f t="shared" si="1036"/>
        <v>0</v>
      </c>
      <c r="AW2522" s="314"/>
      <c r="AX2522" s="314"/>
      <c r="AY2522" s="314"/>
      <c r="AZ2522" s="314"/>
      <c r="BB2522" s="11" t="s">
        <v>13</v>
      </c>
      <c r="BC2522" s="12" t="s">
        <v>16</v>
      </c>
      <c r="BD2522" s="28"/>
      <c r="BE2522" s="28"/>
      <c r="BF2522" s="28"/>
      <c r="BG2522" s="34">
        <v>6</v>
      </c>
      <c r="BH2522" s="23"/>
      <c r="BI2522" s="10">
        <f t="shared" si="1037"/>
        <v>0</v>
      </c>
      <c r="BJ2522" s="5"/>
      <c r="BK2522" s="5"/>
      <c r="BL2522" s="5"/>
      <c r="BM2522" s="5"/>
    </row>
    <row r="2523" spans="1:65" x14ac:dyDescent="0.25">
      <c r="A2523" s="311"/>
      <c r="B2523" s="324" t="s">
        <v>13</v>
      </c>
      <c r="C2523" s="325" t="s">
        <v>16</v>
      </c>
      <c r="D2523" s="326"/>
      <c r="E2523" s="326"/>
      <c r="F2523" s="326"/>
      <c r="G2523" s="332"/>
      <c r="H2523" s="23"/>
      <c r="I2523" s="22">
        <f t="shared" si="1040"/>
        <v>0</v>
      </c>
      <c r="J2523" s="314"/>
      <c r="K2523" s="314"/>
      <c r="L2523" s="314"/>
      <c r="M2523" s="314"/>
      <c r="N2523" s="311"/>
      <c r="O2523" s="324" t="s">
        <v>13</v>
      </c>
      <c r="P2523" s="325" t="s">
        <v>16</v>
      </c>
      <c r="Q2523" s="326"/>
      <c r="R2523" s="326"/>
      <c r="S2523" s="326"/>
      <c r="T2523" s="332"/>
      <c r="U2523" s="23"/>
      <c r="V2523" s="22">
        <f t="shared" si="1034"/>
        <v>0</v>
      </c>
      <c r="W2523" s="314"/>
      <c r="X2523" s="314"/>
      <c r="Y2523" s="314"/>
      <c r="Z2523" s="314"/>
      <c r="AA2523" s="311"/>
      <c r="AB2523" s="324" t="s">
        <v>13</v>
      </c>
      <c r="AC2523" s="325" t="s">
        <v>16</v>
      </c>
      <c r="AD2523" s="326"/>
      <c r="AE2523" s="326"/>
      <c r="AF2523" s="326"/>
      <c r="AG2523" s="332"/>
      <c r="AH2523" s="23"/>
      <c r="AI2523" s="22">
        <f t="shared" si="1035"/>
        <v>0</v>
      </c>
      <c r="AJ2523" s="314"/>
      <c r="AK2523" s="314"/>
      <c r="AL2523" s="314"/>
      <c r="AM2523" s="314"/>
      <c r="AN2523" s="311"/>
      <c r="AO2523" s="324" t="s">
        <v>13</v>
      </c>
      <c r="AP2523" s="325" t="s">
        <v>16</v>
      </c>
      <c r="AQ2523" s="326"/>
      <c r="AR2523" s="326"/>
      <c r="AS2523" s="326"/>
      <c r="AT2523" s="332"/>
      <c r="AU2523" s="23"/>
      <c r="AV2523" s="22">
        <f t="shared" si="1036"/>
        <v>0</v>
      </c>
      <c r="AW2523" s="314"/>
      <c r="AX2523" s="314"/>
      <c r="AY2523" s="314"/>
      <c r="AZ2523" s="314"/>
      <c r="BB2523" s="11" t="s">
        <v>13</v>
      </c>
      <c r="BC2523" s="12" t="s">
        <v>16</v>
      </c>
      <c r="BD2523" s="28"/>
      <c r="BE2523" s="28"/>
      <c r="BF2523" s="28"/>
      <c r="BG2523" s="34"/>
      <c r="BH2523" s="23"/>
      <c r="BI2523" s="10">
        <f t="shared" si="1037"/>
        <v>0</v>
      </c>
      <c r="BJ2523" s="5"/>
      <c r="BK2523" s="5"/>
      <c r="BL2523" s="5"/>
      <c r="BM2523" s="5"/>
    </row>
    <row r="2524" spans="1:65" x14ac:dyDescent="0.25">
      <c r="A2524" s="311"/>
      <c r="B2524" s="324" t="s">
        <v>21</v>
      </c>
      <c r="C2524" s="325" t="s">
        <v>14</v>
      </c>
      <c r="D2524" s="326"/>
      <c r="E2524" s="326"/>
      <c r="F2524" s="326"/>
      <c r="G2524" s="22">
        <f>SUM(G2515:G2518)</f>
        <v>8.86</v>
      </c>
      <c r="H2524" s="23">
        <v>37.42</v>
      </c>
      <c r="I2524" s="22">
        <f t="shared" si="1040"/>
        <v>331.5412</v>
      </c>
      <c r="J2524" s="314"/>
      <c r="K2524" s="314">
        <f>SUM(G2524)*I2499</f>
        <v>8.86</v>
      </c>
      <c r="L2524" s="314"/>
      <c r="M2524" s="314"/>
      <c r="N2524" s="311"/>
      <c r="O2524" s="324" t="s">
        <v>21</v>
      </c>
      <c r="P2524" s="325" t="s">
        <v>14</v>
      </c>
      <c r="Q2524" s="326"/>
      <c r="R2524" s="326"/>
      <c r="S2524" s="326"/>
      <c r="T2524" s="22">
        <f>SUM(T2515:T2518)</f>
        <v>8.86</v>
      </c>
      <c r="U2524" s="23">
        <v>37.42</v>
      </c>
      <c r="V2524" s="22">
        <f t="shared" si="1034"/>
        <v>331.5412</v>
      </c>
      <c r="W2524" s="314"/>
      <c r="X2524" s="314">
        <f>SUM(T2524)*V2499</f>
        <v>0</v>
      </c>
      <c r="Y2524" s="314"/>
      <c r="Z2524" s="314"/>
      <c r="AA2524" s="311"/>
      <c r="AB2524" s="324" t="s">
        <v>21</v>
      </c>
      <c r="AC2524" s="325" t="s">
        <v>14</v>
      </c>
      <c r="AD2524" s="326"/>
      <c r="AE2524" s="326"/>
      <c r="AF2524" s="326"/>
      <c r="AG2524" s="22">
        <f>SUM(AG2515:AG2518)</f>
        <v>8.86</v>
      </c>
      <c r="AH2524" s="23">
        <v>37.42</v>
      </c>
      <c r="AI2524" s="22">
        <f t="shared" si="1035"/>
        <v>331.5412</v>
      </c>
      <c r="AJ2524" s="314"/>
      <c r="AK2524" s="314">
        <f>SUM(AG2524)*AI2499</f>
        <v>0</v>
      </c>
      <c r="AL2524" s="314"/>
      <c r="AM2524" s="314"/>
      <c r="AN2524" s="311"/>
      <c r="AO2524" s="324" t="s">
        <v>21</v>
      </c>
      <c r="AP2524" s="325" t="s">
        <v>14</v>
      </c>
      <c r="AQ2524" s="326"/>
      <c r="AR2524" s="326"/>
      <c r="AS2524" s="326"/>
      <c r="AT2524" s="22">
        <f>SUM(AT2515:AT2518)</f>
        <v>8.86</v>
      </c>
      <c r="AU2524" s="23">
        <v>37.42</v>
      </c>
      <c r="AV2524" s="22">
        <f t="shared" si="1036"/>
        <v>331.5412</v>
      </c>
      <c r="AW2524" s="314"/>
      <c r="AX2524" s="314">
        <f>SUM(AT2524)*AV2499</f>
        <v>0</v>
      </c>
      <c r="AY2524" s="314"/>
      <c r="AZ2524" s="314"/>
      <c r="BB2524" s="11" t="s">
        <v>21</v>
      </c>
      <c r="BC2524" s="12" t="s">
        <v>14</v>
      </c>
      <c r="BD2524" s="28"/>
      <c r="BE2524" s="28"/>
      <c r="BF2524" s="28"/>
      <c r="BG2524" s="22">
        <f>SUM(BG2515:BG2518)</f>
        <v>8.86</v>
      </c>
      <c r="BH2524" s="15">
        <v>37.42</v>
      </c>
      <c r="BI2524" s="10">
        <f t="shared" si="1037"/>
        <v>331.5412</v>
      </c>
      <c r="BJ2524" s="5"/>
      <c r="BK2524" s="5">
        <f>SUM(BG2524)*BI2499</f>
        <v>0</v>
      </c>
      <c r="BL2524" s="5"/>
      <c r="BM2524" s="5"/>
    </row>
    <row r="2525" spans="1:65" x14ac:dyDescent="0.25">
      <c r="A2525" s="311"/>
      <c r="B2525" s="324" t="s">
        <v>21</v>
      </c>
      <c r="C2525" s="325" t="s">
        <v>15</v>
      </c>
      <c r="D2525" s="326"/>
      <c r="E2525" s="326"/>
      <c r="F2525" s="326"/>
      <c r="G2525" s="22">
        <f>SUM(G2519:G2521)</f>
        <v>40</v>
      </c>
      <c r="H2525" s="23">
        <v>37.42</v>
      </c>
      <c r="I2525" s="22">
        <f t="shared" si="1040"/>
        <v>1496.8000000000002</v>
      </c>
      <c r="J2525" s="314"/>
      <c r="K2525" s="314"/>
      <c r="L2525" s="314">
        <f>SUM(G2525)*I2499</f>
        <v>40</v>
      </c>
      <c r="M2525" s="314"/>
      <c r="N2525" s="311"/>
      <c r="O2525" s="324" t="s">
        <v>21</v>
      </c>
      <c r="P2525" s="325" t="s">
        <v>15</v>
      </c>
      <c r="Q2525" s="326"/>
      <c r="R2525" s="326"/>
      <c r="S2525" s="326"/>
      <c r="T2525" s="22">
        <f>SUM(T2519:T2521)</f>
        <v>40</v>
      </c>
      <c r="U2525" s="23">
        <v>37.42</v>
      </c>
      <c r="V2525" s="22">
        <f t="shared" si="1034"/>
        <v>1496.8000000000002</v>
      </c>
      <c r="W2525" s="314"/>
      <c r="X2525" s="314"/>
      <c r="Y2525" s="314">
        <f>SUM(T2525)*V2499</f>
        <v>0</v>
      </c>
      <c r="Z2525" s="314"/>
      <c r="AA2525" s="311"/>
      <c r="AB2525" s="324" t="s">
        <v>21</v>
      </c>
      <c r="AC2525" s="325" t="s">
        <v>15</v>
      </c>
      <c r="AD2525" s="326"/>
      <c r="AE2525" s="326"/>
      <c r="AF2525" s="326"/>
      <c r="AG2525" s="22">
        <f>SUM(AG2519:AG2521)</f>
        <v>40</v>
      </c>
      <c r="AH2525" s="23">
        <v>37.42</v>
      </c>
      <c r="AI2525" s="22">
        <f t="shared" si="1035"/>
        <v>1496.8000000000002</v>
      </c>
      <c r="AJ2525" s="314"/>
      <c r="AK2525" s="314"/>
      <c r="AL2525" s="314">
        <f>SUM(AG2525)*AI2499</f>
        <v>0</v>
      </c>
      <c r="AM2525" s="314"/>
      <c r="AN2525" s="311"/>
      <c r="AO2525" s="324" t="s">
        <v>21</v>
      </c>
      <c r="AP2525" s="325" t="s">
        <v>15</v>
      </c>
      <c r="AQ2525" s="326"/>
      <c r="AR2525" s="326"/>
      <c r="AS2525" s="326"/>
      <c r="AT2525" s="22">
        <f>SUM(AT2519:AT2521)</f>
        <v>40</v>
      </c>
      <c r="AU2525" s="23">
        <v>37.42</v>
      </c>
      <c r="AV2525" s="22">
        <f t="shared" si="1036"/>
        <v>1496.8000000000002</v>
      </c>
      <c r="AW2525" s="314"/>
      <c r="AX2525" s="314"/>
      <c r="AY2525" s="314">
        <f>SUM(AT2525)*AV2499</f>
        <v>0</v>
      </c>
      <c r="AZ2525" s="314"/>
      <c r="BB2525" s="11" t="s">
        <v>21</v>
      </c>
      <c r="BC2525" s="12" t="s">
        <v>15</v>
      </c>
      <c r="BD2525" s="28"/>
      <c r="BE2525" s="28"/>
      <c r="BF2525" s="28"/>
      <c r="BG2525" s="22">
        <f>SUM(BG2519:BG2521)</f>
        <v>40</v>
      </c>
      <c r="BH2525" s="15">
        <v>37.42</v>
      </c>
      <c r="BI2525" s="10">
        <f t="shared" si="1037"/>
        <v>1496.8000000000002</v>
      </c>
      <c r="BJ2525" s="5"/>
      <c r="BK2525" s="5"/>
      <c r="BL2525" s="5">
        <f>SUM(BG2525)*BI2499</f>
        <v>0</v>
      </c>
      <c r="BM2525" s="5"/>
    </row>
    <row r="2526" spans="1:65" x14ac:dyDescent="0.25">
      <c r="A2526" s="311"/>
      <c r="B2526" s="324" t="s">
        <v>21</v>
      </c>
      <c r="C2526" s="325" t="s">
        <v>16</v>
      </c>
      <c r="D2526" s="326"/>
      <c r="E2526" s="326"/>
      <c r="F2526" s="326"/>
      <c r="G2526" s="22">
        <f>SUM(G2522:G2523)</f>
        <v>6</v>
      </c>
      <c r="H2526" s="23">
        <v>37.42</v>
      </c>
      <c r="I2526" s="22">
        <f t="shared" si="1040"/>
        <v>224.52</v>
      </c>
      <c r="J2526" s="314"/>
      <c r="K2526" s="314"/>
      <c r="L2526" s="314"/>
      <c r="M2526" s="314">
        <f>SUM(G2526)*I2499</f>
        <v>6</v>
      </c>
      <c r="N2526" s="311"/>
      <c r="O2526" s="324" t="s">
        <v>21</v>
      </c>
      <c r="P2526" s="325" t="s">
        <v>16</v>
      </c>
      <c r="Q2526" s="326"/>
      <c r="R2526" s="326"/>
      <c r="S2526" s="326"/>
      <c r="T2526" s="22">
        <f>SUM(T2522:T2523)</f>
        <v>6</v>
      </c>
      <c r="U2526" s="23">
        <v>37.42</v>
      </c>
      <c r="V2526" s="22">
        <f t="shared" si="1034"/>
        <v>224.52</v>
      </c>
      <c r="W2526" s="314"/>
      <c r="X2526" s="314"/>
      <c r="Y2526" s="314"/>
      <c r="Z2526" s="314">
        <f>SUM(T2526)*V2499</f>
        <v>0</v>
      </c>
      <c r="AA2526" s="311"/>
      <c r="AB2526" s="324" t="s">
        <v>21</v>
      </c>
      <c r="AC2526" s="325" t="s">
        <v>16</v>
      </c>
      <c r="AD2526" s="326"/>
      <c r="AE2526" s="326"/>
      <c r="AF2526" s="326"/>
      <c r="AG2526" s="22">
        <f>SUM(AG2522:AG2523)</f>
        <v>6</v>
      </c>
      <c r="AH2526" s="23">
        <v>37.42</v>
      </c>
      <c r="AI2526" s="22">
        <f t="shared" si="1035"/>
        <v>224.52</v>
      </c>
      <c r="AJ2526" s="314"/>
      <c r="AK2526" s="314"/>
      <c r="AL2526" s="314"/>
      <c r="AM2526" s="314">
        <f>SUM(AG2526)*AI2499</f>
        <v>0</v>
      </c>
      <c r="AN2526" s="311"/>
      <c r="AO2526" s="324" t="s">
        <v>21</v>
      </c>
      <c r="AP2526" s="325" t="s">
        <v>16</v>
      </c>
      <c r="AQ2526" s="326"/>
      <c r="AR2526" s="326"/>
      <c r="AS2526" s="326"/>
      <c r="AT2526" s="22">
        <f>SUM(AT2522:AT2523)</f>
        <v>6</v>
      </c>
      <c r="AU2526" s="23">
        <v>37.42</v>
      </c>
      <c r="AV2526" s="22">
        <f t="shared" si="1036"/>
        <v>224.52</v>
      </c>
      <c r="AW2526" s="314"/>
      <c r="AX2526" s="314"/>
      <c r="AY2526" s="314"/>
      <c r="AZ2526" s="314">
        <f>SUM(AT2526)*AV2499</f>
        <v>0</v>
      </c>
      <c r="BB2526" s="11" t="s">
        <v>21</v>
      </c>
      <c r="BC2526" s="12" t="s">
        <v>16</v>
      </c>
      <c r="BD2526" s="28"/>
      <c r="BE2526" s="28"/>
      <c r="BF2526" s="28"/>
      <c r="BG2526" s="22">
        <f>SUM(BG2522:BG2523)</f>
        <v>6</v>
      </c>
      <c r="BH2526" s="15">
        <v>37.42</v>
      </c>
      <c r="BI2526" s="10">
        <f t="shared" si="1037"/>
        <v>224.52</v>
      </c>
      <c r="BJ2526" s="5"/>
      <c r="BK2526" s="5"/>
      <c r="BL2526" s="5"/>
      <c r="BM2526" s="5">
        <f>SUM(BG2526)*BI2499</f>
        <v>0</v>
      </c>
    </row>
    <row r="2527" spans="1:65" x14ac:dyDescent="0.25">
      <c r="A2527" s="311"/>
      <c r="B2527" s="324" t="s">
        <v>13</v>
      </c>
      <c r="C2527" s="325" t="s">
        <v>17</v>
      </c>
      <c r="D2527" s="326"/>
      <c r="E2527" s="326"/>
      <c r="F2527" s="326"/>
      <c r="G2527" s="332">
        <v>3.5</v>
      </c>
      <c r="H2527" s="23">
        <v>37.42</v>
      </c>
      <c r="I2527" s="22">
        <f t="shared" si="1040"/>
        <v>130.97</v>
      </c>
      <c r="J2527" s="314"/>
      <c r="K2527" s="314"/>
      <c r="L2527" s="314">
        <f>SUM(G2527)*I2499</f>
        <v>3.5</v>
      </c>
      <c r="M2527" s="314"/>
      <c r="N2527" s="311"/>
      <c r="O2527" s="324" t="s">
        <v>13</v>
      </c>
      <c r="P2527" s="325" t="s">
        <v>17</v>
      </c>
      <c r="Q2527" s="326"/>
      <c r="R2527" s="326"/>
      <c r="S2527" s="326"/>
      <c r="T2527" s="332">
        <v>3.5</v>
      </c>
      <c r="U2527" s="23">
        <v>37.42</v>
      </c>
      <c r="V2527" s="22">
        <f t="shared" si="1034"/>
        <v>130.97</v>
      </c>
      <c r="W2527" s="314"/>
      <c r="X2527" s="314"/>
      <c r="Y2527" s="314">
        <f>SUM(T2527)*V2499</f>
        <v>0</v>
      </c>
      <c r="Z2527" s="314"/>
      <c r="AA2527" s="311"/>
      <c r="AB2527" s="324" t="s">
        <v>13</v>
      </c>
      <c r="AC2527" s="325" t="s">
        <v>17</v>
      </c>
      <c r="AD2527" s="326"/>
      <c r="AE2527" s="326"/>
      <c r="AF2527" s="326"/>
      <c r="AG2527" s="332">
        <v>3.5</v>
      </c>
      <c r="AH2527" s="23">
        <v>37.42</v>
      </c>
      <c r="AI2527" s="22">
        <f t="shared" si="1035"/>
        <v>130.97</v>
      </c>
      <c r="AJ2527" s="314"/>
      <c r="AK2527" s="314"/>
      <c r="AL2527" s="314">
        <f>SUM(AG2527)*AI2499</f>
        <v>0</v>
      </c>
      <c r="AM2527" s="314"/>
      <c r="AN2527" s="311"/>
      <c r="AO2527" s="324" t="s">
        <v>13</v>
      </c>
      <c r="AP2527" s="325" t="s">
        <v>17</v>
      </c>
      <c r="AQ2527" s="326"/>
      <c r="AR2527" s="326"/>
      <c r="AS2527" s="326"/>
      <c r="AT2527" s="332">
        <v>3.5</v>
      </c>
      <c r="AU2527" s="23">
        <v>37.42</v>
      </c>
      <c r="AV2527" s="22">
        <f t="shared" si="1036"/>
        <v>130.97</v>
      </c>
      <c r="AW2527" s="314"/>
      <c r="AX2527" s="314"/>
      <c r="AY2527" s="314">
        <f>SUM(AT2527)*AV2499</f>
        <v>0</v>
      </c>
      <c r="AZ2527" s="314"/>
      <c r="BB2527" s="11" t="s">
        <v>13</v>
      </c>
      <c r="BC2527" s="12" t="s">
        <v>17</v>
      </c>
      <c r="BD2527" s="28"/>
      <c r="BE2527" s="28"/>
      <c r="BF2527" s="28"/>
      <c r="BG2527" s="34">
        <v>3.5</v>
      </c>
      <c r="BH2527" s="15">
        <v>37.42</v>
      </c>
      <c r="BI2527" s="10">
        <f t="shared" si="1037"/>
        <v>130.97</v>
      </c>
      <c r="BJ2527" s="5"/>
      <c r="BK2527" s="5"/>
      <c r="BL2527" s="5">
        <f>SUM(BG2527)*BI2499</f>
        <v>0</v>
      </c>
      <c r="BM2527" s="5"/>
    </row>
    <row r="2528" spans="1:65" x14ac:dyDescent="0.25">
      <c r="A2528" s="311"/>
      <c r="B2528" s="324" t="s">
        <v>12</v>
      </c>
      <c r="C2528" s="325"/>
      <c r="D2528" s="326"/>
      <c r="E2528" s="326"/>
      <c r="F2528" s="326"/>
      <c r="G2528" s="22"/>
      <c r="H2528" s="23">
        <v>37.42</v>
      </c>
      <c r="I2528" s="22">
        <f t="shared" si="1040"/>
        <v>0</v>
      </c>
      <c r="J2528" s="314"/>
      <c r="K2528" s="314"/>
      <c r="L2528" s="314"/>
      <c r="M2528" s="314"/>
      <c r="N2528" s="311"/>
      <c r="O2528" s="324" t="s">
        <v>12</v>
      </c>
      <c r="P2528" s="325"/>
      <c r="Q2528" s="326"/>
      <c r="R2528" s="326"/>
      <c r="S2528" s="326"/>
      <c r="T2528" s="22"/>
      <c r="U2528" s="23">
        <v>37.42</v>
      </c>
      <c r="V2528" s="22">
        <f t="shared" si="1034"/>
        <v>0</v>
      </c>
      <c r="W2528" s="314"/>
      <c r="X2528" s="314"/>
      <c r="Y2528" s="314"/>
      <c r="Z2528" s="314"/>
      <c r="AA2528" s="311"/>
      <c r="AB2528" s="324" t="s">
        <v>12</v>
      </c>
      <c r="AC2528" s="325"/>
      <c r="AD2528" s="326"/>
      <c r="AE2528" s="326"/>
      <c r="AF2528" s="326"/>
      <c r="AG2528" s="22"/>
      <c r="AH2528" s="23">
        <v>37.42</v>
      </c>
      <c r="AI2528" s="22">
        <f t="shared" si="1035"/>
        <v>0</v>
      </c>
      <c r="AJ2528" s="314"/>
      <c r="AK2528" s="314"/>
      <c r="AL2528" s="314"/>
      <c r="AM2528" s="314"/>
      <c r="AN2528" s="311"/>
      <c r="AO2528" s="324" t="s">
        <v>12</v>
      </c>
      <c r="AP2528" s="325"/>
      <c r="AQ2528" s="326"/>
      <c r="AR2528" s="326"/>
      <c r="AS2528" s="326"/>
      <c r="AT2528" s="22"/>
      <c r="AU2528" s="23">
        <v>37.42</v>
      </c>
      <c r="AV2528" s="22">
        <f t="shared" si="1036"/>
        <v>0</v>
      </c>
      <c r="AW2528" s="314"/>
      <c r="AX2528" s="314"/>
      <c r="AY2528" s="314"/>
      <c r="AZ2528" s="314"/>
      <c r="BB2528" s="11" t="s">
        <v>12</v>
      </c>
      <c r="BC2528" s="12"/>
      <c r="BD2528" s="28"/>
      <c r="BE2528" s="28"/>
      <c r="BF2528" s="28"/>
      <c r="BG2528" s="10"/>
      <c r="BH2528" s="15">
        <v>37.42</v>
      </c>
      <c r="BI2528" s="10">
        <f t="shared" si="1037"/>
        <v>0</v>
      </c>
      <c r="BJ2528" s="5"/>
      <c r="BK2528" s="5"/>
      <c r="BL2528" s="5"/>
      <c r="BM2528" s="5"/>
    </row>
    <row r="2529" spans="1:65" x14ac:dyDescent="0.25">
      <c r="A2529" s="311"/>
      <c r="B2529" s="324" t="s">
        <v>11</v>
      </c>
      <c r="C2529" s="325"/>
      <c r="D2529" s="326"/>
      <c r="E2529" s="326"/>
      <c r="F2529" s="326"/>
      <c r="G2529" s="22">
        <v>1</v>
      </c>
      <c r="H2529" s="23">
        <f>SUM(I2501:I2528)*0.01</f>
        <v>42.531842000000005</v>
      </c>
      <c r="I2529" s="22">
        <f>SUM(G2529*H2529)</f>
        <v>42.531842000000005</v>
      </c>
      <c r="J2529" s="314"/>
      <c r="K2529" s="314"/>
      <c r="L2529" s="314"/>
      <c r="M2529" s="314"/>
      <c r="N2529" s="311"/>
      <c r="O2529" s="324" t="s">
        <v>11</v>
      </c>
      <c r="P2529" s="325"/>
      <c r="Q2529" s="326"/>
      <c r="R2529" s="326"/>
      <c r="S2529" s="326"/>
      <c r="T2529" s="22">
        <v>1</v>
      </c>
      <c r="U2529" s="23">
        <f>SUM(V2501:V2528)*0.01</f>
        <v>32.432192000000001</v>
      </c>
      <c r="V2529" s="22">
        <f>SUM(T2529*U2529)</f>
        <v>32.432192000000001</v>
      </c>
      <c r="W2529" s="314"/>
      <c r="X2529" s="314"/>
      <c r="Y2529" s="314"/>
      <c r="Z2529" s="314"/>
      <c r="AA2529" s="311"/>
      <c r="AB2529" s="324" t="s">
        <v>11</v>
      </c>
      <c r="AC2529" s="325"/>
      <c r="AD2529" s="326"/>
      <c r="AE2529" s="326"/>
      <c r="AF2529" s="326"/>
      <c r="AG2529" s="22">
        <v>1</v>
      </c>
      <c r="AH2529" s="23">
        <f>SUM(AI2501:AI2528)*0.01</f>
        <v>31.298917825</v>
      </c>
      <c r="AI2529" s="22">
        <f>SUM(AG2529*AH2529)</f>
        <v>31.298917825</v>
      </c>
      <c r="AJ2529" s="314"/>
      <c r="AK2529" s="314"/>
      <c r="AL2529" s="314"/>
      <c r="AM2529" s="314"/>
      <c r="AN2529" s="311"/>
      <c r="AO2529" s="324" t="s">
        <v>11</v>
      </c>
      <c r="AP2529" s="325"/>
      <c r="AQ2529" s="326"/>
      <c r="AR2529" s="326"/>
      <c r="AS2529" s="326"/>
      <c r="AT2529" s="22">
        <v>1</v>
      </c>
      <c r="AU2529" s="23">
        <f>SUM(AV2501:AV2528)*0.01</f>
        <v>46.442782000000015</v>
      </c>
      <c r="AV2529" s="22">
        <f>SUM(AT2529*AU2529)</f>
        <v>46.442782000000015</v>
      </c>
      <c r="AW2529" s="314"/>
      <c r="AX2529" s="314"/>
      <c r="AY2529" s="314"/>
      <c r="AZ2529" s="314"/>
      <c r="BB2529" s="11" t="s">
        <v>11</v>
      </c>
      <c r="BC2529" s="12"/>
      <c r="BD2529" s="28"/>
      <c r="BE2529" s="28"/>
      <c r="BF2529" s="28"/>
      <c r="BG2529" s="10">
        <v>1</v>
      </c>
      <c r="BH2529" s="15">
        <f>SUM(BI2501:BI2528)*0.01</f>
        <v>45.976162000000016</v>
      </c>
      <c r="BI2529" s="10">
        <f>SUM(BG2529*BH2529)</f>
        <v>45.976162000000016</v>
      </c>
      <c r="BJ2529" s="5"/>
      <c r="BK2529" s="5"/>
      <c r="BL2529" s="5"/>
      <c r="BM2529" s="5"/>
    </row>
    <row r="2530" spans="1:65" s="2" customFormat="1" x14ac:dyDescent="0.25">
      <c r="A2530" s="319"/>
      <c r="B2530" s="318" t="s">
        <v>10</v>
      </c>
      <c r="C2530" s="319"/>
      <c r="D2530" s="320"/>
      <c r="E2530" s="320"/>
      <c r="F2530" s="320"/>
      <c r="G2530" s="321">
        <f>SUM(G2524:G2527)</f>
        <v>58.36</v>
      </c>
      <c r="H2530" s="322"/>
      <c r="I2530" s="321">
        <f>SUM(I2501:I2529)</f>
        <v>4295.7160420000009</v>
      </c>
      <c r="J2530" s="321">
        <f>SUM(I2530)*I2499</f>
        <v>4295.7160420000009</v>
      </c>
      <c r="K2530" s="321">
        <f>SUM(K2524:K2529)</f>
        <v>8.86</v>
      </c>
      <c r="L2530" s="321">
        <f t="shared" ref="L2530" si="1041">SUM(L2524:L2529)</f>
        <v>43.5</v>
      </c>
      <c r="M2530" s="321">
        <f t="shared" ref="M2530" si="1042">SUM(M2524:M2529)</f>
        <v>6</v>
      </c>
      <c r="N2530" s="319"/>
      <c r="O2530" s="318" t="s">
        <v>10</v>
      </c>
      <c r="P2530" s="319"/>
      <c r="Q2530" s="320"/>
      <c r="R2530" s="320"/>
      <c r="S2530" s="320"/>
      <c r="T2530" s="321">
        <f>SUM(T2524:T2527)</f>
        <v>58.36</v>
      </c>
      <c r="U2530" s="322"/>
      <c r="V2530" s="321">
        <f>SUM(V2501:V2529)</f>
        <v>3275.6513920000002</v>
      </c>
      <c r="W2530" s="321">
        <f>SUM(V2530)*V2499</f>
        <v>0</v>
      </c>
      <c r="X2530" s="321">
        <f>SUM(X2524:X2529)</f>
        <v>0</v>
      </c>
      <c r="Y2530" s="321">
        <f t="shared" ref="Y2530:Z2530" si="1043">SUM(Y2524:Y2529)</f>
        <v>0</v>
      </c>
      <c r="Z2530" s="321">
        <f t="shared" si="1043"/>
        <v>0</v>
      </c>
      <c r="AA2530" s="319"/>
      <c r="AB2530" s="318" t="s">
        <v>10</v>
      </c>
      <c r="AC2530" s="319"/>
      <c r="AD2530" s="320"/>
      <c r="AE2530" s="320"/>
      <c r="AF2530" s="320"/>
      <c r="AG2530" s="321">
        <f>SUM(AG2524:AG2527)</f>
        <v>58.36</v>
      </c>
      <c r="AH2530" s="322"/>
      <c r="AI2530" s="321">
        <f>SUM(AI2501:AI2529)</f>
        <v>3161.1907003249999</v>
      </c>
      <c r="AJ2530" s="321">
        <f>SUM(AI2530)*AI2499</f>
        <v>0</v>
      </c>
      <c r="AK2530" s="321">
        <f>SUM(AK2524:AK2529)</f>
        <v>0</v>
      </c>
      <c r="AL2530" s="321">
        <f t="shared" ref="AL2530:AM2530" si="1044">SUM(AL2524:AL2529)</f>
        <v>0</v>
      </c>
      <c r="AM2530" s="321">
        <f t="shared" si="1044"/>
        <v>0</v>
      </c>
      <c r="AN2530" s="319"/>
      <c r="AO2530" s="318" t="s">
        <v>10</v>
      </c>
      <c r="AP2530" s="319"/>
      <c r="AQ2530" s="320"/>
      <c r="AR2530" s="320"/>
      <c r="AS2530" s="320"/>
      <c r="AT2530" s="321">
        <f>SUM(AT2524:AT2527)</f>
        <v>58.36</v>
      </c>
      <c r="AU2530" s="322"/>
      <c r="AV2530" s="321">
        <f>SUM(AV2501:AV2529)</f>
        <v>4690.7209820000016</v>
      </c>
      <c r="AW2530" s="321">
        <f>SUM(AV2530)*AV2499</f>
        <v>0</v>
      </c>
      <c r="AX2530" s="321">
        <f>SUM(AX2524:AX2529)</f>
        <v>0</v>
      </c>
      <c r="AY2530" s="321">
        <f t="shared" ref="AY2530:AZ2530" si="1045">SUM(AY2524:AY2529)</f>
        <v>0</v>
      </c>
      <c r="AZ2530" s="321">
        <f t="shared" si="1045"/>
        <v>0</v>
      </c>
      <c r="BB2530" s="8" t="s">
        <v>10</v>
      </c>
      <c r="BD2530" s="27"/>
      <c r="BE2530" s="27"/>
      <c r="BF2530" s="27"/>
      <c r="BG2530" s="6">
        <f>SUM(BG2524:BG2527)</f>
        <v>58.36</v>
      </c>
      <c r="BH2530" s="14"/>
      <c r="BI2530" s="6">
        <f>SUM(BI2501:BI2529)</f>
        <v>4643.5923620000012</v>
      </c>
      <c r="BJ2530" s="6">
        <f>SUM(BI2530)*BI2499</f>
        <v>0</v>
      </c>
      <c r="BK2530" s="6">
        <f>SUM(BK2524:BK2529)</f>
        <v>0</v>
      </c>
      <c r="BL2530" s="6">
        <f t="shared" ref="BL2530:BM2530" si="1046">SUM(BL2524:BL2529)</f>
        <v>0</v>
      </c>
      <c r="BM2530" s="6">
        <f t="shared" si="1046"/>
        <v>0</v>
      </c>
    </row>
    <row r="2531" spans="1:65" ht="15.6" x14ac:dyDescent="0.3">
      <c r="A2531" s="3" t="s">
        <v>9</v>
      </c>
      <c r="B2531" s="67" t="str">
        <f>'JMS SHEDULE OF WORKS'!D82</f>
        <v>FF-16 EOT Female vanity unit</v>
      </c>
      <c r="D2531" s="26">
        <v>2.6</v>
      </c>
      <c r="E2531" s="26">
        <v>0.5</v>
      </c>
      <c r="F2531" s="68" t="str">
        <f>'JMS SHEDULE OF WORKS'!J82</f>
        <v>EOT-12</v>
      </c>
      <c r="H2531" s="13" t="s">
        <v>22</v>
      </c>
      <c r="I2531" s="24">
        <f>'JMS SHEDULE OF WORKS'!G82</f>
        <v>1</v>
      </c>
      <c r="N2531" s="3" t="s">
        <v>9</v>
      </c>
      <c r="O2531" s="67">
        <f>'JMS SHEDULE OF WORKS'!Q82</f>
        <v>28</v>
      </c>
      <c r="Q2531" s="26">
        <v>2.6</v>
      </c>
      <c r="R2531" s="26">
        <v>0.5</v>
      </c>
      <c r="S2531" s="68">
        <f>'JMS SHEDULE OF WORKS'!W82</f>
        <v>43749</v>
      </c>
      <c r="T2531" s="5"/>
      <c r="U2531" s="13" t="s">
        <v>22</v>
      </c>
      <c r="V2531" s="24">
        <f>'JMS SHEDULE OF WORKS'!T82</f>
        <v>0</v>
      </c>
      <c r="W2531" s="5"/>
      <c r="X2531" s="5"/>
      <c r="Y2531" s="5"/>
      <c r="Z2531" s="5"/>
      <c r="AA2531" s="3" t="s">
        <v>9</v>
      </c>
      <c r="AB2531" s="67" t="str">
        <f>'JMS SHEDULE OF WORKS'!AD82</f>
        <v>Now revised to Egger laminate</v>
      </c>
      <c r="AD2531" s="26">
        <v>2.6</v>
      </c>
      <c r="AE2531" s="26">
        <v>0.5</v>
      </c>
      <c r="AF2531" s="68">
        <f>'JMS SHEDULE OF WORKS'!AJ82</f>
        <v>0</v>
      </c>
      <c r="AG2531" s="5"/>
      <c r="AH2531" s="13" t="s">
        <v>22</v>
      </c>
      <c r="AI2531" s="24">
        <f>'JMS SHEDULE OF WORKS'!AG82</f>
        <v>0</v>
      </c>
      <c r="AJ2531" s="5"/>
      <c r="AK2531" s="5"/>
      <c r="AL2531" s="5"/>
      <c r="AM2531" s="5"/>
      <c r="AN2531" s="3" t="s">
        <v>9</v>
      </c>
      <c r="AO2531" s="67">
        <f>'JMS SHEDULE OF WORKS'!AQ82</f>
        <v>0</v>
      </c>
      <c r="AQ2531" s="26">
        <v>2.6</v>
      </c>
      <c r="AR2531" s="26">
        <v>0.5</v>
      </c>
      <c r="AS2531" s="68">
        <f>'JMS SHEDULE OF WORKS'!AW82</f>
        <v>0</v>
      </c>
      <c r="AT2531" s="5"/>
      <c r="AU2531" s="13" t="s">
        <v>22</v>
      </c>
      <c r="AV2531" s="24">
        <f>'JMS SHEDULE OF WORKS'!AT82</f>
        <v>0</v>
      </c>
      <c r="AW2531" s="5"/>
      <c r="AX2531" s="5"/>
      <c r="AY2531" s="5"/>
      <c r="AZ2531" s="5"/>
    </row>
    <row r="2532" spans="1:65" s="2" customFormat="1" x14ac:dyDescent="0.25">
      <c r="A2532" s="66" t="str">
        <f>'JMS SHEDULE OF WORKS'!A82</f>
        <v>6881/78</v>
      </c>
      <c r="B2532" s="8" t="s">
        <v>3</v>
      </c>
      <c r="C2532" s="2" t="s">
        <v>4</v>
      </c>
      <c r="D2532" s="27" t="s">
        <v>5</v>
      </c>
      <c r="E2532" s="27" t="s">
        <v>5</v>
      </c>
      <c r="F2532" s="27" t="s">
        <v>23</v>
      </c>
      <c r="G2532" s="6" t="s">
        <v>6</v>
      </c>
      <c r="H2532" s="14" t="s">
        <v>7</v>
      </c>
      <c r="I2532" s="6" t="s">
        <v>8</v>
      </c>
      <c r="J2532" s="6"/>
      <c r="K2532" s="6" t="s">
        <v>18</v>
      </c>
      <c r="L2532" s="6" t="s">
        <v>19</v>
      </c>
      <c r="M2532" s="6" t="s">
        <v>20</v>
      </c>
      <c r="N2532" s="66">
        <f>'JMS SHEDULE OF WORKS'!N82</f>
        <v>4643.5923620000012</v>
      </c>
      <c r="O2532" s="8" t="s">
        <v>3</v>
      </c>
      <c r="P2532" s="2" t="s">
        <v>4</v>
      </c>
      <c r="Q2532" s="27" t="s">
        <v>5</v>
      </c>
      <c r="R2532" s="27" t="s">
        <v>5</v>
      </c>
      <c r="S2532" s="27" t="s">
        <v>23</v>
      </c>
      <c r="T2532" s="6" t="s">
        <v>6</v>
      </c>
      <c r="U2532" s="14" t="s">
        <v>7</v>
      </c>
      <c r="V2532" s="6" t="s">
        <v>8</v>
      </c>
      <c r="W2532" s="6"/>
      <c r="X2532" s="6" t="s">
        <v>18</v>
      </c>
      <c r="Y2532" s="6" t="s">
        <v>19</v>
      </c>
      <c r="Z2532" s="6" t="s">
        <v>20</v>
      </c>
      <c r="AA2532" s="66" t="str">
        <f>'JMS SHEDULE OF WORKS'!AA82</f>
        <v>Now revised to unfinished Oberflex from Shadbolts</v>
      </c>
      <c r="AB2532" s="8" t="s">
        <v>3</v>
      </c>
      <c r="AC2532" s="2" t="s">
        <v>4</v>
      </c>
      <c r="AD2532" s="27" t="s">
        <v>5</v>
      </c>
      <c r="AE2532" s="27" t="s">
        <v>5</v>
      </c>
      <c r="AF2532" s="27" t="s">
        <v>23</v>
      </c>
      <c r="AG2532" s="6" t="s">
        <v>6</v>
      </c>
      <c r="AH2532" s="14" t="s">
        <v>7</v>
      </c>
      <c r="AI2532" s="6" t="s">
        <v>8</v>
      </c>
      <c r="AJ2532" s="6"/>
      <c r="AK2532" s="6" t="s">
        <v>18</v>
      </c>
      <c r="AL2532" s="6" t="s">
        <v>19</v>
      </c>
      <c r="AM2532" s="6" t="s">
        <v>20</v>
      </c>
      <c r="AN2532" s="66">
        <f>'JMS SHEDULE OF WORKS'!AN82</f>
        <v>0</v>
      </c>
      <c r="AO2532" s="8" t="s">
        <v>3</v>
      </c>
      <c r="AP2532" s="2" t="s">
        <v>4</v>
      </c>
      <c r="AQ2532" s="27" t="s">
        <v>5</v>
      </c>
      <c r="AR2532" s="27" t="s">
        <v>5</v>
      </c>
      <c r="AS2532" s="27" t="s">
        <v>23</v>
      </c>
      <c r="AT2532" s="6" t="s">
        <v>6</v>
      </c>
      <c r="AU2532" s="14" t="s">
        <v>7</v>
      </c>
      <c r="AV2532" s="6" t="s">
        <v>8</v>
      </c>
      <c r="AW2532" s="6"/>
      <c r="AX2532" s="6" t="s">
        <v>18</v>
      </c>
      <c r="AY2532" s="6" t="s">
        <v>19</v>
      </c>
      <c r="AZ2532" s="6" t="s">
        <v>20</v>
      </c>
    </row>
    <row r="2533" spans="1:65" x14ac:dyDescent="0.25">
      <c r="A2533" s="30" t="s">
        <v>24</v>
      </c>
      <c r="B2533" s="11" t="s">
        <v>1247</v>
      </c>
      <c r="C2533" s="12" t="s">
        <v>1212</v>
      </c>
      <c r="D2533" s="28">
        <v>0.05</v>
      </c>
      <c r="E2533" s="28">
        <v>0.05</v>
      </c>
      <c r="F2533" s="28">
        <f t="shared" ref="F2533:F2534" si="1047">SUM(D2533*E2533)</f>
        <v>2.5000000000000005E-3</v>
      </c>
      <c r="G2533" s="10">
        <f>SUM(D2531)*4</f>
        <v>10.4</v>
      </c>
      <c r="H2533" s="15">
        <v>550</v>
      </c>
      <c r="I2533" s="10">
        <f t="shared" ref="I2533:I2534" si="1048">SUM(F2533*G2533)*H2533</f>
        <v>14.300000000000002</v>
      </c>
      <c r="N2533" s="30" t="s">
        <v>24</v>
      </c>
      <c r="O2533" s="11" t="s">
        <v>1247</v>
      </c>
      <c r="P2533" s="12" t="s">
        <v>1212</v>
      </c>
      <c r="Q2533" s="28">
        <v>0.05</v>
      </c>
      <c r="R2533" s="28">
        <v>0.05</v>
      </c>
      <c r="S2533" s="28">
        <f t="shared" ref="S2533:S2534" si="1049">SUM(Q2533*R2533)</f>
        <v>2.5000000000000005E-3</v>
      </c>
      <c r="T2533" s="10">
        <f>SUM(Q2531)*4</f>
        <v>10.4</v>
      </c>
      <c r="U2533" s="15">
        <v>550</v>
      </c>
      <c r="V2533" s="10">
        <f t="shared" ref="V2533:V2534" si="1050">SUM(S2533*T2533)*U2533</f>
        <v>14.300000000000002</v>
      </c>
      <c r="W2533" s="5"/>
      <c r="X2533" s="5"/>
      <c r="Y2533" s="5"/>
      <c r="Z2533" s="5"/>
      <c r="AA2533" s="30" t="s">
        <v>24</v>
      </c>
      <c r="AB2533" s="11" t="s">
        <v>1247</v>
      </c>
      <c r="AC2533" s="12" t="s">
        <v>1212</v>
      </c>
      <c r="AD2533" s="28">
        <v>0.05</v>
      </c>
      <c r="AE2533" s="28">
        <v>0.05</v>
      </c>
      <c r="AF2533" s="28">
        <f t="shared" ref="AF2533:AF2534" si="1051">SUM(AD2533*AE2533)</f>
        <v>2.5000000000000005E-3</v>
      </c>
      <c r="AG2533" s="10">
        <f>SUM(AD2531)*4</f>
        <v>10.4</v>
      </c>
      <c r="AH2533" s="15">
        <v>550</v>
      </c>
      <c r="AI2533" s="10">
        <f t="shared" ref="AI2533:AI2538" si="1052">SUM(AF2533*AG2533)*AH2533</f>
        <v>14.300000000000002</v>
      </c>
      <c r="AJ2533" s="5"/>
      <c r="AK2533" s="5"/>
      <c r="AL2533" s="5"/>
      <c r="AM2533" s="5"/>
      <c r="AN2533" s="30" t="s">
        <v>24</v>
      </c>
      <c r="AO2533" s="11" t="s">
        <v>1247</v>
      </c>
      <c r="AP2533" s="12" t="s">
        <v>1212</v>
      </c>
      <c r="AQ2533" s="28">
        <v>0.05</v>
      </c>
      <c r="AR2533" s="28">
        <v>0.05</v>
      </c>
      <c r="AS2533" s="28">
        <f t="shared" ref="AS2533:AS2534" si="1053">SUM(AQ2533*AR2533)</f>
        <v>2.5000000000000005E-3</v>
      </c>
      <c r="AT2533" s="10">
        <f>SUM(AQ2531)*4</f>
        <v>10.4</v>
      </c>
      <c r="AU2533" s="15">
        <v>550</v>
      </c>
      <c r="AV2533" s="10">
        <f t="shared" ref="AV2533:AV2534" si="1054">SUM(AS2533*AT2533)*AU2533</f>
        <v>14.300000000000002</v>
      </c>
      <c r="AW2533" s="5"/>
      <c r="AX2533" s="5"/>
      <c r="AY2533" s="5"/>
      <c r="AZ2533" s="5"/>
    </row>
    <row r="2534" spans="1:65" x14ac:dyDescent="0.25">
      <c r="A2534" s="30" t="s">
        <v>24</v>
      </c>
      <c r="B2534" s="11" t="s">
        <v>1247</v>
      </c>
      <c r="C2534" s="12" t="s">
        <v>1212</v>
      </c>
      <c r="D2534" s="28">
        <v>0.05</v>
      </c>
      <c r="E2534" s="28">
        <v>0.05</v>
      </c>
      <c r="F2534" s="28">
        <f t="shared" si="1047"/>
        <v>2.5000000000000005E-3</v>
      </c>
      <c r="G2534" s="10">
        <f>SUM(E2531)*24</f>
        <v>12</v>
      </c>
      <c r="H2534" s="15">
        <v>550</v>
      </c>
      <c r="I2534" s="10">
        <f t="shared" si="1048"/>
        <v>16.500000000000004</v>
      </c>
      <c r="N2534" s="30" t="s">
        <v>24</v>
      </c>
      <c r="O2534" s="11" t="s">
        <v>1247</v>
      </c>
      <c r="P2534" s="12" t="s">
        <v>1212</v>
      </c>
      <c r="Q2534" s="28">
        <v>0.05</v>
      </c>
      <c r="R2534" s="28">
        <v>0.05</v>
      </c>
      <c r="S2534" s="28">
        <f t="shared" si="1049"/>
        <v>2.5000000000000005E-3</v>
      </c>
      <c r="T2534" s="10">
        <f>SUM(R2531)*24</f>
        <v>12</v>
      </c>
      <c r="U2534" s="15">
        <v>550</v>
      </c>
      <c r="V2534" s="10">
        <f t="shared" si="1050"/>
        <v>16.500000000000004</v>
      </c>
      <c r="W2534" s="5"/>
      <c r="X2534" s="5"/>
      <c r="Y2534" s="5"/>
      <c r="Z2534" s="5"/>
      <c r="AA2534" s="30" t="s">
        <v>24</v>
      </c>
      <c r="AB2534" s="11" t="s">
        <v>1247</v>
      </c>
      <c r="AC2534" s="12" t="s">
        <v>1212</v>
      </c>
      <c r="AD2534" s="28">
        <v>0.05</v>
      </c>
      <c r="AE2534" s="28">
        <v>0.05</v>
      </c>
      <c r="AF2534" s="28">
        <f t="shared" si="1051"/>
        <v>2.5000000000000005E-3</v>
      </c>
      <c r="AG2534" s="10">
        <f>SUM(AE2531)*24</f>
        <v>12</v>
      </c>
      <c r="AH2534" s="15">
        <v>550</v>
      </c>
      <c r="AI2534" s="10">
        <f t="shared" si="1052"/>
        <v>16.500000000000004</v>
      </c>
      <c r="AJ2534" s="5"/>
      <c r="AK2534" s="5"/>
      <c r="AL2534" s="5"/>
      <c r="AM2534" s="5"/>
      <c r="AN2534" s="30" t="s">
        <v>24</v>
      </c>
      <c r="AO2534" s="11" t="s">
        <v>1247</v>
      </c>
      <c r="AP2534" s="12" t="s">
        <v>1212</v>
      </c>
      <c r="AQ2534" s="28">
        <v>0.05</v>
      </c>
      <c r="AR2534" s="28">
        <v>0.05</v>
      </c>
      <c r="AS2534" s="28">
        <f t="shared" si="1053"/>
        <v>2.5000000000000005E-3</v>
      </c>
      <c r="AT2534" s="10">
        <f>SUM(AR2531)*24</f>
        <v>12</v>
      </c>
      <c r="AU2534" s="15">
        <v>550</v>
      </c>
      <c r="AV2534" s="10">
        <f t="shared" si="1054"/>
        <v>16.500000000000004</v>
      </c>
      <c r="AW2534" s="5"/>
      <c r="AX2534" s="5"/>
      <c r="AY2534" s="5"/>
      <c r="AZ2534" s="5"/>
    </row>
    <row r="2535" spans="1:65" x14ac:dyDescent="0.25">
      <c r="A2535" s="30" t="s">
        <v>24</v>
      </c>
      <c r="B2535" s="11"/>
      <c r="C2535" s="12"/>
      <c r="D2535" s="28"/>
      <c r="E2535" s="28"/>
      <c r="F2535" s="28">
        <f t="shared" ref="F2535:F2538" si="1055">SUM(D2535*E2535)</f>
        <v>0</v>
      </c>
      <c r="G2535" s="10"/>
      <c r="H2535" s="15"/>
      <c r="I2535" s="10">
        <f t="shared" ref="I2535:I2538" si="1056">SUM(F2535*G2535)*H2535</f>
        <v>0</v>
      </c>
      <c r="N2535" s="30" t="s">
        <v>24</v>
      </c>
      <c r="O2535" s="11"/>
      <c r="P2535" s="12"/>
      <c r="Q2535" s="28"/>
      <c r="R2535" s="28"/>
      <c r="S2535" s="28">
        <f t="shared" ref="S2535:S2538" si="1057">SUM(Q2535*R2535)</f>
        <v>0</v>
      </c>
      <c r="T2535" s="10"/>
      <c r="U2535" s="15"/>
      <c r="V2535" s="10">
        <f t="shared" ref="V2535:V2538" si="1058">SUM(S2535*T2535)*U2535</f>
        <v>0</v>
      </c>
      <c r="W2535" s="5"/>
      <c r="X2535" s="5"/>
      <c r="Y2535" s="5"/>
      <c r="Z2535" s="5"/>
      <c r="AA2535" s="30" t="s">
        <v>24</v>
      </c>
      <c r="AB2535" s="11"/>
      <c r="AC2535" s="12"/>
      <c r="AD2535" s="28"/>
      <c r="AE2535" s="28"/>
      <c r="AF2535" s="28">
        <f t="shared" ref="AF2535:AF2538" si="1059">SUM(AD2535*AE2535)</f>
        <v>0</v>
      </c>
      <c r="AG2535" s="10"/>
      <c r="AH2535" s="15"/>
      <c r="AI2535" s="10">
        <f t="shared" si="1052"/>
        <v>0</v>
      </c>
      <c r="AJ2535" s="5"/>
      <c r="AK2535" s="5"/>
      <c r="AL2535" s="5"/>
      <c r="AM2535" s="5"/>
      <c r="AN2535" s="30" t="s">
        <v>24</v>
      </c>
      <c r="AO2535" s="11"/>
      <c r="AP2535" s="12"/>
      <c r="AQ2535" s="28"/>
      <c r="AR2535" s="28"/>
      <c r="AS2535" s="28">
        <f t="shared" ref="AS2535:AS2538" si="1060">SUM(AQ2535*AR2535)</f>
        <v>0</v>
      </c>
      <c r="AT2535" s="10"/>
      <c r="AU2535" s="15"/>
      <c r="AV2535" s="10">
        <f t="shared" ref="AV2535:AV2538" si="1061">SUM(AS2535*AT2535)*AU2535</f>
        <v>0</v>
      </c>
      <c r="AW2535" s="5"/>
      <c r="AX2535" s="5"/>
      <c r="AY2535" s="5"/>
      <c r="AZ2535" s="5"/>
    </row>
    <row r="2536" spans="1:65" x14ac:dyDescent="0.25">
      <c r="A2536" s="31" t="s">
        <v>25</v>
      </c>
      <c r="B2536" s="11"/>
      <c r="C2536" s="12"/>
      <c r="D2536" s="28"/>
      <c r="E2536" s="28"/>
      <c r="F2536" s="28">
        <f t="shared" si="1055"/>
        <v>0</v>
      </c>
      <c r="G2536" s="10"/>
      <c r="H2536" s="15"/>
      <c r="I2536" s="10">
        <f t="shared" si="1056"/>
        <v>0</v>
      </c>
      <c r="N2536" s="31" t="s">
        <v>25</v>
      </c>
      <c r="O2536" s="11"/>
      <c r="P2536" s="12"/>
      <c r="Q2536" s="28"/>
      <c r="R2536" s="28"/>
      <c r="S2536" s="28">
        <f t="shared" si="1057"/>
        <v>0</v>
      </c>
      <c r="T2536" s="10"/>
      <c r="U2536" s="15"/>
      <c r="V2536" s="10">
        <f t="shared" si="1058"/>
        <v>0</v>
      </c>
      <c r="W2536" s="5"/>
      <c r="X2536" s="5"/>
      <c r="Y2536" s="5"/>
      <c r="Z2536" s="5"/>
      <c r="AA2536" s="31" t="s">
        <v>25</v>
      </c>
      <c r="AB2536" s="11"/>
      <c r="AC2536" s="12"/>
      <c r="AD2536" s="28"/>
      <c r="AE2536" s="28"/>
      <c r="AF2536" s="28">
        <f t="shared" si="1059"/>
        <v>0</v>
      </c>
      <c r="AG2536" s="10"/>
      <c r="AH2536" s="15"/>
      <c r="AI2536" s="10">
        <f t="shared" si="1052"/>
        <v>0</v>
      </c>
      <c r="AJ2536" s="5"/>
      <c r="AK2536" s="5"/>
      <c r="AL2536" s="5"/>
      <c r="AM2536" s="5"/>
      <c r="AN2536" s="31" t="s">
        <v>25</v>
      </c>
      <c r="AO2536" s="11"/>
      <c r="AP2536" s="12"/>
      <c r="AQ2536" s="28"/>
      <c r="AR2536" s="28"/>
      <c r="AS2536" s="28">
        <f t="shared" si="1060"/>
        <v>0</v>
      </c>
      <c r="AT2536" s="10"/>
      <c r="AU2536" s="15"/>
      <c r="AV2536" s="10">
        <f t="shared" si="1061"/>
        <v>0</v>
      </c>
      <c r="AW2536" s="5"/>
      <c r="AX2536" s="5"/>
      <c r="AY2536" s="5"/>
      <c r="AZ2536" s="5"/>
    </row>
    <row r="2537" spans="1:65" x14ac:dyDescent="0.25">
      <c r="A2537" s="31" t="s">
        <v>25</v>
      </c>
      <c r="B2537" s="11"/>
      <c r="C2537" s="12"/>
      <c r="D2537" s="28"/>
      <c r="E2537" s="28"/>
      <c r="F2537" s="28">
        <f t="shared" si="1055"/>
        <v>0</v>
      </c>
      <c r="G2537" s="10"/>
      <c r="H2537" s="15"/>
      <c r="I2537" s="10">
        <f t="shared" si="1056"/>
        <v>0</v>
      </c>
      <c r="N2537" s="31" t="s">
        <v>25</v>
      </c>
      <c r="O2537" s="11"/>
      <c r="P2537" s="12"/>
      <c r="Q2537" s="28"/>
      <c r="R2537" s="28"/>
      <c r="S2537" s="28">
        <f t="shared" si="1057"/>
        <v>0</v>
      </c>
      <c r="T2537" s="10"/>
      <c r="U2537" s="15"/>
      <c r="V2537" s="10">
        <f t="shared" si="1058"/>
        <v>0</v>
      </c>
      <c r="W2537" s="5"/>
      <c r="X2537" s="5"/>
      <c r="Y2537" s="5"/>
      <c r="Z2537" s="5"/>
      <c r="AA2537" s="31" t="s">
        <v>25</v>
      </c>
      <c r="AB2537" s="11"/>
      <c r="AC2537" s="12"/>
      <c r="AD2537" s="28"/>
      <c r="AE2537" s="28"/>
      <c r="AF2537" s="28">
        <f t="shared" si="1059"/>
        <v>0</v>
      </c>
      <c r="AG2537" s="10"/>
      <c r="AH2537" s="15"/>
      <c r="AI2537" s="10">
        <f t="shared" si="1052"/>
        <v>0</v>
      </c>
      <c r="AJ2537" s="5"/>
      <c r="AK2537" s="5"/>
      <c r="AL2537" s="5"/>
      <c r="AM2537" s="5"/>
      <c r="AN2537" s="31" t="s">
        <v>25</v>
      </c>
      <c r="AO2537" s="11"/>
      <c r="AP2537" s="12"/>
      <c r="AQ2537" s="28"/>
      <c r="AR2537" s="28"/>
      <c r="AS2537" s="28">
        <f t="shared" si="1060"/>
        <v>0</v>
      </c>
      <c r="AT2537" s="10"/>
      <c r="AU2537" s="15"/>
      <c r="AV2537" s="10">
        <f t="shared" si="1061"/>
        <v>0</v>
      </c>
      <c r="AW2537" s="5"/>
      <c r="AX2537" s="5"/>
      <c r="AY2537" s="5"/>
      <c r="AZ2537" s="5"/>
    </row>
    <row r="2538" spans="1:65" x14ac:dyDescent="0.25">
      <c r="A2538" s="31" t="s">
        <v>25</v>
      </c>
      <c r="B2538" s="11"/>
      <c r="C2538" s="12"/>
      <c r="D2538" s="28"/>
      <c r="E2538" s="28"/>
      <c r="F2538" s="28">
        <f t="shared" si="1055"/>
        <v>0</v>
      </c>
      <c r="G2538" s="10"/>
      <c r="H2538" s="15"/>
      <c r="I2538" s="10">
        <f t="shared" si="1056"/>
        <v>0</v>
      </c>
      <c r="N2538" s="31" t="s">
        <v>25</v>
      </c>
      <c r="O2538" s="11"/>
      <c r="P2538" s="12"/>
      <c r="Q2538" s="28"/>
      <c r="R2538" s="28"/>
      <c r="S2538" s="28">
        <f t="shared" si="1057"/>
        <v>0</v>
      </c>
      <c r="T2538" s="10"/>
      <c r="U2538" s="15"/>
      <c r="V2538" s="10">
        <f t="shared" si="1058"/>
        <v>0</v>
      </c>
      <c r="W2538" s="5"/>
      <c r="X2538" s="5"/>
      <c r="Y2538" s="5"/>
      <c r="Z2538" s="5"/>
      <c r="AA2538" s="31" t="s">
        <v>25</v>
      </c>
      <c r="AB2538" s="11"/>
      <c r="AC2538" s="12"/>
      <c r="AD2538" s="28"/>
      <c r="AE2538" s="28"/>
      <c r="AF2538" s="28">
        <f t="shared" si="1059"/>
        <v>0</v>
      </c>
      <c r="AG2538" s="10"/>
      <c r="AH2538" s="15"/>
      <c r="AI2538" s="10">
        <f t="shared" si="1052"/>
        <v>0</v>
      </c>
      <c r="AJ2538" s="5"/>
      <c r="AK2538" s="5"/>
      <c r="AL2538" s="5"/>
      <c r="AM2538" s="5"/>
      <c r="AN2538" s="31" t="s">
        <v>25</v>
      </c>
      <c r="AO2538" s="11"/>
      <c r="AP2538" s="12"/>
      <c r="AQ2538" s="28"/>
      <c r="AR2538" s="28"/>
      <c r="AS2538" s="28">
        <f t="shared" si="1060"/>
        <v>0</v>
      </c>
      <c r="AT2538" s="10"/>
      <c r="AU2538" s="15"/>
      <c r="AV2538" s="10">
        <f t="shared" si="1061"/>
        <v>0</v>
      </c>
      <c r="AW2538" s="5"/>
      <c r="AX2538" s="5"/>
      <c r="AY2538" s="5"/>
      <c r="AZ2538" s="5"/>
    </row>
    <row r="2539" spans="1:65" x14ac:dyDescent="0.25">
      <c r="A2539" s="31" t="s">
        <v>39</v>
      </c>
      <c r="B2539" s="11" t="s">
        <v>1246</v>
      </c>
      <c r="C2539" s="12"/>
      <c r="D2539" s="28"/>
      <c r="E2539" s="28"/>
      <c r="F2539" s="28"/>
      <c r="G2539" s="10">
        <v>2</v>
      </c>
      <c r="H2539" s="15">
        <v>40</v>
      </c>
      <c r="I2539" s="10">
        <f t="shared" ref="I2539" si="1062">SUM(G2539*H2539)</f>
        <v>80</v>
      </c>
      <c r="N2539" s="31" t="s">
        <v>39</v>
      </c>
      <c r="O2539" s="11" t="s">
        <v>1246</v>
      </c>
      <c r="P2539" s="12"/>
      <c r="Q2539" s="28"/>
      <c r="R2539" s="28"/>
      <c r="S2539" s="28"/>
      <c r="T2539" s="10">
        <v>2</v>
      </c>
      <c r="U2539" s="15">
        <v>40</v>
      </c>
      <c r="V2539" s="10">
        <f t="shared" ref="V2539:V2560" si="1063">SUM(T2539*U2539)</f>
        <v>80</v>
      </c>
      <c r="W2539" s="5"/>
      <c r="X2539" s="5"/>
      <c r="Y2539" s="5"/>
      <c r="Z2539" s="5"/>
      <c r="AA2539" s="31" t="s">
        <v>39</v>
      </c>
      <c r="AB2539" s="11" t="s">
        <v>1246</v>
      </c>
      <c r="AC2539" s="12"/>
      <c r="AD2539" s="28"/>
      <c r="AE2539" s="28"/>
      <c r="AF2539" s="28"/>
      <c r="AG2539" s="10">
        <v>2</v>
      </c>
      <c r="AH2539" s="15">
        <v>40</v>
      </c>
      <c r="AI2539" s="10">
        <f t="shared" ref="AI2539:AI2560" si="1064">SUM(AG2539*AH2539)</f>
        <v>80</v>
      </c>
      <c r="AJ2539" s="5"/>
      <c r="AK2539" s="5"/>
      <c r="AL2539" s="5"/>
      <c r="AM2539" s="5"/>
      <c r="AN2539" s="31" t="s">
        <v>39</v>
      </c>
      <c r="AO2539" s="11" t="s">
        <v>1246</v>
      </c>
      <c r="AP2539" s="12"/>
      <c r="AQ2539" s="28"/>
      <c r="AR2539" s="28"/>
      <c r="AS2539" s="28"/>
      <c r="AT2539" s="10">
        <v>2</v>
      </c>
      <c r="AU2539" s="15">
        <v>40</v>
      </c>
      <c r="AV2539" s="10">
        <f t="shared" ref="AV2539:AV2560" si="1065">SUM(AT2539*AU2539)</f>
        <v>80</v>
      </c>
      <c r="AW2539" s="5"/>
      <c r="AX2539" s="5"/>
      <c r="AY2539" s="5"/>
      <c r="AZ2539" s="5"/>
    </row>
    <row r="2540" spans="1:65" x14ac:dyDescent="0.25">
      <c r="A2540" s="31" t="s">
        <v>39</v>
      </c>
      <c r="B2540" s="11"/>
      <c r="C2540" s="12"/>
      <c r="D2540" s="28"/>
      <c r="E2540" s="28"/>
      <c r="F2540" s="28"/>
      <c r="G2540" s="10"/>
      <c r="H2540" s="15"/>
      <c r="I2540" s="10">
        <f t="shared" ref="I2540:I2541" si="1066">SUM(G2540*H2540)</f>
        <v>0</v>
      </c>
      <c r="N2540" s="31" t="s">
        <v>39</v>
      </c>
      <c r="O2540" s="11"/>
      <c r="P2540" s="12"/>
      <c r="Q2540" s="28"/>
      <c r="R2540" s="28"/>
      <c r="S2540" s="28"/>
      <c r="T2540" s="10"/>
      <c r="U2540" s="15"/>
      <c r="V2540" s="10">
        <f t="shared" si="1063"/>
        <v>0</v>
      </c>
      <c r="W2540" s="5"/>
      <c r="X2540" s="5"/>
      <c r="Y2540" s="5"/>
      <c r="Z2540" s="5"/>
      <c r="AA2540" s="31" t="s">
        <v>39</v>
      </c>
      <c r="AB2540" s="11"/>
      <c r="AC2540" s="12"/>
      <c r="AD2540" s="28"/>
      <c r="AE2540" s="28"/>
      <c r="AF2540" s="28"/>
      <c r="AG2540" s="10"/>
      <c r="AH2540" s="15"/>
      <c r="AI2540" s="10">
        <f t="shared" si="1064"/>
        <v>0</v>
      </c>
      <c r="AJ2540" s="5"/>
      <c r="AK2540" s="5"/>
      <c r="AL2540" s="5"/>
      <c r="AM2540" s="5"/>
      <c r="AN2540" s="31" t="s">
        <v>39</v>
      </c>
      <c r="AO2540" s="11"/>
      <c r="AP2540" s="12"/>
      <c r="AQ2540" s="28"/>
      <c r="AR2540" s="28"/>
      <c r="AS2540" s="28"/>
      <c r="AT2540" s="10"/>
      <c r="AU2540" s="15"/>
      <c r="AV2540" s="10">
        <f t="shared" si="1065"/>
        <v>0</v>
      </c>
      <c r="AW2540" s="5"/>
      <c r="AX2540" s="5"/>
      <c r="AY2540" s="5"/>
      <c r="AZ2540" s="5"/>
    </row>
    <row r="2541" spans="1:65" x14ac:dyDescent="0.25">
      <c r="A2541" s="31" t="s">
        <v>39</v>
      </c>
      <c r="B2541" s="11"/>
      <c r="C2541" s="12"/>
      <c r="D2541" s="28"/>
      <c r="E2541" s="28"/>
      <c r="F2541" s="28"/>
      <c r="G2541" s="10"/>
      <c r="H2541" s="15"/>
      <c r="I2541" s="10">
        <f t="shared" si="1066"/>
        <v>0</v>
      </c>
      <c r="N2541" s="31" t="s">
        <v>39</v>
      </c>
      <c r="O2541" s="11"/>
      <c r="P2541" s="12"/>
      <c r="Q2541" s="28"/>
      <c r="R2541" s="28"/>
      <c r="S2541" s="28"/>
      <c r="T2541" s="10"/>
      <c r="U2541" s="15"/>
      <c r="V2541" s="10">
        <f t="shared" si="1063"/>
        <v>0</v>
      </c>
      <c r="W2541" s="5"/>
      <c r="X2541" s="5"/>
      <c r="Y2541" s="5"/>
      <c r="Z2541" s="5"/>
      <c r="AA2541" s="31" t="s">
        <v>39</v>
      </c>
      <c r="AB2541" s="11"/>
      <c r="AC2541" s="12"/>
      <c r="AD2541" s="28"/>
      <c r="AE2541" s="28"/>
      <c r="AF2541" s="28"/>
      <c r="AG2541" s="10"/>
      <c r="AH2541" s="15"/>
      <c r="AI2541" s="10">
        <f t="shared" si="1064"/>
        <v>0</v>
      </c>
      <c r="AJ2541" s="5"/>
      <c r="AK2541" s="5"/>
      <c r="AL2541" s="5"/>
      <c r="AM2541" s="5"/>
      <c r="AN2541" s="31" t="s">
        <v>39</v>
      </c>
      <c r="AO2541" s="11"/>
      <c r="AP2541" s="12"/>
      <c r="AQ2541" s="28"/>
      <c r="AR2541" s="28"/>
      <c r="AS2541" s="28"/>
      <c r="AT2541" s="10"/>
      <c r="AU2541" s="15"/>
      <c r="AV2541" s="10">
        <f t="shared" si="1065"/>
        <v>0</v>
      </c>
      <c r="AW2541" s="5"/>
      <c r="AX2541" s="5"/>
      <c r="AY2541" s="5"/>
      <c r="AZ2541" s="5"/>
    </row>
    <row r="2542" spans="1:65" x14ac:dyDescent="0.25">
      <c r="A2542" s="32" t="s">
        <v>28</v>
      </c>
      <c r="B2542" s="11" t="s">
        <v>1191</v>
      </c>
      <c r="C2542" s="12"/>
      <c r="D2542" s="28"/>
      <c r="E2542" s="28"/>
      <c r="F2542" s="28"/>
      <c r="G2542" s="10">
        <v>1</v>
      </c>
      <c r="H2542" s="171">
        <f>SUM(VENEER!X108)</f>
        <v>883.36000000000013</v>
      </c>
      <c r="I2542" s="10">
        <f t="shared" ref="I2542:I2543" si="1067">SUM(G2542*H2542)</f>
        <v>883.36000000000013</v>
      </c>
      <c r="J2542" s="171" t="s">
        <v>1338</v>
      </c>
      <c r="K2542" s="172"/>
      <c r="N2542" s="32" t="s">
        <v>28</v>
      </c>
      <c r="O2542" s="11" t="s">
        <v>1191</v>
      </c>
      <c r="P2542" s="12"/>
      <c r="Q2542" s="28"/>
      <c r="R2542" s="28"/>
      <c r="S2542" s="28"/>
      <c r="T2542" s="10">
        <v>1</v>
      </c>
      <c r="U2542" s="171">
        <f>SUM('VENEER TO LAMINATE'!M108)</f>
        <v>297.71000000000004</v>
      </c>
      <c r="V2542" s="10">
        <f t="shared" si="1063"/>
        <v>297.71000000000004</v>
      </c>
      <c r="W2542" s="171" t="s">
        <v>1514</v>
      </c>
      <c r="X2542" s="172"/>
      <c r="Y2542" s="5"/>
      <c r="Z2542" s="5"/>
      <c r="AA2542" s="32" t="s">
        <v>28</v>
      </c>
      <c r="AB2542" s="11" t="s">
        <v>1191</v>
      </c>
      <c r="AC2542" s="12"/>
      <c r="AD2542" s="28"/>
      <c r="AE2542" s="28"/>
      <c r="AF2542" s="28"/>
      <c r="AG2542" s="10">
        <v>1</v>
      </c>
      <c r="AH2542" s="171">
        <f>SUM('EGGER LAMINATE'!N108)</f>
        <v>231.4863</v>
      </c>
      <c r="AI2542" s="10">
        <f t="shared" si="1064"/>
        <v>231.4863</v>
      </c>
      <c r="AJ2542" s="171" t="s">
        <v>1527</v>
      </c>
      <c r="AK2542" s="172"/>
      <c r="AL2542" s="5"/>
      <c r="AM2542" s="5"/>
      <c r="AN2542" s="32" t="s">
        <v>28</v>
      </c>
      <c r="AO2542" s="11" t="s">
        <v>1191</v>
      </c>
      <c r="AP2542" s="12"/>
      <c r="AQ2542" s="28"/>
      <c r="AR2542" s="28"/>
      <c r="AS2542" s="28"/>
      <c r="AT2542" s="10">
        <v>1</v>
      </c>
      <c r="AU2542" s="171">
        <f>SUM(VENEER!U108)</f>
        <v>1116.22</v>
      </c>
      <c r="AV2542" s="10">
        <f t="shared" si="1065"/>
        <v>1116.22</v>
      </c>
      <c r="AW2542" s="171" t="s">
        <v>1629</v>
      </c>
      <c r="AX2542" s="172"/>
      <c r="AY2542" s="5"/>
      <c r="AZ2542" s="5"/>
    </row>
    <row r="2543" spans="1:65" x14ac:dyDescent="0.25">
      <c r="A2543" s="32" t="s">
        <v>28</v>
      </c>
      <c r="B2543" s="11" t="s">
        <v>1185</v>
      </c>
      <c r="C2543" s="12"/>
      <c r="D2543" s="28"/>
      <c r="E2543" s="28"/>
      <c r="F2543" s="28"/>
      <c r="G2543" s="10">
        <v>2</v>
      </c>
      <c r="H2543" s="15">
        <v>105</v>
      </c>
      <c r="I2543" s="10">
        <f t="shared" si="1067"/>
        <v>210</v>
      </c>
      <c r="J2543" s="10" t="s">
        <v>1245</v>
      </c>
      <c r="N2543" s="32" t="s">
        <v>28</v>
      </c>
      <c r="O2543" s="11" t="s">
        <v>1185</v>
      </c>
      <c r="P2543" s="12"/>
      <c r="Q2543" s="28"/>
      <c r="R2543" s="28"/>
      <c r="S2543" s="28"/>
      <c r="T2543" s="10">
        <v>2</v>
      </c>
      <c r="U2543" s="15">
        <v>105</v>
      </c>
      <c r="V2543" s="10">
        <f t="shared" si="1063"/>
        <v>210</v>
      </c>
      <c r="W2543" s="10" t="s">
        <v>1245</v>
      </c>
      <c r="X2543" s="5"/>
      <c r="Y2543" s="5"/>
      <c r="Z2543" s="5"/>
      <c r="AA2543" s="32" t="s">
        <v>28</v>
      </c>
      <c r="AB2543" s="11" t="s">
        <v>1185</v>
      </c>
      <c r="AC2543" s="12"/>
      <c r="AD2543" s="28"/>
      <c r="AE2543" s="28"/>
      <c r="AF2543" s="28"/>
      <c r="AG2543" s="10">
        <v>2</v>
      </c>
      <c r="AH2543" s="15">
        <v>105</v>
      </c>
      <c r="AI2543" s="10">
        <f t="shared" si="1064"/>
        <v>210</v>
      </c>
      <c r="AJ2543" s="10" t="s">
        <v>1245</v>
      </c>
      <c r="AK2543" s="5"/>
      <c r="AL2543" s="5"/>
      <c r="AM2543" s="5"/>
      <c r="AN2543" s="32" t="s">
        <v>28</v>
      </c>
      <c r="AO2543" s="11" t="s">
        <v>1185</v>
      </c>
      <c r="AP2543" s="12"/>
      <c r="AQ2543" s="28"/>
      <c r="AR2543" s="28"/>
      <c r="AS2543" s="28"/>
      <c r="AT2543" s="10">
        <v>2</v>
      </c>
      <c r="AU2543" s="15">
        <v>105</v>
      </c>
      <c r="AV2543" s="10">
        <f t="shared" si="1065"/>
        <v>210</v>
      </c>
      <c r="AW2543" s="10" t="s">
        <v>1245</v>
      </c>
      <c r="AX2543" s="5"/>
      <c r="AY2543" s="5"/>
      <c r="AZ2543" s="5"/>
    </row>
    <row r="2544" spans="1:65" x14ac:dyDescent="0.25">
      <c r="A2544" s="32" t="s">
        <v>28</v>
      </c>
      <c r="B2544" s="11"/>
      <c r="C2544" s="12"/>
      <c r="D2544" s="28"/>
      <c r="E2544" s="28"/>
      <c r="F2544" s="28"/>
      <c r="G2544" s="10"/>
      <c r="H2544" s="15"/>
      <c r="I2544" s="10">
        <f t="shared" ref="I2544:I2560" si="1068">SUM(G2544*H2544)</f>
        <v>0</v>
      </c>
      <c r="N2544" s="32" t="s">
        <v>28</v>
      </c>
      <c r="O2544" s="11"/>
      <c r="P2544" s="12"/>
      <c r="Q2544" s="28"/>
      <c r="R2544" s="28"/>
      <c r="S2544" s="28"/>
      <c r="T2544" s="10"/>
      <c r="U2544" s="15"/>
      <c r="V2544" s="10">
        <f t="shared" si="1063"/>
        <v>0</v>
      </c>
      <c r="W2544" s="5"/>
      <c r="X2544" s="5"/>
      <c r="Y2544" s="5"/>
      <c r="Z2544" s="5"/>
      <c r="AA2544" s="32" t="s">
        <v>28</v>
      </c>
      <c r="AB2544" s="11"/>
      <c r="AC2544" s="12"/>
      <c r="AD2544" s="28"/>
      <c r="AE2544" s="28"/>
      <c r="AF2544" s="28"/>
      <c r="AG2544" s="10"/>
      <c r="AH2544" s="15"/>
      <c r="AI2544" s="10">
        <f t="shared" si="1064"/>
        <v>0</v>
      </c>
      <c r="AJ2544" s="5"/>
      <c r="AK2544" s="5"/>
      <c r="AL2544" s="5"/>
      <c r="AM2544" s="5"/>
      <c r="AN2544" s="32" t="s">
        <v>28</v>
      </c>
      <c r="AO2544" s="11"/>
      <c r="AP2544" s="12"/>
      <c r="AQ2544" s="28"/>
      <c r="AR2544" s="28"/>
      <c r="AS2544" s="28"/>
      <c r="AT2544" s="10"/>
      <c r="AU2544" s="15"/>
      <c r="AV2544" s="10">
        <f t="shared" si="1065"/>
        <v>0</v>
      </c>
      <c r="AW2544" s="5"/>
      <c r="AX2544" s="5"/>
      <c r="AY2544" s="5"/>
      <c r="AZ2544" s="5"/>
    </row>
    <row r="2545" spans="1:52" x14ac:dyDescent="0.25">
      <c r="A2545" t="s">
        <v>26</v>
      </c>
      <c r="B2545" s="11"/>
      <c r="C2545" s="12"/>
      <c r="D2545" s="28"/>
      <c r="E2545" s="28"/>
      <c r="F2545" s="28"/>
      <c r="G2545" s="33">
        <v>0.1</v>
      </c>
      <c r="H2545" s="15">
        <f>SUM(I2542:I2544)</f>
        <v>1093.3600000000001</v>
      </c>
      <c r="I2545" s="10">
        <f t="shared" si="1068"/>
        <v>109.33600000000001</v>
      </c>
      <c r="N2545" t="s">
        <v>26</v>
      </c>
      <c r="O2545" s="11"/>
      <c r="P2545" s="12"/>
      <c r="Q2545" s="28"/>
      <c r="R2545" s="28"/>
      <c r="S2545" s="28"/>
      <c r="T2545" s="33">
        <v>0.1</v>
      </c>
      <c r="U2545" s="15">
        <f>SUM(V2542:V2544)</f>
        <v>507.71000000000004</v>
      </c>
      <c r="V2545" s="10">
        <f t="shared" si="1063"/>
        <v>50.771000000000008</v>
      </c>
      <c r="W2545" s="5"/>
      <c r="X2545" s="5"/>
      <c r="Y2545" s="5"/>
      <c r="Z2545" s="5"/>
      <c r="AA2545" t="s">
        <v>26</v>
      </c>
      <c r="AB2545" s="11"/>
      <c r="AC2545" s="12"/>
      <c r="AD2545" s="28"/>
      <c r="AE2545" s="28"/>
      <c r="AF2545" s="28"/>
      <c r="AG2545" s="33">
        <v>0.1</v>
      </c>
      <c r="AH2545" s="15">
        <f>SUM(AI2542:AI2544)</f>
        <v>441.48630000000003</v>
      </c>
      <c r="AI2545" s="10">
        <f t="shared" si="1064"/>
        <v>44.148630000000004</v>
      </c>
      <c r="AJ2545" s="5"/>
      <c r="AK2545" s="5"/>
      <c r="AL2545" s="5"/>
      <c r="AM2545" s="5"/>
      <c r="AN2545" t="s">
        <v>26</v>
      </c>
      <c r="AO2545" s="11"/>
      <c r="AP2545" s="12"/>
      <c r="AQ2545" s="28"/>
      <c r="AR2545" s="28"/>
      <c r="AS2545" s="28"/>
      <c r="AT2545" s="33">
        <v>0.1</v>
      </c>
      <c r="AU2545" s="15">
        <f>SUM(AV2542:AV2544)</f>
        <v>1326.22</v>
      </c>
      <c r="AV2545" s="10">
        <f t="shared" si="1065"/>
        <v>132.62200000000001</v>
      </c>
      <c r="AW2545" s="5"/>
      <c r="AX2545" s="5"/>
      <c r="AY2545" s="5"/>
      <c r="AZ2545" s="5"/>
    </row>
    <row r="2546" spans="1:52" x14ac:dyDescent="0.25">
      <c r="B2546" s="11" t="s">
        <v>27</v>
      </c>
      <c r="C2546" s="12"/>
      <c r="D2546" s="28"/>
      <c r="E2546" s="28"/>
      <c r="F2546" s="28"/>
      <c r="G2546" s="10"/>
      <c r="H2546" s="15"/>
      <c r="I2546" s="10">
        <f t="shared" si="1068"/>
        <v>0</v>
      </c>
      <c r="O2546" s="11" t="s">
        <v>27</v>
      </c>
      <c r="P2546" s="12"/>
      <c r="Q2546" s="28"/>
      <c r="R2546" s="28"/>
      <c r="S2546" s="28"/>
      <c r="T2546" s="10"/>
      <c r="U2546" s="15"/>
      <c r="V2546" s="10">
        <f t="shared" si="1063"/>
        <v>0</v>
      </c>
      <c r="W2546" s="5"/>
      <c r="X2546" s="5"/>
      <c r="Y2546" s="5"/>
      <c r="Z2546" s="5"/>
      <c r="AB2546" s="11" t="s">
        <v>27</v>
      </c>
      <c r="AC2546" s="12"/>
      <c r="AD2546" s="28"/>
      <c r="AE2546" s="28"/>
      <c r="AF2546" s="28"/>
      <c r="AG2546" s="10"/>
      <c r="AH2546" s="15"/>
      <c r="AI2546" s="10">
        <f t="shared" si="1064"/>
        <v>0</v>
      </c>
      <c r="AJ2546" s="5"/>
      <c r="AK2546" s="5"/>
      <c r="AL2546" s="5"/>
      <c r="AM2546" s="5"/>
      <c r="AO2546" s="11" t="s">
        <v>27</v>
      </c>
      <c r="AP2546" s="12"/>
      <c r="AQ2546" s="28"/>
      <c r="AR2546" s="28"/>
      <c r="AS2546" s="28"/>
      <c r="AT2546" s="10"/>
      <c r="AU2546" s="15"/>
      <c r="AV2546" s="10">
        <f t="shared" si="1065"/>
        <v>0</v>
      </c>
      <c r="AW2546" s="5"/>
      <c r="AX2546" s="5"/>
      <c r="AY2546" s="5"/>
      <c r="AZ2546" s="5"/>
    </row>
    <row r="2547" spans="1:52" x14ac:dyDescent="0.25">
      <c r="B2547" s="11" t="s">
        <v>13</v>
      </c>
      <c r="C2547" s="12" t="s">
        <v>14</v>
      </c>
      <c r="D2547" s="28" t="s">
        <v>29</v>
      </c>
      <c r="E2547" s="28"/>
      <c r="F2547" s="28">
        <f>SUM(G2533:G2535)</f>
        <v>22.4</v>
      </c>
      <c r="G2547" s="34">
        <f>SUM(F2547)/20</f>
        <v>1.1199999999999999</v>
      </c>
      <c r="H2547" s="23"/>
      <c r="I2547" s="10">
        <f t="shared" si="1068"/>
        <v>0</v>
      </c>
      <c r="O2547" s="11" t="s">
        <v>13</v>
      </c>
      <c r="P2547" s="12" t="s">
        <v>14</v>
      </c>
      <c r="Q2547" s="28" t="s">
        <v>29</v>
      </c>
      <c r="R2547" s="28"/>
      <c r="S2547" s="28">
        <f>SUM(T2533:T2535)</f>
        <v>22.4</v>
      </c>
      <c r="T2547" s="34">
        <f>SUM(S2547)/20</f>
        <v>1.1199999999999999</v>
      </c>
      <c r="U2547" s="23"/>
      <c r="V2547" s="10">
        <f t="shared" si="1063"/>
        <v>0</v>
      </c>
      <c r="W2547" s="5"/>
      <c r="X2547" s="5"/>
      <c r="Y2547" s="5"/>
      <c r="Z2547" s="5"/>
      <c r="AB2547" s="11" t="s">
        <v>13</v>
      </c>
      <c r="AC2547" s="12" t="s">
        <v>14</v>
      </c>
      <c r="AD2547" s="28" t="s">
        <v>29</v>
      </c>
      <c r="AE2547" s="28"/>
      <c r="AF2547" s="28">
        <f>SUM(AG2533:AG2535)</f>
        <v>22.4</v>
      </c>
      <c r="AG2547" s="34">
        <f>SUM(AF2547)/20</f>
        <v>1.1199999999999999</v>
      </c>
      <c r="AH2547" s="23"/>
      <c r="AI2547" s="10">
        <f t="shared" si="1064"/>
        <v>0</v>
      </c>
      <c r="AJ2547" s="5"/>
      <c r="AK2547" s="5"/>
      <c r="AL2547" s="5"/>
      <c r="AM2547" s="5"/>
      <c r="AO2547" s="11" t="s">
        <v>13</v>
      </c>
      <c r="AP2547" s="12" t="s">
        <v>14</v>
      </c>
      <c r="AQ2547" s="28" t="s">
        <v>29</v>
      </c>
      <c r="AR2547" s="28"/>
      <c r="AS2547" s="28">
        <f>SUM(AT2533:AT2535)</f>
        <v>22.4</v>
      </c>
      <c r="AT2547" s="34">
        <f>SUM(AS2547)/20</f>
        <v>1.1199999999999999</v>
      </c>
      <c r="AU2547" s="23"/>
      <c r="AV2547" s="10">
        <f t="shared" si="1065"/>
        <v>0</v>
      </c>
      <c r="AW2547" s="5"/>
      <c r="AX2547" s="5"/>
      <c r="AY2547" s="5"/>
      <c r="AZ2547" s="5"/>
    </row>
    <row r="2548" spans="1:52" x14ac:dyDescent="0.25">
      <c r="B2548" s="11" t="s">
        <v>13</v>
      </c>
      <c r="C2548" s="12" t="s">
        <v>14</v>
      </c>
      <c r="D2548" s="28" t="s">
        <v>30</v>
      </c>
      <c r="E2548" s="28"/>
      <c r="F2548" s="28">
        <f>SUM(G2536:G2538)</f>
        <v>0</v>
      </c>
      <c r="G2548" s="34">
        <f>SUM(F2548)/10</f>
        <v>0</v>
      </c>
      <c r="H2548" s="23"/>
      <c r="I2548" s="10">
        <f t="shared" si="1068"/>
        <v>0</v>
      </c>
      <c r="O2548" s="11" t="s">
        <v>13</v>
      </c>
      <c r="P2548" s="12" t="s">
        <v>14</v>
      </c>
      <c r="Q2548" s="28" t="s">
        <v>30</v>
      </c>
      <c r="R2548" s="28"/>
      <c r="S2548" s="28">
        <f>SUM(T2536:T2538)</f>
        <v>0</v>
      </c>
      <c r="T2548" s="34">
        <f>SUM(S2548)/10</f>
        <v>0</v>
      </c>
      <c r="U2548" s="23"/>
      <c r="V2548" s="10">
        <f t="shared" si="1063"/>
        <v>0</v>
      </c>
      <c r="W2548" s="5"/>
      <c r="X2548" s="5"/>
      <c r="Y2548" s="5"/>
      <c r="Z2548" s="5"/>
      <c r="AB2548" s="11" t="s">
        <v>13</v>
      </c>
      <c r="AC2548" s="12" t="s">
        <v>14</v>
      </c>
      <c r="AD2548" s="28" t="s">
        <v>30</v>
      </c>
      <c r="AE2548" s="28"/>
      <c r="AF2548" s="28">
        <f>SUM(AG2536:AG2538)</f>
        <v>0</v>
      </c>
      <c r="AG2548" s="34">
        <f>SUM(AF2548)/10</f>
        <v>0</v>
      </c>
      <c r="AH2548" s="23"/>
      <c r="AI2548" s="10">
        <f t="shared" si="1064"/>
        <v>0</v>
      </c>
      <c r="AJ2548" s="5"/>
      <c r="AK2548" s="5"/>
      <c r="AL2548" s="5"/>
      <c r="AM2548" s="5"/>
      <c r="AO2548" s="11" t="s">
        <v>13</v>
      </c>
      <c r="AP2548" s="12" t="s">
        <v>14</v>
      </c>
      <c r="AQ2548" s="28" t="s">
        <v>30</v>
      </c>
      <c r="AR2548" s="28"/>
      <c r="AS2548" s="28">
        <f>SUM(AT2536:AT2538)</f>
        <v>0</v>
      </c>
      <c r="AT2548" s="34">
        <f>SUM(AS2548)/10</f>
        <v>0</v>
      </c>
      <c r="AU2548" s="23"/>
      <c r="AV2548" s="10">
        <f t="shared" si="1065"/>
        <v>0</v>
      </c>
      <c r="AW2548" s="5"/>
      <c r="AX2548" s="5"/>
      <c r="AY2548" s="5"/>
      <c r="AZ2548" s="5"/>
    </row>
    <row r="2549" spans="1:52" x14ac:dyDescent="0.25">
      <c r="B2549" s="11" t="s">
        <v>13</v>
      </c>
      <c r="C2549" s="12" t="s">
        <v>14</v>
      </c>
      <c r="D2549" s="28" t="s">
        <v>60</v>
      </c>
      <c r="E2549" s="28"/>
      <c r="F2549" s="69">
        <v>24</v>
      </c>
      <c r="G2549" s="34">
        <f>SUM(F2549)*0.25</f>
        <v>6</v>
      </c>
      <c r="H2549" s="23"/>
      <c r="I2549" s="10">
        <f t="shared" si="1068"/>
        <v>0</v>
      </c>
      <c r="O2549" s="11" t="s">
        <v>13</v>
      </c>
      <c r="P2549" s="12" t="s">
        <v>14</v>
      </c>
      <c r="Q2549" s="28" t="s">
        <v>60</v>
      </c>
      <c r="R2549" s="28"/>
      <c r="S2549" s="69">
        <v>24</v>
      </c>
      <c r="T2549" s="34">
        <f>SUM(S2549)*0.25</f>
        <v>6</v>
      </c>
      <c r="U2549" s="23"/>
      <c r="V2549" s="10">
        <f t="shared" si="1063"/>
        <v>0</v>
      </c>
      <c r="W2549" s="5"/>
      <c r="X2549" s="5"/>
      <c r="Y2549" s="5"/>
      <c r="Z2549" s="5"/>
      <c r="AB2549" s="11" t="s">
        <v>13</v>
      </c>
      <c r="AC2549" s="12" t="s">
        <v>14</v>
      </c>
      <c r="AD2549" s="28" t="s">
        <v>60</v>
      </c>
      <c r="AE2549" s="28"/>
      <c r="AF2549" s="69">
        <v>24</v>
      </c>
      <c r="AG2549" s="34">
        <f>SUM(AF2549)*0.25</f>
        <v>6</v>
      </c>
      <c r="AH2549" s="23"/>
      <c r="AI2549" s="10">
        <f t="shared" si="1064"/>
        <v>0</v>
      </c>
      <c r="AJ2549" s="5"/>
      <c r="AK2549" s="5"/>
      <c r="AL2549" s="5"/>
      <c r="AM2549" s="5"/>
      <c r="AO2549" s="11" t="s">
        <v>13</v>
      </c>
      <c r="AP2549" s="12" t="s">
        <v>14</v>
      </c>
      <c r="AQ2549" s="28" t="s">
        <v>60</v>
      </c>
      <c r="AR2549" s="28"/>
      <c r="AS2549" s="69">
        <v>24</v>
      </c>
      <c r="AT2549" s="34">
        <f>SUM(AS2549)*0.25</f>
        <v>6</v>
      </c>
      <c r="AU2549" s="23"/>
      <c r="AV2549" s="10">
        <f t="shared" si="1065"/>
        <v>0</v>
      </c>
      <c r="AW2549" s="5"/>
      <c r="AX2549" s="5"/>
      <c r="AY2549" s="5"/>
      <c r="AZ2549" s="5"/>
    </row>
    <row r="2550" spans="1:52" x14ac:dyDescent="0.25">
      <c r="B2550" s="11" t="s">
        <v>13</v>
      </c>
      <c r="C2550" s="12" t="s">
        <v>14</v>
      </c>
      <c r="D2550" s="28"/>
      <c r="E2550" s="28"/>
      <c r="F2550" s="28"/>
      <c r="G2550" s="34">
        <f>SUM(G2547)</f>
        <v>1.1199999999999999</v>
      </c>
      <c r="H2550" s="23"/>
      <c r="I2550" s="10">
        <f t="shared" si="1068"/>
        <v>0</v>
      </c>
      <c r="O2550" s="11" t="s">
        <v>13</v>
      </c>
      <c r="P2550" s="12" t="s">
        <v>14</v>
      </c>
      <c r="Q2550" s="28"/>
      <c r="R2550" s="28"/>
      <c r="S2550" s="28"/>
      <c r="T2550" s="34">
        <f>SUM(T2547)</f>
        <v>1.1199999999999999</v>
      </c>
      <c r="U2550" s="23"/>
      <c r="V2550" s="10">
        <f t="shared" si="1063"/>
        <v>0</v>
      </c>
      <c r="W2550" s="5"/>
      <c r="X2550" s="5"/>
      <c r="Y2550" s="5"/>
      <c r="Z2550" s="5"/>
      <c r="AB2550" s="11" t="s">
        <v>13</v>
      </c>
      <c r="AC2550" s="12" t="s">
        <v>14</v>
      </c>
      <c r="AD2550" s="28"/>
      <c r="AE2550" s="28"/>
      <c r="AF2550" s="28"/>
      <c r="AG2550" s="34">
        <f>SUM(AG2547)</f>
        <v>1.1199999999999999</v>
      </c>
      <c r="AH2550" s="23"/>
      <c r="AI2550" s="10">
        <f t="shared" si="1064"/>
        <v>0</v>
      </c>
      <c r="AJ2550" s="5"/>
      <c r="AK2550" s="5"/>
      <c r="AL2550" s="5"/>
      <c r="AM2550" s="5"/>
      <c r="AO2550" s="11" t="s">
        <v>13</v>
      </c>
      <c r="AP2550" s="12" t="s">
        <v>14</v>
      </c>
      <c r="AQ2550" s="28"/>
      <c r="AR2550" s="28"/>
      <c r="AS2550" s="28"/>
      <c r="AT2550" s="34">
        <f>SUM(AT2547)</f>
        <v>1.1199999999999999</v>
      </c>
      <c r="AU2550" s="23"/>
      <c r="AV2550" s="10">
        <f t="shared" si="1065"/>
        <v>0</v>
      </c>
      <c r="AW2550" s="5"/>
      <c r="AX2550" s="5"/>
      <c r="AY2550" s="5"/>
      <c r="AZ2550" s="5"/>
    </row>
    <row r="2551" spans="1:52" x14ac:dyDescent="0.25">
      <c r="B2551" s="11" t="s">
        <v>13</v>
      </c>
      <c r="C2551" s="12" t="s">
        <v>15</v>
      </c>
      <c r="D2551" s="28" t="s">
        <v>1248</v>
      </c>
      <c r="E2551" s="28"/>
      <c r="F2551" s="28">
        <v>8</v>
      </c>
      <c r="G2551" s="34">
        <f>SUM(F2551)*1.5</f>
        <v>12</v>
      </c>
      <c r="H2551" s="23"/>
      <c r="I2551" s="10">
        <f t="shared" si="1068"/>
        <v>0</v>
      </c>
      <c r="O2551" s="11" t="s">
        <v>13</v>
      </c>
      <c r="P2551" s="12" t="s">
        <v>15</v>
      </c>
      <c r="Q2551" s="28" t="s">
        <v>1248</v>
      </c>
      <c r="R2551" s="28"/>
      <c r="S2551" s="28">
        <v>8</v>
      </c>
      <c r="T2551" s="34">
        <f>SUM(S2551)*1.5</f>
        <v>12</v>
      </c>
      <c r="U2551" s="23"/>
      <c r="V2551" s="10">
        <f t="shared" si="1063"/>
        <v>0</v>
      </c>
      <c r="W2551" s="5"/>
      <c r="X2551" s="5"/>
      <c r="Y2551" s="5"/>
      <c r="Z2551" s="5"/>
      <c r="AB2551" s="11" t="s">
        <v>13</v>
      </c>
      <c r="AC2551" s="12" t="s">
        <v>15</v>
      </c>
      <c r="AD2551" s="28" t="s">
        <v>1248</v>
      </c>
      <c r="AE2551" s="28"/>
      <c r="AF2551" s="28">
        <v>8</v>
      </c>
      <c r="AG2551" s="34">
        <f>SUM(AF2551)*1.5</f>
        <v>12</v>
      </c>
      <c r="AH2551" s="23"/>
      <c r="AI2551" s="10">
        <f t="shared" si="1064"/>
        <v>0</v>
      </c>
      <c r="AJ2551" s="5"/>
      <c r="AK2551" s="5"/>
      <c r="AL2551" s="5"/>
      <c r="AM2551" s="5"/>
      <c r="AO2551" s="11" t="s">
        <v>13</v>
      </c>
      <c r="AP2551" s="12" t="s">
        <v>15</v>
      </c>
      <c r="AQ2551" s="28" t="s">
        <v>1248</v>
      </c>
      <c r="AR2551" s="28"/>
      <c r="AS2551" s="28">
        <v>8</v>
      </c>
      <c r="AT2551" s="34">
        <f>SUM(AS2551)*1.5</f>
        <v>12</v>
      </c>
      <c r="AU2551" s="23"/>
      <c r="AV2551" s="10">
        <f t="shared" si="1065"/>
        <v>0</v>
      </c>
      <c r="AW2551" s="5"/>
      <c r="AX2551" s="5"/>
      <c r="AY2551" s="5"/>
      <c r="AZ2551" s="5"/>
    </row>
    <row r="2552" spans="1:52" x14ac:dyDescent="0.25">
      <c r="B2552" s="11" t="s">
        <v>13</v>
      </c>
      <c r="C2552" s="12" t="s">
        <v>15</v>
      </c>
      <c r="D2552" s="28" t="s">
        <v>1209</v>
      </c>
      <c r="E2552" s="28"/>
      <c r="F2552" s="28">
        <v>8</v>
      </c>
      <c r="G2552" s="34">
        <f>SUM(F2552)*2</f>
        <v>16</v>
      </c>
      <c r="H2552" s="23"/>
      <c r="I2552" s="10">
        <f t="shared" si="1068"/>
        <v>0</v>
      </c>
      <c r="O2552" s="11" t="s">
        <v>13</v>
      </c>
      <c r="P2552" s="12" t="s">
        <v>15</v>
      </c>
      <c r="Q2552" s="28" t="s">
        <v>1209</v>
      </c>
      <c r="R2552" s="28"/>
      <c r="S2552" s="28">
        <v>8</v>
      </c>
      <c r="T2552" s="34">
        <f>SUM(S2552)*2</f>
        <v>16</v>
      </c>
      <c r="U2552" s="23"/>
      <c r="V2552" s="10">
        <f t="shared" si="1063"/>
        <v>0</v>
      </c>
      <c r="W2552" s="5"/>
      <c r="X2552" s="5"/>
      <c r="Y2552" s="5"/>
      <c r="Z2552" s="5"/>
      <c r="AB2552" s="11" t="s">
        <v>13</v>
      </c>
      <c r="AC2552" s="12" t="s">
        <v>15</v>
      </c>
      <c r="AD2552" s="28" t="s">
        <v>1209</v>
      </c>
      <c r="AE2552" s="28"/>
      <c r="AF2552" s="28">
        <v>8</v>
      </c>
      <c r="AG2552" s="34">
        <f>SUM(AF2552)*2</f>
        <v>16</v>
      </c>
      <c r="AH2552" s="23"/>
      <c r="AI2552" s="10">
        <f t="shared" si="1064"/>
        <v>0</v>
      </c>
      <c r="AJ2552" s="5"/>
      <c r="AK2552" s="5"/>
      <c r="AL2552" s="5"/>
      <c r="AM2552" s="5"/>
      <c r="AO2552" s="11" t="s">
        <v>13</v>
      </c>
      <c r="AP2552" s="12" t="s">
        <v>15</v>
      </c>
      <c r="AQ2552" s="28" t="s">
        <v>1209</v>
      </c>
      <c r="AR2552" s="28"/>
      <c r="AS2552" s="28">
        <v>8</v>
      </c>
      <c r="AT2552" s="34">
        <f>SUM(AS2552)*2</f>
        <v>16</v>
      </c>
      <c r="AU2552" s="23"/>
      <c r="AV2552" s="10">
        <f t="shared" si="1065"/>
        <v>0</v>
      </c>
      <c r="AW2552" s="5"/>
      <c r="AX2552" s="5"/>
      <c r="AY2552" s="5"/>
      <c r="AZ2552" s="5"/>
    </row>
    <row r="2553" spans="1:52" x14ac:dyDescent="0.25">
      <c r="B2553" s="11" t="s">
        <v>13</v>
      </c>
      <c r="C2553" s="12" t="s">
        <v>15</v>
      </c>
      <c r="D2553" s="28"/>
      <c r="E2553" s="28"/>
      <c r="F2553" s="28"/>
      <c r="G2553" s="34"/>
      <c r="H2553" s="23"/>
      <c r="I2553" s="10">
        <f t="shared" si="1068"/>
        <v>0</v>
      </c>
      <c r="O2553" s="11" t="s">
        <v>13</v>
      </c>
      <c r="P2553" s="12" t="s">
        <v>15</v>
      </c>
      <c r="Q2553" s="28"/>
      <c r="R2553" s="28"/>
      <c r="S2553" s="28"/>
      <c r="T2553" s="34"/>
      <c r="U2553" s="23"/>
      <c r="V2553" s="10">
        <f t="shared" si="1063"/>
        <v>0</v>
      </c>
      <c r="W2553" s="5"/>
      <c r="X2553" s="5"/>
      <c r="Y2553" s="5"/>
      <c r="Z2553" s="5"/>
      <c r="AB2553" s="11" t="s">
        <v>13</v>
      </c>
      <c r="AC2553" s="12" t="s">
        <v>15</v>
      </c>
      <c r="AD2553" s="28"/>
      <c r="AE2553" s="28"/>
      <c r="AF2553" s="28"/>
      <c r="AG2553" s="34"/>
      <c r="AH2553" s="23"/>
      <c r="AI2553" s="10">
        <f t="shared" si="1064"/>
        <v>0</v>
      </c>
      <c r="AJ2553" s="5"/>
      <c r="AK2553" s="5"/>
      <c r="AL2553" s="5"/>
      <c r="AM2553" s="5"/>
      <c r="AO2553" s="11" t="s">
        <v>13</v>
      </c>
      <c r="AP2553" s="12" t="s">
        <v>15</v>
      </c>
      <c r="AQ2553" s="28"/>
      <c r="AR2553" s="28"/>
      <c r="AS2553" s="28"/>
      <c r="AT2553" s="34"/>
      <c r="AU2553" s="23"/>
      <c r="AV2553" s="10">
        <f t="shared" si="1065"/>
        <v>0</v>
      </c>
      <c r="AW2553" s="5"/>
      <c r="AX2553" s="5"/>
      <c r="AY2553" s="5"/>
      <c r="AZ2553" s="5"/>
    </row>
    <row r="2554" spans="1:52" x14ac:dyDescent="0.25">
      <c r="B2554" s="11" t="s">
        <v>13</v>
      </c>
      <c r="C2554" s="12" t="s">
        <v>16</v>
      </c>
      <c r="D2554" s="28"/>
      <c r="E2554" s="28"/>
      <c r="F2554" s="28"/>
      <c r="G2554" s="34">
        <v>4</v>
      </c>
      <c r="H2554" s="23"/>
      <c r="I2554" s="10">
        <f t="shared" si="1068"/>
        <v>0</v>
      </c>
      <c r="O2554" s="11" t="s">
        <v>13</v>
      </c>
      <c r="P2554" s="12" t="s">
        <v>16</v>
      </c>
      <c r="Q2554" s="28"/>
      <c r="R2554" s="28"/>
      <c r="S2554" s="28"/>
      <c r="T2554" s="34">
        <v>4</v>
      </c>
      <c r="U2554" s="23"/>
      <c r="V2554" s="10">
        <f t="shared" si="1063"/>
        <v>0</v>
      </c>
      <c r="W2554" s="5"/>
      <c r="X2554" s="5"/>
      <c r="Y2554" s="5"/>
      <c r="Z2554" s="5"/>
      <c r="AB2554" s="11" t="s">
        <v>13</v>
      </c>
      <c r="AC2554" s="12" t="s">
        <v>16</v>
      </c>
      <c r="AD2554" s="28"/>
      <c r="AE2554" s="28"/>
      <c r="AF2554" s="28"/>
      <c r="AG2554" s="34">
        <v>4</v>
      </c>
      <c r="AH2554" s="23"/>
      <c r="AI2554" s="10">
        <f t="shared" si="1064"/>
        <v>0</v>
      </c>
      <c r="AJ2554" s="5"/>
      <c r="AK2554" s="5"/>
      <c r="AL2554" s="5"/>
      <c r="AM2554" s="5"/>
      <c r="AO2554" s="11" t="s">
        <v>13</v>
      </c>
      <c r="AP2554" s="12" t="s">
        <v>16</v>
      </c>
      <c r="AQ2554" s="28"/>
      <c r="AR2554" s="28"/>
      <c r="AS2554" s="28"/>
      <c r="AT2554" s="34">
        <v>4</v>
      </c>
      <c r="AU2554" s="23"/>
      <c r="AV2554" s="10">
        <f t="shared" si="1065"/>
        <v>0</v>
      </c>
      <c r="AW2554" s="5"/>
      <c r="AX2554" s="5"/>
      <c r="AY2554" s="5"/>
      <c r="AZ2554" s="5"/>
    </row>
    <row r="2555" spans="1:52" x14ac:dyDescent="0.25">
      <c r="B2555" s="11" t="s">
        <v>13</v>
      </c>
      <c r="C2555" s="12" t="s">
        <v>16</v>
      </c>
      <c r="D2555" s="28"/>
      <c r="E2555" s="28"/>
      <c r="F2555" s="28"/>
      <c r="G2555" s="34"/>
      <c r="H2555" s="23"/>
      <c r="I2555" s="10">
        <f t="shared" si="1068"/>
        <v>0</v>
      </c>
      <c r="O2555" s="11" t="s">
        <v>13</v>
      </c>
      <c r="P2555" s="12" t="s">
        <v>16</v>
      </c>
      <c r="Q2555" s="28"/>
      <c r="R2555" s="28"/>
      <c r="S2555" s="28"/>
      <c r="T2555" s="34"/>
      <c r="U2555" s="23"/>
      <c r="V2555" s="10">
        <f t="shared" si="1063"/>
        <v>0</v>
      </c>
      <c r="W2555" s="5"/>
      <c r="X2555" s="5"/>
      <c r="Y2555" s="5"/>
      <c r="Z2555" s="5"/>
      <c r="AB2555" s="11" t="s">
        <v>13</v>
      </c>
      <c r="AC2555" s="12" t="s">
        <v>16</v>
      </c>
      <c r="AD2555" s="28"/>
      <c r="AE2555" s="28"/>
      <c r="AF2555" s="28"/>
      <c r="AG2555" s="34"/>
      <c r="AH2555" s="23"/>
      <c r="AI2555" s="10">
        <f t="shared" si="1064"/>
        <v>0</v>
      </c>
      <c r="AJ2555" s="5"/>
      <c r="AK2555" s="5"/>
      <c r="AL2555" s="5"/>
      <c r="AM2555" s="5"/>
      <c r="AO2555" s="11" t="s">
        <v>13</v>
      </c>
      <c r="AP2555" s="12" t="s">
        <v>16</v>
      </c>
      <c r="AQ2555" s="28"/>
      <c r="AR2555" s="28"/>
      <c r="AS2555" s="28"/>
      <c r="AT2555" s="34"/>
      <c r="AU2555" s="23"/>
      <c r="AV2555" s="10">
        <f t="shared" si="1065"/>
        <v>0</v>
      </c>
      <c r="AW2555" s="5"/>
      <c r="AX2555" s="5"/>
      <c r="AY2555" s="5"/>
      <c r="AZ2555" s="5"/>
    </row>
    <row r="2556" spans="1:52" x14ac:dyDescent="0.25">
      <c r="B2556" s="11" t="s">
        <v>21</v>
      </c>
      <c r="C2556" s="12" t="s">
        <v>14</v>
      </c>
      <c r="D2556" s="28"/>
      <c r="E2556" s="28"/>
      <c r="F2556" s="28"/>
      <c r="G2556" s="22">
        <f>SUM(G2547:G2550)</f>
        <v>8.24</v>
      </c>
      <c r="H2556" s="15">
        <v>37.42</v>
      </c>
      <c r="I2556" s="10">
        <f t="shared" si="1068"/>
        <v>308.3408</v>
      </c>
      <c r="K2556" s="5">
        <f>SUM(G2556)*I2531</f>
        <v>8.24</v>
      </c>
      <c r="O2556" s="11" t="s">
        <v>21</v>
      </c>
      <c r="P2556" s="12" t="s">
        <v>14</v>
      </c>
      <c r="Q2556" s="28"/>
      <c r="R2556" s="28"/>
      <c r="S2556" s="28"/>
      <c r="T2556" s="22">
        <f>SUM(T2547:T2550)</f>
        <v>8.24</v>
      </c>
      <c r="U2556" s="15">
        <v>37.42</v>
      </c>
      <c r="V2556" s="10">
        <f t="shared" si="1063"/>
        <v>308.3408</v>
      </c>
      <c r="W2556" s="5"/>
      <c r="X2556" s="5">
        <f>SUM(T2556)*V2531</f>
        <v>0</v>
      </c>
      <c r="Y2556" s="5"/>
      <c r="Z2556" s="5"/>
      <c r="AB2556" s="11" t="s">
        <v>21</v>
      </c>
      <c r="AC2556" s="12" t="s">
        <v>14</v>
      </c>
      <c r="AD2556" s="28"/>
      <c r="AE2556" s="28"/>
      <c r="AF2556" s="28"/>
      <c r="AG2556" s="22">
        <f>SUM(AG2547:AG2550)</f>
        <v>8.24</v>
      </c>
      <c r="AH2556" s="15">
        <v>37.42</v>
      </c>
      <c r="AI2556" s="10">
        <f t="shared" si="1064"/>
        <v>308.3408</v>
      </c>
      <c r="AJ2556" s="5"/>
      <c r="AK2556" s="5">
        <f>SUM(AG2556)*AI2531</f>
        <v>0</v>
      </c>
      <c r="AL2556" s="5"/>
      <c r="AM2556" s="5"/>
      <c r="AO2556" s="11" t="s">
        <v>21</v>
      </c>
      <c r="AP2556" s="12" t="s">
        <v>14</v>
      </c>
      <c r="AQ2556" s="28"/>
      <c r="AR2556" s="28"/>
      <c r="AS2556" s="28"/>
      <c r="AT2556" s="22">
        <f>SUM(AT2547:AT2550)</f>
        <v>8.24</v>
      </c>
      <c r="AU2556" s="15">
        <v>37.42</v>
      </c>
      <c r="AV2556" s="10">
        <f t="shared" si="1065"/>
        <v>308.3408</v>
      </c>
      <c r="AW2556" s="5"/>
      <c r="AX2556" s="5">
        <f>SUM(AT2556)*AV2531</f>
        <v>0</v>
      </c>
      <c r="AY2556" s="5"/>
      <c r="AZ2556" s="5"/>
    </row>
    <row r="2557" spans="1:52" x14ac:dyDescent="0.25">
      <c r="B2557" s="11" t="s">
        <v>21</v>
      </c>
      <c r="C2557" s="12" t="s">
        <v>15</v>
      </c>
      <c r="D2557" s="28"/>
      <c r="E2557" s="28"/>
      <c r="F2557" s="28"/>
      <c r="G2557" s="22">
        <f>SUM(G2551:G2553)</f>
        <v>28</v>
      </c>
      <c r="H2557" s="15">
        <v>37.42</v>
      </c>
      <c r="I2557" s="10">
        <f t="shared" si="1068"/>
        <v>1047.76</v>
      </c>
      <c r="L2557" s="5">
        <f>SUM(G2557)*I2531</f>
        <v>28</v>
      </c>
      <c r="O2557" s="11" t="s">
        <v>21</v>
      </c>
      <c r="P2557" s="12" t="s">
        <v>15</v>
      </c>
      <c r="Q2557" s="28"/>
      <c r="R2557" s="28"/>
      <c r="S2557" s="28"/>
      <c r="T2557" s="22">
        <f>SUM(T2551:T2553)</f>
        <v>28</v>
      </c>
      <c r="U2557" s="15">
        <v>37.42</v>
      </c>
      <c r="V2557" s="10">
        <f t="shared" si="1063"/>
        <v>1047.76</v>
      </c>
      <c r="W2557" s="5"/>
      <c r="X2557" s="5"/>
      <c r="Y2557" s="5">
        <f>SUM(T2557)*V2531</f>
        <v>0</v>
      </c>
      <c r="Z2557" s="5"/>
      <c r="AB2557" s="11" t="s">
        <v>21</v>
      </c>
      <c r="AC2557" s="12" t="s">
        <v>15</v>
      </c>
      <c r="AD2557" s="28"/>
      <c r="AE2557" s="28"/>
      <c r="AF2557" s="28"/>
      <c r="AG2557" s="22">
        <f>SUM(AG2551:AG2553)</f>
        <v>28</v>
      </c>
      <c r="AH2557" s="15">
        <v>37.42</v>
      </c>
      <c r="AI2557" s="10">
        <f t="shared" si="1064"/>
        <v>1047.76</v>
      </c>
      <c r="AJ2557" s="5"/>
      <c r="AK2557" s="5"/>
      <c r="AL2557" s="5">
        <f>SUM(AG2557)*AI2531</f>
        <v>0</v>
      </c>
      <c r="AM2557" s="5"/>
      <c r="AO2557" s="11" t="s">
        <v>21</v>
      </c>
      <c r="AP2557" s="12" t="s">
        <v>15</v>
      </c>
      <c r="AQ2557" s="28"/>
      <c r="AR2557" s="28"/>
      <c r="AS2557" s="28"/>
      <c r="AT2557" s="22">
        <f>SUM(AT2551:AT2553)</f>
        <v>28</v>
      </c>
      <c r="AU2557" s="15">
        <v>37.42</v>
      </c>
      <c r="AV2557" s="10">
        <f t="shared" si="1065"/>
        <v>1047.76</v>
      </c>
      <c r="AW2557" s="5"/>
      <c r="AX2557" s="5"/>
      <c r="AY2557" s="5">
        <f>SUM(AT2557)*AV2531</f>
        <v>0</v>
      </c>
      <c r="AZ2557" s="5"/>
    </row>
    <row r="2558" spans="1:52" x14ac:dyDescent="0.25">
      <c r="B2558" s="11" t="s">
        <v>21</v>
      </c>
      <c r="C2558" s="12" t="s">
        <v>16</v>
      </c>
      <c r="D2558" s="28"/>
      <c r="E2558" s="28"/>
      <c r="F2558" s="28"/>
      <c r="G2558" s="22">
        <f>SUM(G2554:G2555)</f>
        <v>4</v>
      </c>
      <c r="H2558" s="15">
        <v>37.42</v>
      </c>
      <c r="I2558" s="10">
        <f t="shared" si="1068"/>
        <v>149.68</v>
      </c>
      <c r="M2558" s="5">
        <f>SUM(G2558)*I2531</f>
        <v>4</v>
      </c>
      <c r="O2558" s="11" t="s">
        <v>21</v>
      </c>
      <c r="P2558" s="12" t="s">
        <v>16</v>
      </c>
      <c r="Q2558" s="28"/>
      <c r="R2558" s="28"/>
      <c r="S2558" s="28"/>
      <c r="T2558" s="22">
        <f>SUM(T2554:T2555)</f>
        <v>4</v>
      </c>
      <c r="U2558" s="15">
        <v>37.42</v>
      </c>
      <c r="V2558" s="10">
        <f t="shared" si="1063"/>
        <v>149.68</v>
      </c>
      <c r="W2558" s="5"/>
      <c r="X2558" s="5"/>
      <c r="Y2558" s="5"/>
      <c r="Z2558" s="5">
        <f>SUM(T2558)*V2531</f>
        <v>0</v>
      </c>
      <c r="AB2558" s="11" t="s">
        <v>21</v>
      </c>
      <c r="AC2558" s="12" t="s">
        <v>16</v>
      </c>
      <c r="AD2558" s="28"/>
      <c r="AE2558" s="28"/>
      <c r="AF2558" s="28"/>
      <c r="AG2558" s="22">
        <f>SUM(AG2554:AG2555)</f>
        <v>4</v>
      </c>
      <c r="AH2558" s="15">
        <v>37.42</v>
      </c>
      <c r="AI2558" s="10">
        <f t="shared" si="1064"/>
        <v>149.68</v>
      </c>
      <c r="AJ2558" s="5"/>
      <c r="AK2558" s="5"/>
      <c r="AL2558" s="5"/>
      <c r="AM2558" s="5">
        <f>SUM(AG2558)*AI2531</f>
        <v>0</v>
      </c>
      <c r="AO2558" s="11" t="s">
        <v>21</v>
      </c>
      <c r="AP2558" s="12" t="s">
        <v>16</v>
      </c>
      <c r="AQ2558" s="28"/>
      <c r="AR2558" s="28"/>
      <c r="AS2558" s="28"/>
      <c r="AT2558" s="22">
        <f>SUM(AT2554:AT2555)</f>
        <v>4</v>
      </c>
      <c r="AU2558" s="15">
        <v>37.42</v>
      </c>
      <c r="AV2558" s="10">
        <f t="shared" si="1065"/>
        <v>149.68</v>
      </c>
      <c r="AW2558" s="5"/>
      <c r="AX2558" s="5"/>
      <c r="AY2558" s="5"/>
      <c r="AZ2558" s="5">
        <f>SUM(AT2558)*AV2531</f>
        <v>0</v>
      </c>
    </row>
    <row r="2559" spans="1:52" x14ac:dyDescent="0.25">
      <c r="B2559" s="11" t="s">
        <v>13</v>
      </c>
      <c r="C2559" s="12" t="s">
        <v>17</v>
      </c>
      <c r="D2559" s="28"/>
      <c r="E2559" s="28"/>
      <c r="F2559" s="28"/>
      <c r="G2559" s="34"/>
      <c r="H2559" s="15">
        <v>37.42</v>
      </c>
      <c r="I2559" s="10">
        <f t="shared" si="1068"/>
        <v>0</v>
      </c>
      <c r="L2559" s="5">
        <f>SUM(G2559)*I2531</f>
        <v>0</v>
      </c>
      <c r="O2559" s="11" t="s">
        <v>13</v>
      </c>
      <c r="P2559" s="12" t="s">
        <v>17</v>
      </c>
      <c r="Q2559" s="28"/>
      <c r="R2559" s="28"/>
      <c r="S2559" s="28"/>
      <c r="T2559" s="34"/>
      <c r="U2559" s="15">
        <v>37.42</v>
      </c>
      <c r="V2559" s="10">
        <f t="shared" si="1063"/>
        <v>0</v>
      </c>
      <c r="W2559" s="5"/>
      <c r="X2559" s="5"/>
      <c r="Y2559" s="5">
        <f>SUM(T2559)*V2531</f>
        <v>0</v>
      </c>
      <c r="Z2559" s="5"/>
      <c r="AB2559" s="11" t="s">
        <v>13</v>
      </c>
      <c r="AC2559" s="12" t="s">
        <v>17</v>
      </c>
      <c r="AD2559" s="28"/>
      <c r="AE2559" s="28"/>
      <c r="AF2559" s="28"/>
      <c r="AG2559" s="34"/>
      <c r="AH2559" s="15">
        <v>37.42</v>
      </c>
      <c r="AI2559" s="10">
        <f t="shared" si="1064"/>
        <v>0</v>
      </c>
      <c r="AJ2559" s="5"/>
      <c r="AK2559" s="5"/>
      <c r="AL2559" s="5">
        <f>SUM(AG2559)*AI2531</f>
        <v>0</v>
      </c>
      <c r="AM2559" s="5"/>
      <c r="AO2559" s="11" t="s">
        <v>13</v>
      </c>
      <c r="AP2559" s="12" t="s">
        <v>17</v>
      </c>
      <c r="AQ2559" s="28"/>
      <c r="AR2559" s="28"/>
      <c r="AS2559" s="28"/>
      <c r="AT2559" s="34"/>
      <c r="AU2559" s="15">
        <v>37.42</v>
      </c>
      <c r="AV2559" s="10">
        <f t="shared" si="1065"/>
        <v>0</v>
      </c>
      <c r="AW2559" s="5"/>
      <c r="AX2559" s="5"/>
      <c r="AY2559" s="5">
        <f>SUM(AT2559)*AV2531</f>
        <v>0</v>
      </c>
      <c r="AZ2559" s="5"/>
    </row>
    <row r="2560" spans="1:52" x14ac:dyDescent="0.25">
      <c r="B2560" s="11" t="s">
        <v>12</v>
      </c>
      <c r="C2560" s="12"/>
      <c r="D2560" s="28"/>
      <c r="E2560" s="28"/>
      <c r="F2560" s="28"/>
      <c r="G2560" s="10"/>
      <c r="H2560" s="15">
        <v>37.42</v>
      </c>
      <c r="I2560" s="10">
        <f t="shared" si="1068"/>
        <v>0</v>
      </c>
      <c r="O2560" s="11" t="s">
        <v>12</v>
      </c>
      <c r="P2560" s="12"/>
      <c r="Q2560" s="28"/>
      <c r="R2560" s="28"/>
      <c r="S2560" s="28"/>
      <c r="T2560" s="10"/>
      <c r="U2560" s="15">
        <v>37.42</v>
      </c>
      <c r="V2560" s="10">
        <f t="shared" si="1063"/>
        <v>0</v>
      </c>
      <c r="W2560" s="5"/>
      <c r="X2560" s="5"/>
      <c r="Y2560" s="5"/>
      <c r="Z2560" s="5"/>
      <c r="AB2560" s="11" t="s">
        <v>12</v>
      </c>
      <c r="AC2560" s="12"/>
      <c r="AD2560" s="28"/>
      <c r="AE2560" s="28"/>
      <c r="AF2560" s="28"/>
      <c r="AG2560" s="10"/>
      <c r="AH2560" s="15">
        <v>37.42</v>
      </c>
      <c r="AI2560" s="10">
        <f t="shared" si="1064"/>
        <v>0</v>
      </c>
      <c r="AJ2560" s="5"/>
      <c r="AK2560" s="5"/>
      <c r="AL2560" s="5"/>
      <c r="AM2560" s="5"/>
      <c r="AO2560" s="11" t="s">
        <v>12</v>
      </c>
      <c r="AP2560" s="12"/>
      <c r="AQ2560" s="28"/>
      <c r="AR2560" s="28"/>
      <c r="AS2560" s="28"/>
      <c r="AT2560" s="10"/>
      <c r="AU2560" s="15">
        <v>37.42</v>
      </c>
      <c r="AV2560" s="10">
        <f t="shared" si="1065"/>
        <v>0</v>
      </c>
      <c r="AW2560" s="5"/>
      <c r="AX2560" s="5"/>
      <c r="AY2560" s="5"/>
      <c r="AZ2560" s="5"/>
    </row>
    <row r="2561" spans="1:52" x14ac:dyDescent="0.25">
      <c r="B2561" s="11" t="s">
        <v>11</v>
      </c>
      <c r="C2561" s="12"/>
      <c r="D2561" s="28"/>
      <c r="E2561" s="28"/>
      <c r="F2561" s="28"/>
      <c r="G2561" s="10">
        <v>1</v>
      </c>
      <c r="H2561" s="15">
        <f>SUM(I2533:I2560)*0.01</f>
        <v>28.192768000000001</v>
      </c>
      <c r="I2561" s="10">
        <f>SUM(G2561*H2561)</f>
        <v>28.192768000000001</v>
      </c>
      <c r="O2561" s="11" t="s">
        <v>11</v>
      </c>
      <c r="P2561" s="12"/>
      <c r="Q2561" s="28"/>
      <c r="R2561" s="28"/>
      <c r="S2561" s="28"/>
      <c r="T2561" s="10">
        <v>1</v>
      </c>
      <c r="U2561" s="15">
        <f>SUM(V2533:V2560)*0.01</f>
        <v>21.750617999999999</v>
      </c>
      <c r="V2561" s="10">
        <f>SUM(T2561*U2561)</f>
        <v>21.750617999999999</v>
      </c>
      <c r="W2561" s="5"/>
      <c r="X2561" s="5"/>
      <c r="Y2561" s="5"/>
      <c r="Z2561" s="5"/>
      <c r="AB2561" s="11" t="s">
        <v>11</v>
      </c>
      <c r="AC2561" s="12"/>
      <c r="AD2561" s="28"/>
      <c r="AE2561" s="28"/>
      <c r="AF2561" s="28"/>
      <c r="AG2561" s="10">
        <v>1</v>
      </c>
      <c r="AH2561" s="15">
        <f>SUM(AI2533:AI2560)*0.01</f>
        <v>21.0221573</v>
      </c>
      <c r="AI2561" s="10">
        <f>SUM(AG2561*AH2561)</f>
        <v>21.0221573</v>
      </c>
      <c r="AJ2561" s="5"/>
      <c r="AK2561" s="5"/>
      <c r="AL2561" s="5"/>
      <c r="AM2561" s="5"/>
      <c r="AO2561" s="11" t="s">
        <v>11</v>
      </c>
      <c r="AP2561" s="12"/>
      <c r="AQ2561" s="28"/>
      <c r="AR2561" s="28"/>
      <c r="AS2561" s="28"/>
      <c r="AT2561" s="10">
        <v>1</v>
      </c>
      <c r="AU2561" s="15">
        <f>SUM(AV2533:AV2560)*0.01</f>
        <v>30.754227999999998</v>
      </c>
      <c r="AV2561" s="10">
        <f>SUM(AT2561*AU2561)</f>
        <v>30.754227999999998</v>
      </c>
      <c r="AW2561" s="5"/>
      <c r="AX2561" s="5"/>
      <c r="AY2561" s="5"/>
      <c r="AZ2561" s="5"/>
    </row>
    <row r="2562" spans="1:52" s="2" customFormat="1" x14ac:dyDescent="0.25">
      <c r="B2562" s="8" t="s">
        <v>10</v>
      </c>
      <c r="D2562" s="27"/>
      <c r="E2562" s="27"/>
      <c r="F2562" s="27"/>
      <c r="G2562" s="6">
        <f>SUM(G2556:G2559)</f>
        <v>40.24</v>
      </c>
      <c r="H2562" s="14"/>
      <c r="I2562" s="6">
        <f>SUM(I2533:I2561)</f>
        <v>2847.469568</v>
      </c>
      <c r="J2562" s="6">
        <f>SUM(I2562)*I2531</f>
        <v>2847.469568</v>
      </c>
      <c r="K2562" s="6">
        <f>SUM(K2556:K2561)</f>
        <v>8.24</v>
      </c>
      <c r="L2562" s="6">
        <f t="shared" ref="L2562" si="1069">SUM(L2556:L2561)</f>
        <v>28</v>
      </c>
      <c r="M2562" s="6">
        <f t="shared" ref="M2562" si="1070">SUM(M2556:M2561)</f>
        <v>4</v>
      </c>
      <c r="O2562" s="8" t="s">
        <v>10</v>
      </c>
      <c r="Q2562" s="27"/>
      <c r="R2562" s="27"/>
      <c r="S2562" s="27"/>
      <c r="T2562" s="6">
        <f>SUM(T2556:T2559)</f>
        <v>40.24</v>
      </c>
      <c r="U2562" s="14"/>
      <c r="V2562" s="6">
        <f>SUM(V2533:V2561)</f>
        <v>2196.812418</v>
      </c>
      <c r="W2562" s="6">
        <f>SUM(V2562)*V2531</f>
        <v>0</v>
      </c>
      <c r="X2562" s="6">
        <f>SUM(X2556:X2561)</f>
        <v>0</v>
      </c>
      <c r="Y2562" s="6">
        <f t="shared" ref="Y2562:Z2562" si="1071">SUM(Y2556:Y2561)</f>
        <v>0</v>
      </c>
      <c r="Z2562" s="6">
        <f t="shared" si="1071"/>
        <v>0</v>
      </c>
      <c r="AB2562" s="8" t="s">
        <v>10</v>
      </c>
      <c r="AD2562" s="27"/>
      <c r="AE2562" s="27"/>
      <c r="AF2562" s="27"/>
      <c r="AG2562" s="6">
        <f>SUM(AG2556:AG2559)</f>
        <v>40.24</v>
      </c>
      <c r="AH2562" s="14"/>
      <c r="AI2562" s="6">
        <f>SUM(AI2533:AI2561)</f>
        <v>2123.2378872999998</v>
      </c>
      <c r="AJ2562" s="6">
        <f>SUM(AI2562)*AI2531</f>
        <v>0</v>
      </c>
      <c r="AK2562" s="6">
        <f>SUM(AK2556:AK2561)</f>
        <v>0</v>
      </c>
      <c r="AL2562" s="6">
        <f t="shared" ref="AL2562:AM2562" si="1072">SUM(AL2556:AL2561)</f>
        <v>0</v>
      </c>
      <c r="AM2562" s="6">
        <f t="shared" si="1072"/>
        <v>0</v>
      </c>
      <c r="AO2562" s="8" t="s">
        <v>10</v>
      </c>
      <c r="AQ2562" s="27"/>
      <c r="AR2562" s="27"/>
      <c r="AS2562" s="27"/>
      <c r="AT2562" s="6">
        <f>SUM(AT2556:AT2559)</f>
        <v>40.24</v>
      </c>
      <c r="AU2562" s="14"/>
      <c r="AV2562" s="6">
        <f>SUM(AV2533:AV2561)</f>
        <v>3106.1770279999996</v>
      </c>
      <c r="AW2562" s="6">
        <f>SUM(AV2562)*AV2531</f>
        <v>0</v>
      </c>
      <c r="AX2562" s="6">
        <f>SUM(AX2556:AX2561)</f>
        <v>0</v>
      </c>
      <c r="AY2562" s="6">
        <f t="shared" ref="AY2562:AZ2562" si="1073">SUM(AY2556:AY2561)</f>
        <v>0</v>
      </c>
      <c r="AZ2562" s="6">
        <f t="shared" si="1073"/>
        <v>0</v>
      </c>
    </row>
    <row r="2563" spans="1:52" ht="15.6" x14ac:dyDescent="0.3">
      <c r="A2563" s="3" t="s">
        <v>9</v>
      </c>
      <c r="B2563" s="67" t="str">
        <f>'JMS SHEDULE OF WORKS'!D83</f>
        <v>FF-12 Reception mirror</v>
      </c>
      <c r="D2563" s="26" t="str">
        <f>'JMS SHEDULE OF WORKS'!F83</f>
        <v>3200mm X 2690mm</v>
      </c>
      <c r="F2563" s="68" t="str">
        <f>'JMS SHEDULE OF WORKS'!J83</f>
        <v>RE-34</v>
      </c>
      <c r="H2563" s="13" t="s">
        <v>22</v>
      </c>
      <c r="I2563" s="24">
        <f>'JMS SHEDULE OF WORKS'!G83</f>
        <v>1</v>
      </c>
    </row>
    <row r="2564" spans="1:52" s="2" customFormat="1" x14ac:dyDescent="0.25">
      <c r="A2564" s="66" t="str">
        <f>'JMS SHEDULE OF WORKS'!A83</f>
        <v>6881/79</v>
      </c>
      <c r="B2564" s="8" t="s">
        <v>3</v>
      </c>
      <c r="C2564" s="2" t="s">
        <v>4</v>
      </c>
      <c r="D2564" s="27" t="s">
        <v>5</v>
      </c>
      <c r="E2564" s="27" t="s">
        <v>5</v>
      </c>
      <c r="F2564" s="27" t="s">
        <v>23</v>
      </c>
      <c r="G2564" s="6" t="s">
        <v>6</v>
      </c>
      <c r="H2564" s="14" t="s">
        <v>7</v>
      </c>
      <c r="I2564" s="6" t="s">
        <v>8</v>
      </c>
      <c r="J2564" s="6"/>
      <c r="K2564" s="6" t="s">
        <v>18</v>
      </c>
      <c r="L2564" s="6" t="s">
        <v>19</v>
      </c>
      <c r="M2564" s="6" t="s">
        <v>20</v>
      </c>
    </row>
    <row r="2565" spans="1:52" x14ac:dyDescent="0.25">
      <c r="A2565" s="30" t="s">
        <v>24</v>
      </c>
      <c r="B2565" s="11"/>
      <c r="C2565" s="12"/>
      <c r="D2565" s="28"/>
      <c r="E2565" s="28"/>
      <c r="F2565" s="28">
        <f t="shared" ref="F2565:F2570" si="1074">SUM(D2565*E2565)</f>
        <v>0</v>
      </c>
      <c r="G2565" s="10"/>
      <c r="H2565" s="15"/>
      <c r="I2565" s="10">
        <f t="shared" ref="I2565:I2570" si="1075">SUM(F2565*G2565)*H2565</f>
        <v>0</v>
      </c>
    </row>
    <row r="2566" spans="1:52" x14ac:dyDescent="0.25">
      <c r="A2566" s="30" t="s">
        <v>24</v>
      </c>
      <c r="B2566" s="11"/>
      <c r="C2566" s="12"/>
      <c r="D2566" s="28"/>
      <c r="E2566" s="28"/>
      <c r="F2566" s="28">
        <f t="shared" si="1074"/>
        <v>0</v>
      </c>
      <c r="G2566" s="10"/>
      <c r="H2566" s="15"/>
      <c r="I2566" s="10">
        <f t="shared" si="1075"/>
        <v>0</v>
      </c>
    </row>
    <row r="2567" spans="1:52" x14ac:dyDescent="0.25">
      <c r="A2567" s="30" t="s">
        <v>24</v>
      </c>
      <c r="B2567" s="11"/>
      <c r="C2567" s="12"/>
      <c r="D2567" s="28"/>
      <c r="E2567" s="28"/>
      <c r="F2567" s="28">
        <f t="shared" si="1074"/>
        <v>0</v>
      </c>
      <c r="G2567" s="10"/>
      <c r="H2567" s="15"/>
      <c r="I2567" s="10">
        <f t="shared" si="1075"/>
        <v>0</v>
      </c>
    </row>
    <row r="2568" spans="1:52" x14ac:dyDescent="0.25">
      <c r="A2568" s="31" t="s">
        <v>25</v>
      </c>
      <c r="B2568" s="11" t="s">
        <v>1275</v>
      </c>
      <c r="C2568" s="12" t="s">
        <v>1195</v>
      </c>
      <c r="D2568" s="28">
        <v>2.7</v>
      </c>
      <c r="E2568" s="28">
        <v>1.1000000000000001</v>
      </c>
      <c r="F2568" s="28">
        <f t="shared" si="1074"/>
        <v>2.9700000000000006</v>
      </c>
      <c r="G2568" s="10">
        <v>3</v>
      </c>
      <c r="H2568" s="15">
        <v>12</v>
      </c>
      <c r="I2568" s="10">
        <f t="shared" si="1075"/>
        <v>106.92000000000002</v>
      </c>
    </row>
    <row r="2569" spans="1:52" x14ac:dyDescent="0.25">
      <c r="A2569" s="31" t="s">
        <v>25</v>
      </c>
      <c r="B2569" s="11"/>
      <c r="C2569" s="12"/>
      <c r="D2569" s="28"/>
      <c r="E2569" s="28"/>
      <c r="F2569" s="28">
        <f t="shared" si="1074"/>
        <v>0</v>
      </c>
      <c r="G2569" s="10"/>
      <c r="H2569" s="15"/>
      <c r="I2569" s="10">
        <f t="shared" si="1075"/>
        <v>0</v>
      </c>
    </row>
    <row r="2570" spans="1:52" x14ac:dyDescent="0.25">
      <c r="A2570" s="31" t="s">
        <v>25</v>
      </c>
      <c r="B2570" s="11"/>
      <c r="C2570" s="12"/>
      <c r="D2570" s="28"/>
      <c r="E2570" s="28"/>
      <c r="F2570" s="28">
        <f t="shared" si="1074"/>
        <v>0</v>
      </c>
      <c r="G2570" s="10"/>
      <c r="H2570" s="15"/>
      <c r="I2570" s="10">
        <f t="shared" si="1075"/>
        <v>0</v>
      </c>
    </row>
    <row r="2571" spans="1:52" x14ac:dyDescent="0.25">
      <c r="A2571" s="31" t="s">
        <v>39</v>
      </c>
      <c r="B2571" s="11"/>
      <c r="C2571" s="12"/>
      <c r="D2571" s="28"/>
      <c r="E2571" s="28"/>
      <c r="F2571" s="28"/>
      <c r="G2571" s="10"/>
      <c r="H2571" s="15"/>
      <c r="I2571" s="10">
        <f t="shared" ref="I2571:I2573" si="1076">SUM(G2571*H2571)</f>
        <v>0</v>
      </c>
    </row>
    <row r="2572" spans="1:52" x14ac:dyDescent="0.25">
      <c r="A2572" s="31" t="s">
        <v>39</v>
      </c>
      <c r="B2572" s="11"/>
      <c r="C2572" s="12"/>
      <c r="D2572" s="28"/>
      <c r="E2572" s="28"/>
      <c r="F2572" s="28"/>
      <c r="G2572" s="10"/>
      <c r="H2572" s="15"/>
      <c r="I2572" s="10">
        <f t="shared" si="1076"/>
        <v>0</v>
      </c>
    </row>
    <row r="2573" spans="1:52" x14ac:dyDescent="0.25">
      <c r="A2573" s="31" t="s">
        <v>39</v>
      </c>
      <c r="B2573" s="11"/>
      <c r="C2573" s="12"/>
      <c r="D2573" s="28"/>
      <c r="E2573" s="28"/>
      <c r="F2573" s="28"/>
      <c r="G2573" s="10"/>
      <c r="H2573" s="15"/>
      <c r="I2573" s="10">
        <f t="shared" si="1076"/>
        <v>0</v>
      </c>
    </row>
    <row r="2574" spans="1:52" x14ac:dyDescent="0.25">
      <c r="A2574" s="32" t="s">
        <v>28</v>
      </c>
      <c r="B2574" s="11" t="s">
        <v>1221</v>
      </c>
      <c r="C2574" s="12"/>
      <c r="D2574" s="28"/>
      <c r="E2574" s="28"/>
      <c r="F2574" s="28"/>
      <c r="G2574" s="10">
        <v>1</v>
      </c>
      <c r="H2574" s="15">
        <f>3604.55+2029.36</f>
        <v>5633.91</v>
      </c>
      <c r="I2574" s="10">
        <f t="shared" ref="I2574:I2592" si="1077">SUM(G2574*H2574)</f>
        <v>5633.91</v>
      </c>
      <c r="J2574" s="10" t="s">
        <v>1233</v>
      </c>
    </row>
    <row r="2575" spans="1:52" x14ac:dyDescent="0.25">
      <c r="A2575" s="32" t="s">
        <v>28</v>
      </c>
      <c r="B2575" s="11" t="s">
        <v>63</v>
      </c>
      <c r="C2575" s="12"/>
      <c r="D2575" s="28"/>
      <c r="E2575" s="28"/>
      <c r="F2575" s="28"/>
      <c r="G2575" s="10">
        <v>1</v>
      </c>
      <c r="H2575" s="15">
        <v>2000</v>
      </c>
      <c r="I2575" s="10">
        <f t="shared" si="1077"/>
        <v>2000</v>
      </c>
      <c r="J2575" s="5" t="s">
        <v>1310</v>
      </c>
    </row>
    <row r="2576" spans="1:52" x14ac:dyDescent="0.25">
      <c r="A2576" s="32" t="s">
        <v>28</v>
      </c>
      <c r="B2576" s="11"/>
      <c r="C2576" s="12"/>
      <c r="D2576" s="28"/>
      <c r="E2576" s="28"/>
      <c r="F2576" s="28"/>
      <c r="G2576" s="10"/>
      <c r="H2576" s="15"/>
      <c r="I2576" s="10">
        <f t="shared" si="1077"/>
        <v>0</v>
      </c>
    </row>
    <row r="2577" spans="1:13" x14ac:dyDescent="0.25">
      <c r="A2577" t="s">
        <v>26</v>
      </c>
      <c r="B2577" s="11"/>
      <c r="C2577" s="12"/>
      <c r="D2577" s="28"/>
      <c r="E2577" s="28"/>
      <c r="F2577" s="28"/>
      <c r="G2577" s="33">
        <v>0.1</v>
      </c>
      <c r="H2577" s="15">
        <f>SUM(I2574:I2576)</f>
        <v>7633.91</v>
      </c>
      <c r="I2577" s="10">
        <f t="shared" si="1077"/>
        <v>763.39100000000008</v>
      </c>
    </row>
    <row r="2578" spans="1:13" x14ac:dyDescent="0.25">
      <c r="B2578" s="11" t="s">
        <v>27</v>
      </c>
      <c r="C2578" s="12"/>
      <c r="D2578" s="28"/>
      <c r="E2578" s="28"/>
      <c r="F2578" s="28"/>
      <c r="G2578" s="10"/>
      <c r="H2578" s="15"/>
      <c r="I2578" s="10">
        <f t="shared" si="1077"/>
        <v>0</v>
      </c>
    </row>
    <row r="2579" spans="1:13" x14ac:dyDescent="0.25">
      <c r="B2579" s="11" t="s">
        <v>13</v>
      </c>
      <c r="C2579" s="12" t="s">
        <v>14</v>
      </c>
      <c r="D2579" s="28" t="s">
        <v>29</v>
      </c>
      <c r="E2579" s="28"/>
      <c r="F2579" s="28">
        <f>SUM(G2565:G2567)</f>
        <v>0</v>
      </c>
      <c r="G2579" s="34">
        <f>SUM(F2579)/20</f>
        <v>0</v>
      </c>
      <c r="H2579" s="23"/>
      <c r="I2579" s="10">
        <f t="shared" si="1077"/>
        <v>0</v>
      </c>
    </row>
    <row r="2580" spans="1:13" x14ac:dyDescent="0.25">
      <c r="B2580" s="11" t="s">
        <v>13</v>
      </c>
      <c r="C2580" s="12" t="s">
        <v>14</v>
      </c>
      <c r="D2580" s="28" t="s">
        <v>30</v>
      </c>
      <c r="E2580" s="28"/>
      <c r="F2580" s="28">
        <f>SUM(G2568:G2570)</f>
        <v>3</v>
      </c>
      <c r="G2580" s="34">
        <f>SUM(F2580)/10</f>
        <v>0.3</v>
      </c>
      <c r="H2580" s="23"/>
      <c r="I2580" s="10">
        <f t="shared" si="1077"/>
        <v>0</v>
      </c>
    </row>
    <row r="2581" spans="1:13" x14ac:dyDescent="0.25">
      <c r="B2581" s="11" t="s">
        <v>13</v>
      </c>
      <c r="C2581" s="12" t="s">
        <v>14</v>
      </c>
      <c r="D2581" s="28" t="s">
        <v>60</v>
      </c>
      <c r="E2581" s="28"/>
      <c r="F2581" s="69"/>
      <c r="G2581" s="34">
        <f>SUM(F2581)*0.25</f>
        <v>0</v>
      </c>
      <c r="H2581" s="23"/>
      <c r="I2581" s="10">
        <f t="shared" si="1077"/>
        <v>0</v>
      </c>
    </row>
    <row r="2582" spans="1:13" x14ac:dyDescent="0.25">
      <c r="B2582" s="11" t="s">
        <v>13</v>
      </c>
      <c r="C2582" s="12" t="s">
        <v>14</v>
      </c>
      <c r="D2582" s="28"/>
      <c r="E2582" s="28"/>
      <c r="F2582" s="28"/>
      <c r="G2582" s="34"/>
      <c r="H2582" s="23"/>
      <c r="I2582" s="10">
        <f t="shared" si="1077"/>
        <v>0</v>
      </c>
    </row>
    <row r="2583" spans="1:13" x14ac:dyDescent="0.25">
      <c r="B2583" s="11" t="s">
        <v>13</v>
      </c>
      <c r="C2583" s="12" t="s">
        <v>15</v>
      </c>
      <c r="D2583" s="28"/>
      <c r="E2583" s="28"/>
      <c r="F2583" s="28"/>
      <c r="G2583" s="34">
        <v>8</v>
      </c>
      <c r="H2583" s="23"/>
      <c r="I2583" s="10">
        <f t="shared" si="1077"/>
        <v>0</v>
      </c>
    </row>
    <row r="2584" spans="1:13" x14ac:dyDescent="0.25">
      <c r="B2584" s="11" t="s">
        <v>13</v>
      </c>
      <c r="C2584" s="12" t="s">
        <v>15</v>
      </c>
      <c r="D2584" s="28"/>
      <c r="E2584" s="28"/>
      <c r="F2584" s="28"/>
      <c r="G2584" s="34"/>
      <c r="H2584" s="23"/>
      <c r="I2584" s="10">
        <f t="shared" si="1077"/>
        <v>0</v>
      </c>
    </row>
    <row r="2585" spans="1:13" x14ac:dyDescent="0.25">
      <c r="B2585" s="11" t="s">
        <v>13</v>
      </c>
      <c r="C2585" s="12" t="s">
        <v>15</v>
      </c>
      <c r="D2585" s="28"/>
      <c r="E2585" s="28"/>
      <c r="F2585" s="28"/>
      <c r="G2585" s="34"/>
      <c r="H2585" s="23"/>
      <c r="I2585" s="10">
        <f t="shared" si="1077"/>
        <v>0</v>
      </c>
    </row>
    <row r="2586" spans="1:13" x14ac:dyDescent="0.25">
      <c r="B2586" s="11" t="s">
        <v>13</v>
      </c>
      <c r="C2586" s="12" t="s">
        <v>16</v>
      </c>
      <c r="D2586" s="28"/>
      <c r="E2586" s="28"/>
      <c r="F2586" s="28"/>
      <c r="G2586" s="34"/>
      <c r="H2586" s="23"/>
      <c r="I2586" s="10">
        <f t="shared" si="1077"/>
        <v>0</v>
      </c>
    </row>
    <row r="2587" spans="1:13" x14ac:dyDescent="0.25">
      <c r="B2587" s="11" t="s">
        <v>13</v>
      </c>
      <c r="C2587" s="12" t="s">
        <v>16</v>
      </c>
      <c r="D2587" s="28"/>
      <c r="E2587" s="28"/>
      <c r="F2587" s="28"/>
      <c r="G2587" s="34"/>
      <c r="H2587" s="23"/>
      <c r="I2587" s="10">
        <f t="shared" si="1077"/>
        <v>0</v>
      </c>
    </row>
    <row r="2588" spans="1:13" x14ac:dyDescent="0.25">
      <c r="B2588" s="11" t="s">
        <v>21</v>
      </c>
      <c r="C2588" s="12" t="s">
        <v>14</v>
      </c>
      <c r="D2588" s="28"/>
      <c r="E2588" s="28"/>
      <c r="F2588" s="28"/>
      <c r="G2588" s="22">
        <f>SUM(G2579:G2582)</f>
        <v>0.3</v>
      </c>
      <c r="H2588" s="15">
        <v>37.42</v>
      </c>
      <c r="I2588" s="10">
        <f t="shared" si="1077"/>
        <v>11.226000000000001</v>
      </c>
      <c r="K2588" s="5">
        <f>SUM(G2588)*I2563</f>
        <v>0.3</v>
      </c>
    </row>
    <row r="2589" spans="1:13" x14ac:dyDescent="0.25">
      <c r="B2589" s="11" t="s">
        <v>21</v>
      </c>
      <c r="C2589" s="12" t="s">
        <v>15</v>
      </c>
      <c r="D2589" s="28"/>
      <c r="E2589" s="28"/>
      <c r="F2589" s="28"/>
      <c r="G2589" s="22">
        <f>SUM(G2583:G2585)</f>
        <v>8</v>
      </c>
      <c r="H2589" s="15">
        <v>37.42</v>
      </c>
      <c r="I2589" s="10">
        <f t="shared" si="1077"/>
        <v>299.36</v>
      </c>
      <c r="L2589" s="5">
        <f>SUM(G2589)*I2563</f>
        <v>8</v>
      </c>
    </row>
    <row r="2590" spans="1:13" x14ac:dyDescent="0.25">
      <c r="B2590" s="11" t="s">
        <v>21</v>
      </c>
      <c r="C2590" s="12" t="s">
        <v>16</v>
      </c>
      <c r="D2590" s="28"/>
      <c r="E2590" s="28"/>
      <c r="F2590" s="28"/>
      <c r="G2590" s="22">
        <f>SUM(G2586:G2587)</f>
        <v>0</v>
      </c>
      <c r="H2590" s="15">
        <v>37.42</v>
      </c>
      <c r="I2590" s="10">
        <f t="shared" si="1077"/>
        <v>0</v>
      </c>
      <c r="M2590" s="5">
        <f>SUM(G2590)*I2563</f>
        <v>0</v>
      </c>
    </row>
    <row r="2591" spans="1:13" x14ac:dyDescent="0.25">
      <c r="B2591" s="11" t="s">
        <v>13</v>
      </c>
      <c r="C2591" s="12" t="s">
        <v>17</v>
      </c>
      <c r="D2591" s="28"/>
      <c r="E2591" s="28"/>
      <c r="F2591" s="28"/>
      <c r="G2591" s="34">
        <v>3</v>
      </c>
      <c r="H2591" s="15">
        <v>37.42</v>
      </c>
      <c r="I2591" s="10">
        <f t="shared" si="1077"/>
        <v>112.26</v>
      </c>
      <c r="L2591" s="5">
        <f>SUM(G2591)*I2563</f>
        <v>3</v>
      </c>
    </row>
    <row r="2592" spans="1:13" x14ac:dyDescent="0.25">
      <c r="B2592" s="11" t="s">
        <v>12</v>
      </c>
      <c r="C2592" s="12"/>
      <c r="D2592" s="28"/>
      <c r="E2592" s="28"/>
      <c r="F2592" s="28"/>
      <c r="G2592" s="10"/>
      <c r="H2592" s="15">
        <v>37.42</v>
      </c>
      <c r="I2592" s="10">
        <f t="shared" si="1077"/>
        <v>0</v>
      </c>
    </row>
    <row r="2593" spans="1:117" x14ac:dyDescent="0.25">
      <c r="B2593" s="11" t="s">
        <v>11</v>
      </c>
      <c r="C2593" s="12"/>
      <c r="D2593" s="28"/>
      <c r="E2593" s="28"/>
      <c r="F2593" s="28"/>
      <c r="G2593" s="10">
        <v>1</v>
      </c>
      <c r="H2593" s="15">
        <f>SUM(I2565:I2592)*0.01</f>
        <v>89.27067000000001</v>
      </c>
      <c r="I2593" s="10">
        <f>SUM(G2593*H2593)</f>
        <v>89.27067000000001</v>
      </c>
    </row>
    <row r="2594" spans="1:117" s="2" customFormat="1" x14ac:dyDescent="0.25">
      <c r="B2594" s="8" t="s">
        <v>10</v>
      </c>
      <c r="D2594" s="27"/>
      <c r="E2594" s="27"/>
      <c r="F2594" s="27"/>
      <c r="G2594" s="6">
        <f>SUM(G2588:G2591)</f>
        <v>11.3</v>
      </c>
      <c r="H2594" s="14"/>
      <c r="I2594" s="6">
        <f>SUM(I2565:I2593)</f>
        <v>9016.3376700000008</v>
      </c>
      <c r="J2594" s="6">
        <f>SUM(I2594)*I2563</f>
        <v>9016.3376700000008</v>
      </c>
      <c r="K2594" s="6">
        <f>SUM(K2588:K2593)</f>
        <v>0.3</v>
      </c>
      <c r="L2594" s="6">
        <f t="shared" ref="L2594" si="1078">SUM(L2588:L2593)</f>
        <v>11</v>
      </c>
      <c r="M2594" s="6">
        <f t="shared" ref="M2594" si="1079">SUM(M2588:M2593)</f>
        <v>0</v>
      </c>
    </row>
    <row r="2595" spans="1:117" ht="15.6" x14ac:dyDescent="0.3">
      <c r="A2595" s="309" t="s">
        <v>9</v>
      </c>
      <c r="B2595" s="310" t="str">
        <f>'JMS SHEDULE OF WORKS'!D84</f>
        <v>RFS-18 Wall paneling</v>
      </c>
      <c r="C2595" s="311"/>
      <c r="D2595" s="312">
        <f>'JMS SHEDULE OF WORKS'!F84</f>
        <v>0</v>
      </c>
      <c r="E2595" s="312"/>
      <c r="F2595" s="313" t="str">
        <f>'JMS SHEDULE OF WORKS'!J84</f>
        <v>RF-08, 24 &amp; 25</v>
      </c>
      <c r="G2595" s="314"/>
      <c r="H2595" s="315" t="s">
        <v>22</v>
      </c>
      <c r="I2595" s="316">
        <v>1</v>
      </c>
      <c r="J2595" s="314"/>
      <c r="K2595" s="314"/>
      <c r="L2595" s="314"/>
      <c r="M2595" s="314"/>
      <c r="N2595" s="309" t="s">
        <v>9</v>
      </c>
      <c r="O2595" s="310">
        <f>'JMS SHEDULE OF WORKS'!Q84</f>
        <v>38</v>
      </c>
      <c r="P2595" s="311"/>
      <c r="Q2595" s="312">
        <f>'JMS SHEDULE OF WORKS'!S84</f>
        <v>0</v>
      </c>
      <c r="R2595" s="312"/>
      <c r="S2595" s="313">
        <f>'JMS SHEDULE OF WORKS'!W84</f>
        <v>43749</v>
      </c>
      <c r="T2595" s="314"/>
      <c r="U2595" s="315" t="s">
        <v>22</v>
      </c>
      <c r="V2595" s="316">
        <v>1</v>
      </c>
      <c r="W2595" s="314"/>
      <c r="X2595" s="314"/>
      <c r="Y2595" s="314"/>
      <c r="Z2595" s="314"/>
      <c r="AA2595" s="309" t="s">
        <v>9</v>
      </c>
      <c r="AB2595" s="310">
        <f>'JMS SHEDULE OF WORKS'!AD84</f>
        <v>0</v>
      </c>
      <c r="AC2595" s="311"/>
      <c r="AD2595" s="312">
        <f>'JMS SHEDULE OF WORKS'!AF84</f>
        <v>0</v>
      </c>
      <c r="AE2595" s="312"/>
      <c r="AF2595" s="313">
        <f>'JMS SHEDULE OF WORKS'!AJ84</f>
        <v>0</v>
      </c>
      <c r="AG2595" s="314"/>
      <c r="AH2595" s="315" t="s">
        <v>22</v>
      </c>
      <c r="AI2595" s="316">
        <v>1</v>
      </c>
      <c r="AJ2595" s="314"/>
      <c r="AK2595" s="314"/>
      <c r="AL2595" s="314"/>
      <c r="AM2595" s="314"/>
      <c r="AN2595" s="3" t="s">
        <v>9</v>
      </c>
      <c r="AO2595" s="86" t="s">
        <v>1531</v>
      </c>
      <c r="AQ2595" s="26">
        <f>'JMS SHEDULE OF WORKS'!AS84</f>
        <v>0</v>
      </c>
      <c r="AR2595" s="26"/>
      <c r="AS2595" s="68">
        <f>'JMS SHEDULE OF WORKS'!AW84</f>
        <v>0</v>
      </c>
      <c r="AT2595" s="5"/>
      <c r="AU2595" s="13" t="s">
        <v>22</v>
      </c>
      <c r="AV2595" s="24">
        <v>1</v>
      </c>
      <c r="AW2595" s="5"/>
      <c r="AX2595" s="5"/>
      <c r="AY2595" s="5"/>
      <c r="AZ2595" s="5"/>
      <c r="BA2595" s="3" t="s">
        <v>9</v>
      </c>
      <c r="BB2595" s="86" t="s">
        <v>1531</v>
      </c>
      <c r="BD2595" s="26">
        <f>'JMS SHEDULE OF WORKS'!BF84</f>
        <v>0</v>
      </c>
      <c r="BE2595" s="26"/>
      <c r="BF2595" s="68">
        <f>'JMS SHEDULE OF WORKS'!BJ84</f>
        <v>0</v>
      </c>
      <c r="BG2595" s="5"/>
      <c r="BH2595" s="13" t="s">
        <v>22</v>
      </c>
      <c r="BI2595" s="24">
        <v>1</v>
      </c>
      <c r="BJ2595" s="5"/>
      <c r="BK2595" s="5"/>
      <c r="BL2595" s="5"/>
      <c r="BM2595" s="5"/>
      <c r="BN2595" s="3" t="s">
        <v>9</v>
      </c>
      <c r="BO2595" s="86" t="s">
        <v>1531</v>
      </c>
      <c r="BQ2595" s="26">
        <f>'JMS SHEDULE OF WORKS'!BS84</f>
        <v>0</v>
      </c>
      <c r="BR2595" s="26"/>
      <c r="BS2595" s="68">
        <f>'JMS SHEDULE OF WORKS'!BW84</f>
        <v>0</v>
      </c>
      <c r="BT2595" s="5"/>
      <c r="BU2595" s="13" t="s">
        <v>22</v>
      </c>
      <c r="BV2595" s="24">
        <v>1</v>
      </c>
      <c r="BW2595" s="5"/>
      <c r="BX2595" s="5"/>
      <c r="BY2595" s="5"/>
      <c r="BZ2595" s="5"/>
      <c r="CA2595" s="3" t="s">
        <v>9</v>
      </c>
      <c r="CB2595" s="86" t="s">
        <v>1531</v>
      </c>
      <c r="CD2595" s="26">
        <f>'JMS SHEDULE OF WORKS'!CF84</f>
        <v>0</v>
      </c>
      <c r="CE2595" s="26"/>
      <c r="CF2595" s="68">
        <f>'JMS SHEDULE OF WORKS'!CJ84</f>
        <v>0</v>
      </c>
      <c r="CG2595" s="5"/>
      <c r="CH2595" s="13" t="s">
        <v>22</v>
      </c>
      <c r="CI2595" s="24">
        <v>1</v>
      </c>
      <c r="CJ2595" s="5"/>
      <c r="CK2595" s="5"/>
      <c r="CL2595" s="5"/>
      <c r="CM2595" s="5"/>
      <c r="CN2595" s="3" t="s">
        <v>9</v>
      </c>
      <c r="CO2595" s="86" t="s">
        <v>1531</v>
      </c>
      <c r="CQ2595" s="26">
        <f>'JMS SHEDULE OF WORKS'!CS84</f>
        <v>0</v>
      </c>
      <c r="CR2595" s="26"/>
      <c r="CS2595" s="68">
        <f>'JMS SHEDULE OF WORKS'!CW84</f>
        <v>0</v>
      </c>
      <c r="CT2595" s="5"/>
      <c r="CU2595" s="13" t="s">
        <v>22</v>
      </c>
      <c r="CV2595" s="24">
        <v>1</v>
      </c>
      <c r="CW2595" s="5"/>
      <c r="CX2595" s="5"/>
      <c r="CY2595" s="5"/>
      <c r="CZ2595" s="5"/>
      <c r="DA2595" s="3" t="s">
        <v>9</v>
      </c>
      <c r="DB2595" s="86" t="s">
        <v>1531</v>
      </c>
      <c r="DD2595" s="26">
        <f>'JMS SHEDULE OF WORKS'!DF84</f>
        <v>0</v>
      </c>
      <c r="DE2595" s="26"/>
      <c r="DF2595" s="68">
        <f>'JMS SHEDULE OF WORKS'!DJ84</f>
        <v>0</v>
      </c>
      <c r="DG2595" s="5"/>
      <c r="DH2595" s="13" t="s">
        <v>22</v>
      </c>
      <c r="DI2595" s="24">
        <v>1</v>
      </c>
      <c r="DJ2595" s="5"/>
      <c r="DK2595" s="5"/>
      <c r="DL2595" s="5"/>
      <c r="DM2595" s="5"/>
    </row>
    <row r="2596" spans="1:117" s="2" customFormat="1" x14ac:dyDescent="0.25">
      <c r="A2596" s="317" t="str">
        <f>'JMS SHEDULE OF WORKS'!A84</f>
        <v>6881/80</v>
      </c>
      <c r="B2596" s="318" t="s">
        <v>3</v>
      </c>
      <c r="C2596" s="319" t="s">
        <v>4</v>
      </c>
      <c r="D2596" s="320" t="s">
        <v>5</v>
      </c>
      <c r="E2596" s="320" t="s">
        <v>5</v>
      </c>
      <c r="F2596" s="320" t="s">
        <v>23</v>
      </c>
      <c r="G2596" s="321" t="s">
        <v>6</v>
      </c>
      <c r="H2596" s="322" t="s">
        <v>7</v>
      </c>
      <c r="I2596" s="321" t="s">
        <v>8</v>
      </c>
      <c r="J2596" s="321"/>
      <c r="K2596" s="321" t="s">
        <v>18</v>
      </c>
      <c r="L2596" s="321" t="s">
        <v>19</v>
      </c>
      <c r="M2596" s="321" t="s">
        <v>20</v>
      </c>
      <c r="N2596" s="317">
        <f>'JMS SHEDULE OF WORKS'!N84</f>
        <v>7755.4789199999996</v>
      </c>
      <c r="O2596" s="318" t="s">
        <v>3</v>
      </c>
      <c r="P2596" s="319" t="s">
        <v>4</v>
      </c>
      <c r="Q2596" s="320" t="s">
        <v>5</v>
      </c>
      <c r="R2596" s="320" t="s">
        <v>5</v>
      </c>
      <c r="S2596" s="320" t="s">
        <v>23</v>
      </c>
      <c r="T2596" s="321" t="s">
        <v>6</v>
      </c>
      <c r="U2596" s="322" t="s">
        <v>7</v>
      </c>
      <c r="V2596" s="321" t="s">
        <v>8</v>
      </c>
      <c r="W2596" s="321"/>
      <c r="X2596" s="321" t="s">
        <v>18</v>
      </c>
      <c r="Y2596" s="321" t="s">
        <v>19</v>
      </c>
      <c r="Z2596" s="321" t="s">
        <v>20</v>
      </c>
      <c r="AA2596" s="317" t="str">
        <f>'JMS SHEDULE OF WORKS'!AA84</f>
        <v>Now revised to unfinished Oberflex from Shadbolts</v>
      </c>
      <c r="AB2596" s="318" t="s">
        <v>3</v>
      </c>
      <c r="AC2596" s="319" t="s">
        <v>4</v>
      </c>
      <c r="AD2596" s="320" t="s">
        <v>5</v>
      </c>
      <c r="AE2596" s="320" t="s">
        <v>5</v>
      </c>
      <c r="AF2596" s="320" t="s">
        <v>23</v>
      </c>
      <c r="AG2596" s="321" t="s">
        <v>6</v>
      </c>
      <c r="AH2596" s="322" t="s">
        <v>7</v>
      </c>
      <c r="AI2596" s="321" t="s">
        <v>8</v>
      </c>
      <c r="AJ2596" s="321"/>
      <c r="AK2596" s="321" t="s">
        <v>18</v>
      </c>
      <c r="AL2596" s="321" t="s">
        <v>19</v>
      </c>
      <c r="AM2596" s="321" t="s">
        <v>20</v>
      </c>
      <c r="AN2596" s="66">
        <f>'JMS SHEDULE OF WORKS'!AN84</f>
        <v>0</v>
      </c>
      <c r="AO2596" s="8" t="s">
        <v>3</v>
      </c>
      <c r="AP2596" s="2" t="s">
        <v>4</v>
      </c>
      <c r="AQ2596" s="27" t="s">
        <v>5</v>
      </c>
      <c r="AR2596" s="27" t="s">
        <v>5</v>
      </c>
      <c r="AS2596" s="27" t="s">
        <v>23</v>
      </c>
      <c r="AT2596" s="6" t="s">
        <v>6</v>
      </c>
      <c r="AU2596" s="14" t="s">
        <v>7</v>
      </c>
      <c r="AV2596" s="6" t="s">
        <v>8</v>
      </c>
      <c r="AW2596" s="6"/>
      <c r="AX2596" s="6" t="s">
        <v>18</v>
      </c>
      <c r="AY2596" s="6" t="s">
        <v>19</v>
      </c>
      <c r="AZ2596" s="6" t="s">
        <v>20</v>
      </c>
      <c r="BA2596" s="66">
        <f>'JMS SHEDULE OF WORKS'!BA84</f>
        <v>0</v>
      </c>
      <c r="BB2596" s="8" t="s">
        <v>3</v>
      </c>
      <c r="BC2596" s="2" t="s">
        <v>4</v>
      </c>
      <c r="BD2596" s="27" t="s">
        <v>5</v>
      </c>
      <c r="BE2596" s="27" t="s">
        <v>5</v>
      </c>
      <c r="BF2596" s="27" t="s">
        <v>23</v>
      </c>
      <c r="BG2596" s="6" t="s">
        <v>6</v>
      </c>
      <c r="BH2596" s="14" t="s">
        <v>7</v>
      </c>
      <c r="BI2596" s="6" t="s">
        <v>8</v>
      </c>
      <c r="BJ2596" s="6"/>
      <c r="BK2596" s="6" t="s">
        <v>18</v>
      </c>
      <c r="BL2596" s="6" t="s">
        <v>19</v>
      </c>
      <c r="BM2596" s="6" t="s">
        <v>20</v>
      </c>
      <c r="BN2596" s="66">
        <f>'JMS SHEDULE OF WORKS'!BN84</f>
        <v>0</v>
      </c>
      <c r="BO2596" s="8" t="s">
        <v>3</v>
      </c>
      <c r="BP2596" s="2" t="s">
        <v>4</v>
      </c>
      <c r="BQ2596" s="27" t="s">
        <v>5</v>
      </c>
      <c r="BR2596" s="27" t="s">
        <v>5</v>
      </c>
      <c r="BS2596" s="27" t="s">
        <v>23</v>
      </c>
      <c r="BT2596" s="6" t="s">
        <v>6</v>
      </c>
      <c r="BU2596" s="14" t="s">
        <v>7</v>
      </c>
      <c r="BV2596" s="6" t="s">
        <v>8</v>
      </c>
      <c r="BW2596" s="6"/>
      <c r="BX2596" s="6" t="s">
        <v>18</v>
      </c>
      <c r="BY2596" s="6" t="s">
        <v>19</v>
      </c>
      <c r="BZ2596" s="6" t="s">
        <v>20</v>
      </c>
      <c r="CA2596" s="66">
        <f>'JMS SHEDULE OF WORKS'!CA84</f>
        <v>0</v>
      </c>
      <c r="CB2596" s="8" t="s">
        <v>3</v>
      </c>
      <c r="CC2596" s="2" t="s">
        <v>4</v>
      </c>
      <c r="CD2596" s="27" t="s">
        <v>5</v>
      </c>
      <c r="CE2596" s="27" t="s">
        <v>5</v>
      </c>
      <c r="CF2596" s="27" t="s">
        <v>23</v>
      </c>
      <c r="CG2596" s="6" t="s">
        <v>6</v>
      </c>
      <c r="CH2596" s="14" t="s">
        <v>7</v>
      </c>
      <c r="CI2596" s="6" t="s">
        <v>8</v>
      </c>
      <c r="CJ2596" s="6"/>
      <c r="CK2596" s="6" t="s">
        <v>18</v>
      </c>
      <c r="CL2596" s="6" t="s">
        <v>19</v>
      </c>
      <c r="CM2596" s="6" t="s">
        <v>20</v>
      </c>
      <c r="CN2596" s="66">
        <f>'JMS SHEDULE OF WORKS'!CN84</f>
        <v>0</v>
      </c>
      <c r="CO2596" s="8" t="s">
        <v>3</v>
      </c>
      <c r="CP2596" s="2" t="s">
        <v>4</v>
      </c>
      <c r="CQ2596" s="27" t="s">
        <v>5</v>
      </c>
      <c r="CR2596" s="27" t="s">
        <v>5</v>
      </c>
      <c r="CS2596" s="27" t="s">
        <v>23</v>
      </c>
      <c r="CT2596" s="6" t="s">
        <v>6</v>
      </c>
      <c r="CU2596" s="14" t="s">
        <v>7</v>
      </c>
      <c r="CV2596" s="6" t="s">
        <v>8</v>
      </c>
      <c r="CW2596" s="6"/>
      <c r="CX2596" s="6" t="s">
        <v>18</v>
      </c>
      <c r="CY2596" s="6" t="s">
        <v>19</v>
      </c>
      <c r="CZ2596" s="6" t="s">
        <v>20</v>
      </c>
      <c r="DA2596" s="66">
        <f>'JMS SHEDULE OF WORKS'!DA84</f>
        <v>0</v>
      </c>
      <c r="DB2596" s="8" t="s">
        <v>3</v>
      </c>
      <c r="DC2596" s="2" t="s">
        <v>4</v>
      </c>
      <c r="DD2596" s="27" t="s">
        <v>5</v>
      </c>
      <c r="DE2596" s="27" t="s">
        <v>5</v>
      </c>
      <c r="DF2596" s="27" t="s">
        <v>23</v>
      </c>
      <c r="DG2596" s="6" t="s">
        <v>6</v>
      </c>
      <c r="DH2596" s="14" t="s">
        <v>7</v>
      </c>
      <c r="DI2596" s="6" t="s">
        <v>8</v>
      </c>
      <c r="DJ2596" s="6"/>
      <c r="DK2596" s="6" t="s">
        <v>18</v>
      </c>
      <c r="DL2596" s="6" t="s">
        <v>19</v>
      </c>
      <c r="DM2596" s="6" t="s">
        <v>20</v>
      </c>
    </row>
    <row r="2597" spans="1:117" x14ac:dyDescent="0.25">
      <c r="A2597" s="323" t="s">
        <v>24</v>
      </c>
      <c r="B2597" s="324" t="s">
        <v>1278</v>
      </c>
      <c r="C2597" s="325" t="s">
        <v>246</v>
      </c>
      <c r="D2597" s="326">
        <v>3.7999999999999999E-2</v>
      </c>
      <c r="E2597" s="326">
        <v>2.5000000000000001E-2</v>
      </c>
      <c r="F2597" s="326">
        <f t="shared" ref="F2597:F2602" si="1080">SUM(D2597*E2597)</f>
        <v>9.5E-4</v>
      </c>
      <c r="G2597" s="22">
        <v>300</v>
      </c>
      <c r="H2597" s="23">
        <v>4566</v>
      </c>
      <c r="I2597" s="22">
        <f t="shared" ref="I2597:I2602" si="1081">SUM(F2597*G2597)*H2597</f>
        <v>1301.31</v>
      </c>
      <c r="J2597" s="314"/>
      <c r="K2597" s="314"/>
      <c r="L2597" s="314"/>
      <c r="M2597" s="314"/>
      <c r="N2597" s="323" t="s">
        <v>24</v>
      </c>
      <c r="O2597" s="324" t="s">
        <v>1278</v>
      </c>
      <c r="P2597" s="325" t="s">
        <v>246</v>
      </c>
      <c r="Q2597" s="326">
        <v>3.7999999999999999E-2</v>
      </c>
      <c r="R2597" s="326">
        <v>2.5000000000000001E-2</v>
      </c>
      <c r="S2597" s="326">
        <f t="shared" ref="S2597:S2602" si="1082">SUM(Q2597*R2597)</f>
        <v>9.5E-4</v>
      </c>
      <c r="T2597" s="22">
        <v>300</v>
      </c>
      <c r="U2597" s="23">
        <v>4566</v>
      </c>
      <c r="V2597" s="22">
        <f t="shared" ref="V2597:V2602" si="1083">SUM(S2597*T2597)*U2597</f>
        <v>1301.31</v>
      </c>
      <c r="W2597" s="314"/>
      <c r="X2597" s="314"/>
      <c r="Y2597" s="314"/>
      <c r="Z2597" s="314"/>
      <c r="AA2597" s="323" t="s">
        <v>24</v>
      </c>
      <c r="AB2597" s="324" t="s">
        <v>1278</v>
      </c>
      <c r="AC2597" s="325" t="s">
        <v>246</v>
      </c>
      <c r="AD2597" s="326">
        <v>3.7999999999999999E-2</v>
      </c>
      <c r="AE2597" s="326">
        <v>2.5000000000000001E-2</v>
      </c>
      <c r="AF2597" s="326">
        <f t="shared" ref="AF2597:AF2602" si="1084">SUM(AD2597*AE2597)</f>
        <v>9.5E-4</v>
      </c>
      <c r="AG2597" s="22">
        <v>300</v>
      </c>
      <c r="AH2597" s="23">
        <v>4566</v>
      </c>
      <c r="AI2597" s="22">
        <f t="shared" ref="AI2597:AI2602" si="1085">SUM(AF2597*AG2597)*AH2597</f>
        <v>1301.31</v>
      </c>
      <c r="AJ2597" s="314"/>
      <c r="AK2597" s="314"/>
      <c r="AL2597" s="314"/>
      <c r="AM2597" s="314"/>
      <c r="AN2597" s="30" t="s">
        <v>24</v>
      </c>
      <c r="AO2597" s="11"/>
      <c r="AP2597" s="12"/>
      <c r="AQ2597" s="28"/>
      <c r="AR2597" s="28"/>
      <c r="AS2597" s="28">
        <f t="shared" ref="AS2597:AS2602" si="1086">SUM(AQ2597*AR2597)</f>
        <v>0</v>
      </c>
      <c r="AT2597" s="10"/>
      <c r="AU2597" s="15"/>
      <c r="AV2597" s="10">
        <f t="shared" ref="AV2597:AV2602" si="1087">SUM(AS2597*AT2597)*AU2597</f>
        <v>0</v>
      </c>
      <c r="AW2597" s="5"/>
      <c r="AX2597" s="5"/>
      <c r="AY2597" s="5"/>
      <c r="AZ2597" s="5"/>
      <c r="BA2597" s="30" t="s">
        <v>24</v>
      </c>
      <c r="BB2597" s="11"/>
      <c r="BC2597" s="12"/>
      <c r="BD2597" s="28"/>
      <c r="BE2597" s="28"/>
      <c r="BF2597" s="28">
        <f t="shared" ref="BF2597:BF2602" si="1088">SUM(BD2597*BE2597)</f>
        <v>0</v>
      </c>
      <c r="BG2597" s="10"/>
      <c r="BH2597" s="15"/>
      <c r="BI2597" s="10">
        <f t="shared" ref="BI2597:BI2602" si="1089">SUM(BF2597*BG2597)*BH2597</f>
        <v>0</v>
      </c>
      <c r="BJ2597" s="5"/>
      <c r="BK2597" s="5"/>
      <c r="BL2597" s="5"/>
      <c r="BM2597" s="5"/>
      <c r="BN2597" s="30" t="s">
        <v>24</v>
      </c>
      <c r="BO2597" s="11"/>
      <c r="BP2597" s="12"/>
      <c r="BQ2597" s="28"/>
      <c r="BR2597" s="28"/>
      <c r="BS2597" s="28">
        <f t="shared" ref="BS2597:BS2602" si="1090">SUM(BQ2597*BR2597)</f>
        <v>0</v>
      </c>
      <c r="BT2597" s="10"/>
      <c r="BU2597" s="15"/>
      <c r="BV2597" s="10">
        <f t="shared" ref="BV2597:BV2602" si="1091">SUM(BS2597*BT2597)*BU2597</f>
        <v>0</v>
      </c>
      <c r="BW2597" s="5"/>
      <c r="BX2597" s="5"/>
      <c r="BY2597" s="5"/>
      <c r="BZ2597" s="5"/>
      <c r="CA2597" s="30" t="s">
        <v>24</v>
      </c>
      <c r="CB2597" s="11"/>
      <c r="CC2597" s="12"/>
      <c r="CD2597" s="28"/>
      <c r="CE2597" s="28"/>
      <c r="CF2597" s="28">
        <f t="shared" ref="CF2597:CF2602" si="1092">SUM(CD2597*CE2597)</f>
        <v>0</v>
      </c>
      <c r="CG2597" s="10"/>
      <c r="CH2597" s="15"/>
      <c r="CI2597" s="10">
        <f t="shared" ref="CI2597:CI2602" si="1093">SUM(CF2597*CG2597)*CH2597</f>
        <v>0</v>
      </c>
      <c r="CJ2597" s="5"/>
      <c r="CK2597" s="5"/>
      <c r="CL2597" s="5"/>
      <c r="CM2597" s="5"/>
      <c r="CN2597" s="30" t="s">
        <v>24</v>
      </c>
      <c r="CO2597" s="11"/>
      <c r="CP2597" s="12"/>
      <c r="CQ2597" s="28"/>
      <c r="CR2597" s="28"/>
      <c r="CS2597" s="28">
        <f t="shared" ref="CS2597:CS2602" si="1094">SUM(CQ2597*CR2597)</f>
        <v>0</v>
      </c>
      <c r="CT2597" s="10"/>
      <c r="CU2597" s="15"/>
      <c r="CV2597" s="10">
        <f t="shared" ref="CV2597:CV2602" si="1095">SUM(CS2597*CT2597)*CU2597</f>
        <v>0</v>
      </c>
      <c r="CW2597" s="5"/>
      <c r="CX2597" s="5"/>
      <c r="CY2597" s="5"/>
      <c r="CZ2597" s="5"/>
      <c r="DA2597" s="30" t="s">
        <v>24</v>
      </c>
      <c r="DB2597" s="11"/>
      <c r="DC2597" s="12"/>
      <c r="DD2597" s="28"/>
      <c r="DE2597" s="28"/>
      <c r="DF2597" s="28">
        <f t="shared" ref="DF2597:DF2602" si="1096">SUM(DD2597*DE2597)</f>
        <v>0</v>
      </c>
      <c r="DG2597" s="10"/>
      <c r="DH2597" s="15"/>
      <c r="DI2597" s="10">
        <f t="shared" ref="DI2597:DI2602" si="1097">SUM(DF2597*DG2597)*DH2597</f>
        <v>0</v>
      </c>
      <c r="DJ2597" s="5"/>
      <c r="DK2597" s="5"/>
      <c r="DL2597" s="5"/>
      <c r="DM2597" s="5"/>
    </row>
    <row r="2598" spans="1:117" x14ac:dyDescent="0.25">
      <c r="A2598" s="323" t="s">
        <v>24</v>
      </c>
      <c r="B2598" s="324"/>
      <c r="C2598" s="325"/>
      <c r="D2598" s="326"/>
      <c r="E2598" s="326"/>
      <c r="F2598" s="326">
        <f t="shared" si="1080"/>
        <v>0</v>
      </c>
      <c r="G2598" s="22"/>
      <c r="H2598" s="23"/>
      <c r="I2598" s="22">
        <f t="shared" si="1081"/>
        <v>0</v>
      </c>
      <c r="J2598" s="314"/>
      <c r="K2598" s="314"/>
      <c r="L2598" s="314"/>
      <c r="M2598" s="314"/>
      <c r="N2598" s="323" t="s">
        <v>24</v>
      </c>
      <c r="O2598" s="324"/>
      <c r="P2598" s="325"/>
      <c r="Q2598" s="326"/>
      <c r="R2598" s="326"/>
      <c r="S2598" s="326">
        <f t="shared" si="1082"/>
        <v>0</v>
      </c>
      <c r="T2598" s="22"/>
      <c r="U2598" s="23"/>
      <c r="V2598" s="22">
        <f t="shared" si="1083"/>
        <v>0</v>
      </c>
      <c r="W2598" s="314"/>
      <c r="X2598" s="314"/>
      <c r="Y2598" s="314"/>
      <c r="Z2598" s="314"/>
      <c r="AA2598" s="323" t="s">
        <v>24</v>
      </c>
      <c r="AB2598" s="324"/>
      <c r="AC2598" s="325"/>
      <c r="AD2598" s="326"/>
      <c r="AE2598" s="326"/>
      <c r="AF2598" s="326">
        <f t="shared" si="1084"/>
        <v>0</v>
      </c>
      <c r="AG2598" s="22"/>
      <c r="AH2598" s="23"/>
      <c r="AI2598" s="22">
        <f t="shared" si="1085"/>
        <v>0</v>
      </c>
      <c r="AJ2598" s="314"/>
      <c r="AK2598" s="314"/>
      <c r="AL2598" s="314"/>
      <c r="AM2598" s="314"/>
      <c r="AN2598" s="30" t="s">
        <v>24</v>
      </c>
      <c r="AO2598" s="11"/>
      <c r="AP2598" s="12"/>
      <c r="AQ2598" s="28"/>
      <c r="AR2598" s="28"/>
      <c r="AS2598" s="28">
        <f t="shared" si="1086"/>
        <v>0</v>
      </c>
      <c r="AT2598" s="10"/>
      <c r="AU2598" s="15"/>
      <c r="AV2598" s="10">
        <f t="shared" si="1087"/>
        <v>0</v>
      </c>
      <c r="AW2598" s="5"/>
      <c r="AX2598" s="5"/>
      <c r="AY2598" s="5"/>
      <c r="AZ2598" s="5"/>
      <c r="BA2598" s="30" t="s">
        <v>24</v>
      </c>
      <c r="BB2598" s="11"/>
      <c r="BC2598" s="12"/>
      <c r="BD2598" s="28"/>
      <c r="BE2598" s="28"/>
      <c r="BF2598" s="28">
        <f t="shared" si="1088"/>
        <v>0</v>
      </c>
      <c r="BG2598" s="10"/>
      <c r="BH2598" s="15"/>
      <c r="BI2598" s="10">
        <f t="shared" si="1089"/>
        <v>0</v>
      </c>
      <c r="BJ2598" s="5"/>
      <c r="BK2598" s="5"/>
      <c r="BL2598" s="5"/>
      <c r="BM2598" s="5"/>
      <c r="BN2598" s="30" t="s">
        <v>24</v>
      </c>
      <c r="BO2598" s="11"/>
      <c r="BP2598" s="12"/>
      <c r="BQ2598" s="28"/>
      <c r="BR2598" s="28"/>
      <c r="BS2598" s="28">
        <f t="shared" si="1090"/>
        <v>0</v>
      </c>
      <c r="BT2598" s="10"/>
      <c r="BU2598" s="15"/>
      <c r="BV2598" s="10">
        <f t="shared" si="1091"/>
        <v>0</v>
      </c>
      <c r="BW2598" s="5"/>
      <c r="BX2598" s="5"/>
      <c r="BY2598" s="5"/>
      <c r="BZ2598" s="5"/>
      <c r="CA2598" s="30" t="s">
        <v>24</v>
      </c>
      <c r="CB2598" s="11"/>
      <c r="CC2598" s="12"/>
      <c r="CD2598" s="28"/>
      <c r="CE2598" s="28"/>
      <c r="CF2598" s="28">
        <f t="shared" si="1092"/>
        <v>0</v>
      </c>
      <c r="CG2598" s="10"/>
      <c r="CH2598" s="15"/>
      <c r="CI2598" s="10">
        <f t="shared" si="1093"/>
        <v>0</v>
      </c>
      <c r="CJ2598" s="5"/>
      <c r="CK2598" s="5"/>
      <c r="CL2598" s="5"/>
      <c r="CM2598" s="5"/>
      <c r="CN2598" s="30" t="s">
        <v>24</v>
      </c>
      <c r="CO2598" s="11"/>
      <c r="CP2598" s="12"/>
      <c r="CQ2598" s="28"/>
      <c r="CR2598" s="28"/>
      <c r="CS2598" s="28">
        <f t="shared" si="1094"/>
        <v>0</v>
      </c>
      <c r="CT2598" s="10"/>
      <c r="CU2598" s="15"/>
      <c r="CV2598" s="10">
        <f t="shared" si="1095"/>
        <v>0</v>
      </c>
      <c r="CW2598" s="5"/>
      <c r="CX2598" s="5"/>
      <c r="CY2598" s="5"/>
      <c r="CZ2598" s="5"/>
      <c r="DA2598" s="30" t="s">
        <v>24</v>
      </c>
      <c r="DB2598" s="11"/>
      <c r="DC2598" s="12"/>
      <c r="DD2598" s="28"/>
      <c r="DE2598" s="28"/>
      <c r="DF2598" s="28">
        <f t="shared" si="1096"/>
        <v>0</v>
      </c>
      <c r="DG2598" s="10"/>
      <c r="DH2598" s="15"/>
      <c r="DI2598" s="10">
        <f t="shared" si="1097"/>
        <v>0</v>
      </c>
      <c r="DJ2598" s="5"/>
      <c r="DK2598" s="5"/>
      <c r="DL2598" s="5"/>
      <c r="DM2598" s="5"/>
    </row>
    <row r="2599" spans="1:117" x14ac:dyDescent="0.25">
      <c r="A2599" s="323" t="s">
        <v>24</v>
      </c>
      <c r="B2599" s="324"/>
      <c r="C2599" s="325"/>
      <c r="D2599" s="326"/>
      <c r="E2599" s="326"/>
      <c r="F2599" s="326">
        <f t="shared" si="1080"/>
        <v>0</v>
      </c>
      <c r="G2599" s="22"/>
      <c r="H2599" s="23"/>
      <c r="I2599" s="22">
        <f t="shared" si="1081"/>
        <v>0</v>
      </c>
      <c r="J2599" s="314"/>
      <c r="K2599" s="314"/>
      <c r="L2599" s="314"/>
      <c r="M2599" s="314"/>
      <c r="N2599" s="323" t="s">
        <v>24</v>
      </c>
      <c r="O2599" s="324"/>
      <c r="P2599" s="325"/>
      <c r="Q2599" s="326"/>
      <c r="R2599" s="326"/>
      <c r="S2599" s="326">
        <f t="shared" si="1082"/>
        <v>0</v>
      </c>
      <c r="T2599" s="22"/>
      <c r="U2599" s="23"/>
      <c r="V2599" s="22">
        <f t="shared" si="1083"/>
        <v>0</v>
      </c>
      <c r="W2599" s="314"/>
      <c r="X2599" s="314"/>
      <c r="Y2599" s="314"/>
      <c r="Z2599" s="314"/>
      <c r="AA2599" s="323" t="s">
        <v>24</v>
      </c>
      <c r="AB2599" s="324"/>
      <c r="AC2599" s="325"/>
      <c r="AD2599" s="326"/>
      <c r="AE2599" s="326"/>
      <c r="AF2599" s="326">
        <f t="shared" si="1084"/>
        <v>0</v>
      </c>
      <c r="AG2599" s="22"/>
      <c r="AH2599" s="23"/>
      <c r="AI2599" s="22">
        <f t="shared" si="1085"/>
        <v>0</v>
      </c>
      <c r="AJ2599" s="314"/>
      <c r="AK2599" s="314"/>
      <c r="AL2599" s="314"/>
      <c r="AM2599" s="314"/>
      <c r="AN2599" s="30" t="s">
        <v>24</v>
      </c>
      <c r="AO2599" s="11"/>
      <c r="AP2599" s="12"/>
      <c r="AQ2599" s="28"/>
      <c r="AR2599" s="28"/>
      <c r="AS2599" s="28">
        <f t="shared" si="1086"/>
        <v>0</v>
      </c>
      <c r="AT2599" s="10"/>
      <c r="AU2599" s="15"/>
      <c r="AV2599" s="10">
        <f t="shared" si="1087"/>
        <v>0</v>
      </c>
      <c r="AW2599" s="5"/>
      <c r="AX2599" s="5"/>
      <c r="AY2599" s="5"/>
      <c r="AZ2599" s="5"/>
      <c r="BA2599" s="30" t="s">
        <v>24</v>
      </c>
      <c r="BB2599" s="11"/>
      <c r="BC2599" s="12"/>
      <c r="BD2599" s="28"/>
      <c r="BE2599" s="28"/>
      <c r="BF2599" s="28">
        <f t="shared" si="1088"/>
        <v>0</v>
      </c>
      <c r="BG2599" s="10"/>
      <c r="BH2599" s="15"/>
      <c r="BI2599" s="10">
        <f t="shared" si="1089"/>
        <v>0</v>
      </c>
      <c r="BJ2599" s="5"/>
      <c r="BK2599" s="5"/>
      <c r="BL2599" s="5"/>
      <c r="BM2599" s="5"/>
      <c r="BN2599" s="30" t="s">
        <v>24</v>
      </c>
      <c r="BO2599" s="11"/>
      <c r="BP2599" s="12"/>
      <c r="BQ2599" s="28"/>
      <c r="BR2599" s="28"/>
      <c r="BS2599" s="28">
        <f t="shared" si="1090"/>
        <v>0</v>
      </c>
      <c r="BT2599" s="10"/>
      <c r="BU2599" s="15"/>
      <c r="BV2599" s="10">
        <f t="shared" si="1091"/>
        <v>0</v>
      </c>
      <c r="BW2599" s="5"/>
      <c r="BX2599" s="5"/>
      <c r="BY2599" s="5"/>
      <c r="BZ2599" s="5"/>
      <c r="CA2599" s="30" t="s">
        <v>24</v>
      </c>
      <c r="CB2599" s="11"/>
      <c r="CC2599" s="12"/>
      <c r="CD2599" s="28"/>
      <c r="CE2599" s="28"/>
      <c r="CF2599" s="28">
        <f t="shared" si="1092"/>
        <v>0</v>
      </c>
      <c r="CG2599" s="10"/>
      <c r="CH2599" s="15"/>
      <c r="CI2599" s="10">
        <f t="shared" si="1093"/>
        <v>0</v>
      </c>
      <c r="CJ2599" s="5"/>
      <c r="CK2599" s="5"/>
      <c r="CL2599" s="5"/>
      <c r="CM2599" s="5"/>
      <c r="CN2599" s="30" t="s">
        <v>24</v>
      </c>
      <c r="CO2599" s="11"/>
      <c r="CP2599" s="12"/>
      <c r="CQ2599" s="28"/>
      <c r="CR2599" s="28"/>
      <c r="CS2599" s="28">
        <f t="shared" si="1094"/>
        <v>0</v>
      </c>
      <c r="CT2599" s="10"/>
      <c r="CU2599" s="15"/>
      <c r="CV2599" s="10">
        <f t="shared" si="1095"/>
        <v>0</v>
      </c>
      <c r="CW2599" s="5"/>
      <c r="CX2599" s="5"/>
      <c r="CY2599" s="5"/>
      <c r="CZ2599" s="5"/>
      <c r="DA2599" s="30" t="s">
        <v>24</v>
      </c>
      <c r="DB2599" s="11"/>
      <c r="DC2599" s="12"/>
      <c r="DD2599" s="28"/>
      <c r="DE2599" s="28"/>
      <c r="DF2599" s="28">
        <f t="shared" si="1096"/>
        <v>0</v>
      </c>
      <c r="DG2599" s="10"/>
      <c r="DH2599" s="15"/>
      <c r="DI2599" s="10">
        <f t="shared" si="1097"/>
        <v>0</v>
      </c>
      <c r="DJ2599" s="5"/>
      <c r="DK2599" s="5"/>
      <c r="DL2599" s="5"/>
      <c r="DM2599" s="5"/>
    </row>
    <row r="2600" spans="1:117" x14ac:dyDescent="0.25">
      <c r="A2600" s="327" t="s">
        <v>25</v>
      </c>
      <c r="B2600" s="324"/>
      <c r="C2600" s="325"/>
      <c r="D2600" s="326"/>
      <c r="E2600" s="326"/>
      <c r="F2600" s="326">
        <f t="shared" si="1080"/>
        <v>0</v>
      </c>
      <c r="G2600" s="22"/>
      <c r="H2600" s="23"/>
      <c r="I2600" s="22">
        <f t="shared" si="1081"/>
        <v>0</v>
      </c>
      <c r="J2600" s="314"/>
      <c r="K2600" s="314"/>
      <c r="L2600" s="314"/>
      <c r="M2600" s="314"/>
      <c r="N2600" s="327" t="s">
        <v>25</v>
      </c>
      <c r="O2600" s="324"/>
      <c r="P2600" s="325"/>
      <c r="Q2600" s="326"/>
      <c r="R2600" s="326"/>
      <c r="S2600" s="326">
        <f t="shared" si="1082"/>
        <v>0</v>
      </c>
      <c r="T2600" s="22"/>
      <c r="U2600" s="23"/>
      <c r="V2600" s="22">
        <f t="shared" si="1083"/>
        <v>0</v>
      </c>
      <c r="W2600" s="314"/>
      <c r="X2600" s="314"/>
      <c r="Y2600" s="314"/>
      <c r="Z2600" s="314"/>
      <c r="AA2600" s="327" t="s">
        <v>25</v>
      </c>
      <c r="AB2600" s="324"/>
      <c r="AC2600" s="325"/>
      <c r="AD2600" s="326"/>
      <c r="AE2600" s="326"/>
      <c r="AF2600" s="326">
        <f t="shared" si="1084"/>
        <v>0</v>
      </c>
      <c r="AG2600" s="22"/>
      <c r="AH2600" s="23"/>
      <c r="AI2600" s="22">
        <f t="shared" si="1085"/>
        <v>0</v>
      </c>
      <c r="AJ2600" s="314"/>
      <c r="AK2600" s="314"/>
      <c r="AL2600" s="314"/>
      <c r="AM2600" s="314"/>
      <c r="AN2600" s="31" t="s">
        <v>25</v>
      </c>
      <c r="AO2600" s="11"/>
      <c r="AP2600" s="12"/>
      <c r="AQ2600" s="28"/>
      <c r="AR2600" s="28"/>
      <c r="AS2600" s="28">
        <f t="shared" si="1086"/>
        <v>0</v>
      </c>
      <c r="AT2600" s="10"/>
      <c r="AU2600" s="15"/>
      <c r="AV2600" s="10">
        <f t="shared" si="1087"/>
        <v>0</v>
      </c>
      <c r="AW2600" s="5"/>
      <c r="AX2600" s="5"/>
      <c r="AY2600" s="5"/>
      <c r="AZ2600" s="5"/>
      <c r="BA2600" s="31" t="s">
        <v>25</v>
      </c>
      <c r="BB2600" s="11"/>
      <c r="BC2600" s="12"/>
      <c r="BD2600" s="28"/>
      <c r="BE2600" s="28"/>
      <c r="BF2600" s="28">
        <f t="shared" si="1088"/>
        <v>0</v>
      </c>
      <c r="BG2600" s="10"/>
      <c r="BH2600" s="15"/>
      <c r="BI2600" s="10">
        <f t="shared" si="1089"/>
        <v>0</v>
      </c>
      <c r="BJ2600" s="5"/>
      <c r="BK2600" s="5"/>
      <c r="BL2600" s="5"/>
      <c r="BM2600" s="5"/>
      <c r="BN2600" s="31" t="s">
        <v>25</v>
      </c>
      <c r="BO2600" s="11"/>
      <c r="BP2600" s="12"/>
      <c r="BQ2600" s="28"/>
      <c r="BR2600" s="28"/>
      <c r="BS2600" s="28">
        <f t="shared" si="1090"/>
        <v>0</v>
      </c>
      <c r="BT2600" s="10"/>
      <c r="BU2600" s="15"/>
      <c r="BV2600" s="10">
        <f t="shared" si="1091"/>
        <v>0</v>
      </c>
      <c r="BW2600" s="5"/>
      <c r="BX2600" s="5"/>
      <c r="BY2600" s="5"/>
      <c r="BZ2600" s="5"/>
      <c r="CA2600" s="31" t="s">
        <v>25</v>
      </c>
      <c r="CB2600" s="11"/>
      <c r="CC2600" s="12"/>
      <c r="CD2600" s="28"/>
      <c r="CE2600" s="28"/>
      <c r="CF2600" s="28">
        <f t="shared" si="1092"/>
        <v>0</v>
      </c>
      <c r="CG2600" s="10"/>
      <c r="CH2600" s="15"/>
      <c r="CI2600" s="10">
        <f t="shared" si="1093"/>
        <v>0</v>
      </c>
      <c r="CJ2600" s="5"/>
      <c r="CK2600" s="5"/>
      <c r="CL2600" s="5"/>
      <c r="CM2600" s="5"/>
      <c r="CN2600" s="31" t="s">
        <v>25</v>
      </c>
      <c r="CO2600" s="11"/>
      <c r="CP2600" s="12"/>
      <c r="CQ2600" s="28"/>
      <c r="CR2600" s="28"/>
      <c r="CS2600" s="28">
        <f t="shared" si="1094"/>
        <v>0</v>
      </c>
      <c r="CT2600" s="10"/>
      <c r="CU2600" s="15"/>
      <c r="CV2600" s="10">
        <f t="shared" si="1095"/>
        <v>0</v>
      </c>
      <c r="CW2600" s="5"/>
      <c r="CX2600" s="5"/>
      <c r="CY2600" s="5"/>
      <c r="CZ2600" s="5"/>
      <c r="DA2600" s="31" t="s">
        <v>25</v>
      </c>
      <c r="DB2600" s="11"/>
      <c r="DC2600" s="12"/>
      <c r="DD2600" s="28"/>
      <c r="DE2600" s="28"/>
      <c r="DF2600" s="28">
        <f t="shared" si="1096"/>
        <v>0</v>
      </c>
      <c r="DG2600" s="10"/>
      <c r="DH2600" s="15"/>
      <c r="DI2600" s="10">
        <f t="shared" si="1097"/>
        <v>0</v>
      </c>
      <c r="DJ2600" s="5"/>
      <c r="DK2600" s="5"/>
      <c r="DL2600" s="5"/>
      <c r="DM2600" s="5"/>
    </row>
    <row r="2601" spans="1:117" x14ac:dyDescent="0.25">
      <c r="A2601" s="327" t="s">
        <v>25</v>
      </c>
      <c r="B2601" s="324"/>
      <c r="C2601" s="325"/>
      <c r="D2601" s="326"/>
      <c r="E2601" s="326"/>
      <c r="F2601" s="326">
        <f t="shared" si="1080"/>
        <v>0</v>
      </c>
      <c r="G2601" s="22"/>
      <c r="H2601" s="23"/>
      <c r="I2601" s="22">
        <f t="shared" si="1081"/>
        <v>0</v>
      </c>
      <c r="J2601" s="314"/>
      <c r="K2601" s="314"/>
      <c r="L2601" s="314"/>
      <c r="M2601" s="314"/>
      <c r="N2601" s="327" t="s">
        <v>25</v>
      </c>
      <c r="O2601" s="324"/>
      <c r="P2601" s="325"/>
      <c r="Q2601" s="326"/>
      <c r="R2601" s="326"/>
      <c r="S2601" s="326">
        <f t="shared" si="1082"/>
        <v>0</v>
      </c>
      <c r="T2601" s="22"/>
      <c r="U2601" s="23"/>
      <c r="V2601" s="22">
        <f t="shared" si="1083"/>
        <v>0</v>
      </c>
      <c r="W2601" s="314"/>
      <c r="X2601" s="314"/>
      <c r="Y2601" s="314"/>
      <c r="Z2601" s="314"/>
      <c r="AA2601" s="327" t="s">
        <v>25</v>
      </c>
      <c r="AB2601" s="324"/>
      <c r="AC2601" s="325"/>
      <c r="AD2601" s="326"/>
      <c r="AE2601" s="326"/>
      <c r="AF2601" s="326">
        <f t="shared" si="1084"/>
        <v>0</v>
      </c>
      <c r="AG2601" s="22"/>
      <c r="AH2601" s="23"/>
      <c r="AI2601" s="22">
        <f t="shared" si="1085"/>
        <v>0</v>
      </c>
      <c r="AJ2601" s="314"/>
      <c r="AK2601" s="314"/>
      <c r="AL2601" s="314"/>
      <c r="AM2601" s="314"/>
      <c r="AN2601" s="31" t="s">
        <v>25</v>
      </c>
      <c r="AO2601" s="11"/>
      <c r="AP2601" s="12"/>
      <c r="AQ2601" s="28"/>
      <c r="AR2601" s="28"/>
      <c r="AS2601" s="28">
        <f t="shared" si="1086"/>
        <v>0</v>
      </c>
      <c r="AT2601" s="10"/>
      <c r="AU2601" s="15"/>
      <c r="AV2601" s="10">
        <f t="shared" si="1087"/>
        <v>0</v>
      </c>
      <c r="AW2601" s="5"/>
      <c r="AX2601" s="5"/>
      <c r="AY2601" s="5"/>
      <c r="AZ2601" s="5"/>
      <c r="BA2601" s="31" t="s">
        <v>25</v>
      </c>
      <c r="BB2601" s="11"/>
      <c r="BC2601" s="12"/>
      <c r="BD2601" s="28"/>
      <c r="BE2601" s="28"/>
      <c r="BF2601" s="28">
        <f t="shared" si="1088"/>
        <v>0</v>
      </c>
      <c r="BG2601" s="10"/>
      <c r="BH2601" s="15"/>
      <c r="BI2601" s="10">
        <f t="shared" si="1089"/>
        <v>0</v>
      </c>
      <c r="BJ2601" s="5"/>
      <c r="BK2601" s="5"/>
      <c r="BL2601" s="5"/>
      <c r="BM2601" s="5"/>
      <c r="BN2601" s="31" t="s">
        <v>25</v>
      </c>
      <c r="BO2601" s="11"/>
      <c r="BP2601" s="12"/>
      <c r="BQ2601" s="28"/>
      <c r="BR2601" s="28"/>
      <c r="BS2601" s="28">
        <f t="shared" si="1090"/>
        <v>0</v>
      </c>
      <c r="BT2601" s="10"/>
      <c r="BU2601" s="15"/>
      <c r="BV2601" s="10">
        <f t="shared" si="1091"/>
        <v>0</v>
      </c>
      <c r="BW2601" s="5"/>
      <c r="BX2601" s="5"/>
      <c r="BY2601" s="5"/>
      <c r="BZ2601" s="5"/>
      <c r="CA2601" s="31" t="s">
        <v>25</v>
      </c>
      <c r="CB2601" s="11"/>
      <c r="CC2601" s="12"/>
      <c r="CD2601" s="28"/>
      <c r="CE2601" s="28"/>
      <c r="CF2601" s="28">
        <f t="shared" si="1092"/>
        <v>0</v>
      </c>
      <c r="CG2601" s="10"/>
      <c r="CH2601" s="15"/>
      <c r="CI2601" s="10">
        <f t="shared" si="1093"/>
        <v>0</v>
      </c>
      <c r="CJ2601" s="5"/>
      <c r="CK2601" s="5"/>
      <c r="CL2601" s="5"/>
      <c r="CM2601" s="5"/>
      <c r="CN2601" s="31" t="s">
        <v>25</v>
      </c>
      <c r="CO2601" s="11"/>
      <c r="CP2601" s="12"/>
      <c r="CQ2601" s="28"/>
      <c r="CR2601" s="28"/>
      <c r="CS2601" s="28">
        <f t="shared" si="1094"/>
        <v>0</v>
      </c>
      <c r="CT2601" s="10"/>
      <c r="CU2601" s="15"/>
      <c r="CV2601" s="10">
        <f t="shared" si="1095"/>
        <v>0</v>
      </c>
      <c r="CW2601" s="5"/>
      <c r="CX2601" s="5"/>
      <c r="CY2601" s="5"/>
      <c r="CZ2601" s="5"/>
      <c r="DA2601" s="31" t="s">
        <v>25</v>
      </c>
      <c r="DB2601" s="11"/>
      <c r="DC2601" s="12"/>
      <c r="DD2601" s="28"/>
      <c r="DE2601" s="28"/>
      <c r="DF2601" s="28">
        <f t="shared" si="1096"/>
        <v>0</v>
      </c>
      <c r="DG2601" s="10"/>
      <c r="DH2601" s="15"/>
      <c r="DI2601" s="10">
        <f t="shared" si="1097"/>
        <v>0</v>
      </c>
      <c r="DJ2601" s="5"/>
      <c r="DK2601" s="5"/>
      <c r="DL2601" s="5"/>
      <c r="DM2601" s="5"/>
    </row>
    <row r="2602" spans="1:117" x14ac:dyDescent="0.25">
      <c r="A2602" s="327" t="s">
        <v>25</v>
      </c>
      <c r="B2602" s="324"/>
      <c r="C2602" s="325"/>
      <c r="D2602" s="326"/>
      <c r="E2602" s="326"/>
      <c r="F2602" s="326">
        <f t="shared" si="1080"/>
        <v>0</v>
      </c>
      <c r="G2602" s="22"/>
      <c r="H2602" s="23"/>
      <c r="I2602" s="22">
        <f t="shared" si="1081"/>
        <v>0</v>
      </c>
      <c r="J2602" s="314"/>
      <c r="K2602" s="314"/>
      <c r="L2602" s="314"/>
      <c r="M2602" s="314"/>
      <c r="N2602" s="327" t="s">
        <v>25</v>
      </c>
      <c r="O2602" s="324"/>
      <c r="P2602" s="325"/>
      <c r="Q2602" s="326"/>
      <c r="R2602" s="326"/>
      <c r="S2602" s="326">
        <f t="shared" si="1082"/>
        <v>0</v>
      </c>
      <c r="T2602" s="22"/>
      <c r="U2602" s="23"/>
      <c r="V2602" s="22">
        <f t="shared" si="1083"/>
        <v>0</v>
      </c>
      <c r="W2602" s="314"/>
      <c r="X2602" s="314"/>
      <c r="Y2602" s="314"/>
      <c r="Z2602" s="314"/>
      <c r="AA2602" s="327" t="s">
        <v>25</v>
      </c>
      <c r="AB2602" s="324"/>
      <c r="AC2602" s="325"/>
      <c r="AD2602" s="326"/>
      <c r="AE2602" s="326"/>
      <c r="AF2602" s="326">
        <f t="shared" si="1084"/>
        <v>0</v>
      </c>
      <c r="AG2602" s="22"/>
      <c r="AH2602" s="23"/>
      <c r="AI2602" s="22">
        <f t="shared" si="1085"/>
        <v>0</v>
      </c>
      <c r="AJ2602" s="314"/>
      <c r="AK2602" s="314"/>
      <c r="AL2602" s="314"/>
      <c r="AM2602" s="314"/>
      <c r="AN2602" s="31" t="s">
        <v>25</v>
      </c>
      <c r="AO2602" s="11"/>
      <c r="AP2602" s="12"/>
      <c r="AQ2602" s="28"/>
      <c r="AR2602" s="28"/>
      <c r="AS2602" s="28">
        <f t="shared" si="1086"/>
        <v>0</v>
      </c>
      <c r="AT2602" s="10"/>
      <c r="AU2602" s="15"/>
      <c r="AV2602" s="10">
        <f t="shared" si="1087"/>
        <v>0</v>
      </c>
      <c r="AW2602" s="5"/>
      <c r="AX2602" s="5"/>
      <c r="AY2602" s="5"/>
      <c r="AZ2602" s="5"/>
      <c r="BA2602" s="31" t="s">
        <v>25</v>
      </c>
      <c r="BB2602" s="11"/>
      <c r="BC2602" s="12"/>
      <c r="BD2602" s="28"/>
      <c r="BE2602" s="28"/>
      <c r="BF2602" s="28">
        <f t="shared" si="1088"/>
        <v>0</v>
      </c>
      <c r="BG2602" s="10"/>
      <c r="BH2602" s="15"/>
      <c r="BI2602" s="10">
        <f t="shared" si="1089"/>
        <v>0</v>
      </c>
      <c r="BJ2602" s="5"/>
      <c r="BK2602" s="5"/>
      <c r="BL2602" s="5"/>
      <c r="BM2602" s="5"/>
      <c r="BN2602" s="31" t="s">
        <v>25</v>
      </c>
      <c r="BO2602" s="11"/>
      <c r="BP2602" s="12"/>
      <c r="BQ2602" s="28"/>
      <c r="BR2602" s="28"/>
      <c r="BS2602" s="28">
        <f t="shared" si="1090"/>
        <v>0</v>
      </c>
      <c r="BT2602" s="10"/>
      <c r="BU2602" s="15"/>
      <c r="BV2602" s="10">
        <f t="shared" si="1091"/>
        <v>0</v>
      </c>
      <c r="BW2602" s="5"/>
      <c r="BX2602" s="5"/>
      <c r="BY2602" s="5"/>
      <c r="BZ2602" s="5"/>
      <c r="CA2602" s="31" t="s">
        <v>25</v>
      </c>
      <c r="CB2602" s="11"/>
      <c r="CC2602" s="12"/>
      <c r="CD2602" s="28"/>
      <c r="CE2602" s="28"/>
      <c r="CF2602" s="28">
        <f t="shared" si="1092"/>
        <v>0</v>
      </c>
      <c r="CG2602" s="10"/>
      <c r="CH2602" s="15"/>
      <c r="CI2602" s="10">
        <f t="shared" si="1093"/>
        <v>0</v>
      </c>
      <c r="CJ2602" s="5"/>
      <c r="CK2602" s="5"/>
      <c r="CL2602" s="5"/>
      <c r="CM2602" s="5"/>
      <c r="CN2602" s="31" t="s">
        <v>25</v>
      </c>
      <c r="CO2602" s="11"/>
      <c r="CP2602" s="12"/>
      <c r="CQ2602" s="28"/>
      <c r="CR2602" s="28"/>
      <c r="CS2602" s="28">
        <f t="shared" si="1094"/>
        <v>0</v>
      </c>
      <c r="CT2602" s="10"/>
      <c r="CU2602" s="15"/>
      <c r="CV2602" s="10">
        <f t="shared" si="1095"/>
        <v>0</v>
      </c>
      <c r="CW2602" s="5"/>
      <c r="CX2602" s="5"/>
      <c r="CY2602" s="5"/>
      <c r="CZ2602" s="5"/>
      <c r="DA2602" s="31" t="s">
        <v>25</v>
      </c>
      <c r="DB2602" s="11"/>
      <c r="DC2602" s="12"/>
      <c r="DD2602" s="28"/>
      <c r="DE2602" s="28"/>
      <c r="DF2602" s="28">
        <f t="shared" si="1096"/>
        <v>0</v>
      </c>
      <c r="DG2602" s="10"/>
      <c r="DH2602" s="15"/>
      <c r="DI2602" s="10">
        <f t="shared" si="1097"/>
        <v>0</v>
      </c>
      <c r="DJ2602" s="5"/>
      <c r="DK2602" s="5"/>
      <c r="DL2602" s="5"/>
      <c r="DM2602" s="5"/>
    </row>
    <row r="2603" spans="1:117" x14ac:dyDescent="0.25">
      <c r="A2603" s="327" t="s">
        <v>39</v>
      </c>
      <c r="B2603" s="324"/>
      <c r="C2603" s="325"/>
      <c r="D2603" s="326"/>
      <c r="E2603" s="326"/>
      <c r="F2603" s="326"/>
      <c r="G2603" s="22"/>
      <c r="H2603" s="23"/>
      <c r="I2603" s="22">
        <f t="shared" ref="I2603:I2605" si="1098">SUM(G2603*H2603)</f>
        <v>0</v>
      </c>
      <c r="J2603" s="314"/>
      <c r="K2603" s="314"/>
      <c r="L2603" s="314"/>
      <c r="M2603" s="314"/>
      <c r="N2603" s="327" t="s">
        <v>39</v>
      </c>
      <c r="O2603" s="324"/>
      <c r="P2603" s="325"/>
      <c r="Q2603" s="326"/>
      <c r="R2603" s="326"/>
      <c r="S2603" s="326"/>
      <c r="T2603" s="22"/>
      <c r="U2603" s="23"/>
      <c r="V2603" s="22">
        <f t="shared" ref="V2603:V2605" si="1099">SUM(T2603*U2603)</f>
        <v>0</v>
      </c>
      <c r="W2603" s="314"/>
      <c r="X2603" s="314"/>
      <c r="Y2603" s="314"/>
      <c r="Z2603" s="314"/>
      <c r="AA2603" s="327" t="s">
        <v>39</v>
      </c>
      <c r="AB2603" s="324"/>
      <c r="AC2603" s="325"/>
      <c r="AD2603" s="326"/>
      <c r="AE2603" s="326"/>
      <c r="AF2603" s="326"/>
      <c r="AG2603" s="22"/>
      <c r="AH2603" s="23"/>
      <c r="AI2603" s="22">
        <f t="shared" ref="AI2603:AI2624" si="1100">SUM(AG2603*AH2603)</f>
        <v>0</v>
      </c>
      <c r="AJ2603" s="314"/>
      <c r="AK2603" s="314"/>
      <c r="AL2603" s="314"/>
      <c r="AM2603" s="314"/>
      <c r="AN2603" s="31" t="s">
        <v>39</v>
      </c>
      <c r="AO2603" s="11"/>
      <c r="AP2603" s="12"/>
      <c r="AQ2603" s="28"/>
      <c r="AR2603" s="28"/>
      <c r="AS2603" s="28"/>
      <c r="AT2603" s="10"/>
      <c r="AU2603" s="15"/>
      <c r="AV2603" s="10">
        <f t="shared" ref="AV2603:AV2624" si="1101">SUM(AT2603*AU2603)</f>
        <v>0</v>
      </c>
      <c r="AW2603" s="5"/>
      <c r="AX2603" s="5"/>
      <c r="AY2603" s="5"/>
      <c r="AZ2603" s="5"/>
      <c r="BA2603" s="31" t="s">
        <v>39</v>
      </c>
      <c r="BB2603" s="11"/>
      <c r="BC2603" s="12"/>
      <c r="BD2603" s="28"/>
      <c r="BE2603" s="28"/>
      <c r="BF2603" s="28"/>
      <c r="BG2603" s="10"/>
      <c r="BH2603" s="15"/>
      <c r="BI2603" s="10">
        <f t="shared" ref="BI2603:BI2624" si="1102">SUM(BG2603*BH2603)</f>
        <v>0</v>
      </c>
      <c r="BJ2603" s="5"/>
      <c r="BK2603" s="5"/>
      <c r="BL2603" s="5"/>
      <c r="BM2603" s="5"/>
      <c r="BN2603" s="31" t="s">
        <v>39</v>
      </c>
      <c r="BO2603" s="11"/>
      <c r="BP2603" s="12"/>
      <c r="BQ2603" s="28"/>
      <c r="BR2603" s="28"/>
      <c r="BS2603" s="28"/>
      <c r="BT2603" s="10"/>
      <c r="BU2603" s="15"/>
      <c r="BV2603" s="10">
        <f t="shared" ref="BV2603:BV2624" si="1103">SUM(BT2603*BU2603)</f>
        <v>0</v>
      </c>
      <c r="BW2603" s="5"/>
      <c r="BX2603" s="5"/>
      <c r="BY2603" s="5"/>
      <c r="BZ2603" s="5"/>
      <c r="CA2603" s="31" t="s">
        <v>39</v>
      </c>
      <c r="CB2603" s="11"/>
      <c r="CC2603" s="12"/>
      <c r="CD2603" s="28"/>
      <c r="CE2603" s="28"/>
      <c r="CF2603" s="28"/>
      <c r="CG2603" s="10"/>
      <c r="CH2603" s="15"/>
      <c r="CI2603" s="10">
        <f t="shared" ref="CI2603:CI2624" si="1104">SUM(CG2603*CH2603)</f>
        <v>0</v>
      </c>
      <c r="CJ2603" s="5"/>
      <c r="CK2603" s="5"/>
      <c r="CL2603" s="5"/>
      <c r="CM2603" s="5"/>
      <c r="CN2603" s="31" t="s">
        <v>39</v>
      </c>
      <c r="CO2603" s="11"/>
      <c r="CP2603" s="12"/>
      <c r="CQ2603" s="28"/>
      <c r="CR2603" s="28"/>
      <c r="CS2603" s="28"/>
      <c r="CT2603" s="10"/>
      <c r="CU2603" s="15"/>
      <c r="CV2603" s="10">
        <f t="shared" ref="CV2603:CV2624" si="1105">SUM(CT2603*CU2603)</f>
        <v>0</v>
      </c>
      <c r="CW2603" s="5"/>
      <c r="CX2603" s="5"/>
      <c r="CY2603" s="5"/>
      <c r="CZ2603" s="5"/>
      <c r="DA2603" s="31" t="s">
        <v>39</v>
      </c>
      <c r="DB2603" s="11"/>
      <c r="DC2603" s="12"/>
      <c r="DD2603" s="28"/>
      <c r="DE2603" s="28"/>
      <c r="DF2603" s="28"/>
      <c r="DG2603" s="10"/>
      <c r="DH2603" s="15"/>
      <c r="DI2603" s="10">
        <f t="shared" ref="DI2603:DI2624" si="1106">SUM(DG2603*DH2603)</f>
        <v>0</v>
      </c>
      <c r="DJ2603" s="5"/>
      <c r="DK2603" s="5"/>
      <c r="DL2603" s="5"/>
      <c r="DM2603" s="5"/>
    </row>
    <row r="2604" spans="1:117" x14ac:dyDescent="0.25">
      <c r="A2604" s="327" t="s">
        <v>39</v>
      </c>
      <c r="B2604" s="324"/>
      <c r="C2604" s="325"/>
      <c r="D2604" s="326"/>
      <c r="E2604" s="326"/>
      <c r="F2604" s="326"/>
      <c r="G2604" s="22"/>
      <c r="H2604" s="23"/>
      <c r="I2604" s="22">
        <f t="shared" si="1098"/>
        <v>0</v>
      </c>
      <c r="J2604" s="314"/>
      <c r="K2604" s="314"/>
      <c r="L2604" s="314"/>
      <c r="M2604" s="314"/>
      <c r="N2604" s="327" t="s">
        <v>39</v>
      </c>
      <c r="O2604" s="324"/>
      <c r="P2604" s="325"/>
      <c r="Q2604" s="326"/>
      <c r="R2604" s="326"/>
      <c r="S2604" s="326"/>
      <c r="T2604" s="22"/>
      <c r="U2604" s="23"/>
      <c r="V2604" s="22">
        <f t="shared" si="1099"/>
        <v>0</v>
      </c>
      <c r="W2604" s="314"/>
      <c r="X2604" s="314"/>
      <c r="Y2604" s="314"/>
      <c r="Z2604" s="314"/>
      <c r="AA2604" s="327" t="s">
        <v>39</v>
      </c>
      <c r="AB2604" s="324"/>
      <c r="AC2604" s="325"/>
      <c r="AD2604" s="326"/>
      <c r="AE2604" s="326"/>
      <c r="AF2604" s="326"/>
      <c r="AG2604" s="22"/>
      <c r="AH2604" s="23"/>
      <c r="AI2604" s="22">
        <f t="shared" si="1100"/>
        <v>0</v>
      </c>
      <c r="AJ2604" s="314"/>
      <c r="AK2604" s="314"/>
      <c r="AL2604" s="314"/>
      <c r="AM2604" s="314"/>
      <c r="AN2604" s="31" t="s">
        <v>39</v>
      </c>
      <c r="AO2604" s="11"/>
      <c r="AP2604" s="12"/>
      <c r="AQ2604" s="28"/>
      <c r="AR2604" s="28"/>
      <c r="AS2604" s="28"/>
      <c r="AT2604" s="10"/>
      <c r="AU2604" s="15"/>
      <c r="AV2604" s="10">
        <f t="shared" si="1101"/>
        <v>0</v>
      </c>
      <c r="AW2604" s="5"/>
      <c r="AX2604" s="5"/>
      <c r="AY2604" s="5"/>
      <c r="AZ2604" s="5"/>
      <c r="BA2604" s="31" t="s">
        <v>39</v>
      </c>
      <c r="BB2604" s="11"/>
      <c r="BC2604" s="12"/>
      <c r="BD2604" s="28"/>
      <c r="BE2604" s="28"/>
      <c r="BF2604" s="28"/>
      <c r="BG2604" s="10"/>
      <c r="BH2604" s="15"/>
      <c r="BI2604" s="10">
        <f t="shared" si="1102"/>
        <v>0</v>
      </c>
      <c r="BJ2604" s="5"/>
      <c r="BK2604" s="5"/>
      <c r="BL2604" s="5"/>
      <c r="BM2604" s="5"/>
      <c r="BN2604" s="31" t="s">
        <v>39</v>
      </c>
      <c r="BO2604" s="11"/>
      <c r="BP2604" s="12"/>
      <c r="BQ2604" s="28"/>
      <c r="BR2604" s="28"/>
      <c r="BS2604" s="28"/>
      <c r="BT2604" s="10"/>
      <c r="BU2604" s="15"/>
      <c r="BV2604" s="10">
        <f t="shared" si="1103"/>
        <v>0</v>
      </c>
      <c r="BW2604" s="5"/>
      <c r="BX2604" s="5"/>
      <c r="BY2604" s="5"/>
      <c r="BZ2604" s="5"/>
      <c r="CA2604" s="31" t="s">
        <v>39</v>
      </c>
      <c r="CB2604" s="11"/>
      <c r="CC2604" s="12"/>
      <c r="CD2604" s="28"/>
      <c r="CE2604" s="28"/>
      <c r="CF2604" s="28"/>
      <c r="CG2604" s="10"/>
      <c r="CH2604" s="15"/>
      <c r="CI2604" s="10">
        <f t="shared" si="1104"/>
        <v>0</v>
      </c>
      <c r="CJ2604" s="5"/>
      <c r="CK2604" s="5"/>
      <c r="CL2604" s="5"/>
      <c r="CM2604" s="5"/>
      <c r="CN2604" s="31" t="s">
        <v>39</v>
      </c>
      <c r="CO2604" s="11"/>
      <c r="CP2604" s="12"/>
      <c r="CQ2604" s="28"/>
      <c r="CR2604" s="28"/>
      <c r="CS2604" s="28"/>
      <c r="CT2604" s="10"/>
      <c r="CU2604" s="15"/>
      <c r="CV2604" s="10">
        <f t="shared" si="1105"/>
        <v>0</v>
      </c>
      <c r="CW2604" s="5"/>
      <c r="CX2604" s="5"/>
      <c r="CY2604" s="5"/>
      <c r="CZ2604" s="5"/>
      <c r="DA2604" s="31" t="s">
        <v>39</v>
      </c>
      <c r="DB2604" s="11"/>
      <c r="DC2604" s="12"/>
      <c r="DD2604" s="28"/>
      <c r="DE2604" s="28"/>
      <c r="DF2604" s="28"/>
      <c r="DG2604" s="10"/>
      <c r="DH2604" s="15"/>
      <c r="DI2604" s="10">
        <f t="shared" si="1106"/>
        <v>0</v>
      </c>
      <c r="DJ2604" s="5"/>
      <c r="DK2604" s="5"/>
      <c r="DL2604" s="5"/>
      <c r="DM2604" s="5"/>
    </row>
    <row r="2605" spans="1:117" x14ac:dyDescent="0.25">
      <c r="A2605" s="327" t="s">
        <v>39</v>
      </c>
      <c r="B2605" s="324"/>
      <c r="C2605" s="325"/>
      <c r="D2605" s="326"/>
      <c r="E2605" s="326"/>
      <c r="F2605" s="326"/>
      <c r="G2605" s="22"/>
      <c r="H2605" s="23"/>
      <c r="I2605" s="22">
        <f t="shared" si="1098"/>
        <v>0</v>
      </c>
      <c r="J2605" s="314"/>
      <c r="K2605" s="314"/>
      <c r="L2605" s="314"/>
      <c r="M2605" s="314"/>
      <c r="N2605" s="327" t="s">
        <v>39</v>
      </c>
      <c r="O2605" s="324"/>
      <c r="P2605" s="325"/>
      <c r="Q2605" s="326"/>
      <c r="R2605" s="326"/>
      <c r="S2605" s="326"/>
      <c r="T2605" s="22"/>
      <c r="U2605" s="23"/>
      <c r="V2605" s="22">
        <f t="shared" si="1099"/>
        <v>0</v>
      </c>
      <c r="W2605" s="314"/>
      <c r="X2605" s="314"/>
      <c r="Y2605" s="314"/>
      <c r="Z2605" s="314"/>
      <c r="AA2605" s="327" t="s">
        <v>39</v>
      </c>
      <c r="AB2605" s="324"/>
      <c r="AC2605" s="325"/>
      <c r="AD2605" s="326"/>
      <c r="AE2605" s="326"/>
      <c r="AF2605" s="326"/>
      <c r="AG2605" s="22"/>
      <c r="AH2605" s="23"/>
      <c r="AI2605" s="22">
        <f t="shared" si="1100"/>
        <v>0</v>
      </c>
      <c r="AJ2605" s="314"/>
      <c r="AK2605" s="314"/>
      <c r="AL2605" s="314"/>
      <c r="AM2605" s="314"/>
      <c r="AN2605" s="31" t="s">
        <v>39</v>
      </c>
      <c r="AO2605" s="11"/>
      <c r="AP2605" s="12"/>
      <c r="AQ2605" s="28"/>
      <c r="AR2605" s="28"/>
      <c r="AS2605" s="28"/>
      <c r="AT2605" s="10"/>
      <c r="AU2605" s="15"/>
      <c r="AV2605" s="10">
        <f t="shared" si="1101"/>
        <v>0</v>
      </c>
      <c r="AW2605" s="5"/>
      <c r="AX2605" s="5"/>
      <c r="AY2605" s="5"/>
      <c r="AZ2605" s="5"/>
      <c r="BA2605" s="31" t="s">
        <v>39</v>
      </c>
      <c r="BB2605" s="11"/>
      <c r="BC2605" s="12"/>
      <c r="BD2605" s="28"/>
      <c r="BE2605" s="28"/>
      <c r="BF2605" s="28"/>
      <c r="BG2605" s="10"/>
      <c r="BH2605" s="15"/>
      <c r="BI2605" s="10">
        <f t="shared" si="1102"/>
        <v>0</v>
      </c>
      <c r="BJ2605" s="5"/>
      <c r="BK2605" s="5"/>
      <c r="BL2605" s="5"/>
      <c r="BM2605" s="5"/>
      <c r="BN2605" s="31" t="s">
        <v>39</v>
      </c>
      <c r="BO2605" s="11"/>
      <c r="BP2605" s="12"/>
      <c r="BQ2605" s="28"/>
      <c r="BR2605" s="28"/>
      <c r="BS2605" s="28"/>
      <c r="BT2605" s="10"/>
      <c r="BU2605" s="15"/>
      <c r="BV2605" s="10">
        <f t="shared" si="1103"/>
        <v>0</v>
      </c>
      <c r="BW2605" s="5"/>
      <c r="BX2605" s="5"/>
      <c r="BY2605" s="5"/>
      <c r="BZ2605" s="5"/>
      <c r="CA2605" s="31" t="s">
        <v>39</v>
      </c>
      <c r="CB2605" s="11"/>
      <c r="CC2605" s="12"/>
      <c r="CD2605" s="28"/>
      <c r="CE2605" s="28"/>
      <c r="CF2605" s="28"/>
      <c r="CG2605" s="10"/>
      <c r="CH2605" s="15"/>
      <c r="CI2605" s="10">
        <f t="shared" si="1104"/>
        <v>0</v>
      </c>
      <c r="CJ2605" s="5"/>
      <c r="CK2605" s="5"/>
      <c r="CL2605" s="5"/>
      <c r="CM2605" s="5"/>
      <c r="CN2605" s="31" t="s">
        <v>39</v>
      </c>
      <c r="CO2605" s="11"/>
      <c r="CP2605" s="12"/>
      <c r="CQ2605" s="28"/>
      <c r="CR2605" s="28"/>
      <c r="CS2605" s="28"/>
      <c r="CT2605" s="10"/>
      <c r="CU2605" s="15"/>
      <c r="CV2605" s="10">
        <f t="shared" si="1105"/>
        <v>0</v>
      </c>
      <c r="CW2605" s="5"/>
      <c r="CX2605" s="5"/>
      <c r="CY2605" s="5"/>
      <c r="CZ2605" s="5"/>
      <c r="DA2605" s="31" t="s">
        <v>39</v>
      </c>
      <c r="DB2605" s="11"/>
      <c r="DC2605" s="12"/>
      <c r="DD2605" s="28"/>
      <c r="DE2605" s="28"/>
      <c r="DF2605" s="28"/>
      <c r="DG2605" s="10"/>
      <c r="DH2605" s="15"/>
      <c r="DI2605" s="10">
        <f t="shared" si="1106"/>
        <v>0</v>
      </c>
      <c r="DJ2605" s="5"/>
      <c r="DK2605" s="5"/>
      <c r="DL2605" s="5"/>
      <c r="DM2605" s="5"/>
    </row>
    <row r="2606" spans="1:117" x14ac:dyDescent="0.25">
      <c r="A2606" s="328" t="s">
        <v>28</v>
      </c>
      <c r="B2606" s="324" t="s">
        <v>1277</v>
      </c>
      <c r="C2606" s="325"/>
      <c r="D2606" s="326"/>
      <c r="E2606" s="326"/>
      <c r="F2606" s="326"/>
      <c r="G2606" s="22">
        <v>30</v>
      </c>
      <c r="H2606" s="329" t="e">
        <f>SUM(VENEER!Z124)</f>
        <v>#DIV/0!</v>
      </c>
      <c r="I2606" s="22" t="e">
        <f t="shared" ref="I2606:I2624" si="1107">SUM(G2606*H2606)</f>
        <v>#DIV/0!</v>
      </c>
      <c r="J2606" s="329" t="s">
        <v>1338</v>
      </c>
      <c r="K2606" s="330"/>
      <c r="L2606" s="314"/>
      <c r="M2606" s="314"/>
      <c r="N2606" s="328" t="s">
        <v>28</v>
      </c>
      <c r="O2606" s="324" t="s">
        <v>1277</v>
      </c>
      <c r="P2606" s="325"/>
      <c r="Q2606" s="326"/>
      <c r="R2606" s="326"/>
      <c r="S2606" s="326"/>
      <c r="T2606" s="22">
        <v>30</v>
      </c>
      <c r="U2606" s="329">
        <v>128</v>
      </c>
      <c r="V2606" s="22">
        <f t="shared" ref="V2606:V2624" si="1108">SUM(T2606*U2606)</f>
        <v>3840</v>
      </c>
      <c r="W2606" s="329" t="s">
        <v>1514</v>
      </c>
      <c r="X2606" s="330"/>
      <c r="Y2606" s="314"/>
      <c r="Z2606" s="314"/>
      <c r="AA2606" s="328" t="s">
        <v>28</v>
      </c>
      <c r="AB2606" s="324" t="s">
        <v>1277</v>
      </c>
      <c r="AC2606" s="325"/>
      <c r="AD2606" s="326"/>
      <c r="AE2606" s="326"/>
      <c r="AF2606" s="326"/>
      <c r="AG2606" s="22">
        <v>30</v>
      </c>
      <c r="AH2606" s="329">
        <f>SUM('EGGER LAMINATE'!N122)/30</f>
        <v>87.36</v>
      </c>
      <c r="AI2606" s="22">
        <f t="shared" si="1100"/>
        <v>2620.8000000000002</v>
      </c>
      <c r="AJ2606" s="329" t="s">
        <v>1527</v>
      </c>
      <c r="AK2606" s="330"/>
      <c r="AL2606" s="314"/>
      <c r="AM2606" s="314"/>
      <c r="AN2606" s="32" t="s">
        <v>28</v>
      </c>
      <c r="AO2606" s="11" t="s">
        <v>1277</v>
      </c>
      <c r="AP2606" s="12" t="s">
        <v>1531</v>
      </c>
      <c r="AQ2606" s="28">
        <v>0.11</v>
      </c>
      <c r="AR2606" s="28">
        <v>1.9E-2</v>
      </c>
      <c r="AS2606" s="28"/>
      <c r="AT2606" s="10">
        <v>420</v>
      </c>
      <c r="AU2606" s="15">
        <v>9.1999999999999993</v>
      </c>
      <c r="AV2606" s="10">
        <f t="shared" si="1101"/>
        <v>3863.9999999999995</v>
      </c>
      <c r="AW2606" s="236"/>
      <c r="AX2606" s="13"/>
      <c r="AY2606" s="5"/>
      <c r="AZ2606" s="5"/>
      <c r="BA2606" s="32" t="s">
        <v>28</v>
      </c>
      <c r="BB2606" s="11" t="s">
        <v>1277</v>
      </c>
      <c r="BC2606" s="12" t="s">
        <v>1531</v>
      </c>
      <c r="BD2606" s="28">
        <v>0.11</v>
      </c>
      <c r="BE2606" s="28">
        <v>1.9E-2</v>
      </c>
      <c r="BF2606" s="28"/>
      <c r="BG2606" s="10">
        <v>9</v>
      </c>
      <c r="BH2606" s="15">
        <v>9.1999999999999993</v>
      </c>
      <c r="BI2606" s="10">
        <f t="shared" si="1102"/>
        <v>82.8</v>
      </c>
      <c r="BJ2606" s="236"/>
      <c r="BK2606" s="13"/>
      <c r="BL2606" s="5"/>
      <c r="BM2606" s="5"/>
      <c r="BN2606" s="32" t="s">
        <v>28</v>
      </c>
      <c r="BO2606" s="11" t="s">
        <v>1277</v>
      </c>
      <c r="BP2606" s="12" t="s">
        <v>1534</v>
      </c>
      <c r="BQ2606" s="28">
        <v>0.11</v>
      </c>
      <c r="BR2606" s="28">
        <v>1.9E-2</v>
      </c>
      <c r="BS2606" s="28"/>
      <c r="BT2606" s="10">
        <v>420</v>
      </c>
      <c r="BU2606" s="15">
        <v>2.65</v>
      </c>
      <c r="BV2606" s="10">
        <f t="shared" si="1103"/>
        <v>1113</v>
      </c>
      <c r="BW2606" s="236"/>
      <c r="BX2606" s="13"/>
      <c r="BY2606" s="5"/>
      <c r="BZ2606" s="5"/>
      <c r="CA2606" s="32" t="s">
        <v>28</v>
      </c>
      <c r="CB2606" s="11" t="s">
        <v>1277</v>
      </c>
      <c r="CC2606" s="12" t="s">
        <v>1534</v>
      </c>
      <c r="CD2606" s="28">
        <v>0.11</v>
      </c>
      <c r="CE2606" s="28">
        <v>1.9E-2</v>
      </c>
      <c r="CF2606" s="28"/>
      <c r="CG2606" s="10">
        <v>9</v>
      </c>
      <c r="CH2606" s="15">
        <v>2.65</v>
      </c>
      <c r="CI2606" s="10">
        <f t="shared" si="1104"/>
        <v>23.849999999999998</v>
      </c>
      <c r="CJ2606" s="236"/>
      <c r="CK2606" s="13"/>
      <c r="CL2606" s="5"/>
      <c r="CM2606" s="5"/>
      <c r="CN2606" s="32" t="s">
        <v>28</v>
      </c>
      <c r="CO2606" s="11" t="s">
        <v>1277</v>
      </c>
      <c r="CP2606" s="12" t="s">
        <v>1535</v>
      </c>
      <c r="CQ2606" s="28">
        <v>0.11</v>
      </c>
      <c r="CR2606" s="28">
        <v>1.9E-2</v>
      </c>
      <c r="CS2606" s="28"/>
      <c r="CT2606" s="10">
        <v>420</v>
      </c>
      <c r="CU2606" s="15">
        <v>7.4</v>
      </c>
      <c r="CV2606" s="10">
        <f t="shared" si="1105"/>
        <v>3108</v>
      </c>
      <c r="CW2606" s="236"/>
      <c r="CX2606" s="13"/>
      <c r="CY2606" s="5"/>
      <c r="CZ2606" s="5"/>
      <c r="DA2606" s="32" t="s">
        <v>28</v>
      </c>
      <c r="DB2606" s="11" t="s">
        <v>1277</v>
      </c>
      <c r="DC2606" s="12" t="s">
        <v>1535</v>
      </c>
      <c r="DD2606" s="28">
        <v>0.11</v>
      </c>
      <c r="DE2606" s="28">
        <v>1.9E-2</v>
      </c>
      <c r="DF2606" s="28"/>
      <c r="DG2606" s="10">
        <v>9</v>
      </c>
      <c r="DH2606" s="15">
        <v>7.4</v>
      </c>
      <c r="DI2606" s="10">
        <f t="shared" si="1106"/>
        <v>66.600000000000009</v>
      </c>
      <c r="DJ2606" s="236"/>
      <c r="DK2606" s="13"/>
      <c r="DL2606" s="5"/>
      <c r="DM2606" s="5"/>
    </row>
    <row r="2607" spans="1:117" x14ac:dyDescent="0.25">
      <c r="A2607" s="328" t="s">
        <v>28</v>
      </c>
      <c r="B2607" s="324"/>
      <c r="C2607" s="325"/>
      <c r="D2607" s="326"/>
      <c r="E2607" s="326"/>
      <c r="F2607" s="326"/>
      <c r="G2607" s="22"/>
      <c r="H2607" s="23"/>
      <c r="I2607" s="22">
        <f t="shared" si="1107"/>
        <v>0</v>
      </c>
      <c r="J2607" s="314"/>
      <c r="K2607" s="314"/>
      <c r="L2607" s="314"/>
      <c r="M2607" s="314"/>
      <c r="N2607" s="328" t="s">
        <v>28</v>
      </c>
      <c r="O2607" s="324"/>
      <c r="P2607" s="325"/>
      <c r="Q2607" s="326"/>
      <c r="R2607" s="326"/>
      <c r="S2607" s="326"/>
      <c r="T2607" s="22"/>
      <c r="U2607" s="23"/>
      <c r="V2607" s="22">
        <f t="shared" si="1108"/>
        <v>0</v>
      </c>
      <c r="W2607" s="314"/>
      <c r="X2607" s="314"/>
      <c r="Y2607" s="314"/>
      <c r="Z2607" s="314"/>
      <c r="AA2607" s="328" t="s">
        <v>28</v>
      </c>
      <c r="AB2607" s="324"/>
      <c r="AC2607" s="325"/>
      <c r="AD2607" s="326"/>
      <c r="AE2607" s="326"/>
      <c r="AF2607" s="326"/>
      <c r="AG2607" s="22"/>
      <c r="AH2607" s="23"/>
      <c r="AI2607" s="22">
        <f t="shared" si="1100"/>
        <v>0</v>
      </c>
      <c r="AJ2607" s="314"/>
      <c r="AK2607" s="314"/>
      <c r="AL2607" s="314"/>
      <c r="AM2607" s="314"/>
      <c r="AN2607" s="32" t="s">
        <v>28</v>
      </c>
      <c r="AO2607" s="11" t="s">
        <v>1277</v>
      </c>
      <c r="AP2607" s="12" t="s">
        <v>1531</v>
      </c>
      <c r="AQ2607" s="28">
        <v>0.03</v>
      </c>
      <c r="AR2607" s="28">
        <v>1.9E-2</v>
      </c>
      <c r="AS2607" s="28"/>
      <c r="AT2607" s="10">
        <v>420</v>
      </c>
      <c r="AU2607" s="15">
        <v>2.8</v>
      </c>
      <c r="AV2607" s="10">
        <f t="shared" si="1101"/>
        <v>1176</v>
      </c>
      <c r="AW2607" s="5"/>
      <c r="AX2607" s="5"/>
      <c r="AY2607" s="5"/>
      <c r="AZ2607" s="5"/>
      <c r="BA2607" s="32" t="s">
        <v>28</v>
      </c>
      <c r="BB2607" s="11" t="s">
        <v>1277</v>
      </c>
      <c r="BC2607" s="12" t="s">
        <v>1531</v>
      </c>
      <c r="BD2607" s="28">
        <v>0.03</v>
      </c>
      <c r="BE2607" s="28">
        <v>1.9E-2</v>
      </c>
      <c r="BF2607" s="28"/>
      <c r="BG2607" s="10">
        <v>9</v>
      </c>
      <c r="BH2607" s="15">
        <v>2.8</v>
      </c>
      <c r="BI2607" s="10">
        <f t="shared" si="1102"/>
        <v>25.2</v>
      </c>
      <c r="BJ2607" s="5"/>
      <c r="BK2607" s="5"/>
      <c r="BL2607" s="5"/>
      <c r="BM2607" s="5"/>
      <c r="BN2607" s="32" t="s">
        <v>28</v>
      </c>
      <c r="BO2607" s="11" t="s">
        <v>1277</v>
      </c>
      <c r="BP2607" s="12" t="s">
        <v>1534</v>
      </c>
      <c r="BQ2607" s="28">
        <v>0.03</v>
      </c>
      <c r="BR2607" s="28">
        <v>1.9E-2</v>
      </c>
      <c r="BS2607" s="28"/>
      <c r="BT2607" s="10">
        <v>420</v>
      </c>
      <c r="BU2607" s="15">
        <v>2.6</v>
      </c>
      <c r="BV2607" s="10">
        <f t="shared" si="1103"/>
        <v>1092</v>
      </c>
      <c r="BW2607" s="5"/>
      <c r="BX2607" s="5"/>
      <c r="BY2607" s="5"/>
      <c r="BZ2607" s="5"/>
      <c r="CA2607" s="32" t="s">
        <v>28</v>
      </c>
      <c r="CB2607" s="11" t="s">
        <v>1277</v>
      </c>
      <c r="CC2607" s="12" t="s">
        <v>1534</v>
      </c>
      <c r="CD2607" s="28">
        <v>0.03</v>
      </c>
      <c r="CE2607" s="28">
        <v>1.9E-2</v>
      </c>
      <c r="CF2607" s="28"/>
      <c r="CG2607" s="10">
        <v>9</v>
      </c>
      <c r="CH2607" s="15">
        <v>2.6</v>
      </c>
      <c r="CI2607" s="10">
        <f t="shared" si="1104"/>
        <v>23.400000000000002</v>
      </c>
      <c r="CJ2607" s="5"/>
      <c r="CK2607" s="5"/>
      <c r="CL2607" s="5"/>
      <c r="CM2607" s="5"/>
      <c r="CN2607" s="32" t="s">
        <v>28</v>
      </c>
      <c r="CO2607" s="11" t="s">
        <v>1277</v>
      </c>
      <c r="CP2607" s="12" t="s">
        <v>1535</v>
      </c>
      <c r="CQ2607" s="28">
        <v>0.03</v>
      </c>
      <c r="CR2607" s="28">
        <v>1.9E-2</v>
      </c>
      <c r="CS2607" s="28"/>
      <c r="CT2607" s="10">
        <v>420</v>
      </c>
      <c r="CU2607" s="15">
        <v>1.1000000000000001</v>
      </c>
      <c r="CV2607" s="10">
        <f t="shared" si="1105"/>
        <v>462.00000000000006</v>
      </c>
      <c r="CW2607" s="5"/>
      <c r="CX2607" s="5"/>
      <c r="CY2607" s="5"/>
      <c r="CZ2607" s="5"/>
      <c r="DA2607" s="32" t="s">
        <v>28</v>
      </c>
      <c r="DB2607" s="11" t="s">
        <v>1277</v>
      </c>
      <c r="DC2607" s="12" t="s">
        <v>1535</v>
      </c>
      <c r="DD2607" s="28">
        <v>0.03</v>
      </c>
      <c r="DE2607" s="28">
        <v>1.9E-2</v>
      </c>
      <c r="DF2607" s="28"/>
      <c r="DG2607" s="10">
        <v>9</v>
      </c>
      <c r="DH2607" s="15">
        <v>1.1000000000000001</v>
      </c>
      <c r="DI2607" s="10">
        <f t="shared" si="1106"/>
        <v>9.9</v>
      </c>
      <c r="DJ2607" s="5"/>
      <c r="DK2607" s="5"/>
      <c r="DL2607" s="5"/>
      <c r="DM2607" s="5"/>
    </row>
    <row r="2608" spans="1:117" x14ac:dyDescent="0.25">
      <c r="A2608" s="328" t="s">
        <v>28</v>
      </c>
      <c r="B2608" s="324"/>
      <c r="C2608" s="325"/>
      <c r="D2608" s="326"/>
      <c r="E2608" s="326"/>
      <c r="F2608" s="326"/>
      <c r="G2608" s="22"/>
      <c r="H2608" s="23"/>
      <c r="I2608" s="22">
        <f t="shared" si="1107"/>
        <v>0</v>
      </c>
      <c r="J2608" s="314"/>
      <c r="K2608" s="314"/>
      <c r="L2608" s="314"/>
      <c r="M2608" s="314"/>
      <c r="N2608" s="328" t="s">
        <v>28</v>
      </c>
      <c r="O2608" s="324"/>
      <c r="P2608" s="325"/>
      <c r="Q2608" s="326"/>
      <c r="R2608" s="326"/>
      <c r="S2608" s="326"/>
      <c r="T2608" s="22"/>
      <c r="U2608" s="23"/>
      <c r="V2608" s="22">
        <f t="shared" si="1108"/>
        <v>0</v>
      </c>
      <c r="W2608" s="314"/>
      <c r="X2608" s="314"/>
      <c r="Y2608" s="314"/>
      <c r="Z2608" s="314"/>
      <c r="AA2608" s="328" t="s">
        <v>28</v>
      </c>
      <c r="AB2608" s="324"/>
      <c r="AC2608" s="325"/>
      <c r="AD2608" s="326"/>
      <c r="AE2608" s="326"/>
      <c r="AF2608" s="326"/>
      <c r="AG2608" s="22"/>
      <c r="AH2608" s="23"/>
      <c r="AI2608" s="22">
        <f t="shared" si="1100"/>
        <v>0</v>
      </c>
      <c r="AJ2608" s="314"/>
      <c r="AK2608" s="314"/>
      <c r="AL2608" s="314"/>
      <c r="AM2608" s="314"/>
      <c r="AN2608" s="32" t="s">
        <v>28</v>
      </c>
      <c r="AO2608" s="11" t="s">
        <v>1532</v>
      </c>
      <c r="AP2608" s="12"/>
      <c r="AQ2608" s="28"/>
      <c r="AR2608" s="28"/>
      <c r="AS2608" s="28"/>
      <c r="AT2608" s="10">
        <v>0.3</v>
      </c>
      <c r="AU2608" s="15">
        <f>SUM(AV2606:AV2607)</f>
        <v>5040</v>
      </c>
      <c r="AV2608" s="10">
        <f t="shared" si="1101"/>
        <v>1512</v>
      </c>
      <c r="AW2608" s="5"/>
      <c r="AX2608" s="5"/>
      <c r="AY2608" s="5"/>
      <c r="AZ2608" s="5"/>
      <c r="BA2608" s="32" t="s">
        <v>28</v>
      </c>
      <c r="BB2608" s="11" t="s">
        <v>1532</v>
      </c>
      <c r="BC2608" s="12"/>
      <c r="BD2608" s="28"/>
      <c r="BE2608" s="28"/>
      <c r="BF2608" s="28"/>
      <c r="BG2608" s="10">
        <v>0.3</v>
      </c>
      <c r="BH2608" s="15">
        <f>SUM(BI2606:BI2607)</f>
        <v>108</v>
      </c>
      <c r="BI2608" s="10">
        <f t="shared" si="1102"/>
        <v>32.4</v>
      </c>
      <c r="BJ2608" s="5"/>
      <c r="BK2608" s="5"/>
      <c r="BL2608" s="5"/>
      <c r="BM2608" s="5"/>
      <c r="BN2608" s="32" t="s">
        <v>28</v>
      </c>
      <c r="BO2608" s="11" t="s">
        <v>1532</v>
      </c>
      <c r="BP2608" s="12"/>
      <c r="BQ2608" s="28"/>
      <c r="BR2608" s="28"/>
      <c r="BS2608" s="28"/>
      <c r="BT2608" s="10">
        <v>0.3</v>
      </c>
      <c r="BU2608" s="15">
        <f>SUM(BV2606:BV2607)</f>
        <v>2205</v>
      </c>
      <c r="BV2608" s="10">
        <f t="shared" si="1103"/>
        <v>661.5</v>
      </c>
      <c r="BW2608" s="5"/>
      <c r="BX2608" s="5"/>
      <c r="BY2608" s="5"/>
      <c r="BZ2608" s="5"/>
      <c r="CA2608" s="32" t="s">
        <v>28</v>
      </c>
      <c r="CB2608" s="11" t="s">
        <v>1532</v>
      </c>
      <c r="CC2608" s="12"/>
      <c r="CD2608" s="28"/>
      <c r="CE2608" s="28"/>
      <c r="CF2608" s="28"/>
      <c r="CG2608" s="10">
        <v>0.3</v>
      </c>
      <c r="CH2608" s="15">
        <f>SUM(CI2606:CI2607)</f>
        <v>47.25</v>
      </c>
      <c r="CI2608" s="10">
        <f t="shared" si="1104"/>
        <v>14.174999999999999</v>
      </c>
      <c r="CJ2608" s="5"/>
      <c r="CK2608" s="5"/>
      <c r="CL2608" s="5"/>
      <c r="CM2608" s="5"/>
      <c r="CN2608" s="32" t="s">
        <v>28</v>
      </c>
      <c r="CO2608" s="11" t="s">
        <v>1532</v>
      </c>
      <c r="CP2608" s="12"/>
      <c r="CQ2608" s="28"/>
      <c r="CR2608" s="28"/>
      <c r="CS2608" s="28"/>
      <c r="CT2608" s="10">
        <v>0.3</v>
      </c>
      <c r="CU2608" s="15">
        <f>SUM(CV2606:CV2607)</f>
        <v>3570</v>
      </c>
      <c r="CV2608" s="10">
        <f t="shared" si="1105"/>
        <v>1071</v>
      </c>
      <c r="CW2608" s="5"/>
      <c r="CX2608" s="5"/>
      <c r="CY2608" s="5"/>
      <c r="CZ2608" s="5"/>
      <c r="DA2608" s="32" t="s">
        <v>28</v>
      </c>
      <c r="DB2608" s="11" t="s">
        <v>1532</v>
      </c>
      <c r="DC2608" s="12"/>
      <c r="DD2608" s="28"/>
      <c r="DE2608" s="28"/>
      <c r="DF2608" s="28"/>
      <c r="DG2608" s="10">
        <v>0.3</v>
      </c>
      <c r="DH2608" s="15">
        <f>SUM(DI2606:DI2607)</f>
        <v>76.500000000000014</v>
      </c>
      <c r="DI2608" s="10">
        <f t="shared" si="1106"/>
        <v>22.950000000000003</v>
      </c>
      <c r="DJ2608" s="5"/>
      <c r="DK2608" s="5"/>
      <c r="DL2608" s="5"/>
      <c r="DM2608" s="5"/>
    </row>
    <row r="2609" spans="1:117" x14ac:dyDescent="0.25">
      <c r="A2609" s="311" t="s">
        <v>26</v>
      </c>
      <c r="B2609" s="324"/>
      <c r="C2609" s="325"/>
      <c r="D2609" s="326"/>
      <c r="E2609" s="326"/>
      <c r="F2609" s="326"/>
      <c r="G2609" s="331">
        <v>0.1</v>
      </c>
      <c r="H2609" s="23" t="e">
        <f>SUM(I2606:I2608)</f>
        <v>#DIV/0!</v>
      </c>
      <c r="I2609" s="22" t="e">
        <f t="shared" si="1107"/>
        <v>#DIV/0!</v>
      </c>
      <c r="J2609" s="314"/>
      <c r="K2609" s="314"/>
      <c r="L2609" s="314"/>
      <c r="M2609" s="314"/>
      <c r="N2609" s="311" t="s">
        <v>26</v>
      </c>
      <c r="O2609" s="324"/>
      <c r="P2609" s="325"/>
      <c r="Q2609" s="326"/>
      <c r="R2609" s="326"/>
      <c r="S2609" s="326"/>
      <c r="T2609" s="331">
        <v>0.1</v>
      </c>
      <c r="U2609" s="23">
        <f>SUM(V2606:V2608)</f>
        <v>3840</v>
      </c>
      <c r="V2609" s="22">
        <f t="shared" si="1108"/>
        <v>384</v>
      </c>
      <c r="W2609" s="314"/>
      <c r="X2609" s="314"/>
      <c r="Y2609" s="314"/>
      <c r="Z2609" s="314"/>
      <c r="AA2609" s="311" t="s">
        <v>26</v>
      </c>
      <c r="AB2609" s="324"/>
      <c r="AC2609" s="325"/>
      <c r="AD2609" s="326"/>
      <c r="AE2609" s="326"/>
      <c r="AF2609" s="326"/>
      <c r="AG2609" s="331">
        <v>0.1</v>
      </c>
      <c r="AH2609" s="23">
        <f>SUM(AI2606:AI2608)</f>
        <v>2620.8000000000002</v>
      </c>
      <c r="AI2609" s="22">
        <f t="shared" si="1100"/>
        <v>262.08000000000004</v>
      </c>
      <c r="AJ2609" s="314"/>
      <c r="AK2609" s="314"/>
      <c r="AL2609" s="314"/>
      <c r="AM2609" s="314"/>
      <c r="AN2609" t="s">
        <v>26</v>
      </c>
      <c r="AO2609" s="11"/>
      <c r="AP2609" s="12"/>
      <c r="AQ2609" s="28"/>
      <c r="AR2609" s="28"/>
      <c r="AS2609" s="28"/>
      <c r="AT2609" s="33">
        <v>0.1</v>
      </c>
      <c r="AU2609" s="15">
        <f>SUM(AV2606:AV2608)</f>
        <v>6552</v>
      </c>
      <c r="AV2609" s="10">
        <f t="shared" si="1101"/>
        <v>655.20000000000005</v>
      </c>
      <c r="AW2609" s="5"/>
      <c r="AX2609" s="5"/>
      <c r="AY2609" s="5"/>
      <c r="AZ2609" s="5"/>
      <c r="BA2609" t="s">
        <v>26</v>
      </c>
      <c r="BB2609" s="11"/>
      <c r="BC2609" s="12"/>
      <c r="BD2609" s="28"/>
      <c r="BE2609" s="28"/>
      <c r="BF2609" s="28"/>
      <c r="BG2609" s="33">
        <v>0.1</v>
      </c>
      <c r="BH2609" s="15">
        <f>SUM(BI2606:BI2608)</f>
        <v>140.4</v>
      </c>
      <c r="BI2609" s="10">
        <f t="shared" si="1102"/>
        <v>14.040000000000001</v>
      </c>
      <c r="BJ2609" s="5"/>
      <c r="BK2609" s="5"/>
      <c r="BL2609" s="5"/>
      <c r="BM2609" s="5"/>
      <c r="BN2609" t="s">
        <v>26</v>
      </c>
      <c r="BO2609" s="11"/>
      <c r="BP2609" s="12"/>
      <c r="BQ2609" s="28"/>
      <c r="BR2609" s="28"/>
      <c r="BS2609" s="28"/>
      <c r="BT2609" s="33">
        <v>0.1</v>
      </c>
      <c r="BU2609" s="15">
        <f>SUM(BV2606:BV2608)</f>
        <v>2866.5</v>
      </c>
      <c r="BV2609" s="10">
        <f t="shared" si="1103"/>
        <v>286.65000000000003</v>
      </c>
      <c r="BW2609" s="5"/>
      <c r="BX2609" s="5"/>
      <c r="BY2609" s="5"/>
      <c r="BZ2609" s="5"/>
      <c r="CA2609" t="s">
        <v>26</v>
      </c>
      <c r="CB2609" s="11"/>
      <c r="CC2609" s="12"/>
      <c r="CD2609" s="28"/>
      <c r="CE2609" s="28"/>
      <c r="CF2609" s="28"/>
      <c r="CG2609" s="33">
        <v>0.1</v>
      </c>
      <c r="CH2609" s="15">
        <f>SUM(CI2606:CI2608)</f>
        <v>61.424999999999997</v>
      </c>
      <c r="CI2609" s="10">
        <f t="shared" si="1104"/>
        <v>6.1425000000000001</v>
      </c>
      <c r="CJ2609" s="5"/>
      <c r="CK2609" s="5"/>
      <c r="CL2609" s="5"/>
      <c r="CM2609" s="5"/>
      <c r="CN2609" t="s">
        <v>26</v>
      </c>
      <c r="CO2609" s="11"/>
      <c r="CP2609" s="12"/>
      <c r="CQ2609" s="28"/>
      <c r="CR2609" s="28"/>
      <c r="CS2609" s="28"/>
      <c r="CT2609" s="33">
        <v>0.1</v>
      </c>
      <c r="CU2609" s="15">
        <f>SUM(CV2606:CV2608)</f>
        <v>4641</v>
      </c>
      <c r="CV2609" s="10">
        <f t="shared" si="1105"/>
        <v>464.1</v>
      </c>
      <c r="CW2609" s="5"/>
      <c r="CX2609" s="5"/>
      <c r="CY2609" s="5"/>
      <c r="CZ2609" s="5"/>
      <c r="DA2609" t="s">
        <v>26</v>
      </c>
      <c r="DB2609" s="11"/>
      <c r="DC2609" s="12"/>
      <c r="DD2609" s="28"/>
      <c r="DE2609" s="28"/>
      <c r="DF2609" s="28"/>
      <c r="DG2609" s="33">
        <v>0.1</v>
      </c>
      <c r="DH2609" s="15">
        <f>SUM(DI2606:DI2608)</f>
        <v>99.450000000000017</v>
      </c>
      <c r="DI2609" s="10">
        <f t="shared" si="1106"/>
        <v>9.9450000000000021</v>
      </c>
      <c r="DJ2609" s="5"/>
      <c r="DK2609" s="5"/>
      <c r="DL2609" s="5"/>
      <c r="DM2609" s="5"/>
    </row>
    <row r="2610" spans="1:117" x14ac:dyDescent="0.25">
      <c r="A2610" s="311"/>
      <c r="B2610" s="324" t="s">
        <v>27</v>
      </c>
      <c r="C2610" s="325"/>
      <c r="D2610" s="326"/>
      <c r="E2610" s="326"/>
      <c r="F2610" s="326"/>
      <c r="G2610" s="22">
        <f>SUM(G2597)</f>
        <v>300</v>
      </c>
      <c r="H2610" s="23">
        <v>0.5</v>
      </c>
      <c r="I2610" s="22">
        <f t="shared" si="1107"/>
        <v>150</v>
      </c>
      <c r="J2610" s="314"/>
      <c r="K2610" s="314"/>
      <c r="L2610" s="314"/>
      <c r="M2610" s="314"/>
      <c r="N2610" s="311"/>
      <c r="O2610" s="324" t="s">
        <v>27</v>
      </c>
      <c r="P2610" s="325"/>
      <c r="Q2610" s="326"/>
      <c r="R2610" s="326"/>
      <c r="S2610" s="326"/>
      <c r="T2610" s="22">
        <f>SUM(T2597)</f>
        <v>300</v>
      </c>
      <c r="U2610" s="23">
        <v>0.5</v>
      </c>
      <c r="V2610" s="22">
        <f t="shared" si="1108"/>
        <v>150</v>
      </c>
      <c r="W2610" s="314"/>
      <c r="X2610" s="314"/>
      <c r="Y2610" s="314"/>
      <c r="Z2610" s="314"/>
      <c r="AA2610" s="311"/>
      <c r="AB2610" s="324" t="s">
        <v>27</v>
      </c>
      <c r="AC2610" s="325"/>
      <c r="AD2610" s="326"/>
      <c r="AE2610" s="326"/>
      <c r="AF2610" s="326"/>
      <c r="AG2610" s="22">
        <f>SUM(AG2597)</f>
        <v>300</v>
      </c>
      <c r="AH2610" s="23">
        <v>0.5</v>
      </c>
      <c r="AI2610" s="22">
        <f t="shared" si="1100"/>
        <v>150</v>
      </c>
      <c r="AJ2610" s="314"/>
      <c r="AK2610" s="314"/>
      <c r="AL2610" s="314"/>
      <c r="AM2610" s="314"/>
      <c r="AO2610" s="11" t="s">
        <v>27</v>
      </c>
      <c r="AP2610" s="12"/>
      <c r="AQ2610" s="28"/>
      <c r="AR2610" s="28"/>
      <c r="AS2610" s="28"/>
      <c r="AT2610" s="10"/>
      <c r="AU2610" s="15"/>
      <c r="AV2610" s="10">
        <f t="shared" si="1101"/>
        <v>0</v>
      </c>
      <c r="AW2610" s="5"/>
      <c r="AX2610" s="5"/>
      <c r="AY2610" s="5"/>
      <c r="AZ2610" s="5"/>
      <c r="BB2610" s="11" t="s">
        <v>27</v>
      </c>
      <c r="BC2610" s="12"/>
      <c r="BD2610" s="28"/>
      <c r="BE2610" s="28"/>
      <c r="BF2610" s="28"/>
      <c r="BG2610" s="10"/>
      <c r="BH2610" s="15"/>
      <c r="BI2610" s="10">
        <f t="shared" si="1102"/>
        <v>0</v>
      </c>
      <c r="BJ2610" s="5"/>
      <c r="BK2610" s="5"/>
      <c r="BL2610" s="5"/>
      <c r="BM2610" s="5"/>
      <c r="BO2610" s="11" t="s">
        <v>27</v>
      </c>
      <c r="BP2610" s="12"/>
      <c r="BQ2610" s="28"/>
      <c r="BR2610" s="28"/>
      <c r="BS2610" s="28"/>
      <c r="BT2610" s="10"/>
      <c r="BU2610" s="15"/>
      <c r="BV2610" s="10">
        <f t="shared" si="1103"/>
        <v>0</v>
      </c>
      <c r="BW2610" s="5"/>
      <c r="BX2610" s="5"/>
      <c r="BY2610" s="5"/>
      <c r="BZ2610" s="5"/>
      <c r="CB2610" s="11" t="s">
        <v>27</v>
      </c>
      <c r="CC2610" s="12"/>
      <c r="CD2610" s="28"/>
      <c r="CE2610" s="28"/>
      <c r="CF2610" s="28"/>
      <c r="CG2610" s="10"/>
      <c r="CH2610" s="15"/>
      <c r="CI2610" s="10">
        <f t="shared" si="1104"/>
        <v>0</v>
      </c>
      <c r="CJ2610" s="5"/>
      <c r="CK2610" s="5"/>
      <c r="CL2610" s="5"/>
      <c r="CM2610" s="5"/>
      <c r="CO2610" s="11" t="s">
        <v>27</v>
      </c>
      <c r="CP2610" s="12"/>
      <c r="CQ2610" s="28"/>
      <c r="CR2610" s="28"/>
      <c r="CS2610" s="28"/>
      <c r="CT2610" s="10"/>
      <c r="CU2610" s="15"/>
      <c r="CV2610" s="10">
        <f t="shared" si="1105"/>
        <v>0</v>
      </c>
      <c r="CW2610" s="5"/>
      <c r="CX2610" s="5"/>
      <c r="CY2610" s="5"/>
      <c r="CZ2610" s="5"/>
      <c r="DB2610" s="11" t="s">
        <v>27</v>
      </c>
      <c r="DC2610" s="12"/>
      <c r="DD2610" s="28"/>
      <c r="DE2610" s="28"/>
      <c r="DF2610" s="28"/>
      <c r="DG2610" s="10"/>
      <c r="DH2610" s="15"/>
      <c r="DI2610" s="10">
        <f t="shared" si="1106"/>
        <v>0</v>
      </c>
      <c r="DJ2610" s="5"/>
      <c r="DK2610" s="5"/>
      <c r="DL2610" s="5"/>
      <c r="DM2610" s="5"/>
    </row>
    <row r="2611" spans="1:117" x14ac:dyDescent="0.25">
      <c r="A2611" s="311"/>
      <c r="B2611" s="324" t="s">
        <v>13</v>
      </c>
      <c r="C2611" s="325" t="s">
        <v>14</v>
      </c>
      <c r="D2611" s="326" t="s">
        <v>29</v>
      </c>
      <c r="E2611" s="326"/>
      <c r="F2611" s="326">
        <f>SUM(G2597:G2599)</f>
        <v>300</v>
      </c>
      <c r="G2611" s="332">
        <f>SUM(F2611)/20</f>
        <v>15</v>
      </c>
      <c r="H2611" s="23"/>
      <c r="I2611" s="22">
        <f t="shared" si="1107"/>
        <v>0</v>
      </c>
      <c r="J2611" s="314"/>
      <c r="K2611" s="314"/>
      <c r="L2611" s="314"/>
      <c r="M2611" s="314"/>
      <c r="N2611" s="311"/>
      <c r="O2611" s="324" t="s">
        <v>13</v>
      </c>
      <c r="P2611" s="325" t="s">
        <v>14</v>
      </c>
      <c r="Q2611" s="326" t="s">
        <v>29</v>
      </c>
      <c r="R2611" s="326"/>
      <c r="S2611" s="326">
        <f>SUM(T2597:T2599)</f>
        <v>300</v>
      </c>
      <c r="T2611" s="332">
        <f>SUM(S2611)/20</f>
        <v>15</v>
      </c>
      <c r="U2611" s="23"/>
      <c r="V2611" s="22">
        <f t="shared" si="1108"/>
        <v>0</v>
      </c>
      <c r="W2611" s="314"/>
      <c r="X2611" s="314"/>
      <c r="Y2611" s="314"/>
      <c r="Z2611" s="314"/>
      <c r="AA2611" s="311"/>
      <c r="AB2611" s="324" t="s">
        <v>13</v>
      </c>
      <c r="AC2611" s="325" t="s">
        <v>14</v>
      </c>
      <c r="AD2611" s="326" t="s">
        <v>29</v>
      </c>
      <c r="AE2611" s="326"/>
      <c r="AF2611" s="326">
        <f>SUM(AG2597:AG2599)</f>
        <v>300</v>
      </c>
      <c r="AG2611" s="332">
        <f>SUM(AF2611)/20</f>
        <v>15</v>
      </c>
      <c r="AH2611" s="23"/>
      <c r="AI2611" s="22">
        <f t="shared" si="1100"/>
        <v>0</v>
      </c>
      <c r="AJ2611" s="314"/>
      <c r="AK2611" s="314"/>
      <c r="AL2611" s="314"/>
      <c r="AM2611" s="314"/>
      <c r="AO2611" s="11" t="s">
        <v>13</v>
      </c>
      <c r="AP2611" s="12" t="s">
        <v>14</v>
      </c>
      <c r="AQ2611" s="28" t="s">
        <v>29</v>
      </c>
      <c r="AR2611" s="28"/>
      <c r="AS2611" s="28">
        <f>SUM(AT2597:AT2599)</f>
        <v>0</v>
      </c>
      <c r="AT2611" s="34">
        <f>SUM(AS2611)/20</f>
        <v>0</v>
      </c>
      <c r="AU2611" s="23"/>
      <c r="AV2611" s="10">
        <f t="shared" si="1101"/>
        <v>0</v>
      </c>
      <c r="AW2611" s="5"/>
      <c r="AX2611" s="5"/>
      <c r="AY2611" s="5"/>
      <c r="AZ2611" s="5"/>
      <c r="BB2611" s="11" t="s">
        <v>13</v>
      </c>
      <c r="BC2611" s="12" t="s">
        <v>14</v>
      </c>
      <c r="BD2611" s="28" t="s">
        <v>29</v>
      </c>
      <c r="BE2611" s="28"/>
      <c r="BF2611" s="28">
        <f>SUM(BG2597:BG2599)</f>
        <v>0</v>
      </c>
      <c r="BG2611" s="34">
        <f>SUM(BF2611)/20</f>
        <v>0</v>
      </c>
      <c r="BH2611" s="23"/>
      <c r="BI2611" s="10">
        <f t="shared" si="1102"/>
        <v>0</v>
      </c>
      <c r="BJ2611" s="5"/>
      <c r="BK2611" s="5"/>
      <c r="BL2611" s="5"/>
      <c r="BM2611" s="5"/>
      <c r="BO2611" s="11" t="s">
        <v>13</v>
      </c>
      <c r="BP2611" s="12" t="s">
        <v>14</v>
      </c>
      <c r="BQ2611" s="28" t="s">
        <v>29</v>
      </c>
      <c r="BR2611" s="28"/>
      <c r="BS2611" s="28">
        <f>SUM(BT2597:BT2599)</f>
        <v>0</v>
      </c>
      <c r="BT2611" s="34">
        <f>SUM(BS2611)/20</f>
        <v>0</v>
      </c>
      <c r="BU2611" s="23"/>
      <c r="BV2611" s="10">
        <f t="shared" si="1103"/>
        <v>0</v>
      </c>
      <c r="BW2611" s="5"/>
      <c r="BX2611" s="5"/>
      <c r="BY2611" s="5"/>
      <c r="BZ2611" s="5"/>
      <c r="CB2611" s="11" t="s">
        <v>13</v>
      </c>
      <c r="CC2611" s="12" t="s">
        <v>14</v>
      </c>
      <c r="CD2611" s="28" t="s">
        <v>29</v>
      </c>
      <c r="CE2611" s="28"/>
      <c r="CF2611" s="28">
        <f>SUM(CG2597:CG2599)</f>
        <v>0</v>
      </c>
      <c r="CG2611" s="34">
        <f>SUM(CF2611)/20</f>
        <v>0</v>
      </c>
      <c r="CH2611" s="23"/>
      <c r="CI2611" s="10">
        <f t="shared" si="1104"/>
        <v>0</v>
      </c>
      <c r="CJ2611" s="5"/>
      <c r="CK2611" s="5"/>
      <c r="CL2611" s="5"/>
      <c r="CM2611" s="5"/>
      <c r="CO2611" s="11" t="s">
        <v>13</v>
      </c>
      <c r="CP2611" s="12" t="s">
        <v>14</v>
      </c>
      <c r="CQ2611" s="28" t="s">
        <v>29</v>
      </c>
      <c r="CR2611" s="28"/>
      <c r="CS2611" s="28">
        <f>SUM(CT2597:CT2599)</f>
        <v>0</v>
      </c>
      <c r="CT2611" s="34">
        <f>SUM(CS2611)/20</f>
        <v>0</v>
      </c>
      <c r="CU2611" s="23"/>
      <c r="CV2611" s="10">
        <f t="shared" si="1105"/>
        <v>0</v>
      </c>
      <c r="CW2611" s="5"/>
      <c r="CX2611" s="5"/>
      <c r="CY2611" s="5"/>
      <c r="CZ2611" s="5"/>
      <c r="DB2611" s="11" t="s">
        <v>13</v>
      </c>
      <c r="DC2611" s="12" t="s">
        <v>14</v>
      </c>
      <c r="DD2611" s="28" t="s">
        <v>29</v>
      </c>
      <c r="DE2611" s="28"/>
      <c r="DF2611" s="28">
        <f>SUM(DG2597:DG2599)</f>
        <v>0</v>
      </c>
      <c r="DG2611" s="34">
        <f>SUM(DF2611)/20</f>
        <v>0</v>
      </c>
      <c r="DH2611" s="23"/>
      <c r="DI2611" s="10">
        <f t="shared" si="1106"/>
        <v>0</v>
      </c>
      <c r="DJ2611" s="5"/>
      <c r="DK2611" s="5"/>
      <c r="DL2611" s="5"/>
      <c r="DM2611" s="5"/>
    </row>
    <row r="2612" spans="1:117" x14ac:dyDescent="0.25">
      <c r="A2612" s="311"/>
      <c r="B2612" s="324" t="s">
        <v>13</v>
      </c>
      <c r="C2612" s="325" t="s">
        <v>14</v>
      </c>
      <c r="D2612" s="326" t="s">
        <v>30</v>
      </c>
      <c r="E2612" s="326"/>
      <c r="F2612" s="326">
        <f>SUM(G2600:G2602)</f>
        <v>0</v>
      </c>
      <c r="G2612" s="332">
        <f>SUM(F2612)/10</f>
        <v>0</v>
      </c>
      <c r="H2612" s="23"/>
      <c r="I2612" s="22">
        <f t="shared" si="1107"/>
        <v>0</v>
      </c>
      <c r="J2612" s="314"/>
      <c r="K2612" s="314"/>
      <c r="L2612" s="314"/>
      <c r="M2612" s="314"/>
      <c r="N2612" s="311"/>
      <c r="O2612" s="324" t="s">
        <v>13</v>
      </c>
      <c r="P2612" s="325" t="s">
        <v>14</v>
      </c>
      <c r="Q2612" s="326" t="s">
        <v>30</v>
      </c>
      <c r="R2612" s="326"/>
      <c r="S2612" s="326">
        <f>SUM(T2600:T2602)</f>
        <v>0</v>
      </c>
      <c r="T2612" s="332">
        <f>SUM(S2612)/10</f>
        <v>0</v>
      </c>
      <c r="U2612" s="23"/>
      <c r="V2612" s="22">
        <f t="shared" si="1108"/>
        <v>0</v>
      </c>
      <c r="W2612" s="314"/>
      <c r="X2612" s="314"/>
      <c r="Y2612" s="314"/>
      <c r="Z2612" s="314"/>
      <c r="AA2612" s="311"/>
      <c r="AB2612" s="324" t="s">
        <v>13</v>
      </c>
      <c r="AC2612" s="325" t="s">
        <v>14</v>
      </c>
      <c r="AD2612" s="326" t="s">
        <v>30</v>
      </c>
      <c r="AE2612" s="326"/>
      <c r="AF2612" s="326">
        <f>SUM(AG2600:AG2602)</f>
        <v>0</v>
      </c>
      <c r="AG2612" s="332">
        <f>SUM(AF2612)/10</f>
        <v>0</v>
      </c>
      <c r="AH2612" s="23"/>
      <c r="AI2612" s="22">
        <f t="shared" si="1100"/>
        <v>0</v>
      </c>
      <c r="AJ2612" s="314"/>
      <c r="AK2612" s="314"/>
      <c r="AL2612" s="314"/>
      <c r="AM2612" s="314"/>
      <c r="AO2612" s="11" t="s">
        <v>13</v>
      </c>
      <c r="AP2612" s="12" t="s">
        <v>14</v>
      </c>
      <c r="AQ2612" s="28" t="s">
        <v>30</v>
      </c>
      <c r="AR2612" s="28"/>
      <c r="AS2612" s="28">
        <f>SUM(AT2600:AT2602)</f>
        <v>0</v>
      </c>
      <c r="AT2612" s="34">
        <f>SUM(AS2612)/10</f>
        <v>0</v>
      </c>
      <c r="AU2612" s="23"/>
      <c r="AV2612" s="10">
        <f t="shared" si="1101"/>
        <v>0</v>
      </c>
      <c r="AW2612" s="5"/>
      <c r="AX2612" s="5"/>
      <c r="AY2612" s="5"/>
      <c r="AZ2612" s="5"/>
      <c r="BB2612" s="11" t="s">
        <v>13</v>
      </c>
      <c r="BC2612" s="12" t="s">
        <v>14</v>
      </c>
      <c r="BD2612" s="28" t="s">
        <v>30</v>
      </c>
      <c r="BE2612" s="28"/>
      <c r="BF2612" s="28">
        <f>SUM(BG2600:BG2602)</f>
        <v>0</v>
      </c>
      <c r="BG2612" s="34">
        <f>SUM(BF2612)/10</f>
        <v>0</v>
      </c>
      <c r="BH2612" s="23"/>
      <c r="BI2612" s="10">
        <f t="shared" si="1102"/>
        <v>0</v>
      </c>
      <c r="BJ2612" s="5"/>
      <c r="BK2612" s="5"/>
      <c r="BL2612" s="5"/>
      <c r="BM2612" s="5"/>
      <c r="BO2612" s="11" t="s">
        <v>13</v>
      </c>
      <c r="BP2612" s="12" t="s">
        <v>14</v>
      </c>
      <c r="BQ2612" s="28" t="s">
        <v>30</v>
      </c>
      <c r="BR2612" s="28"/>
      <c r="BS2612" s="28">
        <f>SUM(BT2600:BT2602)</f>
        <v>0</v>
      </c>
      <c r="BT2612" s="34">
        <f>SUM(BS2612)/10</f>
        <v>0</v>
      </c>
      <c r="BU2612" s="23"/>
      <c r="BV2612" s="10">
        <f t="shared" si="1103"/>
        <v>0</v>
      </c>
      <c r="BW2612" s="5"/>
      <c r="BX2612" s="5"/>
      <c r="BY2612" s="5"/>
      <c r="BZ2612" s="5"/>
      <c r="CB2612" s="11" t="s">
        <v>13</v>
      </c>
      <c r="CC2612" s="12" t="s">
        <v>14</v>
      </c>
      <c r="CD2612" s="28" t="s">
        <v>30</v>
      </c>
      <c r="CE2612" s="28"/>
      <c r="CF2612" s="28">
        <f>SUM(CG2600:CG2602)</f>
        <v>0</v>
      </c>
      <c r="CG2612" s="34">
        <f>SUM(CF2612)/10</f>
        <v>0</v>
      </c>
      <c r="CH2612" s="23"/>
      <c r="CI2612" s="10">
        <f t="shared" si="1104"/>
        <v>0</v>
      </c>
      <c r="CJ2612" s="5"/>
      <c r="CK2612" s="5"/>
      <c r="CL2612" s="5"/>
      <c r="CM2612" s="5"/>
      <c r="CO2612" s="11" t="s">
        <v>13</v>
      </c>
      <c r="CP2612" s="12" t="s">
        <v>14</v>
      </c>
      <c r="CQ2612" s="28" t="s">
        <v>30</v>
      </c>
      <c r="CR2612" s="28"/>
      <c r="CS2612" s="28">
        <f>SUM(CT2600:CT2602)</f>
        <v>0</v>
      </c>
      <c r="CT2612" s="34">
        <f>SUM(CS2612)/10</f>
        <v>0</v>
      </c>
      <c r="CU2612" s="23"/>
      <c r="CV2612" s="10">
        <f t="shared" si="1105"/>
        <v>0</v>
      </c>
      <c r="CW2612" s="5"/>
      <c r="CX2612" s="5"/>
      <c r="CY2612" s="5"/>
      <c r="CZ2612" s="5"/>
      <c r="DB2612" s="11" t="s">
        <v>13</v>
      </c>
      <c r="DC2612" s="12" t="s">
        <v>14</v>
      </c>
      <c r="DD2612" s="28" t="s">
        <v>30</v>
      </c>
      <c r="DE2612" s="28"/>
      <c r="DF2612" s="28">
        <f>SUM(DG2600:DG2602)</f>
        <v>0</v>
      </c>
      <c r="DG2612" s="34">
        <f>SUM(DF2612)/10</f>
        <v>0</v>
      </c>
      <c r="DH2612" s="23"/>
      <c r="DI2612" s="10">
        <f t="shared" si="1106"/>
        <v>0</v>
      </c>
      <c r="DJ2612" s="5"/>
      <c r="DK2612" s="5"/>
      <c r="DL2612" s="5"/>
      <c r="DM2612" s="5"/>
    </row>
    <row r="2613" spans="1:117" x14ac:dyDescent="0.25">
      <c r="A2613" s="311"/>
      <c r="B2613" s="324" t="s">
        <v>13</v>
      </c>
      <c r="C2613" s="325" t="s">
        <v>14</v>
      </c>
      <c r="D2613" s="326" t="s">
        <v>60</v>
      </c>
      <c r="E2613" s="326"/>
      <c r="F2613" s="333"/>
      <c r="G2613" s="332">
        <f>SUM(F2613)*0.25</f>
        <v>0</v>
      </c>
      <c r="H2613" s="23"/>
      <c r="I2613" s="22">
        <f t="shared" si="1107"/>
        <v>0</v>
      </c>
      <c r="J2613" s="314"/>
      <c r="K2613" s="314"/>
      <c r="L2613" s="314"/>
      <c r="M2613" s="314"/>
      <c r="N2613" s="311"/>
      <c r="O2613" s="324" t="s">
        <v>13</v>
      </c>
      <c r="P2613" s="325" t="s">
        <v>14</v>
      </c>
      <c r="Q2613" s="326" t="s">
        <v>60</v>
      </c>
      <c r="R2613" s="326"/>
      <c r="S2613" s="333"/>
      <c r="T2613" s="332">
        <f>SUM(S2613)*0.25</f>
        <v>0</v>
      </c>
      <c r="U2613" s="23"/>
      <c r="V2613" s="22">
        <f t="shared" si="1108"/>
        <v>0</v>
      </c>
      <c r="W2613" s="314"/>
      <c r="X2613" s="314"/>
      <c r="Y2613" s="314"/>
      <c r="Z2613" s="314"/>
      <c r="AA2613" s="311"/>
      <c r="AB2613" s="324" t="s">
        <v>13</v>
      </c>
      <c r="AC2613" s="325" t="s">
        <v>14</v>
      </c>
      <c r="AD2613" s="326" t="s">
        <v>60</v>
      </c>
      <c r="AE2613" s="326"/>
      <c r="AF2613" s="333"/>
      <c r="AG2613" s="332">
        <f>SUM(AF2613)*0.25</f>
        <v>0</v>
      </c>
      <c r="AH2613" s="23"/>
      <c r="AI2613" s="22">
        <f t="shared" si="1100"/>
        <v>0</v>
      </c>
      <c r="AJ2613" s="314"/>
      <c r="AK2613" s="314"/>
      <c r="AL2613" s="314"/>
      <c r="AM2613" s="314"/>
      <c r="AO2613" s="11" t="s">
        <v>13</v>
      </c>
      <c r="AP2613" s="12" t="s">
        <v>14</v>
      </c>
      <c r="AQ2613" s="28" t="s">
        <v>60</v>
      </c>
      <c r="AR2613" s="28"/>
      <c r="AS2613" s="69"/>
      <c r="AT2613" s="34">
        <f>SUM(AS2613)*0.25</f>
        <v>0</v>
      </c>
      <c r="AU2613" s="23"/>
      <c r="AV2613" s="10">
        <f t="shared" si="1101"/>
        <v>0</v>
      </c>
      <c r="AW2613" s="5"/>
      <c r="AX2613" s="5"/>
      <c r="AY2613" s="5"/>
      <c r="AZ2613" s="5"/>
      <c r="BB2613" s="11" t="s">
        <v>13</v>
      </c>
      <c r="BC2613" s="12" t="s">
        <v>14</v>
      </c>
      <c r="BD2613" s="28" t="s">
        <v>60</v>
      </c>
      <c r="BE2613" s="28"/>
      <c r="BF2613" s="69"/>
      <c r="BG2613" s="34">
        <f>SUM(BF2613)*0.25</f>
        <v>0</v>
      </c>
      <c r="BH2613" s="23"/>
      <c r="BI2613" s="10">
        <f t="shared" si="1102"/>
        <v>0</v>
      </c>
      <c r="BJ2613" s="5"/>
      <c r="BK2613" s="5"/>
      <c r="BL2613" s="5"/>
      <c r="BM2613" s="5"/>
      <c r="BO2613" s="11" t="s">
        <v>13</v>
      </c>
      <c r="BP2613" s="12" t="s">
        <v>14</v>
      </c>
      <c r="BQ2613" s="28" t="s">
        <v>60</v>
      </c>
      <c r="BR2613" s="28"/>
      <c r="BS2613" s="69"/>
      <c r="BT2613" s="34">
        <f>SUM(BS2613)*0.25</f>
        <v>0</v>
      </c>
      <c r="BU2613" s="23"/>
      <c r="BV2613" s="10">
        <f t="shared" si="1103"/>
        <v>0</v>
      </c>
      <c r="BW2613" s="5"/>
      <c r="BX2613" s="5"/>
      <c r="BY2613" s="5"/>
      <c r="BZ2613" s="5"/>
      <c r="CB2613" s="11" t="s">
        <v>13</v>
      </c>
      <c r="CC2613" s="12" t="s">
        <v>14</v>
      </c>
      <c r="CD2613" s="28" t="s">
        <v>60</v>
      </c>
      <c r="CE2613" s="28"/>
      <c r="CF2613" s="69"/>
      <c r="CG2613" s="34">
        <f>SUM(CF2613)*0.25</f>
        <v>0</v>
      </c>
      <c r="CH2613" s="23"/>
      <c r="CI2613" s="10">
        <f t="shared" si="1104"/>
        <v>0</v>
      </c>
      <c r="CJ2613" s="5"/>
      <c r="CK2613" s="5"/>
      <c r="CL2613" s="5"/>
      <c r="CM2613" s="5"/>
      <c r="CO2613" s="11" t="s">
        <v>13</v>
      </c>
      <c r="CP2613" s="12" t="s">
        <v>14</v>
      </c>
      <c r="CQ2613" s="28" t="s">
        <v>60</v>
      </c>
      <c r="CR2613" s="28"/>
      <c r="CS2613" s="69"/>
      <c r="CT2613" s="34">
        <f>SUM(CS2613)*0.25</f>
        <v>0</v>
      </c>
      <c r="CU2613" s="23"/>
      <c r="CV2613" s="10">
        <f t="shared" si="1105"/>
        <v>0</v>
      </c>
      <c r="CW2613" s="5"/>
      <c r="CX2613" s="5"/>
      <c r="CY2613" s="5"/>
      <c r="CZ2613" s="5"/>
      <c r="DB2613" s="11" t="s">
        <v>13</v>
      </c>
      <c r="DC2613" s="12" t="s">
        <v>14</v>
      </c>
      <c r="DD2613" s="28" t="s">
        <v>60</v>
      </c>
      <c r="DE2613" s="28"/>
      <c r="DF2613" s="69"/>
      <c r="DG2613" s="34">
        <f>SUM(DF2613)*0.25</f>
        <v>0</v>
      </c>
      <c r="DH2613" s="23"/>
      <c r="DI2613" s="10">
        <f t="shared" si="1106"/>
        <v>0</v>
      </c>
      <c r="DJ2613" s="5"/>
      <c r="DK2613" s="5"/>
      <c r="DL2613" s="5"/>
      <c r="DM2613" s="5"/>
    </row>
    <row r="2614" spans="1:117" x14ac:dyDescent="0.25">
      <c r="A2614" s="311"/>
      <c r="B2614" s="324" t="s">
        <v>13</v>
      </c>
      <c r="C2614" s="325" t="s">
        <v>14</v>
      </c>
      <c r="D2614" s="326" t="s">
        <v>247</v>
      </c>
      <c r="E2614" s="326"/>
      <c r="F2614" s="326"/>
      <c r="G2614" s="332">
        <v>8</v>
      </c>
      <c r="H2614" s="23"/>
      <c r="I2614" s="22">
        <f t="shared" si="1107"/>
        <v>0</v>
      </c>
      <c r="J2614" s="314"/>
      <c r="K2614" s="314"/>
      <c r="L2614" s="314"/>
      <c r="M2614" s="314"/>
      <c r="N2614" s="311"/>
      <c r="O2614" s="324" t="s">
        <v>13</v>
      </c>
      <c r="P2614" s="325" t="s">
        <v>14</v>
      </c>
      <c r="Q2614" s="326" t="s">
        <v>247</v>
      </c>
      <c r="R2614" s="326"/>
      <c r="S2614" s="326"/>
      <c r="T2614" s="332">
        <v>8</v>
      </c>
      <c r="U2614" s="23"/>
      <c r="V2614" s="22">
        <f t="shared" si="1108"/>
        <v>0</v>
      </c>
      <c r="W2614" s="314"/>
      <c r="X2614" s="314"/>
      <c r="Y2614" s="314"/>
      <c r="Z2614" s="314"/>
      <c r="AA2614" s="311"/>
      <c r="AB2614" s="324" t="s">
        <v>13</v>
      </c>
      <c r="AC2614" s="325" t="s">
        <v>14</v>
      </c>
      <c r="AD2614" s="326" t="s">
        <v>247</v>
      </c>
      <c r="AE2614" s="326"/>
      <c r="AF2614" s="326"/>
      <c r="AG2614" s="332">
        <v>8</v>
      </c>
      <c r="AH2614" s="23"/>
      <c r="AI2614" s="22">
        <f t="shared" si="1100"/>
        <v>0</v>
      </c>
      <c r="AJ2614" s="314"/>
      <c r="AK2614" s="314"/>
      <c r="AL2614" s="314"/>
      <c r="AM2614" s="314"/>
      <c r="AO2614" s="11" t="s">
        <v>13</v>
      </c>
      <c r="AP2614" s="12" t="s">
        <v>14</v>
      </c>
      <c r="AQ2614" s="28" t="s">
        <v>247</v>
      </c>
      <c r="AR2614" s="28"/>
      <c r="AS2614" s="28"/>
      <c r="AT2614" s="34">
        <f>SUM(AT2606:AT2607)/200</f>
        <v>4.2</v>
      </c>
      <c r="AU2614" s="23"/>
      <c r="AV2614" s="10">
        <f t="shared" si="1101"/>
        <v>0</v>
      </c>
      <c r="AW2614" s="5"/>
      <c r="AX2614" s="5"/>
      <c r="AY2614" s="5"/>
      <c r="AZ2614" s="5"/>
      <c r="BB2614" s="11" t="s">
        <v>13</v>
      </c>
      <c r="BC2614" s="12" t="s">
        <v>14</v>
      </c>
      <c r="BD2614" s="28" t="s">
        <v>247</v>
      </c>
      <c r="BE2614" s="28"/>
      <c r="BF2614" s="28"/>
      <c r="BG2614" s="34">
        <f>SUM(BG2606:BG2607)/200</f>
        <v>0.09</v>
      </c>
      <c r="BH2614" s="23"/>
      <c r="BI2614" s="10">
        <f t="shared" si="1102"/>
        <v>0</v>
      </c>
      <c r="BJ2614" s="5"/>
      <c r="BK2614" s="5"/>
      <c r="BL2614" s="5"/>
      <c r="BM2614" s="5"/>
      <c r="BO2614" s="11" t="s">
        <v>13</v>
      </c>
      <c r="BP2614" s="12" t="s">
        <v>14</v>
      </c>
      <c r="BQ2614" s="28" t="s">
        <v>247</v>
      </c>
      <c r="BR2614" s="28"/>
      <c r="BS2614" s="28"/>
      <c r="BT2614" s="34">
        <f>SUM(BT2606:BT2607)/200</f>
        <v>4.2</v>
      </c>
      <c r="BU2614" s="23"/>
      <c r="BV2614" s="10">
        <f t="shared" si="1103"/>
        <v>0</v>
      </c>
      <c r="BW2614" s="5"/>
      <c r="BX2614" s="5"/>
      <c r="BY2614" s="5"/>
      <c r="BZ2614" s="5"/>
      <c r="CB2614" s="11" t="s">
        <v>13</v>
      </c>
      <c r="CC2614" s="12" t="s">
        <v>14</v>
      </c>
      <c r="CD2614" s="28" t="s">
        <v>247</v>
      </c>
      <c r="CE2614" s="28"/>
      <c r="CF2614" s="28"/>
      <c r="CG2614" s="34">
        <f>SUM(CG2606:CG2607)/200</f>
        <v>0.09</v>
      </c>
      <c r="CH2614" s="23"/>
      <c r="CI2614" s="10">
        <f t="shared" si="1104"/>
        <v>0</v>
      </c>
      <c r="CJ2614" s="5"/>
      <c r="CK2614" s="5"/>
      <c r="CL2614" s="5"/>
      <c r="CM2614" s="5"/>
      <c r="CO2614" s="11" t="s">
        <v>13</v>
      </c>
      <c r="CP2614" s="12" t="s">
        <v>14</v>
      </c>
      <c r="CQ2614" s="28" t="s">
        <v>247</v>
      </c>
      <c r="CR2614" s="28"/>
      <c r="CS2614" s="28"/>
      <c r="CT2614" s="34">
        <f>SUM(CT2606:CT2607)/200</f>
        <v>4.2</v>
      </c>
      <c r="CU2614" s="23"/>
      <c r="CV2614" s="10">
        <f t="shared" si="1105"/>
        <v>0</v>
      </c>
      <c r="CW2614" s="5"/>
      <c r="CX2614" s="5"/>
      <c r="CY2614" s="5"/>
      <c r="CZ2614" s="5"/>
      <c r="DB2614" s="11" t="s">
        <v>13</v>
      </c>
      <c r="DC2614" s="12" t="s">
        <v>14</v>
      </c>
      <c r="DD2614" s="28" t="s">
        <v>247</v>
      </c>
      <c r="DE2614" s="28"/>
      <c r="DF2614" s="28"/>
      <c r="DG2614" s="34">
        <f>SUM(DG2606:DG2607)/200</f>
        <v>0.09</v>
      </c>
      <c r="DH2614" s="23"/>
      <c r="DI2614" s="10">
        <f t="shared" si="1106"/>
        <v>0</v>
      </c>
      <c r="DJ2614" s="5"/>
      <c r="DK2614" s="5"/>
      <c r="DL2614" s="5"/>
      <c r="DM2614" s="5"/>
    </row>
    <row r="2615" spans="1:117" x14ac:dyDescent="0.25">
      <c r="A2615" s="311"/>
      <c r="B2615" s="324" t="s">
        <v>13</v>
      </c>
      <c r="C2615" s="325" t="s">
        <v>15</v>
      </c>
      <c r="D2615" s="326"/>
      <c r="E2615" s="326"/>
      <c r="F2615" s="326">
        <v>10</v>
      </c>
      <c r="G2615" s="332">
        <f>SUM(G2597)/F2615</f>
        <v>30</v>
      </c>
      <c r="H2615" s="23"/>
      <c r="I2615" s="22">
        <f t="shared" si="1107"/>
        <v>0</v>
      </c>
      <c r="J2615" s="314"/>
      <c r="K2615" s="314"/>
      <c r="L2615" s="314"/>
      <c r="M2615" s="314"/>
      <c r="N2615" s="311"/>
      <c r="O2615" s="324" t="s">
        <v>13</v>
      </c>
      <c r="P2615" s="325" t="s">
        <v>15</v>
      </c>
      <c r="Q2615" s="326"/>
      <c r="R2615" s="326"/>
      <c r="S2615" s="326">
        <v>10</v>
      </c>
      <c r="T2615" s="332">
        <f>SUM(T2597)/S2615</f>
        <v>30</v>
      </c>
      <c r="U2615" s="23"/>
      <c r="V2615" s="22">
        <f t="shared" si="1108"/>
        <v>0</v>
      </c>
      <c r="W2615" s="314"/>
      <c r="X2615" s="314"/>
      <c r="Y2615" s="314"/>
      <c r="Z2615" s="314"/>
      <c r="AA2615" s="311"/>
      <c r="AB2615" s="324" t="s">
        <v>13</v>
      </c>
      <c r="AC2615" s="325" t="s">
        <v>15</v>
      </c>
      <c r="AD2615" s="326"/>
      <c r="AE2615" s="326"/>
      <c r="AF2615" s="326">
        <v>10</v>
      </c>
      <c r="AG2615" s="332">
        <f>SUM(AG2597)/AF2615</f>
        <v>30</v>
      </c>
      <c r="AH2615" s="23"/>
      <c r="AI2615" s="22">
        <f t="shared" si="1100"/>
        <v>0</v>
      </c>
      <c r="AJ2615" s="314"/>
      <c r="AK2615" s="314"/>
      <c r="AL2615" s="314"/>
      <c r="AM2615" s="314"/>
      <c r="AO2615" s="11" t="s">
        <v>13</v>
      </c>
      <c r="AP2615" s="12" t="s">
        <v>15</v>
      </c>
      <c r="AQ2615" s="28"/>
      <c r="AR2615" s="28"/>
      <c r="AS2615" s="28"/>
      <c r="AT2615" s="232">
        <v>0</v>
      </c>
      <c r="AU2615" s="23"/>
      <c r="AV2615" s="10">
        <f t="shared" si="1101"/>
        <v>0</v>
      </c>
      <c r="AW2615" s="5"/>
      <c r="AX2615" s="5"/>
      <c r="AY2615" s="5"/>
      <c r="AZ2615" s="5"/>
      <c r="BB2615" s="11" t="s">
        <v>13</v>
      </c>
      <c r="BC2615" s="12" t="s">
        <v>15</v>
      </c>
      <c r="BD2615" s="28"/>
      <c r="BE2615" s="28"/>
      <c r="BF2615" s="28"/>
      <c r="BG2615" s="232">
        <v>0</v>
      </c>
      <c r="BH2615" s="23"/>
      <c r="BI2615" s="10">
        <f t="shared" si="1102"/>
        <v>0</v>
      </c>
      <c r="BJ2615" s="5"/>
      <c r="BK2615" s="5"/>
      <c r="BL2615" s="5"/>
      <c r="BM2615" s="5"/>
      <c r="BO2615" s="11" t="s">
        <v>13</v>
      </c>
      <c r="BP2615" s="12" t="s">
        <v>15</v>
      </c>
      <c r="BQ2615" s="28"/>
      <c r="BR2615" s="28"/>
      <c r="BS2615" s="28"/>
      <c r="BT2615" s="232">
        <v>0</v>
      </c>
      <c r="BU2615" s="23"/>
      <c r="BV2615" s="10">
        <f t="shared" si="1103"/>
        <v>0</v>
      </c>
      <c r="BW2615" s="5"/>
      <c r="BX2615" s="5"/>
      <c r="BY2615" s="5"/>
      <c r="BZ2615" s="5"/>
      <c r="CB2615" s="11" t="s">
        <v>13</v>
      </c>
      <c r="CC2615" s="12" t="s">
        <v>15</v>
      </c>
      <c r="CD2615" s="28"/>
      <c r="CE2615" s="28"/>
      <c r="CF2615" s="28"/>
      <c r="CG2615" s="232">
        <v>0</v>
      </c>
      <c r="CH2615" s="23"/>
      <c r="CI2615" s="10">
        <f t="shared" si="1104"/>
        <v>0</v>
      </c>
      <c r="CJ2615" s="5"/>
      <c r="CK2615" s="5"/>
      <c r="CL2615" s="5"/>
      <c r="CM2615" s="5"/>
      <c r="CO2615" s="11" t="s">
        <v>13</v>
      </c>
      <c r="CP2615" s="12" t="s">
        <v>15</v>
      </c>
      <c r="CQ2615" s="28"/>
      <c r="CR2615" s="28"/>
      <c r="CS2615" s="28"/>
      <c r="CT2615" s="34">
        <f>SUM(CT2606)/20</f>
        <v>21</v>
      </c>
      <c r="CU2615" s="23"/>
      <c r="CV2615" s="10">
        <f t="shared" si="1105"/>
        <v>0</v>
      </c>
      <c r="CW2615" s="5"/>
      <c r="CX2615" s="5"/>
      <c r="CY2615" s="5"/>
      <c r="CZ2615" s="5"/>
      <c r="DB2615" s="11" t="s">
        <v>13</v>
      </c>
      <c r="DC2615" s="12" t="s">
        <v>15</v>
      </c>
      <c r="DD2615" s="28"/>
      <c r="DE2615" s="28"/>
      <c r="DF2615" s="28"/>
      <c r="DG2615" s="34">
        <f>SUM(DG2606)/20</f>
        <v>0.45</v>
      </c>
      <c r="DH2615" s="23"/>
      <c r="DI2615" s="10">
        <f t="shared" si="1106"/>
        <v>0</v>
      </c>
      <c r="DJ2615" s="5"/>
      <c r="DK2615" s="5"/>
      <c r="DL2615" s="5"/>
      <c r="DM2615" s="5"/>
    </row>
    <row r="2616" spans="1:117" x14ac:dyDescent="0.25">
      <c r="A2616" s="311"/>
      <c r="B2616" s="324" t="s">
        <v>13</v>
      </c>
      <c r="C2616" s="325" t="s">
        <v>15</v>
      </c>
      <c r="D2616" s="326"/>
      <c r="E2616" s="326"/>
      <c r="F2616" s="326"/>
      <c r="G2616" s="332"/>
      <c r="H2616" s="23"/>
      <c r="I2616" s="22">
        <f t="shared" si="1107"/>
        <v>0</v>
      </c>
      <c r="J2616" s="314"/>
      <c r="K2616" s="314"/>
      <c r="L2616" s="314"/>
      <c r="M2616" s="314"/>
      <c r="N2616" s="311"/>
      <c r="O2616" s="324" t="s">
        <v>13</v>
      </c>
      <c r="P2616" s="325" t="s">
        <v>15</v>
      </c>
      <c r="Q2616" s="326"/>
      <c r="R2616" s="326"/>
      <c r="S2616" s="326"/>
      <c r="T2616" s="332"/>
      <c r="U2616" s="23"/>
      <c r="V2616" s="22">
        <f t="shared" si="1108"/>
        <v>0</v>
      </c>
      <c r="W2616" s="314"/>
      <c r="X2616" s="314"/>
      <c r="Y2616" s="314"/>
      <c r="Z2616" s="314"/>
      <c r="AA2616" s="311"/>
      <c r="AB2616" s="324" t="s">
        <v>13</v>
      </c>
      <c r="AC2616" s="325" t="s">
        <v>15</v>
      </c>
      <c r="AD2616" s="326"/>
      <c r="AE2616" s="326"/>
      <c r="AF2616" s="326"/>
      <c r="AG2616" s="332"/>
      <c r="AH2616" s="23"/>
      <c r="AI2616" s="22">
        <f t="shared" si="1100"/>
        <v>0</v>
      </c>
      <c r="AJ2616" s="314"/>
      <c r="AK2616" s="314"/>
      <c r="AL2616" s="314"/>
      <c r="AM2616" s="314"/>
      <c r="AO2616" s="11" t="s">
        <v>13</v>
      </c>
      <c r="AP2616" s="12" t="s">
        <v>15</v>
      </c>
      <c r="AQ2616" s="28"/>
      <c r="AR2616" s="28"/>
      <c r="AS2616" s="28"/>
      <c r="AT2616" s="34"/>
      <c r="AU2616" s="23"/>
      <c r="AV2616" s="10">
        <f t="shared" si="1101"/>
        <v>0</v>
      </c>
      <c r="AW2616" s="5"/>
      <c r="AX2616" s="5"/>
      <c r="AY2616" s="5"/>
      <c r="AZ2616" s="5"/>
      <c r="BB2616" s="11" t="s">
        <v>13</v>
      </c>
      <c r="BC2616" s="12" t="s">
        <v>15</v>
      </c>
      <c r="BD2616" s="28"/>
      <c r="BE2616" s="28"/>
      <c r="BF2616" s="28"/>
      <c r="BG2616" s="34"/>
      <c r="BH2616" s="23"/>
      <c r="BI2616" s="10">
        <f t="shared" si="1102"/>
        <v>0</v>
      </c>
      <c r="BJ2616" s="5"/>
      <c r="BK2616" s="5"/>
      <c r="BL2616" s="5"/>
      <c r="BM2616" s="5"/>
      <c r="BO2616" s="11" t="s">
        <v>13</v>
      </c>
      <c r="BP2616" s="12" t="s">
        <v>15</v>
      </c>
      <c r="BQ2616" s="28"/>
      <c r="BR2616" s="28"/>
      <c r="BS2616" s="28"/>
      <c r="BT2616" s="34"/>
      <c r="BU2616" s="23"/>
      <c r="BV2616" s="10">
        <f t="shared" si="1103"/>
        <v>0</v>
      </c>
      <c r="BW2616" s="5"/>
      <c r="BX2616" s="5"/>
      <c r="BY2616" s="5"/>
      <c r="BZ2616" s="5"/>
      <c r="CB2616" s="11" t="s">
        <v>13</v>
      </c>
      <c r="CC2616" s="12" t="s">
        <v>15</v>
      </c>
      <c r="CD2616" s="28"/>
      <c r="CE2616" s="28"/>
      <c r="CF2616" s="28"/>
      <c r="CG2616" s="34"/>
      <c r="CH2616" s="23"/>
      <c r="CI2616" s="10">
        <f t="shared" si="1104"/>
        <v>0</v>
      </c>
      <c r="CJ2616" s="5"/>
      <c r="CK2616" s="5"/>
      <c r="CL2616" s="5"/>
      <c r="CM2616" s="5"/>
      <c r="CO2616" s="11" t="s">
        <v>13</v>
      </c>
      <c r="CP2616" s="12" t="s">
        <v>15</v>
      </c>
      <c r="CQ2616" s="28"/>
      <c r="CR2616" s="28"/>
      <c r="CS2616" s="28"/>
      <c r="CT2616" s="34"/>
      <c r="CU2616" s="23"/>
      <c r="CV2616" s="10">
        <f t="shared" si="1105"/>
        <v>0</v>
      </c>
      <c r="CW2616" s="5"/>
      <c r="CX2616" s="5"/>
      <c r="CY2616" s="5"/>
      <c r="CZ2616" s="5"/>
      <c r="DB2616" s="11" t="s">
        <v>13</v>
      </c>
      <c r="DC2616" s="12" t="s">
        <v>15</v>
      </c>
      <c r="DD2616" s="28"/>
      <c r="DE2616" s="28"/>
      <c r="DF2616" s="28"/>
      <c r="DG2616" s="34"/>
      <c r="DH2616" s="23"/>
      <c r="DI2616" s="10">
        <f t="shared" si="1106"/>
        <v>0</v>
      </c>
      <c r="DJ2616" s="5"/>
      <c r="DK2616" s="5"/>
      <c r="DL2616" s="5"/>
      <c r="DM2616" s="5"/>
    </row>
    <row r="2617" spans="1:117" x14ac:dyDescent="0.25">
      <c r="A2617" s="311"/>
      <c r="B2617" s="324" t="s">
        <v>13</v>
      </c>
      <c r="C2617" s="325" t="s">
        <v>15</v>
      </c>
      <c r="D2617" s="326"/>
      <c r="E2617" s="326"/>
      <c r="F2617" s="326"/>
      <c r="G2617" s="332"/>
      <c r="H2617" s="23"/>
      <c r="I2617" s="22">
        <f t="shared" si="1107"/>
        <v>0</v>
      </c>
      <c r="J2617" s="314"/>
      <c r="K2617" s="314"/>
      <c r="L2617" s="314"/>
      <c r="M2617" s="314"/>
      <c r="N2617" s="311"/>
      <c r="O2617" s="324" t="s">
        <v>13</v>
      </c>
      <c r="P2617" s="325" t="s">
        <v>15</v>
      </c>
      <c r="Q2617" s="326"/>
      <c r="R2617" s="326"/>
      <c r="S2617" s="326"/>
      <c r="T2617" s="332"/>
      <c r="U2617" s="23"/>
      <c r="V2617" s="22">
        <f t="shared" si="1108"/>
        <v>0</v>
      </c>
      <c r="W2617" s="314"/>
      <c r="X2617" s="314"/>
      <c r="Y2617" s="314"/>
      <c r="Z2617" s="314"/>
      <c r="AA2617" s="311"/>
      <c r="AB2617" s="324" t="s">
        <v>13</v>
      </c>
      <c r="AC2617" s="325" t="s">
        <v>15</v>
      </c>
      <c r="AD2617" s="326"/>
      <c r="AE2617" s="326"/>
      <c r="AF2617" s="326"/>
      <c r="AG2617" s="332"/>
      <c r="AH2617" s="23"/>
      <c r="AI2617" s="22">
        <f t="shared" si="1100"/>
        <v>0</v>
      </c>
      <c r="AJ2617" s="314"/>
      <c r="AK2617" s="314"/>
      <c r="AL2617" s="314"/>
      <c r="AM2617" s="314"/>
      <c r="AO2617" s="11" t="s">
        <v>13</v>
      </c>
      <c r="AP2617" s="12" t="s">
        <v>15</v>
      </c>
      <c r="AQ2617" s="28"/>
      <c r="AR2617" s="28"/>
      <c r="AS2617" s="28"/>
      <c r="AT2617" s="34"/>
      <c r="AU2617" s="23"/>
      <c r="AV2617" s="10">
        <f t="shared" si="1101"/>
        <v>0</v>
      </c>
      <c r="AW2617" s="5"/>
      <c r="AX2617" s="5"/>
      <c r="AY2617" s="5"/>
      <c r="AZ2617" s="5"/>
      <c r="BB2617" s="11" t="s">
        <v>13</v>
      </c>
      <c r="BC2617" s="12" t="s">
        <v>15</v>
      </c>
      <c r="BD2617" s="28"/>
      <c r="BE2617" s="28"/>
      <c r="BF2617" s="28"/>
      <c r="BG2617" s="34"/>
      <c r="BH2617" s="23"/>
      <c r="BI2617" s="10">
        <f t="shared" si="1102"/>
        <v>0</v>
      </c>
      <c r="BJ2617" s="5"/>
      <c r="BK2617" s="5"/>
      <c r="BL2617" s="5"/>
      <c r="BM2617" s="5"/>
      <c r="BO2617" s="11" t="s">
        <v>13</v>
      </c>
      <c r="BP2617" s="12" t="s">
        <v>15</v>
      </c>
      <c r="BQ2617" s="28"/>
      <c r="BR2617" s="28"/>
      <c r="BS2617" s="28"/>
      <c r="BT2617" s="34"/>
      <c r="BU2617" s="23"/>
      <c r="BV2617" s="10">
        <f t="shared" si="1103"/>
        <v>0</v>
      </c>
      <c r="BW2617" s="5"/>
      <c r="BX2617" s="5"/>
      <c r="BY2617" s="5"/>
      <c r="BZ2617" s="5"/>
      <c r="CB2617" s="11" t="s">
        <v>13</v>
      </c>
      <c r="CC2617" s="12" t="s">
        <v>15</v>
      </c>
      <c r="CD2617" s="28"/>
      <c r="CE2617" s="28"/>
      <c r="CF2617" s="28"/>
      <c r="CG2617" s="34"/>
      <c r="CH2617" s="23"/>
      <c r="CI2617" s="10">
        <f t="shared" si="1104"/>
        <v>0</v>
      </c>
      <c r="CJ2617" s="5"/>
      <c r="CK2617" s="5"/>
      <c r="CL2617" s="5"/>
      <c r="CM2617" s="5"/>
      <c r="CO2617" s="11" t="s">
        <v>13</v>
      </c>
      <c r="CP2617" s="12" t="s">
        <v>15</v>
      </c>
      <c r="CQ2617" s="28"/>
      <c r="CR2617" s="28"/>
      <c r="CS2617" s="28"/>
      <c r="CT2617" s="34"/>
      <c r="CU2617" s="23"/>
      <c r="CV2617" s="10">
        <f t="shared" si="1105"/>
        <v>0</v>
      </c>
      <c r="CW2617" s="5"/>
      <c r="CX2617" s="5"/>
      <c r="CY2617" s="5"/>
      <c r="CZ2617" s="5"/>
      <c r="DB2617" s="11" t="s">
        <v>13</v>
      </c>
      <c r="DC2617" s="12" t="s">
        <v>15</v>
      </c>
      <c r="DD2617" s="28"/>
      <c r="DE2617" s="28"/>
      <c r="DF2617" s="28"/>
      <c r="DG2617" s="34"/>
      <c r="DH2617" s="23"/>
      <c r="DI2617" s="10">
        <f t="shared" si="1106"/>
        <v>0</v>
      </c>
      <c r="DJ2617" s="5"/>
      <c r="DK2617" s="5"/>
      <c r="DL2617" s="5"/>
      <c r="DM2617" s="5"/>
    </row>
    <row r="2618" spans="1:117" x14ac:dyDescent="0.25">
      <c r="A2618" s="311"/>
      <c r="B2618" s="324" t="s">
        <v>13</v>
      </c>
      <c r="C2618" s="325" t="s">
        <v>16</v>
      </c>
      <c r="D2618" s="326"/>
      <c r="E2618" s="326"/>
      <c r="F2618" s="326"/>
      <c r="G2618" s="332">
        <f>SUM(G2610)/20</f>
        <v>15</v>
      </c>
      <c r="H2618" s="23"/>
      <c r="I2618" s="22">
        <f t="shared" si="1107"/>
        <v>0</v>
      </c>
      <c r="J2618" s="314"/>
      <c r="K2618" s="314"/>
      <c r="L2618" s="314"/>
      <c r="M2618" s="314"/>
      <c r="N2618" s="311"/>
      <c r="O2618" s="324" t="s">
        <v>13</v>
      </c>
      <c r="P2618" s="325" t="s">
        <v>16</v>
      </c>
      <c r="Q2618" s="326"/>
      <c r="R2618" s="326"/>
      <c r="S2618" s="326"/>
      <c r="T2618" s="332">
        <f>SUM(T2610)/20</f>
        <v>15</v>
      </c>
      <c r="U2618" s="23"/>
      <c r="V2618" s="22">
        <f t="shared" si="1108"/>
        <v>0</v>
      </c>
      <c r="W2618" s="314"/>
      <c r="X2618" s="314"/>
      <c r="Y2618" s="314"/>
      <c r="Z2618" s="314"/>
      <c r="AA2618" s="311"/>
      <c r="AB2618" s="324" t="s">
        <v>13</v>
      </c>
      <c r="AC2618" s="325" t="s">
        <v>16</v>
      </c>
      <c r="AD2618" s="326"/>
      <c r="AE2618" s="326"/>
      <c r="AF2618" s="326"/>
      <c r="AG2618" s="332">
        <f>SUM(AG2610)/20</f>
        <v>15</v>
      </c>
      <c r="AH2618" s="23"/>
      <c r="AI2618" s="22">
        <f t="shared" si="1100"/>
        <v>0</v>
      </c>
      <c r="AJ2618" s="314"/>
      <c r="AK2618" s="314"/>
      <c r="AL2618" s="314"/>
      <c r="AM2618" s="314"/>
      <c r="AO2618" s="11" t="s">
        <v>13</v>
      </c>
      <c r="AP2618" s="12" t="s">
        <v>16</v>
      </c>
      <c r="AQ2618" s="28"/>
      <c r="AR2618" s="28"/>
      <c r="AS2618" s="28"/>
      <c r="AT2618" s="34"/>
      <c r="AU2618" s="23"/>
      <c r="AV2618" s="10">
        <f t="shared" si="1101"/>
        <v>0</v>
      </c>
      <c r="AW2618" s="5"/>
      <c r="AX2618" s="5"/>
      <c r="AY2618" s="5"/>
      <c r="AZ2618" s="5"/>
      <c r="BB2618" s="11" t="s">
        <v>13</v>
      </c>
      <c r="BC2618" s="12" t="s">
        <v>16</v>
      </c>
      <c r="BD2618" s="28"/>
      <c r="BE2618" s="28"/>
      <c r="BF2618" s="28"/>
      <c r="BG2618" s="34"/>
      <c r="BH2618" s="23"/>
      <c r="BI2618" s="10">
        <f t="shared" si="1102"/>
        <v>0</v>
      </c>
      <c r="BJ2618" s="5"/>
      <c r="BK2618" s="5"/>
      <c r="BL2618" s="5"/>
      <c r="BM2618" s="5"/>
      <c r="BO2618" s="11" t="s">
        <v>13</v>
      </c>
      <c r="BP2618" s="12" t="s">
        <v>16</v>
      </c>
      <c r="BQ2618" s="28"/>
      <c r="BR2618" s="28"/>
      <c r="BS2618" s="28"/>
      <c r="BT2618" s="34"/>
      <c r="BU2618" s="23"/>
      <c r="BV2618" s="10">
        <f t="shared" si="1103"/>
        <v>0</v>
      </c>
      <c r="BW2618" s="5"/>
      <c r="BX2618" s="5"/>
      <c r="BY2618" s="5"/>
      <c r="BZ2618" s="5"/>
      <c r="CB2618" s="11" t="s">
        <v>13</v>
      </c>
      <c r="CC2618" s="12" t="s">
        <v>16</v>
      </c>
      <c r="CD2618" s="28"/>
      <c r="CE2618" s="28"/>
      <c r="CF2618" s="28"/>
      <c r="CG2618" s="34"/>
      <c r="CH2618" s="23"/>
      <c r="CI2618" s="10">
        <f t="shared" si="1104"/>
        <v>0</v>
      </c>
      <c r="CJ2618" s="5"/>
      <c r="CK2618" s="5"/>
      <c r="CL2618" s="5"/>
      <c r="CM2618" s="5"/>
      <c r="CO2618" s="11" t="s">
        <v>13</v>
      </c>
      <c r="CP2618" s="12" t="s">
        <v>16</v>
      </c>
      <c r="CQ2618" s="28"/>
      <c r="CR2618" s="28"/>
      <c r="CS2618" s="28"/>
      <c r="CT2618" s="34"/>
      <c r="CU2618" s="23"/>
      <c r="CV2618" s="10">
        <f t="shared" si="1105"/>
        <v>0</v>
      </c>
      <c r="CW2618" s="5"/>
      <c r="CX2618" s="5"/>
      <c r="CY2618" s="5"/>
      <c r="CZ2618" s="5"/>
      <c r="DB2618" s="11" t="s">
        <v>13</v>
      </c>
      <c r="DC2618" s="12" t="s">
        <v>16</v>
      </c>
      <c r="DD2618" s="28"/>
      <c r="DE2618" s="28"/>
      <c r="DF2618" s="28"/>
      <c r="DG2618" s="34"/>
      <c r="DH2618" s="23"/>
      <c r="DI2618" s="10">
        <f t="shared" si="1106"/>
        <v>0</v>
      </c>
      <c r="DJ2618" s="5"/>
      <c r="DK2618" s="5"/>
      <c r="DL2618" s="5"/>
      <c r="DM2618" s="5"/>
    </row>
    <row r="2619" spans="1:117" x14ac:dyDescent="0.25">
      <c r="A2619" s="311"/>
      <c r="B2619" s="324" t="s">
        <v>13</v>
      </c>
      <c r="C2619" s="325" t="s">
        <v>16</v>
      </c>
      <c r="D2619" s="326"/>
      <c r="E2619" s="326"/>
      <c r="F2619" s="326"/>
      <c r="G2619" s="332"/>
      <c r="H2619" s="23"/>
      <c r="I2619" s="22">
        <f t="shared" si="1107"/>
        <v>0</v>
      </c>
      <c r="J2619" s="314"/>
      <c r="K2619" s="314"/>
      <c r="L2619" s="314"/>
      <c r="M2619" s="314"/>
      <c r="N2619" s="311"/>
      <c r="O2619" s="324" t="s">
        <v>13</v>
      </c>
      <c r="P2619" s="325" t="s">
        <v>16</v>
      </c>
      <c r="Q2619" s="326"/>
      <c r="R2619" s="326"/>
      <c r="S2619" s="326"/>
      <c r="T2619" s="332"/>
      <c r="U2619" s="23"/>
      <c r="V2619" s="22">
        <f t="shared" si="1108"/>
        <v>0</v>
      </c>
      <c r="W2619" s="314"/>
      <c r="X2619" s="314"/>
      <c r="Y2619" s="314"/>
      <c r="Z2619" s="314"/>
      <c r="AA2619" s="311"/>
      <c r="AB2619" s="324" t="s">
        <v>13</v>
      </c>
      <c r="AC2619" s="325" t="s">
        <v>16</v>
      </c>
      <c r="AD2619" s="326"/>
      <c r="AE2619" s="326"/>
      <c r="AF2619" s="326"/>
      <c r="AG2619" s="332"/>
      <c r="AH2619" s="23"/>
      <c r="AI2619" s="22">
        <f t="shared" si="1100"/>
        <v>0</v>
      </c>
      <c r="AJ2619" s="314"/>
      <c r="AK2619" s="314"/>
      <c r="AL2619" s="314"/>
      <c r="AM2619" s="314"/>
      <c r="AO2619" s="11" t="s">
        <v>13</v>
      </c>
      <c r="AP2619" s="12" t="s">
        <v>16</v>
      </c>
      <c r="AQ2619" s="28"/>
      <c r="AR2619" s="28"/>
      <c r="AS2619" s="28"/>
      <c r="AT2619" s="34"/>
      <c r="AU2619" s="23"/>
      <c r="AV2619" s="10">
        <f t="shared" si="1101"/>
        <v>0</v>
      </c>
      <c r="AW2619" s="5"/>
      <c r="AX2619" s="5"/>
      <c r="AY2619" s="5"/>
      <c r="AZ2619" s="5"/>
      <c r="BB2619" s="11" t="s">
        <v>13</v>
      </c>
      <c r="BC2619" s="12" t="s">
        <v>16</v>
      </c>
      <c r="BD2619" s="28"/>
      <c r="BE2619" s="28"/>
      <c r="BF2619" s="28"/>
      <c r="BG2619" s="34"/>
      <c r="BH2619" s="23"/>
      <c r="BI2619" s="10">
        <f t="shared" si="1102"/>
        <v>0</v>
      </c>
      <c r="BJ2619" s="5"/>
      <c r="BK2619" s="5"/>
      <c r="BL2619" s="5"/>
      <c r="BM2619" s="5"/>
      <c r="BO2619" s="11" t="s">
        <v>13</v>
      </c>
      <c r="BP2619" s="12" t="s">
        <v>16</v>
      </c>
      <c r="BQ2619" s="28"/>
      <c r="BR2619" s="28"/>
      <c r="BS2619" s="28"/>
      <c r="BT2619" s="34"/>
      <c r="BU2619" s="23"/>
      <c r="BV2619" s="10">
        <f t="shared" si="1103"/>
        <v>0</v>
      </c>
      <c r="BW2619" s="5"/>
      <c r="BX2619" s="5"/>
      <c r="BY2619" s="5"/>
      <c r="BZ2619" s="5"/>
      <c r="CB2619" s="11" t="s">
        <v>13</v>
      </c>
      <c r="CC2619" s="12" t="s">
        <v>16</v>
      </c>
      <c r="CD2619" s="28"/>
      <c r="CE2619" s="28"/>
      <c r="CF2619" s="28"/>
      <c r="CG2619" s="34"/>
      <c r="CH2619" s="23"/>
      <c r="CI2619" s="10">
        <f t="shared" si="1104"/>
        <v>0</v>
      </c>
      <c r="CJ2619" s="5"/>
      <c r="CK2619" s="5"/>
      <c r="CL2619" s="5"/>
      <c r="CM2619" s="5"/>
      <c r="CO2619" s="11" t="s">
        <v>13</v>
      </c>
      <c r="CP2619" s="12" t="s">
        <v>16</v>
      </c>
      <c r="CQ2619" s="28"/>
      <c r="CR2619" s="28"/>
      <c r="CS2619" s="28"/>
      <c r="CT2619" s="34"/>
      <c r="CU2619" s="23"/>
      <c r="CV2619" s="10">
        <f t="shared" si="1105"/>
        <v>0</v>
      </c>
      <c r="CW2619" s="5"/>
      <c r="CX2619" s="5"/>
      <c r="CY2619" s="5"/>
      <c r="CZ2619" s="5"/>
      <c r="DB2619" s="11" t="s">
        <v>13</v>
      </c>
      <c r="DC2619" s="12" t="s">
        <v>16</v>
      </c>
      <c r="DD2619" s="28"/>
      <c r="DE2619" s="28"/>
      <c r="DF2619" s="28"/>
      <c r="DG2619" s="34"/>
      <c r="DH2619" s="23"/>
      <c r="DI2619" s="10">
        <f t="shared" si="1106"/>
        <v>0</v>
      </c>
      <c r="DJ2619" s="5"/>
      <c r="DK2619" s="5"/>
      <c r="DL2619" s="5"/>
      <c r="DM2619" s="5"/>
    </row>
    <row r="2620" spans="1:117" x14ac:dyDescent="0.25">
      <c r="A2620" s="311"/>
      <c r="B2620" s="324" t="s">
        <v>21</v>
      </c>
      <c r="C2620" s="325" t="s">
        <v>14</v>
      </c>
      <c r="D2620" s="326"/>
      <c r="E2620" s="326"/>
      <c r="F2620" s="326"/>
      <c r="G2620" s="22">
        <f>SUM(G2611:G2614)</f>
        <v>23</v>
      </c>
      <c r="H2620" s="23">
        <v>37.42</v>
      </c>
      <c r="I2620" s="22">
        <f t="shared" si="1107"/>
        <v>860.66000000000008</v>
      </c>
      <c r="J2620" s="314"/>
      <c r="K2620" s="314">
        <f>SUM(G2620)*I2595</f>
        <v>23</v>
      </c>
      <c r="L2620" s="314"/>
      <c r="M2620" s="314"/>
      <c r="N2620" s="311"/>
      <c r="O2620" s="324" t="s">
        <v>21</v>
      </c>
      <c r="P2620" s="325" t="s">
        <v>14</v>
      </c>
      <c r="Q2620" s="326"/>
      <c r="R2620" s="326"/>
      <c r="S2620" s="326"/>
      <c r="T2620" s="22">
        <f>SUM(T2611:T2614)</f>
        <v>23</v>
      </c>
      <c r="U2620" s="23">
        <v>37.42</v>
      </c>
      <c r="V2620" s="22">
        <f t="shared" si="1108"/>
        <v>860.66000000000008</v>
      </c>
      <c r="W2620" s="314"/>
      <c r="X2620" s="314">
        <f>SUM(T2620)*V2595</f>
        <v>23</v>
      </c>
      <c r="Y2620" s="314"/>
      <c r="Z2620" s="314"/>
      <c r="AA2620" s="311"/>
      <c r="AB2620" s="324" t="s">
        <v>21</v>
      </c>
      <c r="AC2620" s="325" t="s">
        <v>14</v>
      </c>
      <c r="AD2620" s="326"/>
      <c r="AE2620" s="326"/>
      <c r="AF2620" s="326"/>
      <c r="AG2620" s="22">
        <f>SUM(AG2611:AG2614)</f>
        <v>23</v>
      </c>
      <c r="AH2620" s="23">
        <v>37.42</v>
      </c>
      <c r="AI2620" s="22">
        <f t="shared" si="1100"/>
        <v>860.66000000000008</v>
      </c>
      <c r="AJ2620" s="314"/>
      <c r="AK2620" s="314">
        <f>SUM(AG2620)*AI2595</f>
        <v>23</v>
      </c>
      <c r="AL2620" s="314"/>
      <c r="AM2620" s="314"/>
      <c r="AO2620" s="11" t="s">
        <v>21</v>
      </c>
      <c r="AP2620" s="12" t="s">
        <v>14</v>
      </c>
      <c r="AQ2620" s="28"/>
      <c r="AR2620" s="28"/>
      <c r="AS2620" s="28"/>
      <c r="AT2620" s="22">
        <f>SUM(AT2611:AT2614)</f>
        <v>4.2</v>
      </c>
      <c r="AU2620" s="15">
        <v>37.42</v>
      </c>
      <c r="AV2620" s="10">
        <f t="shared" si="1101"/>
        <v>157.16400000000002</v>
      </c>
      <c r="AW2620" s="5"/>
      <c r="AX2620" s="5">
        <f>SUM(AT2620)*AV2595</f>
        <v>4.2</v>
      </c>
      <c r="AY2620" s="5"/>
      <c r="AZ2620" s="5"/>
      <c r="BB2620" s="11" t="s">
        <v>21</v>
      </c>
      <c r="BC2620" s="12" t="s">
        <v>14</v>
      </c>
      <c r="BD2620" s="28"/>
      <c r="BE2620" s="28"/>
      <c r="BF2620" s="28"/>
      <c r="BG2620" s="22">
        <f>SUM(BG2611:BG2614)</f>
        <v>0.09</v>
      </c>
      <c r="BH2620" s="15">
        <v>37.42</v>
      </c>
      <c r="BI2620" s="10">
        <f t="shared" si="1102"/>
        <v>3.3677999999999999</v>
      </c>
      <c r="BJ2620" s="5"/>
      <c r="BK2620" s="5">
        <f>SUM(BG2620)*BI2595</f>
        <v>0.09</v>
      </c>
      <c r="BL2620" s="5"/>
      <c r="BM2620" s="5"/>
      <c r="BO2620" s="11" t="s">
        <v>21</v>
      </c>
      <c r="BP2620" s="12" t="s">
        <v>14</v>
      </c>
      <c r="BQ2620" s="28"/>
      <c r="BR2620" s="28"/>
      <c r="BS2620" s="28"/>
      <c r="BT2620" s="22">
        <f>SUM(BT2611:BT2614)</f>
        <v>4.2</v>
      </c>
      <c r="BU2620" s="15">
        <v>37.42</v>
      </c>
      <c r="BV2620" s="10">
        <f t="shared" si="1103"/>
        <v>157.16400000000002</v>
      </c>
      <c r="BW2620" s="5"/>
      <c r="BX2620" s="5">
        <f>SUM(BT2620)*BV2595</f>
        <v>4.2</v>
      </c>
      <c r="BY2620" s="5"/>
      <c r="BZ2620" s="5"/>
      <c r="CB2620" s="11" t="s">
        <v>21</v>
      </c>
      <c r="CC2620" s="12" t="s">
        <v>14</v>
      </c>
      <c r="CD2620" s="28"/>
      <c r="CE2620" s="28"/>
      <c r="CF2620" s="28"/>
      <c r="CG2620" s="22">
        <f>SUM(CG2611:CG2614)</f>
        <v>0.09</v>
      </c>
      <c r="CH2620" s="15">
        <v>37.42</v>
      </c>
      <c r="CI2620" s="10">
        <f t="shared" si="1104"/>
        <v>3.3677999999999999</v>
      </c>
      <c r="CJ2620" s="5"/>
      <c r="CK2620" s="5">
        <f>SUM(CG2620)*CI2595</f>
        <v>0.09</v>
      </c>
      <c r="CL2620" s="5"/>
      <c r="CM2620" s="5"/>
      <c r="CO2620" s="11" t="s">
        <v>21</v>
      </c>
      <c r="CP2620" s="12" t="s">
        <v>14</v>
      </c>
      <c r="CQ2620" s="28"/>
      <c r="CR2620" s="28"/>
      <c r="CS2620" s="28"/>
      <c r="CT2620" s="22">
        <f>SUM(CT2611:CT2614)</f>
        <v>4.2</v>
      </c>
      <c r="CU2620" s="15">
        <v>37.42</v>
      </c>
      <c r="CV2620" s="10">
        <f t="shared" si="1105"/>
        <v>157.16400000000002</v>
      </c>
      <c r="CW2620" s="5"/>
      <c r="CX2620" s="5">
        <f>SUM(CT2620)*CV2595</f>
        <v>4.2</v>
      </c>
      <c r="CY2620" s="5"/>
      <c r="CZ2620" s="5"/>
      <c r="DB2620" s="11" t="s">
        <v>21</v>
      </c>
      <c r="DC2620" s="12" t="s">
        <v>14</v>
      </c>
      <c r="DD2620" s="28"/>
      <c r="DE2620" s="28"/>
      <c r="DF2620" s="28"/>
      <c r="DG2620" s="22">
        <f>SUM(DG2611:DG2614)</f>
        <v>0.09</v>
      </c>
      <c r="DH2620" s="15">
        <v>37.42</v>
      </c>
      <c r="DI2620" s="10">
        <f t="shared" si="1106"/>
        <v>3.3677999999999999</v>
      </c>
      <c r="DJ2620" s="5"/>
      <c r="DK2620" s="5">
        <f>SUM(DG2620)*DI2595</f>
        <v>0.09</v>
      </c>
      <c r="DL2620" s="5"/>
      <c r="DM2620" s="5"/>
    </row>
    <row r="2621" spans="1:117" x14ac:dyDescent="0.25">
      <c r="A2621" s="311"/>
      <c r="B2621" s="324" t="s">
        <v>21</v>
      </c>
      <c r="C2621" s="325" t="s">
        <v>15</v>
      </c>
      <c r="D2621" s="326"/>
      <c r="E2621" s="326"/>
      <c r="F2621" s="326"/>
      <c r="G2621" s="22">
        <f>SUM(G2615:G2617)</f>
        <v>30</v>
      </c>
      <c r="H2621" s="23">
        <v>37.42</v>
      </c>
      <c r="I2621" s="22">
        <f t="shared" si="1107"/>
        <v>1122.6000000000001</v>
      </c>
      <c r="J2621" s="314"/>
      <c r="K2621" s="314"/>
      <c r="L2621" s="314">
        <f>SUM(G2621)*I2595</f>
        <v>30</v>
      </c>
      <c r="M2621" s="314"/>
      <c r="N2621" s="311"/>
      <c r="O2621" s="324" t="s">
        <v>21</v>
      </c>
      <c r="P2621" s="325" t="s">
        <v>15</v>
      </c>
      <c r="Q2621" s="326"/>
      <c r="R2621" s="326"/>
      <c r="S2621" s="326"/>
      <c r="T2621" s="22">
        <f>SUM(T2615:T2617)</f>
        <v>30</v>
      </c>
      <c r="U2621" s="23">
        <v>37.42</v>
      </c>
      <c r="V2621" s="22">
        <f t="shared" si="1108"/>
        <v>1122.6000000000001</v>
      </c>
      <c r="W2621" s="314"/>
      <c r="X2621" s="314"/>
      <c r="Y2621" s="314">
        <f>SUM(T2621)*V2595</f>
        <v>30</v>
      </c>
      <c r="Z2621" s="314"/>
      <c r="AA2621" s="311"/>
      <c r="AB2621" s="324" t="s">
        <v>21</v>
      </c>
      <c r="AC2621" s="325" t="s">
        <v>15</v>
      </c>
      <c r="AD2621" s="326"/>
      <c r="AE2621" s="326"/>
      <c r="AF2621" s="326"/>
      <c r="AG2621" s="22">
        <f>SUM(AG2615:AG2617)</f>
        <v>30</v>
      </c>
      <c r="AH2621" s="23">
        <v>37.42</v>
      </c>
      <c r="AI2621" s="22">
        <f t="shared" si="1100"/>
        <v>1122.6000000000001</v>
      </c>
      <c r="AJ2621" s="314"/>
      <c r="AK2621" s="314"/>
      <c r="AL2621" s="314">
        <f>SUM(AG2621)*AI2595</f>
        <v>30</v>
      </c>
      <c r="AM2621" s="314"/>
      <c r="AO2621" s="11" t="s">
        <v>21</v>
      </c>
      <c r="AP2621" s="12" t="s">
        <v>15</v>
      </c>
      <c r="AQ2621" s="28"/>
      <c r="AR2621" s="28"/>
      <c r="AS2621" s="28"/>
      <c r="AT2621" s="22">
        <f>SUM(AT2615:AT2617)</f>
        <v>0</v>
      </c>
      <c r="AU2621" s="15">
        <v>37.42</v>
      </c>
      <c r="AV2621" s="10">
        <f t="shared" si="1101"/>
        <v>0</v>
      </c>
      <c r="AW2621" s="5"/>
      <c r="AX2621" s="5"/>
      <c r="AY2621" s="5">
        <f>SUM(AT2621)*AV2595</f>
        <v>0</v>
      </c>
      <c r="AZ2621" s="5"/>
      <c r="BB2621" s="11" t="s">
        <v>21</v>
      </c>
      <c r="BC2621" s="12" t="s">
        <v>15</v>
      </c>
      <c r="BD2621" s="28"/>
      <c r="BE2621" s="28"/>
      <c r="BF2621" s="28"/>
      <c r="BG2621" s="22">
        <f>SUM(BG2615:BG2617)</f>
        <v>0</v>
      </c>
      <c r="BH2621" s="15">
        <v>37.42</v>
      </c>
      <c r="BI2621" s="10">
        <f t="shared" si="1102"/>
        <v>0</v>
      </c>
      <c r="BJ2621" s="5"/>
      <c r="BK2621" s="5"/>
      <c r="BL2621" s="5">
        <f>SUM(BG2621)*BI2595</f>
        <v>0</v>
      </c>
      <c r="BM2621" s="5"/>
      <c r="BO2621" s="11" t="s">
        <v>21</v>
      </c>
      <c r="BP2621" s="12" t="s">
        <v>15</v>
      </c>
      <c r="BQ2621" s="28"/>
      <c r="BR2621" s="28"/>
      <c r="BS2621" s="28"/>
      <c r="BT2621" s="22">
        <f>SUM(BT2615:BT2617)</f>
        <v>0</v>
      </c>
      <c r="BU2621" s="15">
        <v>37.42</v>
      </c>
      <c r="BV2621" s="10">
        <f t="shared" si="1103"/>
        <v>0</v>
      </c>
      <c r="BW2621" s="5"/>
      <c r="BX2621" s="5"/>
      <c r="BY2621" s="5">
        <f>SUM(BT2621)*BV2595</f>
        <v>0</v>
      </c>
      <c r="BZ2621" s="5"/>
      <c r="CB2621" s="11" t="s">
        <v>21</v>
      </c>
      <c r="CC2621" s="12" t="s">
        <v>15</v>
      </c>
      <c r="CD2621" s="28"/>
      <c r="CE2621" s="28"/>
      <c r="CF2621" s="28"/>
      <c r="CG2621" s="22">
        <f>SUM(CG2615:CG2617)</f>
        <v>0</v>
      </c>
      <c r="CH2621" s="15">
        <v>37.42</v>
      </c>
      <c r="CI2621" s="10">
        <f t="shared" si="1104"/>
        <v>0</v>
      </c>
      <c r="CJ2621" s="5"/>
      <c r="CK2621" s="5"/>
      <c r="CL2621" s="5">
        <f>SUM(CG2621)*CI2595</f>
        <v>0</v>
      </c>
      <c r="CM2621" s="5"/>
      <c r="CO2621" s="11" t="s">
        <v>21</v>
      </c>
      <c r="CP2621" s="12" t="s">
        <v>15</v>
      </c>
      <c r="CQ2621" s="28"/>
      <c r="CR2621" s="28"/>
      <c r="CS2621" s="28"/>
      <c r="CT2621" s="22">
        <f>SUM(CT2615:CT2617)</f>
        <v>21</v>
      </c>
      <c r="CU2621" s="15">
        <v>37.42</v>
      </c>
      <c r="CV2621" s="10">
        <f t="shared" si="1105"/>
        <v>785.82</v>
      </c>
      <c r="CW2621" s="5"/>
      <c r="CX2621" s="5"/>
      <c r="CY2621" s="5">
        <f>SUM(CT2621)*CV2595</f>
        <v>21</v>
      </c>
      <c r="CZ2621" s="5"/>
      <c r="DB2621" s="11" t="s">
        <v>21</v>
      </c>
      <c r="DC2621" s="12" t="s">
        <v>15</v>
      </c>
      <c r="DD2621" s="28"/>
      <c r="DE2621" s="28"/>
      <c r="DF2621" s="28"/>
      <c r="DG2621" s="22">
        <f>SUM(DG2615:DG2617)</f>
        <v>0.45</v>
      </c>
      <c r="DH2621" s="15">
        <v>37.42</v>
      </c>
      <c r="DI2621" s="10">
        <f t="shared" si="1106"/>
        <v>16.839000000000002</v>
      </c>
      <c r="DJ2621" s="5"/>
      <c r="DK2621" s="5"/>
      <c r="DL2621" s="5">
        <f>SUM(DG2621)*DI2595</f>
        <v>0.45</v>
      </c>
      <c r="DM2621" s="5"/>
    </row>
    <row r="2622" spans="1:117" x14ac:dyDescent="0.25">
      <c r="A2622" s="311"/>
      <c r="B2622" s="324" t="s">
        <v>21</v>
      </c>
      <c r="C2622" s="325" t="s">
        <v>16</v>
      </c>
      <c r="D2622" s="326"/>
      <c r="E2622" s="326"/>
      <c r="F2622" s="326"/>
      <c r="G2622" s="22">
        <f>SUM(G2618:G2619)</f>
        <v>15</v>
      </c>
      <c r="H2622" s="23">
        <v>37.42</v>
      </c>
      <c r="I2622" s="22">
        <f t="shared" si="1107"/>
        <v>561.30000000000007</v>
      </c>
      <c r="J2622" s="314"/>
      <c r="K2622" s="314"/>
      <c r="L2622" s="314"/>
      <c r="M2622" s="314">
        <f>SUM(G2622)*I2595</f>
        <v>15</v>
      </c>
      <c r="N2622" s="311"/>
      <c r="O2622" s="324" t="s">
        <v>21</v>
      </c>
      <c r="P2622" s="325" t="s">
        <v>16</v>
      </c>
      <c r="Q2622" s="326"/>
      <c r="R2622" s="326"/>
      <c r="S2622" s="326"/>
      <c r="T2622" s="22">
        <f>SUM(T2618:T2619)</f>
        <v>15</v>
      </c>
      <c r="U2622" s="23">
        <v>37.42</v>
      </c>
      <c r="V2622" s="22">
        <f t="shared" si="1108"/>
        <v>561.30000000000007</v>
      </c>
      <c r="W2622" s="314"/>
      <c r="X2622" s="314"/>
      <c r="Y2622" s="314"/>
      <c r="Z2622" s="314">
        <f>SUM(T2622)*V2595</f>
        <v>15</v>
      </c>
      <c r="AA2622" s="311"/>
      <c r="AB2622" s="324" t="s">
        <v>21</v>
      </c>
      <c r="AC2622" s="325" t="s">
        <v>16</v>
      </c>
      <c r="AD2622" s="326"/>
      <c r="AE2622" s="326"/>
      <c r="AF2622" s="326"/>
      <c r="AG2622" s="22">
        <f>SUM(AG2618:AG2619)</f>
        <v>15</v>
      </c>
      <c r="AH2622" s="23">
        <v>37.42</v>
      </c>
      <c r="AI2622" s="22">
        <f t="shared" si="1100"/>
        <v>561.30000000000007</v>
      </c>
      <c r="AJ2622" s="314"/>
      <c r="AK2622" s="314"/>
      <c r="AL2622" s="314"/>
      <c r="AM2622" s="314">
        <f>SUM(AG2622)*AI2595</f>
        <v>15</v>
      </c>
      <c r="AO2622" s="11" t="s">
        <v>21</v>
      </c>
      <c r="AP2622" s="12" t="s">
        <v>16</v>
      </c>
      <c r="AQ2622" s="28"/>
      <c r="AR2622" s="28"/>
      <c r="AS2622" s="28"/>
      <c r="AT2622" s="22">
        <f>SUM(AT2618:AT2619)</f>
        <v>0</v>
      </c>
      <c r="AU2622" s="15">
        <v>37.42</v>
      </c>
      <c r="AV2622" s="10">
        <f t="shared" si="1101"/>
        <v>0</v>
      </c>
      <c r="AW2622" s="5"/>
      <c r="AX2622" s="5"/>
      <c r="AY2622" s="5"/>
      <c r="AZ2622" s="5">
        <f>SUM(AT2622)*AV2595</f>
        <v>0</v>
      </c>
      <c r="BB2622" s="11" t="s">
        <v>21</v>
      </c>
      <c r="BC2622" s="12" t="s">
        <v>16</v>
      </c>
      <c r="BD2622" s="28"/>
      <c r="BE2622" s="28"/>
      <c r="BF2622" s="28"/>
      <c r="BG2622" s="22">
        <f>SUM(BG2618:BG2619)</f>
        <v>0</v>
      </c>
      <c r="BH2622" s="15">
        <v>37.42</v>
      </c>
      <c r="BI2622" s="10">
        <f t="shared" si="1102"/>
        <v>0</v>
      </c>
      <c r="BJ2622" s="5"/>
      <c r="BK2622" s="5"/>
      <c r="BL2622" s="5"/>
      <c r="BM2622" s="5">
        <f>SUM(BG2622)*BI2595</f>
        <v>0</v>
      </c>
      <c r="BO2622" s="11" t="s">
        <v>21</v>
      </c>
      <c r="BP2622" s="12" t="s">
        <v>16</v>
      </c>
      <c r="BQ2622" s="28"/>
      <c r="BR2622" s="28"/>
      <c r="BS2622" s="28"/>
      <c r="BT2622" s="22">
        <f>SUM(BT2618:BT2619)</f>
        <v>0</v>
      </c>
      <c r="BU2622" s="15">
        <v>37.42</v>
      </c>
      <c r="BV2622" s="10">
        <f t="shared" si="1103"/>
        <v>0</v>
      </c>
      <c r="BW2622" s="5"/>
      <c r="BX2622" s="5"/>
      <c r="BY2622" s="5"/>
      <c r="BZ2622" s="5">
        <f>SUM(BT2622)*BV2595</f>
        <v>0</v>
      </c>
      <c r="CB2622" s="11" t="s">
        <v>21</v>
      </c>
      <c r="CC2622" s="12" t="s">
        <v>16</v>
      </c>
      <c r="CD2622" s="28"/>
      <c r="CE2622" s="28"/>
      <c r="CF2622" s="28"/>
      <c r="CG2622" s="22">
        <f>SUM(CG2618:CG2619)</f>
        <v>0</v>
      </c>
      <c r="CH2622" s="15">
        <v>37.42</v>
      </c>
      <c r="CI2622" s="10">
        <f t="shared" si="1104"/>
        <v>0</v>
      </c>
      <c r="CJ2622" s="5"/>
      <c r="CK2622" s="5"/>
      <c r="CL2622" s="5"/>
      <c r="CM2622" s="5">
        <f>SUM(CG2622)*CI2595</f>
        <v>0</v>
      </c>
      <c r="CO2622" s="11" t="s">
        <v>21</v>
      </c>
      <c r="CP2622" s="12" t="s">
        <v>16</v>
      </c>
      <c r="CQ2622" s="28"/>
      <c r="CR2622" s="28"/>
      <c r="CS2622" s="28"/>
      <c r="CT2622" s="22">
        <f>SUM(CT2618:CT2619)</f>
        <v>0</v>
      </c>
      <c r="CU2622" s="15">
        <v>37.42</v>
      </c>
      <c r="CV2622" s="10">
        <f t="shared" si="1105"/>
        <v>0</v>
      </c>
      <c r="CW2622" s="5"/>
      <c r="CX2622" s="5"/>
      <c r="CY2622" s="5"/>
      <c r="CZ2622" s="5">
        <f>SUM(CT2622)*CV2595</f>
        <v>0</v>
      </c>
      <c r="DB2622" s="11" t="s">
        <v>21</v>
      </c>
      <c r="DC2622" s="12" t="s">
        <v>16</v>
      </c>
      <c r="DD2622" s="28"/>
      <c r="DE2622" s="28"/>
      <c r="DF2622" s="28"/>
      <c r="DG2622" s="22">
        <f>SUM(DG2618:DG2619)</f>
        <v>0</v>
      </c>
      <c r="DH2622" s="15">
        <v>37.42</v>
      </c>
      <c r="DI2622" s="10">
        <f t="shared" si="1106"/>
        <v>0</v>
      </c>
      <c r="DJ2622" s="5"/>
      <c r="DK2622" s="5"/>
      <c r="DL2622" s="5"/>
      <c r="DM2622" s="5">
        <f>SUM(DG2622)*DI2595</f>
        <v>0</v>
      </c>
    </row>
    <row r="2623" spans="1:117" x14ac:dyDescent="0.25">
      <c r="A2623" s="311"/>
      <c r="B2623" s="324" t="s">
        <v>13</v>
      </c>
      <c r="C2623" s="325" t="s">
        <v>17</v>
      </c>
      <c r="D2623" s="326"/>
      <c r="E2623" s="326"/>
      <c r="F2623" s="326"/>
      <c r="G2623" s="332">
        <v>8</v>
      </c>
      <c r="H2623" s="23">
        <v>37.42</v>
      </c>
      <c r="I2623" s="22">
        <f t="shared" si="1107"/>
        <v>299.36</v>
      </c>
      <c r="J2623" s="314"/>
      <c r="K2623" s="314"/>
      <c r="L2623" s="314">
        <f>SUM(G2623)*I2595</f>
        <v>8</v>
      </c>
      <c r="M2623" s="314"/>
      <c r="N2623" s="311"/>
      <c r="O2623" s="324" t="s">
        <v>13</v>
      </c>
      <c r="P2623" s="325" t="s">
        <v>17</v>
      </c>
      <c r="Q2623" s="326"/>
      <c r="R2623" s="326"/>
      <c r="S2623" s="326"/>
      <c r="T2623" s="332">
        <v>8</v>
      </c>
      <c r="U2623" s="23">
        <v>37.42</v>
      </c>
      <c r="V2623" s="22">
        <f t="shared" si="1108"/>
        <v>299.36</v>
      </c>
      <c r="W2623" s="314"/>
      <c r="X2623" s="314"/>
      <c r="Y2623" s="314">
        <f>SUM(T2623)*V2595</f>
        <v>8</v>
      </c>
      <c r="Z2623" s="314"/>
      <c r="AA2623" s="311"/>
      <c r="AB2623" s="324" t="s">
        <v>13</v>
      </c>
      <c r="AC2623" s="325" t="s">
        <v>17</v>
      </c>
      <c r="AD2623" s="326"/>
      <c r="AE2623" s="326"/>
      <c r="AF2623" s="326"/>
      <c r="AG2623" s="332">
        <v>8</v>
      </c>
      <c r="AH2623" s="23">
        <v>37.42</v>
      </c>
      <c r="AI2623" s="22">
        <f t="shared" si="1100"/>
        <v>299.36</v>
      </c>
      <c r="AJ2623" s="314"/>
      <c r="AK2623" s="314"/>
      <c r="AL2623" s="314">
        <f>SUM(AG2623)*AI2595</f>
        <v>8</v>
      </c>
      <c r="AM2623" s="314"/>
      <c r="AO2623" s="11" t="s">
        <v>13</v>
      </c>
      <c r="AP2623" s="12" t="s">
        <v>17</v>
      </c>
      <c r="AQ2623" s="28"/>
      <c r="AR2623" s="28"/>
      <c r="AS2623" s="28"/>
      <c r="AT2623" s="34">
        <f>SUM(AT2606:AT2607)/100</f>
        <v>8.4</v>
      </c>
      <c r="AU2623" s="15">
        <v>37.42</v>
      </c>
      <c r="AV2623" s="10">
        <f t="shared" si="1101"/>
        <v>314.32800000000003</v>
      </c>
      <c r="AW2623" s="5"/>
      <c r="AX2623" s="5"/>
      <c r="AY2623" s="5">
        <f>SUM(AT2623)*AV2595</f>
        <v>8.4</v>
      </c>
      <c r="AZ2623" s="5"/>
      <c r="BB2623" s="11" t="s">
        <v>13</v>
      </c>
      <c r="BC2623" s="12" t="s">
        <v>17</v>
      </c>
      <c r="BD2623" s="28"/>
      <c r="BE2623" s="28"/>
      <c r="BF2623" s="28"/>
      <c r="BG2623" s="34">
        <f>SUM(BG2606:BG2607)/100</f>
        <v>0.18</v>
      </c>
      <c r="BH2623" s="15">
        <v>37.42</v>
      </c>
      <c r="BI2623" s="10">
        <f t="shared" si="1102"/>
        <v>6.7355999999999998</v>
      </c>
      <c r="BJ2623" s="5"/>
      <c r="BK2623" s="5"/>
      <c r="BL2623" s="5">
        <f>SUM(BG2623)*BI2595</f>
        <v>0.18</v>
      </c>
      <c r="BM2623" s="5"/>
      <c r="BO2623" s="11" t="s">
        <v>13</v>
      </c>
      <c r="BP2623" s="12" t="s">
        <v>17</v>
      </c>
      <c r="BQ2623" s="28"/>
      <c r="BR2623" s="28"/>
      <c r="BS2623" s="28"/>
      <c r="BT2623" s="34">
        <f>SUM(BT2606:BT2607)/100</f>
        <v>8.4</v>
      </c>
      <c r="BU2623" s="15">
        <v>37.42</v>
      </c>
      <c r="BV2623" s="10">
        <f t="shared" si="1103"/>
        <v>314.32800000000003</v>
      </c>
      <c r="BW2623" s="5"/>
      <c r="BX2623" s="5"/>
      <c r="BY2623" s="5">
        <f>SUM(BT2623)*BV2595</f>
        <v>8.4</v>
      </c>
      <c r="BZ2623" s="5"/>
      <c r="CB2623" s="11" t="s">
        <v>13</v>
      </c>
      <c r="CC2623" s="12" t="s">
        <v>17</v>
      </c>
      <c r="CD2623" s="28"/>
      <c r="CE2623" s="28"/>
      <c r="CF2623" s="28"/>
      <c r="CG2623" s="34">
        <f>SUM(CG2606:CG2607)/100</f>
        <v>0.18</v>
      </c>
      <c r="CH2623" s="15">
        <v>37.42</v>
      </c>
      <c r="CI2623" s="10">
        <f t="shared" si="1104"/>
        <v>6.7355999999999998</v>
      </c>
      <c r="CJ2623" s="5"/>
      <c r="CK2623" s="5"/>
      <c r="CL2623" s="5">
        <f>SUM(CG2623)*CI2595</f>
        <v>0.18</v>
      </c>
      <c r="CM2623" s="5"/>
      <c r="CO2623" s="11" t="s">
        <v>13</v>
      </c>
      <c r="CP2623" s="12" t="s">
        <v>17</v>
      </c>
      <c r="CQ2623" s="28"/>
      <c r="CR2623" s="28"/>
      <c r="CS2623" s="28"/>
      <c r="CT2623" s="34">
        <f>SUM(CT2606:CT2607)/100</f>
        <v>8.4</v>
      </c>
      <c r="CU2623" s="15">
        <v>37.42</v>
      </c>
      <c r="CV2623" s="10">
        <f t="shared" si="1105"/>
        <v>314.32800000000003</v>
      </c>
      <c r="CW2623" s="5"/>
      <c r="CX2623" s="5"/>
      <c r="CY2623" s="5">
        <f>SUM(CT2623)*CV2595</f>
        <v>8.4</v>
      </c>
      <c r="CZ2623" s="5"/>
      <c r="DB2623" s="11" t="s">
        <v>13</v>
      </c>
      <c r="DC2623" s="12" t="s">
        <v>17</v>
      </c>
      <c r="DD2623" s="28"/>
      <c r="DE2623" s="28"/>
      <c r="DF2623" s="28"/>
      <c r="DG2623" s="34">
        <f>SUM(DG2606:DG2607)/100</f>
        <v>0.18</v>
      </c>
      <c r="DH2623" s="15">
        <v>37.42</v>
      </c>
      <c r="DI2623" s="10">
        <f t="shared" si="1106"/>
        <v>6.7355999999999998</v>
      </c>
      <c r="DJ2623" s="5"/>
      <c r="DK2623" s="5"/>
      <c r="DL2623" s="5">
        <f>SUM(DG2623)*DI2595</f>
        <v>0.18</v>
      </c>
      <c r="DM2623" s="5"/>
    </row>
    <row r="2624" spans="1:117" x14ac:dyDescent="0.25">
      <c r="A2624" s="311"/>
      <c r="B2624" s="324" t="s">
        <v>12</v>
      </c>
      <c r="C2624" s="325"/>
      <c r="D2624" s="326"/>
      <c r="E2624" s="326"/>
      <c r="F2624" s="326"/>
      <c r="G2624" s="22"/>
      <c r="H2624" s="23">
        <v>37.42</v>
      </c>
      <c r="I2624" s="22">
        <f t="shared" si="1107"/>
        <v>0</v>
      </c>
      <c r="J2624" s="314"/>
      <c r="K2624" s="314"/>
      <c r="L2624" s="314"/>
      <c r="M2624" s="314"/>
      <c r="N2624" s="311"/>
      <c r="O2624" s="324" t="s">
        <v>12</v>
      </c>
      <c r="P2624" s="325"/>
      <c r="Q2624" s="326"/>
      <c r="R2624" s="326"/>
      <c r="S2624" s="326"/>
      <c r="T2624" s="22"/>
      <c r="U2624" s="23">
        <v>37.42</v>
      </c>
      <c r="V2624" s="22">
        <f t="shared" si="1108"/>
        <v>0</v>
      </c>
      <c r="W2624" s="314"/>
      <c r="X2624" s="314"/>
      <c r="Y2624" s="314"/>
      <c r="Z2624" s="314"/>
      <c r="AA2624" s="311"/>
      <c r="AB2624" s="324" t="s">
        <v>12</v>
      </c>
      <c r="AC2624" s="325"/>
      <c r="AD2624" s="326"/>
      <c r="AE2624" s="326"/>
      <c r="AF2624" s="326"/>
      <c r="AG2624" s="22"/>
      <c r="AH2624" s="23">
        <v>37.42</v>
      </c>
      <c r="AI2624" s="22">
        <f t="shared" si="1100"/>
        <v>0</v>
      </c>
      <c r="AJ2624" s="314"/>
      <c r="AK2624" s="314"/>
      <c r="AL2624" s="314"/>
      <c r="AM2624" s="314"/>
      <c r="AO2624" s="11" t="s">
        <v>12</v>
      </c>
      <c r="AP2624" s="12"/>
      <c r="AQ2624" s="28"/>
      <c r="AR2624" s="28"/>
      <c r="AS2624" s="28"/>
      <c r="AT2624" s="10"/>
      <c r="AU2624" s="15">
        <v>37.42</v>
      </c>
      <c r="AV2624" s="10">
        <f t="shared" si="1101"/>
        <v>0</v>
      </c>
      <c r="AW2624" s="5"/>
      <c r="AX2624" s="5"/>
      <c r="AY2624" s="5"/>
      <c r="AZ2624" s="5"/>
      <c r="BB2624" s="11" t="s">
        <v>12</v>
      </c>
      <c r="BC2624" s="12"/>
      <c r="BD2624" s="28"/>
      <c r="BE2624" s="28"/>
      <c r="BF2624" s="28"/>
      <c r="BG2624" s="10"/>
      <c r="BH2624" s="15">
        <v>37.42</v>
      </c>
      <c r="BI2624" s="10">
        <f t="shared" si="1102"/>
        <v>0</v>
      </c>
      <c r="BJ2624" s="5"/>
      <c r="BK2624" s="5"/>
      <c r="BL2624" s="5"/>
      <c r="BM2624" s="5"/>
      <c r="BO2624" s="11" t="s">
        <v>12</v>
      </c>
      <c r="BP2624" s="12"/>
      <c r="BQ2624" s="28"/>
      <c r="BR2624" s="28"/>
      <c r="BS2624" s="28"/>
      <c r="BT2624" s="10"/>
      <c r="BU2624" s="15">
        <v>37.42</v>
      </c>
      <c r="BV2624" s="10">
        <f t="shared" si="1103"/>
        <v>0</v>
      </c>
      <c r="BW2624" s="5"/>
      <c r="BX2624" s="5"/>
      <c r="BY2624" s="5"/>
      <c r="BZ2624" s="5"/>
      <c r="CB2624" s="11" t="s">
        <v>12</v>
      </c>
      <c r="CC2624" s="12"/>
      <c r="CD2624" s="28"/>
      <c r="CE2624" s="28"/>
      <c r="CF2624" s="28"/>
      <c r="CG2624" s="10"/>
      <c r="CH2624" s="15">
        <v>37.42</v>
      </c>
      <c r="CI2624" s="10">
        <f t="shared" si="1104"/>
        <v>0</v>
      </c>
      <c r="CJ2624" s="5"/>
      <c r="CK2624" s="5"/>
      <c r="CL2624" s="5"/>
      <c r="CM2624" s="5"/>
      <c r="CO2624" s="11" t="s">
        <v>12</v>
      </c>
      <c r="CP2624" s="12"/>
      <c r="CQ2624" s="28"/>
      <c r="CR2624" s="28"/>
      <c r="CS2624" s="28"/>
      <c r="CT2624" s="10"/>
      <c r="CU2624" s="15">
        <v>37.42</v>
      </c>
      <c r="CV2624" s="10">
        <f t="shared" si="1105"/>
        <v>0</v>
      </c>
      <c r="CW2624" s="5"/>
      <c r="CX2624" s="5"/>
      <c r="CY2624" s="5"/>
      <c r="CZ2624" s="5"/>
      <c r="DB2624" s="11" t="s">
        <v>12</v>
      </c>
      <c r="DC2624" s="12"/>
      <c r="DD2624" s="28"/>
      <c r="DE2624" s="28"/>
      <c r="DF2624" s="28"/>
      <c r="DG2624" s="10"/>
      <c r="DH2624" s="15">
        <v>37.42</v>
      </c>
      <c r="DI2624" s="10">
        <f t="shared" si="1106"/>
        <v>0</v>
      </c>
      <c r="DJ2624" s="5"/>
      <c r="DK2624" s="5"/>
      <c r="DL2624" s="5"/>
      <c r="DM2624" s="5"/>
    </row>
    <row r="2625" spans="1:117" x14ac:dyDescent="0.25">
      <c r="A2625" s="311"/>
      <c r="B2625" s="324" t="s">
        <v>11</v>
      </c>
      <c r="C2625" s="325"/>
      <c r="D2625" s="326"/>
      <c r="E2625" s="326"/>
      <c r="F2625" s="326"/>
      <c r="G2625" s="22">
        <v>1</v>
      </c>
      <c r="H2625" s="23" t="e">
        <f>SUM(I2597:I2624)*0.01</f>
        <v>#DIV/0!</v>
      </c>
      <c r="I2625" s="22" t="e">
        <f>SUM(G2625*H2625)</f>
        <v>#DIV/0!</v>
      </c>
      <c r="J2625" s="314"/>
      <c r="K2625" s="314"/>
      <c r="L2625" s="314"/>
      <c r="M2625" s="314"/>
      <c r="N2625" s="311"/>
      <c r="O2625" s="324" t="s">
        <v>11</v>
      </c>
      <c r="P2625" s="325"/>
      <c r="Q2625" s="326"/>
      <c r="R2625" s="326"/>
      <c r="S2625" s="326"/>
      <c r="T2625" s="22">
        <v>1</v>
      </c>
      <c r="U2625" s="23">
        <f>SUM(V2597:V2624)*0.01</f>
        <v>85.192300000000003</v>
      </c>
      <c r="V2625" s="22">
        <f>SUM(T2625*U2625)</f>
        <v>85.192300000000003</v>
      </c>
      <c r="W2625" s="314"/>
      <c r="X2625" s="314"/>
      <c r="Y2625" s="314"/>
      <c r="Z2625" s="314"/>
      <c r="AA2625" s="311"/>
      <c r="AB2625" s="324" t="s">
        <v>11</v>
      </c>
      <c r="AC2625" s="325"/>
      <c r="AD2625" s="326"/>
      <c r="AE2625" s="326"/>
      <c r="AF2625" s="326"/>
      <c r="AG2625" s="22">
        <v>1</v>
      </c>
      <c r="AH2625" s="23">
        <f>SUM(AI2597:AI2624)*0.01</f>
        <v>71.781100000000009</v>
      </c>
      <c r="AI2625" s="22">
        <f>SUM(AG2625*AH2625)</f>
        <v>71.781100000000009</v>
      </c>
      <c r="AJ2625" s="314"/>
      <c r="AK2625" s="314"/>
      <c r="AL2625" s="314"/>
      <c r="AM2625" s="314"/>
      <c r="AO2625" s="11" t="s">
        <v>11</v>
      </c>
      <c r="AP2625" s="12"/>
      <c r="AQ2625" s="28"/>
      <c r="AR2625" s="28"/>
      <c r="AS2625" s="28"/>
      <c r="AT2625" s="10">
        <v>1</v>
      </c>
      <c r="AU2625" s="15">
        <f>SUM(AV2597:AV2624)*0.01</f>
        <v>76.786919999999995</v>
      </c>
      <c r="AV2625" s="10">
        <f>SUM(AT2625*AU2625)</f>
        <v>76.786919999999995</v>
      </c>
      <c r="AW2625" s="5"/>
      <c r="AX2625" s="5"/>
      <c r="AY2625" s="5"/>
      <c r="AZ2625" s="5"/>
      <c r="BB2625" s="11" t="s">
        <v>11</v>
      </c>
      <c r="BC2625" s="12"/>
      <c r="BD2625" s="28"/>
      <c r="BE2625" s="28"/>
      <c r="BF2625" s="28"/>
      <c r="BG2625" s="10">
        <v>1</v>
      </c>
      <c r="BH2625" s="15">
        <f>SUM(BI2597:BI2624)*0.01</f>
        <v>1.6454339999999998</v>
      </c>
      <c r="BI2625" s="10">
        <f>SUM(BG2625*BH2625)</f>
        <v>1.6454339999999998</v>
      </c>
      <c r="BJ2625" s="5"/>
      <c r="BK2625" s="5"/>
      <c r="BL2625" s="5"/>
      <c r="BM2625" s="5"/>
      <c r="BO2625" s="11" t="s">
        <v>11</v>
      </c>
      <c r="BP2625" s="12"/>
      <c r="BQ2625" s="28"/>
      <c r="BR2625" s="28"/>
      <c r="BS2625" s="28"/>
      <c r="BT2625" s="10">
        <v>1</v>
      </c>
      <c r="BU2625" s="15">
        <f>SUM(BV2597:BV2624)*0.01</f>
        <v>36.246420000000001</v>
      </c>
      <c r="BV2625" s="10">
        <f>SUM(BT2625*BU2625)</f>
        <v>36.246420000000001</v>
      </c>
      <c r="BW2625" s="5"/>
      <c r="BX2625" s="5"/>
      <c r="BY2625" s="5"/>
      <c r="BZ2625" s="5"/>
      <c r="CB2625" s="11" t="s">
        <v>11</v>
      </c>
      <c r="CC2625" s="12"/>
      <c r="CD2625" s="28"/>
      <c r="CE2625" s="28"/>
      <c r="CF2625" s="28"/>
      <c r="CG2625" s="10">
        <v>1</v>
      </c>
      <c r="CH2625" s="15">
        <f>SUM(CI2597:CI2624)*0.01</f>
        <v>0.77670900000000009</v>
      </c>
      <c r="CI2625" s="10">
        <f>SUM(CG2625*CH2625)</f>
        <v>0.77670900000000009</v>
      </c>
      <c r="CJ2625" s="5"/>
      <c r="CK2625" s="5"/>
      <c r="CL2625" s="5"/>
      <c r="CM2625" s="5"/>
      <c r="CO2625" s="11" t="s">
        <v>11</v>
      </c>
      <c r="CP2625" s="12"/>
      <c r="CQ2625" s="28"/>
      <c r="CR2625" s="28"/>
      <c r="CS2625" s="28"/>
      <c r="CT2625" s="10">
        <v>1</v>
      </c>
      <c r="CU2625" s="15">
        <f>SUM(CV2597:CV2624)*0.01</f>
        <v>63.624120000000005</v>
      </c>
      <c r="CV2625" s="10">
        <f>SUM(CT2625*CU2625)</f>
        <v>63.624120000000005</v>
      </c>
      <c r="CW2625" s="5"/>
      <c r="CX2625" s="5"/>
      <c r="CY2625" s="5"/>
      <c r="CZ2625" s="5"/>
      <c r="DB2625" s="11" t="s">
        <v>11</v>
      </c>
      <c r="DC2625" s="12"/>
      <c r="DD2625" s="28"/>
      <c r="DE2625" s="28"/>
      <c r="DF2625" s="28"/>
      <c r="DG2625" s="10">
        <v>1</v>
      </c>
      <c r="DH2625" s="15">
        <f>SUM(DI2597:DI2624)*0.01</f>
        <v>1.3633740000000003</v>
      </c>
      <c r="DI2625" s="10">
        <f>SUM(DG2625*DH2625)</f>
        <v>1.3633740000000003</v>
      </c>
      <c r="DJ2625" s="5"/>
      <c r="DK2625" s="5"/>
      <c r="DL2625" s="5"/>
      <c r="DM2625" s="5"/>
    </row>
    <row r="2626" spans="1:117" s="2" customFormat="1" x14ac:dyDescent="0.25">
      <c r="A2626" s="319"/>
      <c r="B2626" s="318" t="s">
        <v>10</v>
      </c>
      <c r="C2626" s="319"/>
      <c r="D2626" s="320"/>
      <c r="E2626" s="320"/>
      <c r="F2626" s="320"/>
      <c r="G2626" s="321">
        <f>SUM(G2620:G2623)</f>
        <v>76</v>
      </c>
      <c r="H2626" s="322" t="e">
        <f>SUM(I2626)/30</f>
        <v>#DIV/0!</v>
      </c>
      <c r="I2626" s="321" t="e">
        <f>SUM(I2597:I2625)</f>
        <v>#DIV/0!</v>
      </c>
      <c r="J2626" s="321" t="e">
        <f>SUM(I2626)*I2595</f>
        <v>#DIV/0!</v>
      </c>
      <c r="K2626" s="321">
        <f>SUM(K2620:K2625)</f>
        <v>23</v>
      </c>
      <c r="L2626" s="321">
        <f t="shared" ref="L2626" si="1109">SUM(L2620:L2625)</f>
        <v>38</v>
      </c>
      <c r="M2626" s="321">
        <f t="shared" ref="M2626" si="1110">SUM(M2620:M2625)</f>
        <v>15</v>
      </c>
      <c r="N2626" s="319"/>
      <c r="O2626" s="318" t="s">
        <v>10</v>
      </c>
      <c r="P2626" s="319"/>
      <c r="Q2626" s="320"/>
      <c r="R2626" s="320"/>
      <c r="S2626" s="320"/>
      <c r="T2626" s="321">
        <f>SUM(T2620:T2623)</f>
        <v>76</v>
      </c>
      <c r="U2626" s="322">
        <f>SUM(V2626)/30</f>
        <v>286.81407666666667</v>
      </c>
      <c r="V2626" s="321">
        <f>SUM(V2597:V2625)</f>
        <v>8604.4223000000002</v>
      </c>
      <c r="W2626" s="321">
        <f>SUM(V2626)*V2595</f>
        <v>8604.4223000000002</v>
      </c>
      <c r="X2626" s="321">
        <f>SUM(X2620:X2625)</f>
        <v>23</v>
      </c>
      <c r="Y2626" s="321">
        <f t="shared" ref="Y2626:Z2626" si="1111">SUM(Y2620:Y2625)</f>
        <v>38</v>
      </c>
      <c r="Z2626" s="321">
        <f t="shared" si="1111"/>
        <v>15</v>
      </c>
      <c r="AA2626" s="319"/>
      <c r="AB2626" s="318" t="s">
        <v>10</v>
      </c>
      <c r="AC2626" s="319"/>
      <c r="AD2626" s="320"/>
      <c r="AE2626" s="320"/>
      <c r="AF2626" s="320"/>
      <c r="AG2626" s="321">
        <f>SUM(AG2620:AG2623)</f>
        <v>76</v>
      </c>
      <c r="AH2626" s="322">
        <f>SUM(AI2626)/30</f>
        <v>241.6630366666667</v>
      </c>
      <c r="AI2626" s="321">
        <f>SUM(AI2597:AI2625)</f>
        <v>7249.8911000000007</v>
      </c>
      <c r="AJ2626" s="321">
        <f>SUM(AI2626)*AI2595</f>
        <v>7249.8911000000007</v>
      </c>
      <c r="AK2626" s="321">
        <f>SUM(AK2620:AK2625)</f>
        <v>23</v>
      </c>
      <c r="AL2626" s="321">
        <f t="shared" ref="AL2626:AM2626" si="1112">SUM(AL2620:AL2625)</f>
        <v>38</v>
      </c>
      <c r="AM2626" s="321">
        <f t="shared" si="1112"/>
        <v>15</v>
      </c>
      <c r="AO2626" s="8" t="s">
        <v>10</v>
      </c>
      <c r="AQ2626" s="27"/>
      <c r="AR2626" s="27"/>
      <c r="AS2626" s="27"/>
      <c r="AT2626" s="6">
        <f>SUM(AT2620:AT2623)</f>
        <v>12.600000000000001</v>
      </c>
      <c r="AU2626" s="14">
        <f>SUM(AV2626)/42</f>
        <v>184.65425999999999</v>
      </c>
      <c r="AV2626" s="6">
        <f>SUM(AV2597:AV2625)</f>
        <v>7755.4789199999996</v>
      </c>
      <c r="AW2626" s="6">
        <f>SUM(AV2626)*AV2595</f>
        <v>7755.4789199999996</v>
      </c>
      <c r="AX2626" s="6">
        <f>SUM(AX2620:AX2625)</f>
        <v>4.2</v>
      </c>
      <c r="AY2626" s="6">
        <f t="shared" ref="AY2626:AZ2626" si="1113">SUM(AY2620:AY2625)</f>
        <v>8.4</v>
      </c>
      <c r="AZ2626" s="6">
        <f t="shared" si="1113"/>
        <v>0</v>
      </c>
      <c r="BB2626" s="8" t="s">
        <v>10</v>
      </c>
      <c r="BD2626" s="27"/>
      <c r="BE2626" s="27"/>
      <c r="BF2626" s="27"/>
      <c r="BG2626" s="6">
        <f>SUM(BG2620:BG2623)</f>
        <v>0.27</v>
      </c>
      <c r="BH2626" s="14"/>
      <c r="BI2626" s="6">
        <f>SUM(BI2597:BI2625)</f>
        <v>166.18883399999999</v>
      </c>
      <c r="BJ2626" s="6">
        <f>SUM(BI2626)*BI2595</f>
        <v>166.18883399999999</v>
      </c>
      <c r="BK2626" s="6">
        <f>SUM(BK2620:BK2625)</f>
        <v>0.09</v>
      </c>
      <c r="BL2626" s="6">
        <f t="shared" ref="BL2626:BM2626" si="1114">SUM(BL2620:BL2625)</f>
        <v>0.18</v>
      </c>
      <c r="BM2626" s="6">
        <f t="shared" si="1114"/>
        <v>0</v>
      </c>
      <c r="BO2626" s="8" t="s">
        <v>10</v>
      </c>
      <c r="BQ2626" s="27"/>
      <c r="BR2626" s="27"/>
      <c r="BS2626" s="27"/>
      <c r="BT2626" s="6">
        <f>SUM(BT2620:BT2623)</f>
        <v>12.600000000000001</v>
      </c>
      <c r="BU2626" s="14">
        <f>SUM(BV2626)/42</f>
        <v>87.164010000000005</v>
      </c>
      <c r="BV2626" s="6">
        <f>SUM(BV2597:BV2625)</f>
        <v>3660.8884200000002</v>
      </c>
      <c r="BW2626" s="6">
        <f>SUM(BV2626)*BV2595</f>
        <v>3660.8884200000002</v>
      </c>
      <c r="BX2626" s="6">
        <f>SUM(BX2620:BX2625)</f>
        <v>4.2</v>
      </c>
      <c r="BY2626" s="6">
        <f t="shared" ref="BY2626:BZ2626" si="1115">SUM(BY2620:BY2625)</f>
        <v>8.4</v>
      </c>
      <c r="BZ2626" s="6">
        <f t="shared" si="1115"/>
        <v>0</v>
      </c>
      <c r="CB2626" s="8" t="s">
        <v>10</v>
      </c>
      <c r="CD2626" s="27"/>
      <c r="CE2626" s="27"/>
      <c r="CF2626" s="27"/>
      <c r="CG2626" s="6">
        <f>SUM(CG2620:CG2623)</f>
        <v>0.27</v>
      </c>
      <c r="CH2626" s="14"/>
      <c r="CI2626" s="6">
        <f>SUM(CI2597:CI2625)</f>
        <v>78.447609</v>
      </c>
      <c r="CJ2626" s="6">
        <f>SUM(CI2626)*CI2595</f>
        <v>78.447609</v>
      </c>
      <c r="CK2626" s="6">
        <f>SUM(CK2620:CK2625)</f>
        <v>0.09</v>
      </c>
      <c r="CL2626" s="6">
        <f t="shared" ref="CL2626:CM2626" si="1116">SUM(CL2620:CL2625)</f>
        <v>0.18</v>
      </c>
      <c r="CM2626" s="6">
        <f t="shared" si="1116"/>
        <v>0</v>
      </c>
      <c r="CO2626" s="8" t="s">
        <v>10</v>
      </c>
      <c r="CQ2626" s="27"/>
      <c r="CR2626" s="27"/>
      <c r="CS2626" s="27"/>
      <c r="CT2626" s="6">
        <f>SUM(CT2620:CT2623)</f>
        <v>33.6</v>
      </c>
      <c r="CU2626" s="14">
        <f>SUM(CV2626)/42</f>
        <v>153.00086000000002</v>
      </c>
      <c r="CV2626" s="6">
        <f>SUM(CV2597:CV2625)</f>
        <v>6426.0361200000007</v>
      </c>
      <c r="CW2626" s="6">
        <f>SUM(CV2626)*CV2595</f>
        <v>6426.0361200000007</v>
      </c>
      <c r="CX2626" s="6">
        <f>SUM(CX2620:CX2625)</f>
        <v>4.2</v>
      </c>
      <c r="CY2626" s="6">
        <f t="shared" ref="CY2626:CZ2626" si="1117">SUM(CY2620:CY2625)</f>
        <v>29.4</v>
      </c>
      <c r="CZ2626" s="6">
        <f t="shared" si="1117"/>
        <v>0</v>
      </c>
      <c r="DB2626" s="8" t="s">
        <v>10</v>
      </c>
      <c r="DD2626" s="27"/>
      <c r="DE2626" s="27"/>
      <c r="DF2626" s="27"/>
      <c r="DG2626" s="6">
        <f>SUM(DG2620:DG2623)</f>
        <v>0.72</v>
      </c>
      <c r="DH2626" s="14"/>
      <c r="DI2626" s="6">
        <f>SUM(DI2597:DI2625)</f>
        <v>137.70077400000002</v>
      </c>
      <c r="DJ2626" s="6">
        <f>SUM(DI2626)*DI2595</f>
        <v>137.70077400000002</v>
      </c>
      <c r="DK2626" s="6">
        <f>SUM(DK2620:DK2625)</f>
        <v>0.09</v>
      </c>
      <c r="DL2626" s="6">
        <f t="shared" ref="DL2626:DM2626" si="1118">SUM(DL2620:DL2625)</f>
        <v>0.63</v>
      </c>
      <c r="DM2626" s="6">
        <f t="shared" si="1118"/>
        <v>0</v>
      </c>
    </row>
    <row r="2627" spans="1:117" ht="15.6" x14ac:dyDescent="0.3">
      <c r="A2627" s="3" t="s">
        <v>9</v>
      </c>
      <c r="B2627" s="67" t="str">
        <f>'JMS SHEDULE OF WORKS'!D85</f>
        <v>RFS-18 Access hatch Wall paneling</v>
      </c>
      <c r="D2627" s="26">
        <f>'JMS SHEDULE OF WORKS'!F85</f>
        <v>0</v>
      </c>
      <c r="F2627" s="68" t="str">
        <f>'JMS SHEDULE OF WORKS'!J85</f>
        <v>RF-08, 24 &amp; 25</v>
      </c>
      <c r="H2627" s="13" t="s">
        <v>22</v>
      </c>
      <c r="I2627" s="24">
        <f>'JMS SHEDULE OF WORKS'!G85</f>
        <v>1</v>
      </c>
    </row>
    <row r="2628" spans="1:117" s="2" customFormat="1" x14ac:dyDescent="0.25">
      <c r="A2628" s="66" t="str">
        <f>'JMS SHEDULE OF WORKS'!A85</f>
        <v>6881/81</v>
      </c>
      <c r="B2628" s="8" t="s">
        <v>3</v>
      </c>
      <c r="C2628" s="2" t="s">
        <v>4</v>
      </c>
      <c r="D2628" s="27" t="s">
        <v>5</v>
      </c>
      <c r="E2628" s="27" t="s">
        <v>5</v>
      </c>
      <c r="F2628" s="27" t="s">
        <v>23</v>
      </c>
      <c r="G2628" s="6" t="s">
        <v>6</v>
      </c>
      <c r="H2628" s="14" t="s">
        <v>7</v>
      </c>
      <c r="I2628" s="6" t="s">
        <v>8</v>
      </c>
      <c r="J2628" s="6"/>
      <c r="K2628" s="6" t="s">
        <v>18</v>
      </c>
      <c r="L2628" s="6" t="s">
        <v>19</v>
      </c>
      <c r="M2628" s="6" t="s">
        <v>20</v>
      </c>
    </row>
    <row r="2629" spans="1:117" x14ac:dyDescent="0.25">
      <c r="A2629" s="30" t="s">
        <v>24</v>
      </c>
      <c r="B2629" s="11"/>
      <c r="C2629" s="12"/>
      <c r="D2629" s="28"/>
      <c r="E2629" s="28"/>
      <c r="F2629" s="28">
        <f t="shared" ref="F2629:F2634" si="1119">SUM(D2629*E2629)</f>
        <v>0</v>
      </c>
      <c r="G2629" s="10"/>
      <c r="H2629" s="15"/>
      <c r="I2629" s="10">
        <f t="shared" ref="I2629:I2634" si="1120">SUM(F2629*G2629)*H2629</f>
        <v>0</v>
      </c>
    </row>
    <row r="2630" spans="1:117" x14ac:dyDescent="0.25">
      <c r="A2630" s="30" t="s">
        <v>24</v>
      </c>
      <c r="B2630" s="11"/>
      <c r="C2630" s="12"/>
      <c r="D2630" s="28"/>
      <c r="E2630" s="28"/>
      <c r="F2630" s="28">
        <f t="shared" si="1119"/>
        <v>0</v>
      </c>
      <c r="G2630" s="10"/>
      <c r="H2630" s="15"/>
      <c r="I2630" s="10">
        <f t="shared" si="1120"/>
        <v>0</v>
      </c>
    </row>
    <row r="2631" spans="1:117" x14ac:dyDescent="0.25">
      <c r="A2631" s="30" t="s">
        <v>24</v>
      </c>
      <c r="B2631" s="11"/>
      <c r="C2631" s="12"/>
      <c r="D2631" s="28"/>
      <c r="E2631" s="28"/>
      <c r="F2631" s="28">
        <f t="shared" si="1119"/>
        <v>0</v>
      </c>
      <c r="G2631" s="10"/>
      <c r="H2631" s="15"/>
      <c r="I2631" s="10">
        <f t="shared" si="1120"/>
        <v>0</v>
      </c>
    </row>
    <row r="2632" spans="1:117" x14ac:dyDescent="0.25">
      <c r="A2632" s="31" t="s">
        <v>25</v>
      </c>
      <c r="B2632" s="11"/>
      <c r="C2632" s="12"/>
      <c r="D2632" s="28"/>
      <c r="E2632" s="28"/>
      <c r="F2632" s="28">
        <f t="shared" si="1119"/>
        <v>0</v>
      </c>
      <c r="G2632" s="10"/>
      <c r="H2632" s="15"/>
      <c r="I2632" s="10">
        <f t="shared" si="1120"/>
        <v>0</v>
      </c>
    </row>
    <row r="2633" spans="1:117" x14ac:dyDescent="0.25">
      <c r="A2633" s="31" t="s">
        <v>25</v>
      </c>
      <c r="B2633" s="11"/>
      <c r="C2633" s="12"/>
      <c r="D2633" s="28"/>
      <c r="E2633" s="28"/>
      <c r="F2633" s="28">
        <f t="shared" si="1119"/>
        <v>0</v>
      </c>
      <c r="G2633" s="10"/>
      <c r="H2633" s="15"/>
      <c r="I2633" s="10">
        <f t="shared" si="1120"/>
        <v>0</v>
      </c>
    </row>
    <row r="2634" spans="1:117" x14ac:dyDescent="0.25">
      <c r="A2634" s="31" t="s">
        <v>25</v>
      </c>
      <c r="B2634" s="11"/>
      <c r="C2634" s="12"/>
      <c r="D2634" s="28"/>
      <c r="E2634" s="28"/>
      <c r="F2634" s="28">
        <f t="shared" si="1119"/>
        <v>0</v>
      </c>
      <c r="G2634" s="10"/>
      <c r="H2634" s="15"/>
      <c r="I2634" s="10">
        <f t="shared" si="1120"/>
        <v>0</v>
      </c>
    </row>
    <row r="2635" spans="1:117" x14ac:dyDescent="0.25">
      <c r="A2635" s="31" t="s">
        <v>39</v>
      </c>
      <c r="B2635" s="11"/>
      <c r="C2635" s="12"/>
      <c r="D2635" s="28"/>
      <c r="E2635" s="28"/>
      <c r="F2635" s="28"/>
      <c r="G2635" s="10"/>
      <c r="H2635" s="15"/>
      <c r="I2635" s="10">
        <f t="shared" ref="I2635:I2637" si="1121">SUM(G2635*H2635)</f>
        <v>0</v>
      </c>
    </row>
    <row r="2636" spans="1:117" x14ac:dyDescent="0.25">
      <c r="A2636" s="31" t="s">
        <v>39</v>
      </c>
      <c r="B2636" s="11"/>
      <c r="C2636" s="12"/>
      <c r="D2636" s="28"/>
      <c r="E2636" s="28"/>
      <c r="F2636" s="28"/>
      <c r="G2636" s="10"/>
      <c r="H2636" s="15"/>
      <c r="I2636" s="10">
        <f t="shared" si="1121"/>
        <v>0</v>
      </c>
    </row>
    <row r="2637" spans="1:117" x14ac:dyDescent="0.25">
      <c r="A2637" s="31" t="s">
        <v>39</v>
      </c>
      <c r="B2637" s="11"/>
      <c r="C2637" s="12"/>
      <c r="D2637" s="28"/>
      <c r="E2637" s="28"/>
      <c r="F2637" s="28"/>
      <c r="G2637" s="10"/>
      <c r="H2637" s="15"/>
      <c r="I2637" s="10">
        <f t="shared" si="1121"/>
        <v>0</v>
      </c>
    </row>
    <row r="2638" spans="1:117" x14ac:dyDescent="0.25">
      <c r="A2638" s="32" t="s">
        <v>28</v>
      </c>
      <c r="B2638" s="11"/>
      <c r="C2638" s="12"/>
      <c r="D2638" s="28"/>
      <c r="E2638" s="28"/>
      <c r="F2638" s="28"/>
      <c r="G2638" s="10"/>
      <c r="H2638" s="15"/>
      <c r="I2638" s="10">
        <f t="shared" ref="I2638:I2656" si="1122">SUM(G2638*H2638)</f>
        <v>0</v>
      </c>
    </row>
    <row r="2639" spans="1:117" x14ac:dyDescent="0.25">
      <c r="A2639" s="32" t="s">
        <v>28</v>
      </c>
      <c r="B2639" s="11"/>
      <c r="C2639" s="12"/>
      <c r="D2639" s="28"/>
      <c r="E2639" s="28"/>
      <c r="F2639" s="28"/>
      <c r="G2639" s="10"/>
      <c r="H2639" s="15"/>
      <c r="I2639" s="10">
        <f t="shared" si="1122"/>
        <v>0</v>
      </c>
    </row>
    <row r="2640" spans="1:117" x14ac:dyDescent="0.25">
      <c r="A2640" s="32" t="s">
        <v>28</v>
      </c>
      <c r="B2640" s="11"/>
      <c r="C2640" s="12"/>
      <c r="D2640" s="28"/>
      <c r="E2640" s="28"/>
      <c r="F2640" s="28"/>
      <c r="G2640" s="10"/>
      <c r="H2640" s="15"/>
      <c r="I2640" s="10">
        <f t="shared" si="1122"/>
        <v>0</v>
      </c>
    </row>
    <row r="2641" spans="1:13" x14ac:dyDescent="0.25">
      <c r="A2641" t="s">
        <v>26</v>
      </c>
      <c r="B2641" s="11"/>
      <c r="C2641" s="12"/>
      <c r="D2641" s="28"/>
      <c r="E2641" s="28"/>
      <c r="F2641" s="28"/>
      <c r="G2641" s="33">
        <v>0.1</v>
      </c>
      <c r="H2641" s="15">
        <f>SUM(I2638:I2640)</f>
        <v>0</v>
      </c>
      <c r="I2641" s="10">
        <f t="shared" si="1122"/>
        <v>0</v>
      </c>
    </row>
    <row r="2642" spans="1:13" x14ac:dyDescent="0.25">
      <c r="B2642" s="11" t="s">
        <v>27</v>
      </c>
      <c r="C2642" s="12"/>
      <c r="D2642" s="28"/>
      <c r="E2642" s="28"/>
      <c r="F2642" s="28"/>
      <c r="G2642" s="10"/>
      <c r="H2642" s="15"/>
      <c r="I2642" s="10">
        <f t="shared" si="1122"/>
        <v>0</v>
      </c>
    </row>
    <row r="2643" spans="1:13" x14ac:dyDescent="0.25">
      <c r="B2643" s="11" t="s">
        <v>13</v>
      </c>
      <c r="C2643" s="12" t="s">
        <v>14</v>
      </c>
      <c r="D2643" s="28" t="s">
        <v>29</v>
      </c>
      <c r="E2643" s="28"/>
      <c r="F2643" s="28">
        <f>SUM(G2629:G2631)</f>
        <v>0</v>
      </c>
      <c r="G2643" s="34">
        <f>SUM(F2643)/20</f>
        <v>0</v>
      </c>
      <c r="H2643" s="23"/>
      <c r="I2643" s="10">
        <f t="shared" si="1122"/>
        <v>0</v>
      </c>
    </row>
    <row r="2644" spans="1:13" x14ac:dyDescent="0.25">
      <c r="B2644" s="11" t="s">
        <v>13</v>
      </c>
      <c r="C2644" s="12" t="s">
        <v>14</v>
      </c>
      <c r="D2644" s="28" t="s">
        <v>30</v>
      </c>
      <c r="E2644" s="28"/>
      <c r="F2644" s="28">
        <f>SUM(G2632:G2634)</f>
        <v>0</v>
      </c>
      <c r="G2644" s="34">
        <f>SUM(F2644)/10</f>
        <v>0</v>
      </c>
      <c r="H2644" s="23"/>
      <c r="I2644" s="10">
        <f t="shared" si="1122"/>
        <v>0</v>
      </c>
    </row>
    <row r="2645" spans="1:13" x14ac:dyDescent="0.25">
      <c r="B2645" s="11" t="s">
        <v>13</v>
      </c>
      <c r="C2645" s="12" t="s">
        <v>14</v>
      </c>
      <c r="D2645" s="28" t="s">
        <v>60</v>
      </c>
      <c r="E2645" s="28"/>
      <c r="F2645" s="69"/>
      <c r="G2645" s="34">
        <f>SUM(F2645)*0.25</f>
        <v>0</v>
      </c>
      <c r="H2645" s="23"/>
      <c r="I2645" s="10">
        <f t="shared" si="1122"/>
        <v>0</v>
      </c>
    </row>
    <row r="2646" spans="1:13" x14ac:dyDescent="0.25">
      <c r="B2646" s="11" t="s">
        <v>13</v>
      </c>
      <c r="C2646" s="12" t="s">
        <v>14</v>
      </c>
      <c r="D2646" s="28"/>
      <c r="E2646" s="28"/>
      <c r="F2646" s="28"/>
      <c r="G2646" s="34"/>
      <c r="H2646" s="23"/>
      <c r="I2646" s="10">
        <f t="shared" si="1122"/>
        <v>0</v>
      </c>
    </row>
    <row r="2647" spans="1:13" x14ac:dyDescent="0.25">
      <c r="B2647" s="11" t="s">
        <v>13</v>
      </c>
      <c r="C2647" s="12" t="s">
        <v>15</v>
      </c>
      <c r="D2647" s="28"/>
      <c r="E2647" s="28"/>
      <c r="F2647" s="28"/>
      <c r="G2647" s="34"/>
      <c r="H2647" s="23"/>
      <c r="I2647" s="10">
        <f t="shared" si="1122"/>
        <v>0</v>
      </c>
    </row>
    <row r="2648" spans="1:13" x14ac:dyDescent="0.25">
      <c r="B2648" s="11" t="s">
        <v>13</v>
      </c>
      <c r="C2648" s="12" t="s">
        <v>15</v>
      </c>
      <c r="D2648" s="28"/>
      <c r="E2648" s="28"/>
      <c r="F2648" s="28"/>
      <c r="G2648" s="34"/>
      <c r="H2648" s="23"/>
      <c r="I2648" s="10">
        <f t="shared" si="1122"/>
        <v>0</v>
      </c>
    </row>
    <row r="2649" spans="1:13" x14ac:dyDescent="0.25">
      <c r="B2649" s="11" t="s">
        <v>13</v>
      </c>
      <c r="C2649" s="12" t="s">
        <v>15</v>
      </c>
      <c r="D2649" s="28"/>
      <c r="E2649" s="28"/>
      <c r="F2649" s="28"/>
      <c r="G2649" s="34"/>
      <c r="H2649" s="23"/>
      <c r="I2649" s="10">
        <f t="shared" si="1122"/>
        <v>0</v>
      </c>
    </row>
    <row r="2650" spans="1:13" x14ac:dyDescent="0.25">
      <c r="B2650" s="11" t="s">
        <v>13</v>
      </c>
      <c r="C2650" s="12" t="s">
        <v>16</v>
      </c>
      <c r="D2650" s="28"/>
      <c r="E2650" s="28"/>
      <c r="F2650" s="28"/>
      <c r="G2650" s="34"/>
      <c r="H2650" s="23"/>
      <c r="I2650" s="10">
        <f t="shared" si="1122"/>
        <v>0</v>
      </c>
    </row>
    <row r="2651" spans="1:13" x14ac:dyDescent="0.25">
      <c r="B2651" s="11" t="s">
        <v>13</v>
      </c>
      <c r="C2651" s="12" t="s">
        <v>16</v>
      </c>
      <c r="D2651" s="28"/>
      <c r="E2651" s="28"/>
      <c r="F2651" s="28"/>
      <c r="G2651" s="34"/>
      <c r="H2651" s="23"/>
      <c r="I2651" s="10">
        <f t="shared" si="1122"/>
        <v>0</v>
      </c>
    </row>
    <row r="2652" spans="1:13" x14ac:dyDescent="0.25">
      <c r="B2652" s="11" t="s">
        <v>21</v>
      </c>
      <c r="C2652" s="12" t="s">
        <v>14</v>
      </c>
      <c r="D2652" s="28"/>
      <c r="E2652" s="28"/>
      <c r="F2652" s="28"/>
      <c r="G2652" s="22">
        <f>SUM(G2643:G2646)</f>
        <v>0</v>
      </c>
      <c r="H2652" s="15">
        <v>37.42</v>
      </c>
      <c r="I2652" s="10">
        <f t="shared" si="1122"/>
        <v>0</v>
      </c>
      <c r="K2652" s="5">
        <f>SUM(G2652)*I2627</f>
        <v>0</v>
      </c>
    </row>
    <row r="2653" spans="1:13" x14ac:dyDescent="0.25">
      <c r="B2653" s="11" t="s">
        <v>21</v>
      </c>
      <c r="C2653" s="12" t="s">
        <v>15</v>
      </c>
      <c r="D2653" s="28"/>
      <c r="E2653" s="28"/>
      <c r="F2653" s="28"/>
      <c r="G2653" s="22">
        <f>SUM(G2647:G2649)</f>
        <v>0</v>
      </c>
      <c r="H2653" s="15">
        <v>37.42</v>
      </c>
      <c r="I2653" s="10">
        <f t="shared" si="1122"/>
        <v>0</v>
      </c>
      <c r="L2653" s="5">
        <f>SUM(G2653)*I2627</f>
        <v>0</v>
      </c>
    </row>
    <row r="2654" spans="1:13" x14ac:dyDescent="0.25">
      <c r="B2654" s="11" t="s">
        <v>21</v>
      </c>
      <c r="C2654" s="12" t="s">
        <v>16</v>
      </c>
      <c r="D2654" s="28"/>
      <c r="E2654" s="28"/>
      <c r="F2654" s="28"/>
      <c r="G2654" s="22">
        <f>SUM(G2650:G2651)</f>
        <v>0</v>
      </c>
      <c r="H2654" s="15">
        <v>37.42</v>
      </c>
      <c r="I2654" s="10">
        <f t="shared" si="1122"/>
        <v>0</v>
      </c>
      <c r="M2654" s="5">
        <f>SUM(G2654)*I2627</f>
        <v>0</v>
      </c>
    </row>
    <row r="2655" spans="1:13" x14ac:dyDescent="0.25">
      <c r="B2655" s="11" t="s">
        <v>13</v>
      </c>
      <c r="C2655" s="12" t="s">
        <v>17</v>
      </c>
      <c r="D2655" s="28"/>
      <c r="E2655" s="28"/>
      <c r="F2655" s="28"/>
      <c r="G2655" s="34"/>
      <c r="H2655" s="15">
        <v>37.42</v>
      </c>
      <c r="I2655" s="10">
        <f t="shared" si="1122"/>
        <v>0</v>
      </c>
      <c r="L2655" s="5">
        <f>SUM(G2655)*I2627</f>
        <v>0</v>
      </c>
    </row>
    <row r="2656" spans="1:13" x14ac:dyDescent="0.25">
      <c r="B2656" s="11" t="s">
        <v>12</v>
      </c>
      <c r="C2656" s="12"/>
      <c r="D2656" s="28"/>
      <c r="E2656" s="28"/>
      <c r="F2656" s="28"/>
      <c r="G2656" s="10"/>
      <c r="H2656" s="15">
        <v>37.42</v>
      </c>
      <c r="I2656" s="10">
        <f t="shared" si="1122"/>
        <v>0</v>
      </c>
    </row>
    <row r="2657" spans="1:52" x14ac:dyDescent="0.25">
      <c r="B2657" s="11" t="s">
        <v>11</v>
      </c>
      <c r="C2657" s="12"/>
      <c r="D2657" s="28"/>
      <c r="E2657" s="28"/>
      <c r="F2657" s="28"/>
      <c r="G2657" s="10">
        <v>1</v>
      </c>
      <c r="H2657" s="15">
        <f>SUM(I2629:I2656)*0.01</f>
        <v>0</v>
      </c>
      <c r="I2657" s="10">
        <f>SUM(G2657*H2657)</f>
        <v>0</v>
      </c>
    </row>
    <row r="2658" spans="1:52" s="2" customFormat="1" x14ac:dyDescent="0.25">
      <c r="B2658" s="8" t="s">
        <v>10</v>
      </c>
      <c r="D2658" s="27"/>
      <c r="E2658" s="27"/>
      <c r="F2658" s="27"/>
      <c r="G2658" s="6">
        <f>SUM(G2652:G2655)</f>
        <v>0</v>
      </c>
      <c r="H2658" s="14"/>
      <c r="I2658" s="6">
        <f>SUM(I2629:I2657)</f>
        <v>0</v>
      </c>
      <c r="J2658" s="6">
        <f>SUM(I2658)*I2627</f>
        <v>0</v>
      </c>
      <c r="K2658" s="6">
        <f>SUM(K2652:K2657)</f>
        <v>0</v>
      </c>
      <c r="L2658" s="6">
        <f t="shared" ref="L2658" si="1123">SUM(L2652:L2657)</f>
        <v>0</v>
      </c>
      <c r="M2658" s="6">
        <f t="shared" ref="M2658" si="1124">SUM(M2652:M2657)</f>
        <v>0</v>
      </c>
    </row>
    <row r="2659" spans="1:52" ht="15.6" x14ac:dyDescent="0.3">
      <c r="A2659" s="309" t="s">
        <v>9</v>
      </c>
      <c r="B2659" s="310" t="str">
        <f>'JMS SHEDULE OF WORKS'!D86</f>
        <v>SK-04 Skirting for stairs</v>
      </c>
      <c r="C2659" s="311"/>
      <c r="D2659" s="312" t="str">
        <f>'JMS SHEDULE OF WORKS'!F86</f>
        <v>100mm X 15mm</v>
      </c>
      <c r="E2659" s="312"/>
      <c r="F2659" s="313" t="str">
        <f>'JMS SHEDULE OF WORKS'!J86</f>
        <v>ST-02, 03 &amp; 04</v>
      </c>
      <c r="G2659" s="314"/>
      <c r="H2659" s="315" t="s">
        <v>22</v>
      </c>
      <c r="I2659" s="316">
        <v>1</v>
      </c>
      <c r="J2659" s="314"/>
      <c r="K2659" s="314"/>
      <c r="L2659" s="314"/>
      <c r="M2659" s="314"/>
      <c r="N2659" s="309" t="s">
        <v>9</v>
      </c>
      <c r="O2659" s="310">
        <f>'JMS SHEDULE OF WORKS'!Q86</f>
        <v>1</v>
      </c>
      <c r="P2659" s="311"/>
      <c r="Q2659" s="312">
        <f>'JMS SHEDULE OF WORKS'!S86</f>
        <v>0</v>
      </c>
      <c r="R2659" s="312"/>
      <c r="S2659" s="313">
        <f>'JMS SHEDULE OF WORKS'!W86</f>
        <v>0</v>
      </c>
      <c r="T2659" s="314"/>
      <c r="U2659" s="315" t="s">
        <v>22</v>
      </c>
      <c r="V2659" s="316">
        <v>1</v>
      </c>
      <c r="W2659" s="314"/>
      <c r="X2659" s="314"/>
      <c r="Y2659" s="314"/>
      <c r="Z2659" s="314"/>
      <c r="AA2659" s="309" t="s">
        <v>9</v>
      </c>
      <c r="AB2659" s="310">
        <f>'JMS SHEDULE OF WORKS'!AD86</f>
        <v>0</v>
      </c>
      <c r="AC2659" s="311"/>
      <c r="AD2659" s="312">
        <f>'JMS SHEDULE OF WORKS'!AF86</f>
        <v>0</v>
      </c>
      <c r="AE2659" s="312"/>
      <c r="AF2659" s="313">
        <f>'JMS SHEDULE OF WORKS'!AJ86</f>
        <v>0</v>
      </c>
      <c r="AG2659" s="314"/>
      <c r="AH2659" s="315" t="s">
        <v>22</v>
      </c>
      <c r="AI2659" s="316">
        <v>1</v>
      </c>
      <c r="AJ2659" s="314"/>
      <c r="AK2659" s="314"/>
      <c r="AL2659" s="314"/>
      <c r="AM2659" s="314"/>
      <c r="AN2659" s="3" t="s">
        <v>9</v>
      </c>
      <c r="AO2659" s="67">
        <f>'JMS SHEDULE OF WORKS'!AQ86</f>
        <v>0</v>
      </c>
      <c r="AQ2659" s="26">
        <f>'JMS SHEDULE OF WORKS'!AS86</f>
        <v>0</v>
      </c>
      <c r="AR2659" s="26"/>
      <c r="AS2659" s="68">
        <f>'JMS SHEDULE OF WORKS'!AW86</f>
        <v>0</v>
      </c>
      <c r="AT2659" s="5"/>
      <c r="AU2659" s="13" t="s">
        <v>22</v>
      </c>
      <c r="AV2659" s="24">
        <v>1</v>
      </c>
      <c r="AW2659" s="5"/>
      <c r="AX2659" s="5"/>
      <c r="AY2659" s="5"/>
      <c r="AZ2659" s="5"/>
    </row>
    <row r="2660" spans="1:52" s="2" customFormat="1" x14ac:dyDescent="0.25">
      <c r="A2660" s="317" t="str">
        <f>'JMS SHEDULE OF WORKS'!A86</f>
        <v>6881/82</v>
      </c>
      <c r="B2660" s="318" t="s">
        <v>3</v>
      </c>
      <c r="C2660" s="319" t="s">
        <v>4</v>
      </c>
      <c r="D2660" s="320" t="s">
        <v>5</v>
      </c>
      <c r="E2660" s="320" t="s">
        <v>5</v>
      </c>
      <c r="F2660" s="320" t="s">
        <v>23</v>
      </c>
      <c r="G2660" s="321" t="s">
        <v>6</v>
      </c>
      <c r="H2660" s="322" t="s">
        <v>7</v>
      </c>
      <c r="I2660" s="321" t="s">
        <v>8</v>
      </c>
      <c r="J2660" s="321"/>
      <c r="K2660" s="321" t="s">
        <v>18</v>
      </c>
      <c r="L2660" s="321" t="s">
        <v>19</v>
      </c>
      <c r="M2660" s="321" t="s">
        <v>20</v>
      </c>
      <c r="N2660" s="317">
        <f>'JMS SHEDULE OF WORKS'!N86</f>
        <v>1142.6503339285716</v>
      </c>
      <c r="O2660" s="318" t="s">
        <v>3</v>
      </c>
      <c r="P2660" s="319" t="s">
        <v>4</v>
      </c>
      <c r="Q2660" s="320" t="s">
        <v>5</v>
      </c>
      <c r="R2660" s="320" t="s">
        <v>5</v>
      </c>
      <c r="S2660" s="320" t="s">
        <v>23</v>
      </c>
      <c r="T2660" s="321" t="s">
        <v>6</v>
      </c>
      <c r="U2660" s="322" t="s">
        <v>7</v>
      </c>
      <c r="V2660" s="321" t="s">
        <v>8</v>
      </c>
      <c r="W2660" s="321"/>
      <c r="X2660" s="321" t="s">
        <v>18</v>
      </c>
      <c r="Y2660" s="321" t="s">
        <v>19</v>
      </c>
      <c r="Z2660" s="321" t="s">
        <v>20</v>
      </c>
      <c r="AA2660" s="317">
        <f>'JMS SHEDULE OF WORKS'!AA86</f>
        <v>0</v>
      </c>
      <c r="AB2660" s="318" t="s">
        <v>3</v>
      </c>
      <c r="AC2660" s="319" t="s">
        <v>4</v>
      </c>
      <c r="AD2660" s="320" t="s">
        <v>5</v>
      </c>
      <c r="AE2660" s="320" t="s">
        <v>5</v>
      </c>
      <c r="AF2660" s="320" t="s">
        <v>23</v>
      </c>
      <c r="AG2660" s="321" t="s">
        <v>6</v>
      </c>
      <c r="AH2660" s="322" t="s">
        <v>7</v>
      </c>
      <c r="AI2660" s="321" t="s">
        <v>8</v>
      </c>
      <c r="AJ2660" s="321"/>
      <c r="AK2660" s="321" t="s">
        <v>18</v>
      </c>
      <c r="AL2660" s="321" t="s">
        <v>19</v>
      </c>
      <c r="AM2660" s="321" t="s">
        <v>20</v>
      </c>
      <c r="AN2660" s="66">
        <f>'JMS SHEDULE OF WORKS'!AN86</f>
        <v>0</v>
      </c>
      <c r="AO2660" s="8" t="s">
        <v>3</v>
      </c>
      <c r="AP2660" s="2" t="s">
        <v>4</v>
      </c>
      <c r="AQ2660" s="27" t="s">
        <v>5</v>
      </c>
      <c r="AR2660" s="27" t="s">
        <v>5</v>
      </c>
      <c r="AS2660" s="27" t="s">
        <v>23</v>
      </c>
      <c r="AT2660" s="6" t="s">
        <v>6</v>
      </c>
      <c r="AU2660" s="14" t="s">
        <v>7</v>
      </c>
      <c r="AV2660" s="6" t="s">
        <v>8</v>
      </c>
      <c r="AW2660" s="6"/>
      <c r="AX2660" s="6" t="s">
        <v>18</v>
      </c>
      <c r="AY2660" s="6" t="s">
        <v>19</v>
      </c>
      <c r="AZ2660" s="6" t="s">
        <v>20</v>
      </c>
    </row>
    <row r="2661" spans="1:52" x14ac:dyDescent="0.25">
      <c r="A2661" s="323" t="s">
        <v>24</v>
      </c>
      <c r="B2661" s="324" t="s">
        <v>1280</v>
      </c>
      <c r="C2661" s="325" t="s">
        <v>246</v>
      </c>
      <c r="D2661" s="326">
        <v>0.125</v>
      </c>
      <c r="E2661" s="326">
        <v>2.5000000000000001E-2</v>
      </c>
      <c r="F2661" s="326">
        <f t="shared" ref="F2661:F2666" si="1125">SUM(D2661*E2661)</f>
        <v>3.1250000000000002E-3</v>
      </c>
      <c r="G2661" s="22">
        <v>50</v>
      </c>
      <c r="H2661" s="23">
        <v>4566</v>
      </c>
      <c r="I2661" s="22">
        <f t="shared" ref="I2661:I2666" si="1126">SUM(F2661*G2661)*H2661</f>
        <v>713.4375</v>
      </c>
      <c r="J2661" s="314"/>
      <c r="K2661" s="314"/>
      <c r="L2661" s="314"/>
      <c r="M2661" s="314"/>
      <c r="N2661" s="323" t="s">
        <v>24</v>
      </c>
      <c r="O2661" s="324" t="s">
        <v>1280</v>
      </c>
      <c r="P2661" s="325" t="s">
        <v>1370</v>
      </c>
      <c r="Q2661" s="326">
        <v>0.125</v>
      </c>
      <c r="R2661" s="326">
        <v>2.5000000000000001E-2</v>
      </c>
      <c r="S2661" s="326">
        <f t="shared" ref="S2661:S2666" si="1127">SUM(Q2661*R2661)</f>
        <v>3.1250000000000002E-3</v>
      </c>
      <c r="T2661" s="22">
        <v>50</v>
      </c>
      <c r="U2661" s="23">
        <v>1114</v>
      </c>
      <c r="V2661" s="22">
        <f t="shared" ref="V2661:V2666" si="1128">SUM(S2661*T2661)*U2661</f>
        <v>174.0625</v>
      </c>
      <c r="W2661" s="314"/>
      <c r="X2661" s="314"/>
      <c r="Y2661" s="314"/>
      <c r="Z2661" s="314"/>
      <c r="AA2661" s="323" t="s">
        <v>24</v>
      </c>
      <c r="AB2661" s="324" t="s">
        <v>1280</v>
      </c>
      <c r="AC2661" s="325" t="s">
        <v>246</v>
      </c>
      <c r="AD2661" s="326">
        <v>0.125</v>
      </c>
      <c r="AE2661" s="326">
        <v>2.5000000000000001E-2</v>
      </c>
      <c r="AF2661" s="326">
        <f t="shared" ref="AF2661:AF2666" si="1129">SUM(AD2661*AE2661)</f>
        <v>3.1250000000000002E-3</v>
      </c>
      <c r="AG2661" s="22">
        <v>50</v>
      </c>
      <c r="AH2661" s="23">
        <v>4566</v>
      </c>
      <c r="AI2661" s="22">
        <f t="shared" ref="AI2661:AI2666" si="1130">SUM(AF2661*AG2661)*AH2661</f>
        <v>713.4375</v>
      </c>
      <c r="AJ2661" s="314"/>
      <c r="AK2661" s="314"/>
      <c r="AL2661" s="314"/>
      <c r="AM2661" s="314"/>
      <c r="AN2661" s="30" t="s">
        <v>24</v>
      </c>
      <c r="AO2661" s="11" t="s">
        <v>1280</v>
      </c>
      <c r="AP2661" s="234" t="s">
        <v>1655</v>
      </c>
      <c r="AQ2661" s="28">
        <v>0.125</v>
      </c>
      <c r="AR2661" s="28">
        <v>2.5000000000000001E-2</v>
      </c>
      <c r="AS2661" s="28">
        <f t="shared" ref="AS2661:AS2666" si="1131">SUM(AQ2661*AR2661)</f>
        <v>3.1250000000000002E-3</v>
      </c>
      <c r="AT2661" s="10">
        <v>50</v>
      </c>
      <c r="AU2661" s="236">
        <v>3709</v>
      </c>
      <c r="AV2661" s="10">
        <f t="shared" ref="AV2661:AV2666" si="1132">SUM(AS2661*AT2661)*AU2661</f>
        <v>579.53125</v>
      </c>
      <c r="AW2661" s="5"/>
      <c r="AX2661" s="5"/>
      <c r="AY2661" s="5"/>
      <c r="AZ2661" s="5"/>
    </row>
    <row r="2662" spans="1:52" x14ac:dyDescent="0.25">
      <c r="A2662" s="323" t="s">
        <v>24</v>
      </c>
      <c r="B2662" s="324"/>
      <c r="C2662" s="325"/>
      <c r="D2662" s="326"/>
      <c r="E2662" s="326"/>
      <c r="F2662" s="326">
        <f t="shared" si="1125"/>
        <v>0</v>
      </c>
      <c r="G2662" s="22"/>
      <c r="H2662" s="23"/>
      <c r="I2662" s="22">
        <f t="shared" si="1126"/>
        <v>0</v>
      </c>
      <c r="J2662" s="314"/>
      <c r="K2662" s="314"/>
      <c r="L2662" s="314"/>
      <c r="M2662" s="314"/>
      <c r="N2662" s="323" t="s">
        <v>24</v>
      </c>
      <c r="O2662" s="324"/>
      <c r="P2662" s="325"/>
      <c r="Q2662" s="326"/>
      <c r="R2662" s="326"/>
      <c r="S2662" s="326">
        <f t="shared" si="1127"/>
        <v>0</v>
      </c>
      <c r="T2662" s="22"/>
      <c r="U2662" s="23"/>
      <c r="V2662" s="22">
        <f t="shared" si="1128"/>
        <v>0</v>
      </c>
      <c r="W2662" s="314"/>
      <c r="X2662" s="314"/>
      <c r="Y2662" s="314"/>
      <c r="Z2662" s="314"/>
      <c r="AA2662" s="323" t="s">
        <v>24</v>
      </c>
      <c r="AB2662" s="324"/>
      <c r="AC2662" s="325"/>
      <c r="AD2662" s="326"/>
      <c r="AE2662" s="326"/>
      <c r="AF2662" s="326">
        <f t="shared" si="1129"/>
        <v>0</v>
      </c>
      <c r="AG2662" s="22"/>
      <c r="AH2662" s="23"/>
      <c r="AI2662" s="22">
        <f t="shared" si="1130"/>
        <v>0</v>
      </c>
      <c r="AJ2662" s="314"/>
      <c r="AK2662" s="314"/>
      <c r="AL2662" s="314"/>
      <c r="AM2662" s="314"/>
      <c r="AN2662" s="30" t="s">
        <v>24</v>
      </c>
      <c r="AO2662" s="11"/>
      <c r="AP2662" s="12"/>
      <c r="AQ2662" s="28"/>
      <c r="AR2662" s="28"/>
      <c r="AS2662" s="28">
        <f t="shared" si="1131"/>
        <v>0</v>
      </c>
      <c r="AT2662" s="10"/>
      <c r="AU2662" s="15"/>
      <c r="AV2662" s="10">
        <f t="shared" si="1132"/>
        <v>0</v>
      </c>
      <c r="AW2662" s="5"/>
      <c r="AX2662" s="5"/>
      <c r="AY2662" s="5"/>
      <c r="AZ2662" s="5"/>
    </row>
    <row r="2663" spans="1:52" x14ac:dyDescent="0.25">
      <c r="A2663" s="323" t="s">
        <v>24</v>
      </c>
      <c r="B2663" s="324"/>
      <c r="C2663" s="325"/>
      <c r="D2663" s="326"/>
      <c r="E2663" s="326"/>
      <c r="F2663" s="326">
        <f t="shared" si="1125"/>
        <v>0</v>
      </c>
      <c r="G2663" s="22"/>
      <c r="H2663" s="23"/>
      <c r="I2663" s="22">
        <f t="shared" si="1126"/>
        <v>0</v>
      </c>
      <c r="J2663" s="314"/>
      <c r="K2663" s="314"/>
      <c r="L2663" s="314"/>
      <c r="M2663" s="314"/>
      <c r="N2663" s="323" t="s">
        <v>24</v>
      </c>
      <c r="O2663" s="324"/>
      <c r="P2663" s="325"/>
      <c r="Q2663" s="326"/>
      <c r="R2663" s="326"/>
      <c r="S2663" s="326">
        <f t="shared" si="1127"/>
        <v>0</v>
      </c>
      <c r="T2663" s="22"/>
      <c r="U2663" s="23"/>
      <c r="V2663" s="22">
        <f t="shared" si="1128"/>
        <v>0</v>
      </c>
      <c r="W2663" s="314"/>
      <c r="X2663" s="314"/>
      <c r="Y2663" s="314"/>
      <c r="Z2663" s="314"/>
      <c r="AA2663" s="323" t="s">
        <v>24</v>
      </c>
      <c r="AB2663" s="324"/>
      <c r="AC2663" s="325"/>
      <c r="AD2663" s="326"/>
      <c r="AE2663" s="326"/>
      <c r="AF2663" s="326">
        <f t="shared" si="1129"/>
        <v>0</v>
      </c>
      <c r="AG2663" s="22"/>
      <c r="AH2663" s="23"/>
      <c r="AI2663" s="22">
        <f t="shared" si="1130"/>
        <v>0</v>
      </c>
      <c r="AJ2663" s="314"/>
      <c r="AK2663" s="314"/>
      <c r="AL2663" s="314"/>
      <c r="AM2663" s="314"/>
      <c r="AN2663" s="30" t="s">
        <v>24</v>
      </c>
      <c r="AO2663" s="11"/>
      <c r="AP2663" s="12"/>
      <c r="AQ2663" s="28"/>
      <c r="AR2663" s="28"/>
      <c r="AS2663" s="28">
        <f t="shared" si="1131"/>
        <v>0</v>
      </c>
      <c r="AT2663" s="10"/>
      <c r="AU2663" s="15"/>
      <c r="AV2663" s="10">
        <f t="shared" si="1132"/>
        <v>0</v>
      </c>
      <c r="AW2663" s="5"/>
      <c r="AX2663" s="5"/>
      <c r="AY2663" s="5"/>
      <c r="AZ2663" s="5"/>
    </row>
    <row r="2664" spans="1:52" x14ac:dyDescent="0.25">
      <c r="A2664" s="327" t="s">
        <v>25</v>
      </c>
      <c r="B2664" s="324"/>
      <c r="C2664" s="325"/>
      <c r="D2664" s="326"/>
      <c r="E2664" s="326"/>
      <c r="F2664" s="326">
        <f t="shared" si="1125"/>
        <v>0</v>
      </c>
      <c r="G2664" s="22"/>
      <c r="H2664" s="23"/>
      <c r="I2664" s="22">
        <f t="shared" si="1126"/>
        <v>0</v>
      </c>
      <c r="J2664" s="314"/>
      <c r="K2664" s="314"/>
      <c r="L2664" s="314"/>
      <c r="M2664" s="314"/>
      <c r="N2664" s="327" t="s">
        <v>25</v>
      </c>
      <c r="O2664" s="324"/>
      <c r="P2664" s="325"/>
      <c r="Q2664" s="326"/>
      <c r="R2664" s="326"/>
      <c r="S2664" s="326">
        <f t="shared" si="1127"/>
        <v>0</v>
      </c>
      <c r="T2664" s="22"/>
      <c r="U2664" s="23"/>
      <c r="V2664" s="22">
        <f t="shared" si="1128"/>
        <v>0</v>
      </c>
      <c r="W2664" s="314"/>
      <c r="X2664" s="314"/>
      <c r="Y2664" s="314"/>
      <c r="Z2664" s="314"/>
      <c r="AA2664" s="327" t="s">
        <v>25</v>
      </c>
      <c r="AB2664" s="324"/>
      <c r="AC2664" s="325"/>
      <c r="AD2664" s="326"/>
      <c r="AE2664" s="326"/>
      <c r="AF2664" s="326">
        <f t="shared" si="1129"/>
        <v>0</v>
      </c>
      <c r="AG2664" s="22"/>
      <c r="AH2664" s="23"/>
      <c r="AI2664" s="22">
        <f t="shared" si="1130"/>
        <v>0</v>
      </c>
      <c r="AJ2664" s="314"/>
      <c r="AK2664" s="314"/>
      <c r="AL2664" s="314"/>
      <c r="AM2664" s="314"/>
      <c r="AN2664" s="31" t="s">
        <v>25</v>
      </c>
      <c r="AO2664" s="11"/>
      <c r="AP2664" s="12"/>
      <c r="AQ2664" s="28"/>
      <c r="AR2664" s="28"/>
      <c r="AS2664" s="28">
        <f t="shared" si="1131"/>
        <v>0</v>
      </c>
      <c r="AT2664" s="10"/>
      <c r="AU2664" s="15"/>
      <c r="AV2664" s="10">
        <f t="shared" si="1132"/>
        <v>0</v>
      </c>
      <c r="AW2664" s="5"/>
      <c r="AX2664" s="5"/>
      <c r="AY2664" s="5"/>
      <c r="AZ2664" s="5"/>
    </row>
    <row r="2665" spans="1:52" x14ac:dyDescent="0.25">
      <c r="A2665" s="327" t="s">
        <v>25</v>
      </c>
      <c r="B2665" s="324"/>
      <c r="C2665" s="325"/>
      <c r="D2665" s="326"/>
      <c r="E2665" s="326"/>
      <c r="F2665" s="326">
        <f t="shared" si="1125"/>
        <v>0</v>
      </c>
      <c r="G2665" s="22"/>
      <c r="H2665" s="23"/>
      <c r="I2665" s="22">
        <f t="shared" si="1126"/>
        <v>0</v>
      </c>
      <c r="J2665" s="314"/>
      <c r="K2665" s="314"/>
      <c r="L2665" s="314"/>
      <c r="M2665" s="314"/>
      <c r="N2665" s="327" t="s">
        <v>25</v>
      </c>
      <c r="O2665" s="324"/>
      <c r="P2665" s="325"/>
      <c r="Q2665" s="326"/>
      <c r="R2665" s="326"/>
      <c r="S2665" s="326">
        <f t="shared" si="1127"/>
        <v>0</v>
      </c>
      <c r="T2665" s="22"/>
      <c r="U2665" s="23"/>
      <c r="V2665" s="22">
        <f t="shared" si="1128"/>
        <v>0</v>
      </c>
      <c r="W2665" s="314"/>
      <c r="X2665" s="314"/>
      <c r="Y2665" s="314"/>
      <c r="Z2665" s="314"/>
      <c r="AA2665" s="327" t="s">
        <v>25</v>
      </c>
      <c r="AB2665" s="324"/>
      <c r="AC2665" s="325"/>
      <c r="AD2665" s="326"/>
      <c r="AE2665" s="326"/>
      <c r="AF2665" s="326">
        <f t="shared" si="1129"/>
        <v>0</v>
      </c>
      <c r="AG2665" s="22"/>
      <c r="AH2665" s="23"/>
      <c r="AI2665" s="22">
        <f t="shared" si="1130"/>
        <v>0</v>
      </c>
      <c r="AJ2665" s="314"/>
      <c r="AK2665" s="314"/>
      <c r="AL2665" s="314"/>
      <c r="AM2665" s="314"/>
      <c r="AN2665" s="31" t="s">
        <v>25</v>
      </c>
      <c r="AO2665" s="11"/>
      <c r="AP2665" s="12"/>
      <c r="AQ2665" s="28"/>
      <c r="AR2665" s="28"/>
      <c r="AS2665" s="28">
        <f t="shared" si="1131"/>
        <v>0</v>
      </c>
      <c r="AT2665" s="10"/>
      <c r="AU2665" s="15"/>
      <c r="AV2665" s="10">
        <f t="shared" si="1132"/>
        <v>0</v>
      </c>
      <c r="AW2665" s="5"/>
      <c r="AX2665" s="5"/>
      <c r="AY2665" s="5"/>
      <c r="AZ2665" s="5"/>
    </row>
    <row r="2666" spans="1:52" x14ac:dyDescent="0.25">
      <c r="A2666" s="327" t="s">
        <v>25</v>
      </c>
      <c r="B2666" s="324"/>
      <c r="C2666" s="325"/>
      <c r="D2666" s="326"/>
      <c r="E2666" s="326"/>
      <c r="F2666" s="326">
        <f t="shared" si="1125"/>
        <v>0</v>
      </c>
      <c r="G2666" s="22"/>
      <c r="H2666" s="23"/>
      <c r="I2666" s="22">
        <f t="shared" si="1126"/>
        <v>0</v>
      </c>
      <c r="J2666" s="314"/>
      <c r="K2666" s="314"/>
      <c r="L2666" s="314"/>
      <c r="M2666" s="314"/>
      <c r="N2666" s="327" t="s">
        <v>25</v>
      </c>
      <c r="O2666" s="324"/>
      <c r="P2666" s="325"/>
      <c r="Q2666" s="326"/>
      <c r="R2666" s="326"/>
      <c r="S2666" s="326">
        <f t="shared" si="1127"/>
        <v>0</v>
      </c>
      <c r="T2666" s="22"/>
      <c r="U2666" s="23"/>
      <c r="V2666" s="22">
        <f t="shared" si="1128"/>
        <v>0</v>
      </c>
      <c r="W2666" s="314"/>
      <c r="X2666" s="314"/>
      <c r="Y2666" s="314"/>
      <c r="Z2666" s="314"/>
      <c r="AA2666" s="327" t="s">
        <v>25</v>
      </c>
      <c r="AB2666" s="324"/>
      <c r="AC2666" s="325"/>
      <c r="AD2666" s="326"/>
      <c r="AE2666" s="326"/>
      <c r="AF2666" s="326">
        <f t="shared" si="1129"/>
        <v>0</v>
      </c>
      <c r="AG2666" s="22"/>
      <c r="AH2666" s="23"/>
      <c r="AI2666" s="22">
        <f t="shared" si="1130"/>
        <v>0</v>
      </c>
      <c r="AJ2666" s="314"/>
      <c r="AK2666" s="314"/>
      <c r="AL2666" s="314"/>
      <c r="AM2666" s="314"/>
      <c r="AN2666" s="31" t="s">
        <v>25</v>
      </c>
      <c r="AO2666" s="11"/>
      <c r="AP2666" s="12"/>
      <c r="AQ2666" s="28"/>
      <c r="AR2666" s="28"/>
      <c r="AS2666" s="28">
        <f t="shared" si="1131"/>
        <v>0</v>
      </c>
      <c r="AT2666" s="10"/>
      <c r="AU2666" s="15"/>
      <c r="AV2666" s="10">
        <f t="shared" si="1132"/>
        <v>0</v>
      </c>
      <c r="AW2666" s="5"/>
      <c r="AX2666" s="5"/>
      <c r="AY2666" s="5"/>
      <c r="AZ2666" s="5"/>
    </row>
    <row r="2667" spans="1:52" x14ac:dyDescent="0.25">
      <c r="A2667" s="327" t="s">
        <v>39</v>
      </c>
      <c r="B2667" s="324"/>
      <c r="C2667" s="325"/>
      <c r="D2667" s="326"/>
      <c r="E2667" s="326"/>
      <c r="F2667" s="326"/>
      <c r="G2667" s="22"/>
      <c r="H2667" s="23"/>
      <c r="I2667" s="22">
        <f t="shared" ref="I2667:I2669" si="1133">SUM(G2667*H2667)</f>
        <v>0</v>
      </c>
      <c r="J2667" s="314"/>
      <c r="K2667" s="314"/>
      <c r="L2667" s="314"/>
      <c r="M2667" s="314"/>
      <c r="N2667" s="327" t="s">
        <v>39</v>
      </c>
      <c r="O2667" s="324"/>
      <c r="P2667" s="325"/>
      <c r="Q2667" s="326"/>
      <c r="R2667" s="326"/>
      <c r="S2667" s="326"/>
      <c r="T2667" s="22"/>
      <c r="U2667" s="23"/>
      <c r="V2667" s="22">
        <f t="shared" ref="V2667:V2669" si="1134">SUM(T2667*U2667)</f>
        <v>0</v>
      </c>
      <c r="W2667" s="314"/>
      <c r="X2667" s="314"/>
      <c r="Y2667" s="314"/>
      <c r="Z2667" s="314"/>
      <c r="AA2667" s="327" t="s">
        <v>39</v>
      </c>
      <c r="AB2667" s="324"/>
      <c r="AC2667" s="325"/>
      <c r="AD2667" s="326"/>
      <c r="AE2667" s="326"/>
      <c r="AF2667" s="326"/>
      <c r="AG2667" s="22"/>
      <c r="AH2667" s="23"/>
      <c r="AI2667" s="22">
        <f t="shared" ref="AI2667:AI2688" si="1135">SUM(AG2667*AH2667)</f>
        <v>0</v>
      </c>
      <c r="AJ2667" s="314"/>
      <c r="AK2667" s="314"/>
      <c r="AL2667" s="314"/>
      <c r="AM2667" s="314"/>
      <c r="AN2667" s="31" t="s">
        <v>39</v>
      </c>
      <c r="AO2667" s="11"/>
      <c r="AP2667" s="12"/>
      <c r="AQ2667" s="28"/>
      <c r="AR2667" s="28"/>
      <c r="AS2667" s="28"/>
      <c r="AT2667" s="10"/>
      <c r="AU2667" s="15"/>
      <c r="AV2667" s="10">
        <f t="shared" ref="AV2667:AV2688" si="1136">SUM(AT2667*AU2667)</f>
        <v>0</v>
      </c>
      <c r="AW2667" s="5"/>
      <c r="AX2667" s="5"/>
      <c r="AY2667" s="5"/>
      <c r="AZ2667" s="5"/>
    </row>
    <row r="2668" spans="1:52" x14ac:dyDescent="0.25">
      <c r="A2668" s="327" t="s">
        <v>39</v>
      </c>
      <c r="B2668" s="324"/>
      <c r="C2668" s="325"/>
      <c r="D2668" s="326"/>
      <c r="E2668" s="326"/>
      <c r="F2668" s="326"/>
      <c r="G2668" s="22"/>
      <c r="H2668" s="23"/>
      <c r="I2668" s="22">
        <f t="shared" si="1133"/>
        <v>0</v>
      </c>
      <c r="J2668" s="314"/>
      <c r="K2668" s="314"/>
      <c r="L2668" s="314"/>
      <c r="M2668" s="314"/>
      <c r="N2668" s="327" t="s">
        <v>39</v>
      </c>
      <c r="O2668" s="324"/>
      <c r="P2668" s="325"/>
      <c r="Q2668" s="326"/>
      <c r="R2668" s="326"/>
      <c r="S2668" s="326"/>
      <c r="T2668" s="22"/>
      <c r="U2668" s="23"/>
      <c r="V2668" s="22">
        <f t="shared" si="1134"/>
        <v>0</v>
      </c>
      <c r="W2668" s="314"/>
      <c r="X2668" s="314"/>
      <c r="Y2668" s="314"/>
      <c r="Z2668" s="314"/>
      <c r="AA2668" s="327" t="s">
        <v>39</v>
      </c>
      <c r="AB2668" s="324"/>
      <c r="AC2668" s="325"/>
      <c r="AD2668" s="326"/>
      <c r="AE2668" s="326"/>
      <c r="AF2668" s="326"/>
      <c r="AG2668" s="22"/>
      <c r="AH2668" s="23"/>
      <c r="AI2668" s="22">
        <f t="shared" si="1135"/>
        <v>0</v>
      </c>
      <c r="AJ2668" s="314"/>
      <c r="AK2668" s="314"/>
      <c r="AL2668" s="314"/>
      <c r="AM2668" s="314"/>
      <c r="AN2668" s="31" t="s">
        <v>39</v>
      </c>
      <c r="AO2668" s="11"/>
      <c r="AP2668" s="12"/>
      <c r="AQ2668" s="28"/>
      <c r="AR2668" s="28"/>
      <c r="AS2668" s="28"/>
      <c r="AT2668" s="10"/>
      <c r="AU2668" s="15"/>
      <c r="AV2668" s="10">
        <f t="shared" si="1136"/>
        <v>0</v>
      </c>
      <c r="AW2668" s="5"/>
      <c r="AX2668" s="5"/>
      <c r="AY2668" s="5"/>
      <c r="AZ2668" s="5"/>
    </row>
    <row r="2669" spans="1:52" x14ac:dyDescent="0.25">
      <c r="A2669" s="327" t="s">
        <v>39</v>
      </c>
      <c r="B2669" s="324"/>
      <c r="C2669" s="325"/>
      <c r="D2669" s="326"/>
      <c r="E2669" s="326"/>
      <c r="F2669" s="326"/>
      <c r="G2669" s="22"/>
      <c r="H2669" s="23"/>
      <c r="I2669" s="22">
        <f t="shared" si="1133"/>
        <v>0</v>
      </c>
      <c r="J2669" s="314"/>
      <c r="K2669" s="314"/>
      <c r="L2669" s="314"/>
      <c r="M2669" s="314"/>
      <c r="N2669" s="327" t="s">
        <v>39</v>
      </c>
      <c r="O2669" s="324"/>
      <c r="P2669" s="325"/>
      <c r="Q2669" s="326"/>
      <c r="R2669" s="326"/>
      <c r="S2669" s="326"/>
      <c r="T2669" s="22"/>
      <c r="U2669" s="23"/>
      <c r="V2669" s="22">
        <f t="shared" si="1134"/>
        <v>0</v>
      </c>
      <c r="W2669" s="314"/>
      <c r="X2669" s="314"/>
      <c r="Y2669" s="314"/>
      <c r="Z2669" s="314"/>
      <c r="AA2669" s="327" t="s">
        <v>39</v>
      </c>
      <c r="AB2669" s="324"/>
      <c r="AC2669" s="325"/>
      <c r="AD2669" s="326"/>
      <c r="AE2669" s="326"/>
      <c r="AF2669" s="326"/>
      <c r="AG2669" s="22"/>
      <c r="AH2669" s="23"/>
      <c r="AI2669" s="22">
        <f t="shared" si="1135"/>
        <v>0</v>
      </c>
      <c r="AJ2669" s="314"/>
      <c r="AK2669" s="314"/>
      <c r="AL2669" s="314"/>
      <c r="AM2669" s="314"/>
      <c r="AN2669" s="31" t="s">
        <v>39</v>
      </c>
      <c r="AO2669" s="11"/>
      <c r="AP2669" s="12"/>
      <c r="AQ2669" s="28"/>
      <c r="AR2669" s="28"/>
      <c r="AS2669" s="28"/>
      <c r="AT2669" s="10"/>
      <c r="AU2669" s="15"/>
      <c r="AV2669" s="10">
        <f t="shared" si="1136"/>
        <v>0</v>
      </c>
      <c r="AW2669" s="5"/>
      <c r="AX2669" s="5"/>
      <c r="AY2669" s="5"/>
      <c r="AZ2669" s="5"/>
    </row>
    <row r="2670" spans="1:52" x14ac:dyDescent="0.25">
      <c r="A2670" s="328" t="s">
        <v>28</v>
      </c>
      <c r="B2670" s="324"/>
      <c r="C2670" s="325"/>
      <c r="D2670" s="326"/>
      <c r="E2670" s="326"/>
      <c r="F2670" s="326"/>
      <c r="G2670" s="22"/>
      <c r="H2670" s="23"/>
      <c r="I2670" s="22">
        <f t="shared" ref="I2670:I2688" si="1137">SUM(G2670*H2670)</f>
        <v>0</v>
      </c>
      <c r="J2670" s="314"/>
      <c r="K2670" s="314"/>
      <c r="L2670" s="314"/>
      <c r="M2670" s="314"/>
      <c r="N2670" s="328" t="s">
        <v>28</v>
      </c>
      <c r="O2670" s="324"/>
      <c r="P2670" s="325"/>
      <c r="Q2670" s="326"/>
      <c r="R2670" s="326"/>
      <c r="S2670" s="326"/>
      <c r="T2670" s="22"/>
      <c r="U2670" s="23"/>
      <c r="V2670" s="22">
        <f t="shared" ref="V2670:V2688" si="1138">SUM(T2670*U2670)</f>
        <v>0</v>
      </c>
      <c r="W2670" s="314"/>
      <c r="X2670" s="314"/>
      <c r="Y2670" s="314"/>
      <c r="Z2670" s="314"/>
      <c r="AA2670" s="328" t="s">
        <v>28</v>
      </c>
      <c r="AB2670" s="324"/>
      <c r="AC2670" s="325"/>
      <c r="AD2670" s="326"/>
      <c r="AE2670" s="326"/>
      <c r="AF2670" s="326"/>
      <c r="AG2670" s="22"/>
      <c r="AH2670" s="23"/>
      <c r="AI2670" s="22">
        <f t="shared" si="1135"/>
        <v>0</v>
      </c>
      <c r="AJ2670" s="314"/>
      <c r="AK2670" s="314"/>
      <c r="AL2670" s="314"/>
      <c r="AM2670" s="314"/>
      <c r="AN2670" s="32" t="s">
        <v>28</v>
      </c>
      <c r="AO2670" s="11"/>
      <c r="AP2670" s="12"/>
      <c r="AQ2670" s="28"/>
      <c r="AR2670" s="28"/>
      <c r="AS2670" s="28"/>
      <c r="AT2670" s="10"/>
      <c r="AU2670" s="15"/>
      <c r="AV2670" s="10">
        <f t="shared" si="1136"/>
        <v>0</v>
      </c>
      <c r="AW2670" s="5"/>
      <c r="AX2670" s="5"/>
      <c r="AY2670" s="5"/>
      <c r="AZ2670" s="5"/>
    </row>
    <row r="2671" spans="1:52" x14ac:dyDescent="0.25">
      <c r="A2671" s="328" t="s">
        <v>28</v>
      </c>
      <c r="B2671" s="324"/>
      <c r="C2671" s="325"/>
      <c r="D2671" s="326"/>
      <c r="E2671" s="326"/>
      <c r="F2671" s="326"/>
      <c r="G2671" s="22"/>
      <c r="H2671" s="23"/>
      <c r="I2671" s="22">
        <f t="shared" si="1137"/>
        <v>0</v>
      </c>
      <c r="J2671" s="314"/>
      <c r="K2671" s="314"/>
      <c r="L2671" s="314"/>
      <c r="M2671" s="314"/>
      <c r="N2671" s="328" t="s">
        <v>28</v>
      </c>
      <c r="O2671" s="324"/>
      <c r="P2671" s="325"/>
      <c r="Q2671" s="326"/>
      <c r="R2671" s="326"/>
      <c r="S2671" s="326"/>
      <c r="T2671" s="22"/>
      <c r="U2671" s="23"/>
      <c r="V2671" s="22">
        <f t="shared" si="1138"/>
        <v>0</v>
      </c>
      <c r="W2671" s="314"/>
      <c r="X2671" s="314"/>
      <c r="Y2671" s="314"/>
      <c r="Z2671" s="314"/>
      <c r="AA2671" s="328" t="s">
        <v>28</v>
      </c>
      <c r="AB2671" s="324"/>
      <c r="AC2671" s="325"/>
      <c r="AD2671" s="326"/>
      <c r="AE2671" s="326"/>
      <c r="AF2671" s="326"/>
      <c r="AG2671" s="22"/>
      <c r="AH2671" s="23"/>
      <c r="AI2671" s="22">
        <f t="shared" si="1135"/>
        <v>0</v>
      </c>
      <c r="AJ2671" s="314"/>
      <c r="AK2671" s="314"/>
      <c r="AL2671" s="314"/>
      <c r="AM2671" s="314"/>
      <c r="AN2671" s="32" t="s">
        <v>28</v>
      </c>
      <c r="AO2671" s="11"/>
      <c r="AP2671" s="12"/>
      <c r="AQ2671" s="28"/>
      <c r="AR2671" s="28"/>
      <c r="AS2671" s="28"/>
      <c r="AT2671" s="10"/>
      <c r="AU2671" s="15"/>
      <c r="AV2671" s="10">
        <f t="shared" si="1136"/>
        <v>0</v>
      </c>
      <c r="AW2671" s="5"/>
      <c r="AX2671" s="5"/>
      <c r="AY2671" s="5"/>
      <c r="AZ2671" s="5"/>
    </row>
    <row r="2672" spans="1:52" x14ac:dyDescent="0.25">
      <c r="A2672" s="328" t="s">
        <v>28</v>
      </c>
      <c r="B2672" s="324"/>
      <c r="C2672" s="325"/>
      <c r="D2672" s="326"/>
      <c r="E2672" s="326"/>
      <c r="F2672" s="326"/>
      <c r="G2672" s="22"/>
      <c r="H2672" s="23"/>
      <c r="I2672" s="22">
        <f t="shared" si="1137"/>
        <v>0</v>
      </c>
      <c r="J2672" s="314"/>
      <c r="K2672" s="314"/>
      <c r="L2672" s="314"/>
      <c r="M2672" s="314"/>
      <c r="N2672" s="328" t="s">
        <v>28</v>
      </c>
      <c r="O2672" s="324"/>
      <c r="P2672" s="325"/>
      <c r="Q2672" s="326"/>
      <c r="R2672" s="326"/>
      <c r="S2672" s="326"/>
      <c r="T2672" s="22"/>
      <c r="U2672" s="23"/>
      <c r="V2672" s="22">
        <f t="shared" si="1138"/>
        <v>0</v>
      </c>
      <c r="W2672" s="314"/>
      <c r="X2672" s="314"/>
      <c r="Y2672" s="314"/>
      <c r="Z2672" s="314"/>
      <c r="AA2672" s="328" t="s">
        <v>28</v>
      </c>
      <c r="AB2672" s="324"/>
      <c r="AC2672" s="325"/>
      <c r="AD2672" s="326"/>
      <c r="AE2672" s="326"/>
      <c r="AF2672" s="326"/>
      <c r="AG2672" s="22"/>
      <c r="AH2672" s="23"/>
      <c r="AI2672" s="22">
        <f t="shared" si="1135"/>
        <v>0</v>
      </c>
      <c r="AJ2672" s="314"/>
      <c r="AK2672" s="314"/>
      <c r="AL2672" s="314"/>
      <c r="AM2672" s="314"/>
      <c r="AN2672" s="32" t="s">
        <v>28</v>
      </c>
      <c r="AO2672" s="11"/>
      <c r="AP2672" s="12"/>
      <c r="AQ2672" s="28"/>
      <c r="AR2672" s="28"/>
      <c r="AS2672" s="28"/>
      <c r="AT2672" s="10"/>
      <c r="AU2672" s="15"/>
      <c r="AV2672" s="10">
        <f t="shared" si="1136"/>
        <v>0</v>
      </c>
      <c r="AW2672" s="5"/>
      <c r="AX2672" s="5"/>
      <c r="AY2672" s="5"/>
      <c r="AZ2672" s="5"/>
    </row>
    <row r="2673" spans="1:52" x14ac:dyDescent="0.25">
      <c r="A2673" s="311" t="s">
        <v>26</v>
      </c>
      <c r="B2673" s="324"/>
      <c r="C2673" s="325"/>
      <c r="D2673" s="326"/>
      <c r="E2673" s="326"/>
      <c r="F2673" s="326"/>
      <c r="G2673" s="331">
        <v>0.1</v>
      </c>
      <c r="H2673" s="23">
        <f>SUM(I2670:I2672)</f>
        <v>0</v>
      </c>
      <c r="I2673" s="22">
        <f t="shared" si="1137"/>
        <v>0</v>
      </c>
      <c r="J2673" s="314"/>
      <c r="K2673" s="314"/>
      <c r="L2673" s="314"/>
      <c r="M2673" s="314"/>
      <c r="N2673" s="311" t="s">
        <v>26</v>
      </c>
      <c r="O2673" s="324"/>
      <c r="P2673" s="325"/>
      <c r="Q2673" s="326"/>
      <c r="R2673" s="326"/>
      <c r="S2673" s="326"/>
      <c r="T2673" s="331">
        <v>0.1</v>
      </c>
      <c r="U2673" s="23">
        <f>SUM(V2670:V2672)</f>
        <v>0</v>
      </c>
      <c r="V2673" s="22">
        <f t="shared" si="1138"/>
        <v>0</v>
      </c>
      <c r="W2673" s="314"/>
      <c r="X2673" s="314"/>
      <c r="Y2673" s="314"/>
      <c r="Z2673" s="314"/>
      <c r="AA2673" s="311" t="s">
        <v>26</v>
      </c>
      <c r="AB2673" s="324"/>
      <c r="AC2673" s="325"/>
      <c r="AD2673" s="326"/>
      <c r="AE2673" s="326"/>
      <c r="AF2673" s="326"/>
      <c r="AG2673" s="331">
        <v>0.1</v>
      </c>
      <c r="AH2673" s="23">
        <f>SUM(AI2670:AI2672)</f>
        <v>0</v>
      </c>
      <c r="AI2673" s="22">
        <f t="shared" si="1135"/>
        <v>0</v>
      </c>
      <c r="AJ2673" s="314"/>
      <c r="AK2673" s="314"/>
      <c r="AL2673" s="314"/>
      <c r="AM2673" s="314"/>
      <c r="AN2673" t="s">
        <v>26</v>
      </c>
      <c r="AO2673" s="11"/>
      <c r="AP2673" s="12"/>
      <c r="AQ2673" s="28"/>
      <c r="AR2673" s="28"/>
      <c r="AS2673" s="28"/>
      <c r="AT2673" s="33">
        <v>0.1</v>
      </c>
      <c r="AU2673" s="15">
        <f>SUM(AV2670:AV2672)</f>
        <v>0</v>
      </c>
      <c r="AV2673" s="10">
        <f t="shared" si="1136"/>
        <v>0</v>
      </c>
      <c r="AW2673" s="5"/>
      <c r="AX2673" s="5"/>
      <c r="AY2673" s="5"/>
      <c r="AZ2673" s="5"/>
    </row>
    <row r="2674" spans="1:52" x14ac:dyDescent="0.25">
      <c r="A2674" s="311"/>
      <c r="B2674" s="324" t="s">
        <v>27</v>
      </c>
      <c r="C2674" s="325"/>
      <c r="D2674" s="326"/>
      <c r="E2674" s="326"/>
      <c r="F2674" s="326"/>
      <c r="G2674" s="22">
        <f>SUM(G2661)</f>
        <v>50</v>
      </c>
      <c r="H2674" s="23">
        <v>0.95</v>
      </c>
      <c r="I2674" s="22">
        <f t="shared" si="1137"/>
        <v>47.5</v>
      </c>
      <c r="J2674" s="314"/>
      <c r="K2674" s="314"/>
      <c r="L2674" s="314"/>
      <c r="M2674" s="314"/>
      <c r="N2674" s="311"/>
      <c r="O2674" s="324" t="s">
        <v>27</v>
      </c>
      <c r="P2674" s="325"/>
      <c r="Q2674" s="326"/>
      <c r="R2674" s="326"/>
      <c r="S2674" s="326"/>
      <c r="T2674" s="22">
        <f>SUM(T2661)</f>
        <v>50</v>
      </c>
      <c r="U2674" s="23">
        <v>0.25</v>
      </c>
      <c r="V2674" s="22">
        <f t="shared" si="1138"/>
        <v>12.5</v>
      </c>
      <c r="W2674" s="314"/>
      <c r="X2674" s="314"/>
      <c r="Y2674" s="314"/>
      <c r="Z2674" s="314"/>
      <c r="AA2674" s="311"/>
      <c r="AB2674" s="324" t="s">
        <v>27</v>
      </c>
      <c r="AC2674" s="325"/>
      <c r="AD2674" s="326"/>
      <c r="AE2674" s="326"/>
      <c r="AF2674" s="326"/>
      <c r="AG2674" s="22">
        <f>SUM(AG2661)</f>
        <v>50</v>
      </c>
      <c r="AH2674" s="329">
        <v>1.1499999999999999</v>
      </c>
      <c r="AI2674" s="22">
        <f t="shared" si="1135"/>
        <v>57.499999999999993</v>
      </c>
      <c r="AJ2674" s="314"/>
      <c r="AK2674" s="314"/>
      <c r="AL2674" s="314"/>
      <c r="AM2674" s="314"/>
      <c r="AO2674" s="11" t="s">
        <v>27</v>
      </c>
      <c r="AP2674" s="12"/>
      <c r="AQ2674" s="28"/>
      <c r="AR2674" s="28"/>
      <c r="AS2674" s="28"/>
      <c r="AT2674" s="10">
        <f>SUM(AT2661)</f>
        <v>50</v>
      </c>
      <c r="AU2674" s="171">
        <v>1.2</v>
      </c>
      <c r="AV2674" s="10">
        <f t="shared" si="1136"/>
        <v>60</v>
      </c>
      <c r="AW2674" s="5"/>
      <c r="AX2674" s="5"/>
      <c r="AY2674" s="5"/>
      <c r="AZ2674" s="5"/>
    </row>
    <row r="2675" spans="1:52" x14ac:dyDescent="0.25">
      <c r="A2675" s="311"/>
      <c r="B2675" s="324" t="s">
        <v>13</v>
      </c>
      <c r="C2675" s="325" t="s">
        <v>14</v>
      </c>
      <c r="D2675" s="326" t="s">
        <v>29</v>
      </c>
      <c r="E2675" s="326"/>
      <c r="F2675" s="326">
        <f>SUM(G2661:G2663)</f>
        <v>50</v>
      </c>
      <c r="G2675" s="332">
        <f>SUM(F2675)/20</f>
        <v>2.5</v>
      </c>
      <c r="H2675" s="23"/>
      <c r="I2675" s="22">
        <f t="shared" si="1137"/>
        <v>0</v>
      </c>
      <c r="J2675" s="314"/>
      <c r="K2675" s="314"/>
      <c r="L2675" s="314"/>
      <c r="M2675" s="314"/>
      <c r="N2675" s="311"/>
      <c r="O2675" s="324" t="s">
        <v>13</v>
      </c>
      <c r="P2675" s="325" t="s">
        <v>14</v>
      </c>
      <c r="Q2675" s="326" t="s">
        <v>29</v>
      </c>
      <c r="R2675" s="326"/>
      <c r="S2675" s="326">
        <f>SUM(T2661:T2663)</f>
        <v>50</v>
      </c>
      <c r="T2675" s="332">
        <f>SUM(S2675)/20</f>
        <v>2.5</v>
      </c>
      <c r="U2675" s="23"/>
      <c r="V2675" s="22">
        <f t="shared" si="1138"/>
        <v>0</v>
      </c>
      <c r="W2675" s="314"/>
      <c r="X2675" s="314"/>
      <c r="Y2675" s="314"/>
      <c r="Z2675" s="314"/>
      <c r="AA2675" s="311"/>
      <c r="AB2675" s="324" t="s">
        <v>13</v>
      </c>
      <c r="AC2675" s="325" t="s">
        <v>14</v>
      </c>
      <c r="AD2675" s="326" t="s">
        <v>29</v>
      </c>
      <c r="AE2675" s="326"/>
      <c r="AF2675" s="326">
        <f>SUM(AG2661:AG2663)</f>
        <v>50</v>
      </c>
      <c r="AG2675" s="332">
        <f>SUM(AF2675)/20</f>
        <v>2.5</v>
      </c>
      <c r="AH2675" s="23"/>
      <c r="AI2675" s="22">
        <f t="shared" si="1135"/>
        <v>0</v>
      </c>
      <c r="AJ2675" s="314"/>
      <c r="AK2675" s="314"/>
      <c r="AL2675" s="314"/>
      <c r="AM2675" s="314"/>
      <c r="AO2675" s="11" t="s">
        <v>13</v>
      </c>
      <c r="AP2675" s="12" t="s">
        <v>14</v>
      </c>
      <c r="AQ2675" s="28" t="s">
        <v>29</v>
      </c>
      <c r="AR2675" s="28"/>
      <c r="AS2675" s="28">
        <f>SUM(AT2661:AT2663)</f>
        <v>50</v>
      </c>
      <c r="AT2675" s="34">
        <f>SUM(AS2675)/20</f>
        <v>2.5</v>
      </c>
      <c r="AU2675" s="23"/>
      <c r="AV2675" s="10">
        <f t="shared" si="1136"/>
        <v>0</v>
      </c>
      <c r="AW2675" s="5"/>
      <c r="AX2675" s="5"/>
      <c r="AY2675" s="5"/>
      <c r="AZ2675" s="5"/>
    </row>
    <row r="2676" spans="1:52" x14ac:dyDescent="0.25">
      <c r="A2676" s="311"/>
      <c r="B2676" s="324" t="s">
        <v>13</v>
      </c>
      <c r="C2676" s="325" t="s">
        <v>14</v>
      </c>
      <c r="D2676" s="326" t="s">
        <v>30</v>
      </c>
      <c r="E2676" s="326"/>
      <c r="F2676" s="326">
        <f>SUM(G2664:G2666)</f>
        <v>0</v>
      </c>
      <c r="G2676" s="332">
        <f>SUM(F2676)/10</f>
        <v>0</v>
      </c>
      <c r="H2676" s="23"/>
      <c r="I2676" s="22">
        <f t="shared" si="1137"/>
        <v>0</v>
      </c>
      <c r="J2676" s="314"/>
      <c r="K2676" s="314"/>
      <c r="L2676" s="314"/>
      <c r="M2676" s="314"/>
      <c r="N2676" s="311"/>
      <c r="O2676" s="324" t="s">
        <v>13</v>
      </c>
      <c r="P2676" s="325" t="s">
        <v>14</v>
      </c>
      <c r="Q2676" s="326" t="s">
        <v>30</v>
      </c>
      <c r="R2676" s="326"/>
      <c r="S2676" s="326">
        <f>SUM(T2664:T2666)</f>
        <v>0</v>
      </c>
      <c r="T2676" s="332">
        <f>SUM(S2676)/10</f>
        <v>0</v>
      </c>
      <c r="U2676" s="23"/>
      <c r="V2676" s="22">
        <f t="shared" si="1138"/>
        <v>0</v>
      </c>
      <c r="W2676" s="314"/>
      <c r="X2676" s="314"/>
      <c r="Y2676" s="314"/>
      <c r="Z2676" s="314"/>
      <c r="AA2676" s="311"/>
      <c r="AB2676" s="324" t="s">
        <v>13</v>
      </c>
      <c r="AC2676" s="325" t="s">
        <v>14</v>
      </c>
      <c r="AD2676" s="326" t="s">
        <v>30</v>
      </c>
      <c r="AE2676" s="326"/>
      <c r="AF2676" s="326">
        <f>SUM(AG2664:AG2666)</f>
        <v>0</v>
      </c>
      <c r="AG2676" s="332">
        <f>SUM(AF2676)/10</f>
        <v>0</v>
      </c>
      <c r="AH2676" s="23"/>
      <c r="AI2676" s="22">
        <f t="shared" si="1135"/>
        <v>0</v>
      </c>
      <c r="AJ2676" s="314"/>
      <c r="AK2676" s="314"/>
      <c r="AL2676" s="314"/>
      <c r="AM2676" s="314"/>
      <c r="AO2676" s="11" t="s">
        <v>13</v>
      </c>
      <c r="AP2676" s="12" t="s">
        <v>14</v>
      </c>
      <c r="AQ2676" s="28" t="s">
        <v>30</v>
      </c>
      <c r="AR2676" s="28"/>
      <c r="AS2676" s="28">
        <f>SUM(AT2664:AT2666)</f>
        <v>0</v>
      </c>
      <c r="AT2676" s="34">
        <f>SUM(AS2676)/10</f>
        <v>0</v>
      </c>
      <c r="AU2676" s="23"/>
      <c r="AV2676" s="10">
        <f t="shared" si="1136"/>
        <v>0</v>
      </c>
      <c r="AW2676" s="5"/>
      <c r="AX2676" s="5"/>
      <c r="AY2676" s="5"/>
      <c r="AZ2676" s="5"/>
    </row>
    <row r="2677" spans="1:52" x14ac:dyDescent="0.25">
      <c r="A2677" s="311"/>
      <c r="B2677" s="324" t="s">
        <v>13</v>
      </c>
      <c r="C2677" s="325" t="s">
        <v>14</v>
      </c>
      <c r="D2677" s="326" t="s">
        <v>60</v>
      </c>
      <c r="E2677" s="326"/>
      <c r="F2677" s="333"/>
      <c r="G2677" s="332">
        <f>SUM(F2677)*0.25</f>
        <v>0</v>
      </c>
      <c r="H2677" s="23"/>
      <c r="I2677" s="22">
        <f t="shared" si="1137"/>
        <v>0</v>
      </c>
      <c r="J2677" s="314"/>
      <c r="K2677" s="314"/>
      <c r="L2677" s="314"/>
      <c r="M2677" s="314"/>
      <c r="N2677" s="311"/>
      <c r="O2677" s="324" t="s">
        <v>13</v>
      </c>
      <c r="P2677" s="325" t="s">
        <v>14</v>
      </c>
      <c r="Q2677" s="326" t="s">
        <v>60</v>
      </c>
      <c r="R2677" s="326"/>
      <c r="S2677" s="333"/>
      <c r="T2677" s="332">
        <f>SUM(S2677)*0.25</f>
        <v>0</v>
      </c>
      <c r="U2677" s="23"/>
      <c r="V2677" s="22">
        <f t="shared" si="1138"/>
        <v>0</v>
      </c>
      <c r="W2677" s="314"/>
      <c r="X2677" s="314"/>
      <c r="Y2677" s="314"/>
      <c r="Z2677" s="314"/>
      <c r="AA2677" s="311"/>
      <c r="AB2677" s="324" t="s">
        <v>13</v>
      </c>
      <c r="AC2677" s="325" t="s">
        <v>14</v>
      </c>
      <c r="AD2677" s="326" t="s">
        <v>60</v>
      </c>
      <c r="AE2677" s="326"/>
      <c r="AF2677" s="333"/>
      <c r="AG2677" s="332">
        <f>SUM(AF2677)*0.25</f>
        <v>0</v>
      </c>
      <c r="AH2677" s="23"/>
      <c r="AI2677" s="22">
        <f t="shared" si="1135"/>
        <v>0</v>
      </c>
      <c r="AJ2677" s="314"/>
      <c r="AK2677" s="314"/>
      <c r="AL2677" s="314"/>
      <c r="AM2677" s="314"/>
      <c r="AO2677" s="11" t="s">
        <v>13</v>
      </c>
      <c r="AP2677" s="12" t="s">
        <v>14</v>
      </c>
      <c r="AQ2677" s="28" t="s">
        <v>60</v>
      </c>
      <c r="AR2677" s="28"/>
      <c r="AS2677" s="69"/>
      <c r="AT2677" s="34">
        <f>SUM(AS2677)*0.25</f>
        <v>0</v>
      </c>
      <c r="AU2677" s="23"/>
      <c r="AV2677" s="10">
        <f t="shared" si="1136"/>
        <v>0</v>
      </c>
      <c r="AW2677" s="5"/>
      <c r="AX2677" s="5"/>
      <c r="AY2677" s="5"/>
      <c r="AZ2677" s="5"/>
    </row>
    <row r="2678" spans="1:52" x14ac:dyDescent="0.25">
      <c r="A2678" s="311"/>
      <c r="B2678" s="324" t="s">
        <v>13</v>
      </c>
      <c r="C2678" s="325" t="s">
        <v>14</v>
      </c>
      <c r="D2678" s="326" t="s">
        <v>247</v>
      </c>
      <c r="E2678" s="326"/>
      <c r="F2678" s="326"/>
      <c r="G2678" s="332">
        <f>SUM(G2675)</f>
        <v>2.5</v>
      </c>
      <c r="H2678" s="23"/>
      <c r="I2678" s="22">
        <f t="shared" si="1137"/>
        <v>0</v>
      </c>
      <c r="J2678" s="314"/>
      <c r="K2678" s="314"/>
      <c r="L2678" s="314"/>
      <c r="M2678" s="314"/>
      <c r="N2678" s="311"/>
      <c r="O2678" s="324" t="s">
        <v>13</v>
      </c>
      <c r="P2678" s="325" t="s">
        <v>14</v>
      </c>
      <c r="Q2678" s="326" t="s">
        <v>247</v>
      </c>
      <c r="R2678" s="326"/>
      <c r="S2678" s="326"/>
      <c r="T2678" s="332">
        <f>SUM(T2675)</f>
        <v>2.5</v>
      </c>
      <c r="U2678" s="23"/>
      <c r="V2678" s="22">
        <f t="shared" si="1138"/>
        <v>0</v>
      </c>
      <c r="W2678" s="314"/>
      <c r="X2678" s="314"/>
      <c r="Y2678" s="314"/>
      <c r="Z2678" s="314"/>
      <c r="AA2678" s="311"/>
      <c r="AB2678" s="324" t="s">
        <v>13</v>
      </c>
      <c r="AC2678" s="325" t="s">
        <v>14</v>
      </c>
      <c r="AD2678" s="326" t="s">
        <v>247</v>
      </c>
      <c r="AE2678" s="326"/>
      <c r="AF2678" s="326"/>
      <c r="AG2678" s="332">
        <f>SUM(AG2675)</f>
        <v>2.5</v>
      </c>
      <c r="AH2678" s="23"/>
      <c r="AI2678" s="22">
        <f t="shared" si="1135"/>
        <v>0</v>
      </c>
      <c r="AJ2678" s="314"/>
      <c r="AK2678" s="314"/>
      <c r="AL2678" s="314"/>
      <c r="AM2678" s="314"/>
      <c r="AO2678" s="11" t="s">
        <v>13</v>
      </c>
      <c r="AP2678" s="12" t="s">
        <v>14</v>
      </c>
      <c r="AQ2678" s="28" t="s">
        <v>247</v>
      </c>
      <c r="AR2678" s="28"/>
      <c r="AS2678" s="28"/>
      <c r="AT2678" s="34">
        <f>SUM(AT2675)</f>
        <v>2.5</v>
      </c>
      <c r="AU2678" s="23"/>
      <c r="AV2678" s="10">
        <f t="shared" si="1136"/>
        <v>0</v>
      </c>
      <c r="AW2678" s="5"/>
      <c r="AX2678" s="5"/>
      <c r="AY2678" s="5"/>
      <c r="AZ2678" s="5"/>
    </row>
    <row r="2679" spans="1:52" x14ac:dyDescent="0.25">
      <c r="A2679" s="311"/>
      <c r="B2679" s="324" t="s">
        <v>13</v>
      </c>
      <c r="C2679" s="325" t="s">
        <v>15</v>
      </c>
      <c r="D2679" s="326"/>
      <c r="E2679" s="326"/>
      <c r="F2679" s="326"/>
      <c r="G2679" s="332"/>
      <c r="H2679" s="23"/>
      <c r="I2679" s="22">
        <f t="shared" si="1137"/>
        <v>0</v>
      </c>
      <c r="J2679" s="314"/>
      <c r="K2679" s="314"/>
      <c r="L2679" s="314"/>
      <c r="M2679" s="314"/>
      <c r="N2679" s="311"/>
      <c r="O2679" s="324" t="s">
        <v>13</v>
      </c>
      <c r="P2679" s="325" t="s">
        <v>15</v>
      </c>
      <c r="Q2679" s="326"/>
      <c r="R2679" s="326"/>
      <c r="S2679" s="326"/>
      <c r="T2679" s="332"/>
      <c r="U2679" s="23"/>
      <c r="V2679" s="22">
        <f t="shared" si="1138"/>
        <v>0</v>
      </c>
      <c r="W2679" s="314"/>
      <c r="X2679" s="314"/>
      <c r="Y2679" s="314"/>
      <c r="Z2679" s="314"/>
      <c r="AA2679" s="311"/>
      <c r="AB2679" s="324" t="s">
        <v>13</v>
      </c>
      <c r="AC2679" s="325" t="s">
        <v>15</v>
      </c>
      <c r="AD2679" s="326"/>
      <c r="AE2679" s="326"/>
      <c r="AF2679" s="326"/>
      <c r="AG2679" s="332"/>
      <c r="AH2679" s="23"/>
      <c r="AI2679" s="22">
        <f t="shared" si="1135"/>
        <v>0</v>
      </c>
      <c r="AJ2679" s="314"/>
      <c r="AK2679" s="314"/>
      <c r="AL2679" s="314"/>
      <c r="AM2679" s="314"/>
      <c r="AO2679" s="11" t="s">
        <v>13</v>
      </c>
      <c r="AP2679" s="12" t="s">
        <v>15</v>
      </c>
      <c r="AQ2679" s="28"/>
      <c r="AR2679" s="28"/>
      <c r="AS2679" s="28"/>
      <c r="AT2679" s="34"/>
      <c r="AU2679" s="23"/>
      <c r="AV2679" s="10">
        <f t="shared" si="1136"/>
        <v>0</v>
      </c>
      <c r="AW2679" s="5"/>
      <c r="AX2679" s="5"/>
      <c r="AY2679" s="5"/>
      <c r="AZ2679" s="5"/>
    </row>
    <row r="2680" spans="1:52" x14ac:dyDescent="0.25">
      <c r="A2680" s="311"/>
      <c r="B2680" s="324" t="s">
        <v>13</v>
      </c>
      <c r="C2680" s="325" t="s">
        <v>15</v>
      </c>
      <c r="D2680" s="326"/>
      <c r="E2680" s="326"/>
      <c r="F2680" s="326"/>
      <c r="G2680" s="332"/>
      <c r="H2680" s="23"/>
      <c r="I2680" s="22">
        <f t="shared" si="1137"/>
        <v>0</v>
      </c>
      <c r="J2680" s="314"/>
      <c r="K2680" s="314"/>
      <c r="L2680" s="314"/>
      <c r="M2680" s="314"/>
      <c r="N2680" s="311"/>
      <c r="O2680" s="324" t="s">
        <v>13</v>
      </c>
      <c r="P2680" s="325" t="s">
        <v>15</v>
      </c>
      <c r="Q2680" s="326"/>
      <c r="R2680" s="326"/>
      <c r="S2680" s="326"/>
      <c r="T2680" s="332"/>
      <c r="U2680" s="23"/>
      <c r="V2680" s="22">
        <f t="shared" si="1138"/>
        <v>0</v>
      </c>
      <c r="W2680" s="314"/>
      <c r="X2680" s="314"/>
      <c r="Y2680" s="314"/>
      <c r="Z2680" s="314"/>
      <c r="AA2680" s="311"/>
      <c r="AB2680" s="324" t="s">
        <v>13</v>
      </c>
      <c r="AC2680" s="325" t="s">
        <v>15</v>
      </c>
      <c r="AD2680" s="326"/>
      <c r="AE2680" s="326"/>
      <c r="AF2680" s="326"/>
      <c r="AG2680" s="332"/>
      <c r="AH2680" s="23"/>
      <c r="AI2680" s="22">
        <f t="shared" si="1135"/>
        <v>0</v>
      </c>
      <c r="AJ2680" s="314"/>
      <c r="AK2680" s="314"/>
      <c r="AL2680" s="314"/>
      <c r="AM2680" s="314"/>
      <c r="AO2680" s="11" t="s">
        <v>13</v>
      </c>
      <c r="AP2680" s="12" t="s">
        <v>15</v>
      </c>
      <c r="AQ2680" s="28"/>
      <c r="AR2680" s="28"/>
      <c r="AS2680" s="28"/>
      <c r="AT2680" s="34"/>
      <c r="AU2680" s="23"/>
      <c r="AV2680" s="10">
        <f t="shared" si="1136"/>
        <v>0</v>
      </c>
      <c r="AW2680" s="5"/>
      <c r="AX2680" s="5"/>
      <c r="AY2680" s="5"/>
      <c r="AZ2680" s="5"/>
    </row>
    <row r="2681" spans="1:52" x14ac:dyDescent="0.25">
      <c r="A2681" s="311"/>
      <c r="B2681" s="324" t="s">
        <v>13</v>
      </c>
      <c r="C2681" s="325" t="s">
        <v>15</v>
      </c>
      <c r="D2681" s="326"/>
      <c r="E2681" s="326"/>
      <c r="F2681" s="326"/>
      <c r="G2681" s="332"/>
      <c r="H2681" s="23"/>
      <c r="I2681" s="22">
        <f t="shared" si="1137"/>
        <v>0</v>
      </c>
      <c r="J2681" s="314"/>
      <c r="K2681" s="314"/>
      <c r="L2681" s="314"/>
      <c r="M2681" s="314"/>
      <c r="N2681" s="311"/>
      <c r="O2681" s="324" t="s">
        <v>13</v>
      </c>
      <c r="P2681" s="325" t="s">
        <v>15</v>
      </c>
      <c r="Q2681" s="326"/>
      <c r="R2681" s="326"/>
      <c r="S2681" s="326"/>
      <c r="T2681" s="332"/>
      <c r="U2681" s="23"/>
      <c r="V2681" s="22">
        <f t="shared" si="1138"/>
        <v>0</v>
      </c>
      <c r="W2681" s="314"/>
      <c r="X2681" s="314"/>
      <c r="Y2681" s="314"/>
      <c r="Z2681" s="314"/>
      <c r="AA2681" s="311"/>
      <c r="AB2681" s="324" t="s">
        <v>13</v>
      </c>
      <c r="AC2681" s="325" t="s">
        <v>15</v>
      </c>
      <c r="AD2681" s="326"/>
      <c r="AE2681" s="326"/>
      <c r="AF2681" s="326"/>
      <c r="AG2681" s="332"/>
      <c r="AH2681" s="23"/>
      <c r="AI2681" s="22">
        <f t="shared" si="1135"/>
        <v>0</v>
      </c>
      <c r="AJ2681" s="314"/>
      <c r="AK2681" s="314"/>
      <c r="AL2681" s="314"/>
      <c r="AM2681" s="314"/>
      <c r="AO2681" s="11" t="s">
        <v>13</v>
      </c>
      <c r="AP2681" s="12" t="s">
        <v>15</v>
      </c>
      <c r="AQ2681" s="28"/>
      <c r="AR2681" s="28"/>
      <c r="AS2681" s="28"/>
      <c r="AT2681" s="34"/>
      <c r="AU2681" s="23"/>
      <c r="AV2681" s="10">
        <f t="shared" si="1136"/>
        <v>0</v>
      </c>
      <c r="AW2681" s="5"/>
      <c r="AX2681" s="5"/>
      <c r="AY2681" s="5"/>
      <c r="AZ2681" s="5"/>
    </row>
    <row r="2682" spans="1:52" x14ac:dyDescent="0.25">
      <c r="A2682" s="311"/>
      <c r="B2682" s="324" t="s">
        <v>13</v>
      </c>
      <c r="C2682" s="325" t="s">
        <v>16</v>
      </c>
      <c r="D2682" s="326"/>
      <c r="E2682" s="326"/>
      <c r="F2682" s="326"/>
      <c r="G2682" s="332">
        <f>SUM(G2661)/10</f>
        <v>5</v>
      </c>
      <c r="H2682" s="23"/>
      <c r="I2682" s="22">
        <f t="shared" si="1137"/>
        <v>0</v>
      </c>
      <c r="J2682" s="314"/>
      <c r="K2682" s="314"/>
      <c r="L2682" s="314"/>
      <c r="M2682" s="314"/>
      <c r="N2682" s="311"/>
      <c r="O2682" s="324" t="s">
        <v>13</v>
      </c>
      <c r="P2682" s="325" t="s">
        <v>16</v>
      </c>
      <c r="Q2682" s="326"/>
      <c r="R2682" s="326"/>
      <c r="S2682" s="326"/>
      <c r="T2682" s="332">
        <v>1</v>
      </c>
      <c r="U2682" s="23"/>
      <c r="V2682" s="22">
        <f t="shared" si="1138"/>
        <v>0</v>
      </c>
      <c r="W2682" s="314"/>
      <c r="X2682" s="314"/>
      <c r="Y2682" s="314"/>
      <c r="Z2682" s="314"/>
      <c r="AA2682" s="311"/>
      <c r="AB2682" s="324" t="s">
        <v>13</v>
      </c>
      <c r="AC2682" s="325" t="s">
        <v>16</v>
      </c>
      <c r="AD2682" s="326"/>
      <c r="AE2682" s="326"/>
      <c r="AF2682" s="326"/>
      <c r="AG2682" s="332">
        <f>SUM(AG2661)/9</f>
        <v>5.5555555555555554</v>
      </c>
      <c r="AH2682" s="23"/>
      <c r="AI2682" s="22">
        <f t="shared" si="1135"/>
        <v>0</v>
      </c>
      <c r="AJ2682" s="314"/>
      <c r="AK2682" s="314"/>
      <c r="AL2682" s="314"/>
      <c r="AM2682" s="314"/>
      <c r="AO2682" s="11" t="s">
        <v>13</v>
      </c>
      <c r="AP2682" s="12" t="s">
        <v>16</v>
      </c>
      <c r="AQ2682" s="28"/>
      <c r="AR2682" s="28"/>
      <c r="AS2682" s="28"/>
      <c r="AT2682" s="34">
        <f>SUM(AT2661)/7</f>
        <v>7.1428571428571432</v>
      </c>
      <c r="AU2682" s="23"/>
      <c r="AV2682" s="10">
        <f t="shared" si="1136"/>
        <v>0</v>
      </c>
      <c r="AW2682" s="5"/>
      <c r="AX2682" s="5"/>
      <c r="AY2682" s="5"/>
      <c r="AZ2682" s="5"/>
    </row>
    <row r="2683" spans="1:52" x14ac:dyDescent="0.25">
      <c r="A2683" s="311"/>
      <c r="B2683" s="324" t="s">
        <v>13</v>
      </c>
      <c r="C2683" s="325" t="s">
        <v>16</v>
      </c>
      <c r="D2683" s="326"/>
      <c r="E2683" s="326"/>
      <c r="F2683" s="326"/>
      <c r="G2683" s="332"/>
      <c r="H2683" s="23"/>
      <c r="I2683" s="22">
        <f t="shared" si="1137"/>
        <v>0</v>
      </c>
      <c r="J2683" s="314"/>
      <c r="K2683" s="314"/>
      <c r="L2683" s="314"/>
      <c r="M2683" s="314"/>
      <c r="N2683" s="311"/>
      <c r="O2683" s="324" t="s">
        <v>13</v>
      </c>
      <c r="P2683" s="325" t="s">
        <v>16</v>
      </c>
      <c r="Q2683" s="326"/>
      <c r="R2683" s="326"/>
      <c r="S2683" s="326"/>
      <c r="T2683" s="332"/>
      <c r="U2683" s="23"/>
      <c r="V2683" s="22">
        <f t="shared" si="1138"/>
        <v>0</v>
      </c>
      <c r="W2683" s="314"/>
      <c r="X2683" s="314"/>
      <c r="Y2683" s="314"/>
      <c r="Z2683" s="314"/>
      <c r="AA2683" s="311"/>
      <c r="AB2683" s="324" t="s">
        <v>13</v>
      </c>
      <c r="AC2683" s="325" t="s">
        <v>16</v>
      </c>
      <c r="AD2683" s="326"/>
      <c r="AE2683" s="326"/>
      <c r="AF2683" s="326"/>
      <c r="AG2683" s="332"/>
      <c r="AH2683" s="23"/>
      <c r="AI2683" s="22">
        <f t="shared" si="1135"/>
        <v>0</v>
      </c>
      <c r="AJ2683" s="314"/>
      <c r="AK2683" s="314"/>
      <c r="AL2683" s="314"/>
      <c r="AM2683" s="314"/>
      <c r="AO2683" s="11" t="s">
        <v>13</v>
      </c>
      <c r="AP2683" s="12" t="s">
        <v>16</v>
      </c>
      <c r="AQ2683" s="28"/>
      <c r="AR2683" s="28"/>
      <c r="AS2683" s="28"/>
      <c r="AT2683" s="34"/>
      <c r="AU2683" s="23"/>
      <c r="AV2683" s="10">
        <f t="shared" si="1136"/>
        <v>0</v>
      </c>
      <c r="AW2683" s="5"/>
      <c r="AX2683" s="5"/>
      <c r="AY2683" s="5"/>
      <c r="AZ2683" s="5"/>
    </row>
    <row r="2684" spans="1:52" x14ac:dyDescent="0.25">
      <c r="A2684" s="311"/>
      <c r="B2684" s="324" t="s">
        <v>21</v>
      </c>
      <c r="C2684" s="325" t="s">
        <v>14</v>
      </c>
      <c r="D2684" s="326"/>
      <c r="E2684" s="326"/>
      <c r="F2684" s="326"/>
      <c r="G2684" s="22">
        <f>SUM(G2675:G2678)</f>
        <v>5</v>
      </c>
      <c r="H2684" s="23">
        <v>37.42</v>
      </c>
      <c r="I2684" s="22">
        <f t="shared" si="1137"/>
        <v>187.10000000000002</v>
      </c>
      <c r="J2684" s="314"/>
      <c r="K2684" s="314">
        <f>SUM(G2684)*I2659</f>
        <v>5</v>
      </c>
      <c r="L2684" s="314"/>
      <c r="M2684" s="314"/>
      <c r="N2684" s="311"/>
      <c r="O2684" s="324" t="s">
        <v>21</v>
      </c>
      <c r="P2684" s="325" t="s">
        <v>14</v>
      </c>
      <c r="Q2684" s="326"/>
      <c r="R2684" s="326"/>
      <c r="S2684" s="326"/>
      <c r="T2684" s="22">
        <f>SUM(T2675:T2678)</f>
        <v>5</v>
      </c>
      <c r="U2684" s="23">
        <v>37.42</v>
      </c>
      <c r="V2684" s="22">
        <f t="shared" si="1138"/>
        <v>187.10000000000002</v>
      </c>
      <c r="W2684" s="314"/>
      <c r="X2684" s="314">
        <f>SUM(T2684)*V2659</f>
        <v>5</v>
      </c>
      <c r="Y2684" s="314"/>
      <c r="Z2684" s="314"/>
      <c r="AA2684" s="311"/>
      <c r="AB2684" s="324" t="s">
        <v>21</v>
      </c>
      <c r="AC2684" s="325" t="s">
        <v>14</v>
      </c>
      <c r="AD2684" s="326"/>
      <c r="AE2684" s="326"/>
      <c r="AF2684" s="326"/>
      <c r="AG2684" s="22">
        <f>SUM(AG2675:AG2678)</f>
        <v>5</v>
      </c>
      <c r="AH2684" s="23">
        <v>37.42</v>
      </c>
      <c r="AI2684" s="22">
        <f t="shared" si="1135"/>
        <v>187.10000000000002</v>
      </c>
      <c r="AJ2684" s="314"/>
      <c r="AK2684" s="314">
        <f>SUM(AG2684)*AI2659</f>
        <v>5</v>
      </c>
      <c r="AL2684" s="314"/>
      <c r="AM2684" s="314"/>
      <c r="AO2684" s="11" t="s">
        <v>21</v>
      </c>
      <c r="AP2684" s="12" t="s">
        <v>14</v>
      </c>
      <c r="AQ2684" s="28"/>
      <c r="AR2684" s="28"/>
      <c r="AS2684" s="28"/>
      <c r="AT2684" s="22">
        <f>SUM(AT2675:AT2678)</f>
        <v>5</v>
      </c>
      <c r="AU2684" s="15">
        <v>37.42</v>
      </c>
      <c r="AV2684" s="10">
        <f t="shared" si="1136"/>
        <v>187.10000000000002</v>
      </c>
      <c r="AW2684" s="5"/>
      <c r="AX2684" s="5">
        <f>SUM(AT2684)*AV2659</f>
        <v>5</v>
      </c>
      <c r="AY2684" s="5"/>
      <c r="AZ2684" s="5"/>
    </row>
    <row r="2685" spans="1:52" x14ac:dyDescent="0.25">
      <c r="A2685" s="311"/>
      <c r="B2685" s="324" t="s">
        <v>21</v>
      </c>
      <c r="C2685" s="325" t="s">
        <v>15</v>
      </c>
      <c r="D2685" s="326"/>
      <c r="E2685" s="326"/>
      <c r="F2685" s="326"/>
      <c r="G2685" s="22">
        <f>SUM(G2679:G2681)</f>
        <v>0</v>
      </c>
      <c r="H2685" s="23">
        <v>37.42</v>
      </c>
      <c r="I2685" s="22">
        <f t="shared" si="1137"/>
        <v>0</v>
      </c>
      <c r="J2685" s="314"/>
      <c r="K2685" s="314"/>
      <c r="L2685" s="314">
        <f>SUM(G2685)*I2659</f>
        <v>0</v>
      </c>
      <c r="M2685" s="314"/>
      <c r="N2685" s="311"/>
      <c r="O2685" s="324" t="s">
        <v>21</v>
      </c>
      <c r="P2685" s="325" t="s">
        <v>15</v>
      </c>
      <c r="Q2685" s="326"/>
      <c r="R2685" s="326"/>
      <c r="S2685" s="326"/>
      <c r="T2685" s="22">
        <f>SUM(T2679:T2681)</f>
        <v>0</v>
      </c>
      <c r="U2685" s="23">
        <v>37.42</v>
      </c>
      <c r="V2685" s="22">
        <f t="shared" si="1138"/>
        <v>0</v>
      </c>
      <c r="W2685" s="314"/>
      <c r="X2685" s="314"/>
      <c r="Y2685" s="314">
        <f>SUM(T2685)*V2659</f>
        <v>0</v>
      </c>
      <c r="Z2685" s="314"/>
      <c r="AA2685" s="311"/>
      <c r="AB2685" s="324" t="s">
        <v>21</v>
      </c>
      <c r="AC2685" s="325" t="s">
        <v>15</v>
      </c>
      <c r="AD2685" s="326"/>
      <c r="AE2685" s="326"/>
      <c r="AF2685" s="326"/>
      <c r="AG2685" s="22">
        <f>SUM(AG2679:AG2681)</f>
        <v>0</v>
      </c>
      <c r="AH2685" s="23">
        <v>37.42</v>
      </c>
      <c r="AI2685" s="22">
        <f t="shared" si="1135"/>
        <v>0</v>
      </c>
      <c r="AJ2685" s="314"/>
      <c r="AK2685" s="314"/>
      <c r="AL2685" s="314">
        <f>SUM(AG2685)*AI2659</f>
        <v>0</v>
      </c>
      <c r="AM2685" s="314"/>
      <c r="AO2685" s="11" t="s">
        <v>21</v>
      </c>
      <c r="AP2685" s="12" t="s">
        <v>15</v>
      </c>
      <c r="AQ2685" s="28"/>
      <c r="AR2685" s="28"/>
      <c r="AS2685" s="28"/>
      <c r="AT2685" s="22">
        <f>SUM(AT2679:AT2681)</f>
        <v>0</v>
      </c>
      <c r="AU2685" s="15">
        <v>37.42</v>
      </c>
      <c r="AV2685" s="10">
        <f t="shared" si="1136"/>
        <v>0</v>
      </c>
      <c r="AW2685" s="5"/>
      <c r="AX2685" s="5"/>
      <c r="AY2685" s="5">
        <f>SUM(AT2685)*AV2659</f>
        <v>0</v>
      </c>
      <c r="AZ2685" s="5"/>
    </row>
    <row r="2686" spans="1:52" x14ac:dyDescent="0.25">
      <c r="A2686" s="311"/>
      <c r="B2686" s="324" t="s">
        <v>21</v>
      </c>
      <c r="C2686" s="325" t="s">
        <v>16</v>
      </c>
      <c r="D2686" s="326"/>
      <c r="E2686" s="326"/>
      <c r="F2686" s="326"/>
      <c r="G2686" s="22">
        <f>SUM(G2682:G2683)</f>
        <v>5</v>
      </c>
      <c r="H2686" s="23">
        <v>37.42</v>
      </c>
      <c r="I2686" s="22">
        <f t="shared" si="1137"/>
        <v>187.10000000000002</v>
      </c>
      <c r="J2686" s="314"/>
      <c r="K2686" s="314"/>
      <c r="L2686" s="314"/>
      <c r="M2686" s="314">
        <f>SUM(G2686)*I2659</f>
        <v>5</v>
      </c>
      <c r="N2686" s="311"/>
      <c r="O2686" s="324" t="s">
        <v>21</v>
      </c>
      <c r="P2686" s="325" t="s">
        <v>16</v>
      </c>
      <c r="Q2686" s="326"/>
      <c r="R2686" s="326"/>
      <c r="S2686" s="326"/>
      <c r="T2686" s="22">
        <f>SUM(T2682:T2683)</f>
        <v>1</v>
      </c>
      <c r="U2686" s="23">
        <v>37.42</v>
      </c>
      <c r="V2686" s="22">
        <f t="shared" si="1138"/>
        <v>37.42</v>
      </c>
      <c r="W2686" s="314"/>
      <c r="X2686" s="314"/>
      <c r="Y2686" s="314"/>
      <c r="Z2686" s="314">
        <f>SUM(T2686)*V2659</f>
        <v>1</v>
      </c>
      <c r="AA2686" s="311"/>
      <c r="AB2686" s="324" t="s">
        <v>21</v>
      </c>
      <c r="AC2686" s="325" t="s">
        <v>16</v>
      </c>
      <c r="AD2686" s="326"/>
      <c r="AE2686" s="326"/>
      <c r="AF2686" s="326"/>
      <c r="AG2686" s="22">
        <f>SUM(AG2682:AG2683)</f>
        <v>5.5555555555555554</v>
      </c>
      <c r="AH2686" s="23">
        <v>37.42</v>
      </c>
      <c r="AI2686" s="22">
        <f t="shared" si="1135"/>
        <v>207.88888888888889</v>
      </c>
      <c r="AJ2686" s="314"/>
      <c r="AK2686" s="314"/>
      <c r="AL2686" s="314"/>
      <c r="AM2686" s="314">
        <f>SUM(AG2686)*AI2659</f>
        <v>5.5555555555555554</v>
      </c>
      <c r="AO2686" s="11" t="s">
        <v>21</v>
      </c>
      <c r="AP2686" s="12" t="s">
        <v>16</v>
      </c>
      <c r="AQ2686" s="28"/>
      <c r="AR2686" s="28"/>
      <c r="AS2686" s="28"/>
      <c r="AT2686" s="22">
        <f>SUM(AT2682:AT2683)</f>
        <v>7.1428571428571432</v>
      </c>
      <c r="AU2686" s="15">
        <v>37.42</v>
      </c>
      <c r="AV2686" s="10">
        <f t="shared" si="1136"/>
        <v>267.28571428571433</v>
      </c>
      <c r="AW2686" s="5"/>
      <c r="AX2686" s="5"/>
      <c r="AY2686" s="5"/>
      <c r="AZ2686" s="5">
        <f>SUM(AT2686)*AV2659</f>
        <v>7.1428571428571432</v>
      </c>
    </row>
    <row r="2687" spans="1:52" x14ac:dyDescent="0.25">
      <c r="A2687" s="311"/>
      <c r="B2687" s="324" t="s">
        <v>13</v>
      </c>
      <c r="C2687" s="325" t="s">
        <v>17</v>
      </c>
      <c r="D2687" s="326"/>
      <c r="E2687" s="326"/>
      <c r="F2687" s="326"/>
      <c r="G2687" s="332">
        <v>1</v>
      </c>
      <c r="H2687" s="23">
        <v>37.42</v>
      </c>
      <c r="I2687" s="22">
        <f t="shared" si="1137"/>
        <v>37.42</v>
      </c>
      <c r="J2687" s="314"/>
      <c r="K2687" s="314"/>
      <c r="L2687" s="314">
        <f>SUM(G2687)*I2659</f>
        <v>1</v>
      </c>
      <c r="M2687" s="314"/>
      <c r="N2687" s="311"/>
      <c r="O2687" s="324" t="s">
        <v>13</v>
      </c>
      <c r="P2687" s="325" t="s">
        <v>17</v>
      </c>
      <c r="Q2687" s="326"/>
      <c r="R2687" s="326"/>
      <c r="S2687" s="326"/>
      <c r="T2687" s="332">
        <v>1</v>
      </c>
      <c r="U2687" s="23">
        <v>37.42</v>
      </c>
      <c r="V2687" s="22">
        <f t="shared" si="1138"/>
        <v>37.42</v>
      </c>
      <c r="W2687" s="314"/>
      <c r="X2687" s="314"/>
      <c r="Y2687" s="314">
        <f>SUM(T2687)*V2659</f>
        <v>1</v>
      </c>
      <c r="Z2687" s="314"/>
      <c r="AA2687" s="311"/>
      <c r="AB2687" s="324" t="s">
        <v>13</v>
      </c>
      <c r="AC2687" s="325" t="s">
        <v>17</v>
      </c>
      <c r="AD2687" s="326"/>
      <c r="AE2687" s="326"/>
      <c r="AF2687" s="326"/>
      <c r="AG2687" s="332">
        <v>1</v>
      </c>
      <c r="AH2687" s="23">
        <v>37.42</v>
      </c>
      <c r="AI2687" s="22">
        <f t="shared" si="1135"/>
        <v>37.42</v>
      </c>
      <c r="AJ2687" s="314"/>
      <c r="AK2687" s="314"/>
      <c r="AL2687" s="314">
        <f>SUM(AG2687)*AI2659</f>
        <v>1</v>
      </c>
      <c r="AM2687" s="314"/>
      <c r="AO2687" s="11" t="s">
        <v>13</v>
      </c>
      <c r="AP2687" s="12" t="s">
        <v>17</v>
      </c>
      <c r="AQ2687" s="28"/>
      <c r="AR2687" s="28"/>
      <c r="AS2687" s="28"/>
      <c r="AT2687" s="34">
        <v>1</v>
      </c>
      <c r="AU2687" s="15">
        <v>37.42</v>
      </c>
      <c r="AV2687" s="10">
        <f t="shared" si="1136"/>
        <v>37.42</v>
      </c>
      <c r="AW2687" s="5"/>
      <c r="AX2687" s="5"/>
      <c r="AY2687" s="5">
        <f>SUM(AT2687)*AV2659</f>
        <v>1</v>
      </c>
      <c r="AZ2687" s="5"/>
    </row>
    <row r="2688" spans="1:52" x14ac:dyDescent="0.25">
      <c r="A2688" s="311"/>
      <c r="B2688" s="324" t="s">
        <v>12</v>
      </c>
      <c r="C2688" s="325"/>
      <c r="D2688" s="326"/>
      <c r="E2688" s="326"/>
      <c r="F2688" s="326"/>
      <c r="G2688" s="22"/>
      <c r="H2688" s="23">
        <v>37.42</v>
      </c>
      <c r="I2688" s="22">
        <f t="shared" si="1137"/>
        <v>0</v>
      </c>
      <c r="J2688" s="314"/>
      <c r="K2688" s="314"/>
      <c r="L2688" s="314"/>
      <c r="M2688" s="314"/>
      <c r="N2688" s="311"/>
      <c r="O2688" s="324" t="s">
        <v>12</v>
      </c>
      <c r="P2688" s="325"/>
      <c r="Q2688" s="326"/>
      <c r="R2688" s="326"/>
      <c r="S2688" s="326"/>
      <c r="T2688" s="22"/>
      <c r="U2688" s="23">
        <v>37.42</v>
      </c>
      <c r="V2688" s="22">
        <f t="shared" si="1138"/>
        <v>0</v>
      </c>
      <c r="W2688" s="314"/>
      <c r="X2688" s="314"/>
      <c r="Y2688" s="314"/>
      <c r="Z2688" s="314"/>
      <c r="AA2688" s="311"/>
      <c r="AB2688" s="324" t="s">
        <v>12</v>
      </c>
      <c r="AC2688" s="325"/>
      <c r="AD2688" s="326"/>
      <c r="AE2688" s="326"/>
      <c r="AF2688" s="326"/>
      <c r="AG2688" s="22"/>
      <c r="AH2688" s="23">
        <v>37.42</v>
      </c>
      <c r="AI2688" s="22">
        <f t="shared" si="1135"/>
        <v>0</v>
      </c>
      <c r="AJ2688" s="314"/>
      <c r="AK2688" s="314"/>
      <c r="AL2688" s="314"/>
      <c r="AM2688" s="314"/>
      <c r="AO2688" s="11" t="s">
        <v>12</v>
      </c>
      <c r="AP2688" s="12"/>
      <c r="AQ2688" s="28"/>
      <c r="AR2688" s="28"/>
      <c r="AS2688" s="28"/>
      <c r="AT2688" s="10"/>
      <c r="AU2688" s="15">
        <v>37.42</v>
      </c>
      <c r="AV2688" s="10">
        <f t="shared" si="1136"/>
        <v>0</v>
      </c>
      <c r="AW2688" s="5"/>
      <c r="AX2688" s="5"/>
      <c r="AY2688" s="5"/>
      <c r="AZ2688" s="5"/>
    </row>
    <row r="2689" spans="1:52" x14ac:dyDescent="0.25">
      <c r="A2689" s="311"/>
      <c r="B2689" s="324" t="s">
        <v>11</v>
      </c>
      <c r="C2689" s="325"/>
      <c r="D2689" s="326"/>
      <c r="E2689" s="326"/>
      <c r="F2689" s="326"/>
      <c r="G2689" s="22">
        <v>1</v>
      </c>
      <c r="H2689" s="23">
        <f>SUM(I2661:I2688)*0.01</f>
        <v>11.725575000000001</v>
      </c>
      <c r="I2689" s="22">
        <f>SUM(G2689*H2689)</f>
        <v>11.725575000000001</v>
      </c>
      <c r="J2689" s="314"/>
      <c r="K2689" s="314"/>
      <c r="L2689" s="314"/>
      <c r="M2689" s="314"/>
      <c r="N2689" s="311"/>
      <c r="O2689" s="324" t="s">
        <v>11</v>
      </c>
      <c r="P2689" s="325"/>
      <c r="Q2689" s="326"/>
      <c r="R2689" s="326"/>
      <c r="S2689" s="326"/>
      <c r="T2689" s="22">
        <v>1</v>
      </c>
      <c r="U2689" s="23">
        <f>SUM(V2661:V2688)*0.01</f>
        <v>4.4850250000000003</v>
      </c>
      <c r="V2689" s="22">
        <f>SUM(T2689*U2689)</f>
        <v>4.4850250000000003</v>
      </c>
      <c r="W2689" s="314"/>
      <c r="X2689" s="314"/>
      <c r="Y2689" s="314"/>
      <c r="Z2689" s="314"/>
      <c r="AA2689" s="311"/>
      <c r="AB2689" s="324" t="s">
        <v>11</v>
      </c>
      <c r="AC2689" s="325"/>
      <c r="AD2689" s="326"/>
      <c r="AE2689" s="326"/>
      <c r="AF2689" s="326"/>
      <c r="AG2689" s="22">
        <v>1</v>
      </c>
      <c r="AH2689" s="23">
        <f>SUM(AI2661:AI2688)*0.01</f>
        <v>12.033463888888889</v>
      </c>
      <c r="AI2689" s="22">
        <f>SUM(AG2689*AH2689)</f>
        <v>12.033463888888889</v>
      </c>
      <c r="AJ2689" s="314"/>
      <c r="AK2689" s="314"/>
      <c r="AL2689" s="314"/>
      <c r="AM2689" s="314"/>
      <c r="AO2689" s="11" t="s">
        <v>11</v>
      </c>
      <c r="AP2689" s="12"/>
      <c r="AQ2689" s="28"/>
      <c r="AR2689" s="28"/>
      <c r="AS2689" s="28"/>
      <c r="AT2689" s="10">
        <v>1</v>
      </c>
      <c r="AU2689" s="15">
        <f>SUM(AV2661:AV2688)*0.01</f>
        <v>11.313369642857145</v>
      </c>
      <c r="AV2689" s="10">
        <f>SUM(AT2689*AU2689)</f>
        <v>11.313369642857145</v>
      </c>
      <c r="AW2689" s="5"/>
      <c r="AX2689" s="5"/>
      <c r="AY2689" s="5"/>
      <c r="AZ2689" s="5"/>
    </row>
    <row r="2690" spans="1:52" s="2" customFormat="1" x14ac:dyDescent="0.25">
      <c r="A2690" s="319"/>
      <c r="B2690" s="318" t="s">
        <v>10</v>
      </c>
      <c r="C2690" s="319"/>
      <c r="D2690" s="320"/>
      <c r="E2690" s="320"/>
      <c r="F2690" s="320"/>
      <c r="G2690" s="321">
        <f>SUM(G2684:G2687)</f>
        <v>11</v>
      </c>
      <c r="H2690" s="322">
        <f>SUM(I2690)/G2661</f>
        <v>23.685661500000002</v>
      </c>
      <c r="I2690" s="321">
        <f>SUM(I2661:I2689)</f>
        <v>1184.2830750000001</v>
      </c>
      <c r="J2690" s="321">
        <f>SUM(I2690)*I2659</f>
        <v>1184.2830750000001</v>
      </c>
      <c r="K2690" s="321">
        <f>SUM(K2684:K2689)</f>
        <v>5</v>
      </c>
      <c r="L2690" s="321">
        <f t="shared" ref="L2690" si="1139">SUM(L2684:L2689)</f>
        <v>1</v>
      </c>
      <c r="M2690" s="321">
        <f t="shared" ref="M2690" si="1140">SUM(M2684:M2689)</f>
        <v>5</v>
      </c>
      <c r="N2690" s="319"/>
      <c r="O2690" s="318" t="s">
        <v>10</v>
      </c>
      <c r="P2690" s="319"/>
      <c r="Q2690" s="320"/>
      <c r="R2690" s="320"/>
      <c r="S2690" s="320"/>
      <c r="T2690" s="321">
        <f>SUM(T2684:T2687)</f>
        <v>7</v>
      </c>
      <c r="U2690" s="322">
        <f>SUM(V2690)/T2661</f>
        <v>9.0597505000000016</v>
      </c>
      <c r="V2690" s="321">
        <f>SUM(V2661:V2689)</f>
        <v>452.98752500000006</v>
      </c>
      <c r="W2690" s="321">
        <f>SUM(V2690)*V2659</f>
        <v>452.98752500000006</v>
      </c>
      <c r="X2690" s="321">
        <f>SUM(X2684:X2689)</f>
        <v>5</v>
      </c>
      <c r="Y2690" s="321">
        <f t="shared" ref="Y2690:Z2690" si="1141">SUM(Y2684:Y2689)</f>
        <v>1</v>
      </c>
      <c r="Z2690" s="321">
        <f t="shared" si="1141"/>
        <v>1</v>
      </c>
      <c r="AA2690" s="319"/>
      <c r="AB2690" s="318" t="s">
        <v>10</v>
      </c>
      <c r="AC2690" s="319"/>
      <c r="AD2690" s="320"/>
      <c r="AE2690" s="320"/>
      <c r="AF2690" s="320"/>
      <c r="AG2690" s="321">
        <f>SUM(AG2684:AG2687)</f>
        <v>11.555555555555555</v>
      </c>
      <c r="AH2690" s="322">
        <f>SUM(AI2690)/AG2661</f>
        <v>24.307597055555558</v>
      </c>
      <c r="AI2690" s="321">
        <f>SUM(AI2661:AI2689)</f>
        <v>1215.3798527777778</v>
      </c>
      <c r="AJ2690" s="321">
        <f>SUM(AI2690)*AI2659</f>
        <v>1215.3798527777778</v>
      </c>
      <c r="AK2690" s="321">
        <f>SUM(AK2684:AK2689)</f>
        <v>5</v>
      </c>
      <c r="AL2690" s="321">
        <f t="shared" ref="AL2690:AM2690" si="1142">SUM(AL2684:AL2689)</f>
        <v>1</v>
      </c>
      <c r="AM2690" s="321">
        <f t="shared" si="1142"/>
        <v>5.5555555555555554</v>
      </c>
      <c r="AO2690" s="8" t="s">
        <v>10</v>
      </c>
      <c r="AQ2690" s="27"/>
      <c r="AR2690" s="27"/>
      <c r="AS2690" s="27"/>
      <c r="AT2690" s="6">
        <f>SUM(AT2684:AT2687)</f>
        <v>13.142857142857142</v>
      </c>
      <c r="AU2690" s="14">
        <f>SUM(AV2690)/AT2661</f>
        <v>22.853006678571433</v>
      </c>
      <c r="AV2690" s="6">
        <f>SUM(AV2661:AV2689)</f>
        <v>1142.6503339285716</v>
      </c>
      <c r="AW2690" s="6">
        <f>SUM(AV2690)*AV2659</f>
        <v>1142.6503339285716</v>
      </c>
      <c r="AX2690" s="6">
        <f>SUM(AX2684:AX2689)</f>
        <v>5</v>
      </c>
      <c r="AY2690" s="6">
        <f t="shared" ref="AY2690:AZ2690" si="1143">SUM(AY2684:AY2689)</f>
        <v>1</v>
      </c>
      <c r="AZ2690" s="6">
        <f t="shared" si="1143"/>
        <v>7.1428571428571432</v>
      </c>
    </row>
    <row r="2691" spans="1:52" ht="15.6" x14ac:dyDescent="0.3">
      <c r="A2691" s="3" t="s">
        <v>9</v>
      </c>
      <c r="B2691" s="67" t="str">
        <f>'JMS SHEDULE OF WORKS'!D87</f>
        <v>SK-04 Skirting for Café</v>
      </c>
      <c r="D2691" s="26" t="str">
        <f>'JMS SHEDULE OF WORKS'!F87</f>
        <v>100mm X 15mm</v>
      </c>
      <c r="F2691" s="68" t="str">
        <f>'JMS SHEDULE OF WORKS'!J87</f>
        <v>ST-02, 03 &amp; 04</v>
      </c>
      <c r="H2691" s="13" t="s">
        <v>22</v>
      </c>
      <c r="I2691" s="24">
        <v>1</v>
      </c>
    </row>
    <row r="2692" spans="1:52" s="2" customFormat="1" x14ac:dyDescent="0.25">
      <c r="A2692" s="66" t="str">
        <f>'JMS SHEDULE OF WORKS'!A87</f>
        <v>6881/83</v>
      </c>
      <c r="B2692" s="8" t="s">
        <v>3</v>
      </c>
      <c r="C2692" s="2" t="s">
        <v>4</v>
      </c>
      <c r="D2692" s="27" t="s">
        <v>5</v>
      </c>
      <c r="E2692" s="27" t="s">
        <v>5</v>
      </c>
      <c r="F2692" s="27" t="s">
        <v>23</v>
      </c>
      <c r="G2692" s="6" t="s">
        <v>6</v>
      </c>
      <c r="H2692" s="14" t="s">
        <v>7</v>
      </c>
      <c r="I2692" s="6" t="s">
        <v>8</v>
      </c>
      <c r="J2692" s="6"/>
      <c r="K2692" s="6" t="s">
        <v>18</v>
      </c>
      <c r="L2692" s="6" t="s">
        <v>19</v>
      </c>
      <c r="M2692" s="6" t="s">
        <v>20</v>
      </c>
    </row>
    <row r="2693" spans="1:52" x14ac:dyDescent="0.25">
      <c r="A2693" s="30" t="s">
        <v>24</v>
      </c>
      <c r="B2693" s="11" t="s">
        <v>1280</v>
      </c>
      <c r="C2693" s="12" t="s">
        <v>246</v>
      </c>
      <c r="D2693" s="28">
        <v>0.125</v>
      </c>
      <c r="E2693" s="28">
        <v>2.5000000000000001E-2</v>
      </c>
      <c r="F2693" s="28">
        <f t="shared" ref="F2693:F2698" si="1144">SUM(D2693*E2693)</f>
        <v>3.1250000000000002E-3</v>
      </c>
      <c r="G2693" s="10">
        <v>50</v>
      </c>
      <c r="H2693" s="15">
        <v>4566</v>
      </c>
      <c r="I2693" s="10">
        <f t="shared" ref="I2693:I2698" si="1145">SUM(F2693*G2693)*H2693</f>
        <v>713.4375</v>
      </c>
    </row>
    <row r="2694" spans="1:52" x14ac:dyDescent="0.25">
      <c r="A2694" s="30" t="s">
        <v>24</v>
      </c>
      <c r="B2694" s="11"/>
      <c r="C2694" s="12"/>
      <c r="D2694" s="28"/>
      <c r="E2694" s="28"/>
      <c r="F2694" s="28">
        <f t="shared" si="1144"/>
        <v>0</v>
      </c>
      <c r="G2694" s="10"/>
      <c r="H2694" s="15"/>
      <c r="I2694" s="10">
        <f t="shared" si="1145"/>
        <v>0</v>
      </c>
    </row>
    <row r="2695" spans="1:52" x14ac:dyDescent="0.25">
      <c r="A2695" s="30" t="s">
        <v>24</v>
      </c>
      <c r="B2695" s="11"/>
      <c r="C2695" s="12"/>
      <c r="D2695" s="28"/>
      <c r="E2695" s="28"/>
      <c r="F2695" s="28">
        <f t="shared" si="1144"/>
        <v>0</v>
      </c>
      <c r="G2695" s="10"/>
      <c r="H2695" s="15"/>
      <c r="I2695" s="10">
        <f t="shared" si="1145"/>
        <v>0</v>
      </c>
    </row>
    <row r="2696" spans="1:52" x14ac:dyDescent="0.25">
      <c r="A2696" s="31" t="s">
        <v>25</v>
      </c>
      <c r="B2696" s="11"/>
      <c r="C2696" s="12"/>
      <c r="D2696" s="28"/>
      <c r="E2696" s="28"/>
      <c r="F2696" s="28">
        <f t="shared" si="1144"/>
        <v>0</v>
      </c>
      <c r="G2696" s="10"/>
      <c r="H2696" s="15"/>
      <c r="I2696" s="10">
        <f t="shared" si="1145"/>
        <v>0</v>
      </c>
    </row>
    <row r="2697" spans="1:52" x14ac:dyDescent="0.25">
      <c r="A2697" s="31" t="s">
        <v>25</v>
      </c>
      <c r="B2697" s="11"/>
      <c r="C2697" s="12"/>
      <c r="D2697" s="28"/>
      <c r="E2697" s="28"/>
      <c r="F2697" s="28">
        <f t="shared" si="1144"/>
        <v>0</v>
      </c>
      <c r="G2697" s="10"/>
      <c r="H2697" s="15"/>
      <c r="I2697" s="10">
        <f t="shared" si="1145"/>
        <v>0</v>
      </c>
    </row>
    <row r="2698" spans="1:52" x14ac:dyDescent="0.25">
      <c r="A2698" s="31" t="s">
        <v>25</v>
      </c>
      <c r="B2698" s="11"/>
      <c r="C2698" s="12"/>
      <c r="D2698" s="28"/>
      <c r="E2698" s="28"/>
      <c r="F2698" s="28">
        <f t="shared" si="1144"/>
        <v>0</v>
      </c>
      <c r="G2698" s="10"/>
      <c r="H2698" s="15"/>
      <c r="I2698" s="10">
        <f t="shared" si="1145"/>
        <v>0</v>
      </c>
    </row>
    <row r="2699" spans="1:52" x14ac:dyDescent="0.25">
      <c r="A2699" s="31" t="s">
        <v>39</v>
      </c>
      <c r="B2699" s="11"/>
      <c r="C2699" s="12"/>
      <c r="D2699" s="28"/>
      <c r="E2699" s="28"/>
      <c r="F2699" s="28"/>
      <c r="G2699" s="10"/>
      <c r="H2699" s="15"/>
      <c r="I2699" s="10">
        <f t="shared" ref="I2699:I2701" si="1146">SUM(G2699*H2699)</f>
        <v>0</v>
      </c>
    </row>
    <row r="2700" spans="1:52" x14ac:dyDescent="0.25">
      <c r="A2700" s="31" t="s">
        <v>39</v>
      </c>
      <c r="B2700" s="11"/>
      <c r="C2700" s="12"/>
      <c r="D2700" s="28"/>
      <c r="E2700" s="28"/>
      <c r="F2700" s="28"/>
      <c r="G2700" s="10"/>
      <c r="H2700" s="15"/>
      <c r="I2700" s="10">
        <f t="shared" si="1146"/>
        <v>0</v>
      </c>
    </row>
    <row r="2701" spans="1:52" x14ac:dyDescent="0.25">
      <c r="A2701" s="31" t="s">
        <v>39</v>
      </c>
      <c r="B2701" s="11"/>
      <c r="C2701" s="12"/>
      <c r="D2701" s="28"/>
      <c r="E2701" s="28"/>
      <c r="F2701" s="28"/>
      <c r="G2701" s="10"/>
      <c r="H2701" s="15"/>
      <c r="I2701" s="10">
        <f t="shared" si="1146"/>
        <v>0</v>
      </c>
    </row>
    <row r="2702" spans="1:52" x14ac:dyDescent="0.25">
      <c r="A2702" s="32" t="s">
        <v>28</v>
      </c>
      <c r="B2702" s="11"/>
      <c r="C2702" s="12"/>
      <c r="D2702" s="28"/>
      <c r="E2702" s="28"/>
      <c r="F2702" s="28"/>
      <c r="G2702" s="10"/>
      <c r="H2702" s="15"/>
      <c r="I2702" s="10">
        <f t="shared" ref="I2702:I2720" si="1147">SUM(G2702*H2702)</f>
        <v>0</v>
      </c>
    </row>
    <row r="2703" spans="1:52" x14ac:dyDescent="0.25">
      <c r="A2703" s="32" t="s">
        <v>28</v>
      </c>
      <c r="B2703" s="11"/>
      <c r="C2703" s="12"/>
      <c r="D2703" s="28"/>
      <c r="E2703" s="28"/>
      <c r="F2703" s="28"/>
      <c r="G2703" s="10"/>
      <c r="H2703" s="15"/>
      <c r="I2703" s="10">
        <f t="shared" si="1147"/>
        <v>0</v>
      </c>
    </row>
    <row r="2704" spans="1:52" x14ac:dyDescent="0.25">
      <c r="A2704" s="32" t="s">
        <v>28</v>
      </c>
      <c r="B2704" s="11"/>
      <c r="C2704" s="12"/>
      <c r="D2704" s="28"/>
      <c r="E2704" s="28"/>
      <c r="F2704" s="28"/>
      <c r="G2704" s="10"/>
      <c r="H2704" s="15"/>
      <c r="I2704" s="10">
        <f t="shared" si="1147"/>
        <v>0</v>
      </c>
    </row>
    <row r="2705" spans="1:13" x14ac:dyDescent="0.25">
      <c r="A2705" t="s">
        <v>26</v>
      </c>
      <c r="B2705" s="11"/>
      <c r="C2705" s="12"/>
      <c r="D2705" s="28"/>
      <c r="E2705" s="28"/>
      <c r="F2705" s="28"/>
      <c r="G2705" s="33">
        <v>0.1</v>
      </c>
      <c r="H2705" s="15">
        <f>SUM(I2702:I2704)</f>
        <v>0</v>
      </c>
      <c r="I2705" s="10">
        <f t="shared" si="1147"/>
        <v>0</v>
      </c>
    </row>
    <row r="2706" spans="1:13" x14ac:dyDescent="0.25">
      <c r="B2706" s="11" t="s">
        <v>27</v>
      </c>
      <c r="C2706" s="12"/>
      <c r="D2706" s="28"/>
      <c r="E2706" s="28"/>
      <c r="F2706" s="28"/>
      <c r="G2706" s="10">
        <f>SUM(G2693)</f>
        <v>50</v>
      </c>
      <c r="H2706" s="15">
        <v>0.95</v>
      </c>
      <c r="I2706" s="10">
        <f t="shared" si="1147"/>
        <v>47.5</v>
      </c>
    </row>
    <row r="2707" spans="1:13" x14ac:dyDescent="0.25">
      <c r="B2707" s="11" t="s">
        <v>13</v>
      </c>
      <c r="C2707" s="12" t="s">
        <v>14</v>
      </c>
      <c r="D2707" s="28" t="s">
        <v>29</v>
      </c>
      <c r="E2707" s="28"/>
      <c r="F2707" s="28">
        <f>SUM(G2693:G2695)</f>
        <v>50</v>
      </c>
      <c r="G2707" s="34">
        <f>SUM(F2707)/20</f>
        <v>2.5</v>
      </c>
      <c r="H2707" s="23"/>
      <c r="I2707" s="10">
        <f t="shared" si="1147"/>
        <v>0</v>
      </c>
    </row>
    <row r="2708" spans="1:13" x14ac:dyDescent="0.25">
      <c r="B2708" s="11" t="s">
        <v>13</v>
      </c>
      <c r="C2708" s="12" t="s">
        <v>14</v>
      </c>
      <c r="D2708" s="28" t="s">
        <v>30</v>
      </c>
      <c r="E2708" s="28"/>
      <c r="F2708" s="28">
        <f>SUM(G2696:G2698)</f>
        <v>0</v>
      </c>
      <c r="G2708" s="34">
        <f>SUM(F2708)/10</f>
        <v>0</v>
      </c>
      <c r="H2708" s="23"/>
      <c r="I2708" s="10">
        <f t="shared" si="1147"/>
        <v>0</v>
      </c>
    </row>
    <row r="2709" spans="1:13" x14ac:dyDescent="0.25">
      <c r="B2709" s="11" t="s">
        <v>13</v>
      </c>
      <c r="C2709" s="12" t="s">
        <v>14</v>
      </c>
      <c r="D2709" s="28" t="s">
        <v>60</v>
      </c>
      <c r="E2709" s="28"/>
      <c r="F2709" s="69"/>
      <c r="G2709" s="34">
        <f>SUM(F2709)*0.25</f>
        <v>0</v>
      </c>
      <c r="H2709" s="23"/>
      <c r="I2709" s="10">
        <f t="shared" si="1147"/>
        <v>0</v>
      </c>
    </row>
    <row r="2710" spans="1:13" x14ac:dyDescent="0.25">
      <c r="B2710" s="11" t="s">
        <v>13</v>
      </c>
      <c r="C2710" s="12" t="s">
        <v>14</v>
      </c>
      <c r="D2710" s="28" t="s">
        <v>247</v>
      </c>
      <c r="E2710" s="28"/>
      <c r="F2710" s="28"/>
      <c r="G2710" s="34">
        <f>SUM(G2707)</f>
        <v>2.5</v>
      </c>
      <c r="H2710" s="23"/>
      <c r="I2710" s="10">
        <f t="shared" si="1147"/>
        <v>0</v>
      </c>
    </row>
    <row r="2711" spans="1:13" x14ac:dyDescent="0.25">
      <c r="B2711" s="11" t="s">
        <v>13</v>
      </c>
      <c r="C2711" s="12" t="s">
        <v>15</v>
      </c>
      <c r="D2711" s="28"/>
      <c r="E2711" s="28"/>
      <c r="F2711" s="28"/>
      <c r="G2711" s="34"/>
      <c r="H2711" s="23"/>
      <c r="I2711" s="10">
        <f t="shared" si="1147"/>
        <v>0</v>
      </c>
    </row>
    <row r="2712" spans="1:13" x14ac:dyDescent="0.25">
      <c r="B2712" s="11" t="s">
        <v>13</v>
      </c>
      <c r="C2712" s="12" t="s">
        <v>15</v>
      </c>
      <c r="D2712" s="28"/>
      <c r="E2712" s="28"/>
      <c r="F2712" s="28"/>
      <c r="G2712" s="34"/>
      <c r="H2712" s="23"/>
      <c r="I2712" s="10">
        <f t="shared" si="1147"/>
        <v>0</v>
      </c>
    </row>
    <row r="2713" spans="1:13" x14ac:dyDescent="0.25">
      <c r="B2713" s="11" t="s">
        <v>13</v>
      </c>
      <c r="C2713" s="12" t="s">
        <v>15</v>
      </c>
      <c r="D2713" s="28"/>
      <c r="E2713" s="28"/>
      <c r="F2713" s="28"/>
      <c r="G2713" s="34"/>
      <c r="H2713" s="23"/>
      <c r="I2713" s="10">
        <f t="shared" si="1147"/>
        <v>0</v>
      </c>
    </row>
    <row r="2714" spans="1:13" x14ac:dyDescent="0.25">
      <c r="B2714" s="11" t="s">
        <v>13</v>
      </c>
      <c r="C2714" s="12" t="s">
        <v>16</v>
      </c>
      <c r="D2714" s="28"/>
      <c r="E2714" s="28"/>
      <c r="F2714" s="28"/>
      <c r="G2714" s="34">
        <f>SUM(G2693)/10</f>
        <v>5</v>
      </c>
      <c r="H2714" s="23"/>
      <c r="I2714" s="10">
        <f t="shared" si="1147"/>
        <v>0</v>
      </c>
    </row>
    <row r="2715" spans="1:13" x14ac:dyDescent="0.25">
      <c r="B2715" s="11" t="s">
        <v>13</v>
      </c>
      <c r="C2715" s="12" t="s">
        <v>16</v>
      </c>
      <c r="D2715" s="28"/>
      <c r="E2715" s="28"/>
      <c r="F2715" s="28"/>
      <c r="G2715" s="34"/>
      <c r="H2715" s="23"/>
      <c r="I2715" s="10">
        <f t="shared" si="1147"/>
        <v>0</v>
      </c>
    </row>
    <row r="2716" spans="1:13" x14ac:dyDescent="0.25">
      <c r="B2716" s="11" t="s">
        <v>21</v>
      </c>
      <c r="C2716" s="12" t="s">
        <v>14</v>
      </c>
      <c r="D2716" s="28"/>
      <c r="E2716" s="28"/>
      <c r="F2716" s="28"/>
      <c r="G2716" s="22">
        <f>SUM(G2707:G2710)</f>
        <v>5</v>
      </c>
      <c r="H2716" s="15">
        <v>37.42</v>
      </c>
      <c r="I2716" s="10">
        <f t="shared" si="1147"/>
        <v>187.10000000000002</v>
      </c>
      <c r="K2716" s="5">
        <f>SUM(G2716)*I2691</f>
        <v>5</v>
      </c>
    </row>
    <row r="2717" spans="1:13" x14ac:dyDescent="0.25">
      <c r="B2717" s="11" t="s">
        <v>21</v>
      </c>
      <c r="C2717" s="12" t="s">
        <v>15</v>
      </c>
      <c r="D2717" s="28"/>
      <c r="E2717" s="28"/>
      <c r="F2717" s="28"/>
      <c r="G2717" s="22">
        <f>SUM(G2711:G2713)</f>
        <v>0</v>
      </c>
      <c r="H2717" s="15">
        <v>37.42</v>
      </c>
      <c r="I2717" s="10">
        <f t="shared" si="1147"/>
        <v>0</v>
      </c>
      <c r="L2717" s="5">
        <f>SUM(G2717)*I2691</f>
        <v>0</v>
      </c>
    </row>
    <row r="2718" spans="1:13" x14ac:dyDescent="0.25">
      <c r="B2718" s="11" t="s">
        <v>21</v>
      </c>
      <c r="C2718" s="12" t="s">
        <v>16</v>
      </c>
      <c r="D2718" s="28"/>
      <c r="E2718" s="28"/>
      <c r="F2718" s="28"/>
      <c r="G2718" s="22">
        <f>SUM(G2714:G2715)</f>
        <v>5</v>
      </c>
      <c r="H2718" s="15">
        <v>37.42</v>
      </c>
      <c r="I2718" s="10">
        <f t="shared" si="1147"/>
        <v>187.10000000000002</v>
      </c>
      <c r="M2718" s="5">
        <f>SUM(G2718)*I2691</f>
        <v>5</v>
      </c>
    </row>
    <row r="2719" spans="1:13" x14ac:dyDescent="0.25">
      <c r="B2719" s="11" t="s">
        <v>13</v>
      </c>
      <c r="C2719" s="12" t="s">
        <v>17</v>
      </c>
      <c r="D2719" s="28"/>
      <c r="E2719" s="28"/>
      <c r="F2719" s="28"/>
      <c r="G2719" s="34">
        <v>1</v>
      </c>
      <c r="H2719" s="15">
        <v>37.42</v>
      </c>
      <c r="I2719" s="10">
        <f t="shared" si="1147"/>
        <v>37.42</v>
      </c>
      <c r="L2719" s="5">
        <f>SUM(G2719)*I2691</f>
        <v>1</v>
      </c>
    </row>
    <row r="2720" spans="1:13" x14ac:dyDescent="0.25">
      <c r="B2720" s="11" t="s">
        <v>12</v>
      </c>
      <c r="C2720" s="12"/>
      <c r="D2720" s="28"/>
      <c r="E2720" s="28"/>
      <c r="F2720" s="28"/>
      <c r="G2720" s="10"/>
      <c r="H2720" s="15">
        <v>37.42</v>
      </c>
      <c r="I2720" s="10">
        <f t="shared" si="1147"/>
        <v>0</v>
      </c>
    </row>
    <row r="2721" spans="1:13" x14ac:dyDescent="0.25">
      <c r="B2721" s="11" t="s">
        <v>11</v>
      </c>
      <c r="C2721" s="12"/>
      <c r="D2721" s="28"/>
      <c r="E2721" s="28"/>
      <c r="F2721" s="28"/>
      <c r="G2721" s="10">
        <v>1</v>
      </c>
      <c r="H2721" s="15">
        <f>SUM(I2693:I2720)*0.01</f>
        <v>11.725575000000001</v>
      </c>
      <c r="I2721" s="10">
        <f>SUM(G2721*H2721)</f>
        <v>11.725575000000001</v>
      </c>
    </row>
    <row r="2722" spans="1:13" s="2" customFormat="1" x14ac:dyDescent="0.25">
      <c r="B2722" s="8" t="s">
        <v>10</v>
      </c>
      <c r="D2722" s="27"/>
      <c r="E2722" s="27"/>
      <c r="F2722" s="27"/>
      <c r="G2722" s="6">
        <f>SUM(G2716:G2719)</f>
        <v>11</v>
      </c>
      <c r="H2722" s="14">
        <f>SUM(I2722)/G2693</f>
        <v>23.685661500000002</v>
      </c>
      <c r="I2722" s="6">
        <f>SUM(I2693:I2721)</f>
        <v>1184.2830750000001</v>
      </c>
      <c r="J2722" s="6">
        <f>SUM(I2722)*I2691</f>
        <v>1184.2830750000001</v>
      </c>
      <c r="K2722" s="6">
        <f>SUM(K2716:K2721)</f>
        <v>5</v>
      </c>
      <c r="L2722" s="6">
        <f t="shared" ref="L2722:M2722" si="1148">SUM(L2716:L2721)</f>
        <v>1</v>
      </c>
      <c r="M2722" s="6">
        <f t="shared" si="1148"/>
        <v>5</v>
      </c>
    </row>
    <row r="2723" spans="1:13" ht="15.6" x14ac:dyDescent="0.3">
      <c r="A2723" s="3" t="s">
        <v>9</v>
      </c>
      <c r="B2723" s="67" t="str">
        <f>'JMS SHEDULE OF WORKS'!D88</f>
        <v>Towel storage kick boards</v>
      </c>
      <c r="D2723" s="26">
        <f>'JMS SHEDULE OF WORKS'!F88</f>
        <v>0</v>
      </c>
      <c r="F2723" s="68">
        <f>'JMS SHEDULE OF WORKS'!J88</f>
        <v>0</v>
      </c>
      <c r="H2723" s="13" t="s">
        <v>22</v>
      </c>
      <c r="I2723" s="24">
        <f>'JMS SHEDULE OF WORKS'!G88</f>
        <v>0</v>
      </c>
    </row>
    <row r="2724" spans="1:13" s="2" customFormat="1" x14ac:dyDescent="0.25">
      <c r="A2724" s="66" t="str">
        <f>'JMS SHEDULE OF WORKS'!A88</f>
        <v>6881/84</v>
      </c>
      <c r="B2724" s="8" t="s">
        <v>3</v>
      </c>
      <c r="C2724" s="2" t="s">
        <v>4</v>
      </c>
      <c r="D2724" s="27" t="s">
        <v>5</v>
      </c>
      <c r="E2724" s="27" t="s">
        <v>5</v>
      </c>
      <c r="F2724" s="27" t="s">
        <v>23</v>
      </c>
      <c r="G2724" s="6" t="s">
        <v>6</v>
      </c>
      <c r="H2724" s="14" t="s">
        <v>7</v>
      </c>
      <c r="I2724" s="6" t="s">
        <v>8</v>
      </c>
      <c r="J2724" s="6"/>
      <c r="K2724" s="6" t="s">
        <v>18</v>
      </c>
      <c r="L2724" s="6" t="s">
        <v>19</v>
      </c>
      <c r="M2724" s="6" t="s">
        <v>20</v>
      </c>
    </row>
    <row r="2725" spans="1:13" x14ac:dyDescent="0.25">
      <c r="A2725" s="30" t="s">
        <v>24</v>
      </c>
      <c r="B2725" s="11"/>
      <c r="C2725" s="12"/>
      <c r="D2725" s="28"/>
      <c r="E2725" s="28"/>
      <c r="F2725" s="28">
        <f t="shared" ref="F2725:F2730" si="1149">SUM(D2725*E2725)</f>
        <v>0</v>
      </c>
      <c r="G2725" s="10"/>
      <c r="H2725" s="15"/>
      <c r="I2725" s="10">
        <f t="shared" ref="I2725:I2730" si="1150">SUM(F2725*G2725)*H2725</f>
        <v>0</v>
      </c>
    </row>
    <row r="2726" spans="1:13" x14ac:dyDescent="0.25">
      <c r="A2726" s="30" t="s">
        <v>24</v>
      </c>
      <c r="B2726" s="11"/>
      <c r="C2726" s="12"/>
      <c r="D2726" s="28"/>
      <c r="E2726" s="28"/>
      <c r="F2726" s="28">
        <f t="shared" si="1149"/>
        <v>0</v>
      </c>
      <c r="G2726" s="10"/>
      <c r="H2726" s="15"/>
      <c r="I2726" s="10">
        <f t="shared" si="1150"/>
        <v>0</v>
      </c>
    </row>
    <row r="2727" spans="1:13" x14ac:dyDescent="0.25">
      <c r="A2727" s="30" t="s">
        <v>24</v>
      </c>
      <c r="B2727" s="11"/>
      <c r="C2727" s="12"/>
      <c r="D2727" s="28"/>
      <c r="E2727" s="28"/>
      <c r="F2727" s="28">
        <f t="shared" si="1149"/>
        <v>0</v>
      </c>
      <c r="G2727" s="10"/>
      <c r="H2727" s="15"/>
      <c r="I2727" s="10">
        <f t="shared" si="1150"/>
        <v>0</v>
      </c>
    </row>
    <row r="2728" spans="1:13" x14ac:dyDescent="0.25">
      <c r="A2728" s="31" t="s">
        <v>25</v>
      </c>
      <c r="B2728" s="11"/>
      <c r="C2728" s="12"/>
      <c r="D2728" s="28"/>
      <c r="E2728" s="28"/>
      <c r="F2728" s="28">
        <f t="shared" si="1149"/>
        <v>0</v>
      </c>
      <c r="G2728" s="10"/>
      <c r="H2728" s="15"/>
      <c r="I2728" s="10">
        <f t="shared" si="1150"/>
        <v>0</v>
      </c>
    </row>
    <row r="2729" spans="1:13" x14ac:dyDescent="0.25">
      <c r="A2729" s="31" t="s">
        <v>25</v>
      </c>
      <c r="B2729" s="11"/>
      <c r="C2729" s="12"/>
      <c r="D2729" s="28"/>
      <c r="E2729" s="28"/>
      <c r="F2729" s="28">
        <f t="shared" si="1149"/>
        <v>0</v>
      </c>
      <c r="G2729" s="10"/>
      <c r="H2729" s="15"/>
      <c r="I2729" s="10">
        <f t="shared" si="1150"/>
        <v>0</v>
      </c>
    </row>
    <row r="2730" spans="1:13" x14ac:dyDescent="0.25">
      <c r="A2730" s="31" t="s">
        <v>25</v>
      </c>
      <c r="B2730" s="11"/>
      <c r="C2730" s="12"/>
      <c r="D2730" s="28"/>
      <c r="E2730" s="28"/>
      <c r="F2730" s="28">
        <f t="shared" si="1149"/>
        <v>0</v>
      </c>
      <c r="G2730" s="10"/>
      <c r="H2730" s="15"/>
      <c r="I2730" s="10">
        <f t="shared" si="1150"/>
        <v>0</v>
      </c>
    </row>
    <row r="2731" spans="1:13" x14ac:dyDescent="0.25">
      <c r="A2731" s="31" t="s">
        <v>39</v>
      </c>
      <c r="B2731" s="11"/>
      <c r="C2731" s="12"/>
      <c r="D2731" s="28"/>
      <c r="E2731" s="28"/>
      <c r="F2731" s="28"/>
      <c r="G2731" s="10"/>
      <c r="H2731" s="15"/>
      <c r="I2731" s="10">
        <f t="shared" ref="I2731:I2733" si="1151">SUM(G2731*H2731)</f>
        <v>0</v>
      </c>
    </row>
    <row r="2732" spans="1:13" x14ac:dyDescent="0.25">
      <c r="A2732" s="31" t="s">
        <v>39</v>
      </c>
      <c r="B2732" s="11"/>
      <c r="C2732" s="12"/>
      <c r="D2732" s="28"/>
      <c r="E2732" s="28"/>
      <c r="F2732" s="28"/>
      <c r="G2732" s="10"/>
      <c r="H2732" s="15"/>
      <c r="I2732" s="10">
        <f t="shared" si="1151"/>
        <v>0</v>
      </c>
    </row>
    <row r="2733" spans="1:13" x14ac:dyDescent="0.25">
      <c r="A2733" s="31" t="s">
        <v>39</v>
      </c>
      <c r="B2733" s="11"/>
      <c r="C2733" s="12"/>
      <c r="D2733" s="28"/>
      <c r="E2733" s="28"/>
      <c r="F2733" s="28"/>
      <c r="G2733" s="10"/>
      <c r="H2733" s="15"/>
      <c r="I2733" s="10">
        <f t="shared" si="1151"/>
        <v>0</v>
      </c>
    </row>
    <row r="2734" spans="1:13" x14ac:dyDescent="0.25">
      <c r="A2734" s="32" t="s">
        <v>28</v>
      </c>
      <c r="B2734" s="11"/>
      <c r="C2734" s="12"/>
      <c r="D2734" s="28"/>
      <c r="E2734" s="28"/>
      <c r="F2734" s="28"/>
      <c r="G2734" s="10"/>
      <c r="H2734" s="15"/>
      <c r="I2734" s="10">
        <f t="shared" ref="I2734:I2752" si="1152">SUM(G2734*H2734)</f>
        <v>0</v>
      </c>
    </row>
    <row r="2735" spans="1:13" x14ac:dyDescent="0.25">
      <c r="A2735" s="32" t="s">
        <v>28</v>
      </c>
      <c r="B2735" s="11"/>
      <c r="C2735" s="12"/>
      <c r="D2735" s="28"/>
      <c r="E2735" s="28"/>
      <c r="F2735" s="28"/>
      <c r="G2735" s="10"/>
      <c r="H2735" s="15"/>
      <c r="I2735" s="10">
        <f t="shared" si="1152"/>
        <v>0</v>
      </c>
    </row>
    <row r="2736" spans="1:13" x14ac:dyDescent="0.25">
      <c r="A2736" s="32" t="s">
        <v>28</v>
      </c>
      <c r="B2736" s="11"/>
      <c r="C2736" s="12"/>
      <c r="D2736" s="28"/>
      <c r="E2736" s="28"/>
      <c r="F2736" s="28"/>
      <c r="G2736" s="10"/>
      <c r="H2736" s="15"/>
      <c r="I2736" s="10">
        <f t="shared" si="1152"/>
        <v>0</v>
      </c>
    </row>
    <row r="2737" spans="1:13" x14ac:dyDescent="0.25">
      <c r="A2737" t="s">
        <v>26</v>
      </c>
      <c r="B2737" s="11"/>
      <c r="C2737" s="12"/>
      <c r="D2737" s="28"/>
      <c r="E2737" s="28"/>
      <c r="F2737" s="28"/>
      <c r="G2737" s="33">
        <v>0.1</v>
      </c>
      <c r="H2737" s="15">
        <f>SUM(I2734:I2736)</f>
        <v>0</v>
      </c>
      <c r="I2737" s="10">
        <f t="shared" si="1152"/>
        <v>0</v>
      </c>
    </row>
    <row r="2738" spans="1:13" x14ac:dyDescent="0.25">
      <c r="B2738" s="11" t="s">
        <v>27</v>
      </c>
      <c r="C2738" s="12"/>
      <c r="D2738" s="28"/>
      <c r="E2738" s="28"/>
      <c r="F2738" s="28"/>
      <c r="G2738" s="10"/>
      <c r="H2738" s="15"/>
      <c r="I2738" s="10">
        <f t="shared" si="1152"/>
        <v>0</v>
      </c>
    </row>
    <row r="2739" spans="1:13" x14ac:dyDescent="0.25">
      <c r="B2739" s="11" t="s">
        <v>13</v>
      </c>
      <c r="C2739" s="12" t="s">
        <v>14</v>
      </c>
      <c r="D2739" s="28" t="s">
        <v>29</v>
      </c>
      <c r="E2739" s="28"/>
      <c r="F2739" s="28">
        <f>SUM(G2725:G2727)</f>
        <v>0</v>
      </c>
      <c r="G2739" s="34">
        <f>SUM(F2739)/20</f>
        <v>0</v>
      </c>
      <c r="H2739" s="23"/>
      <c r="I2739" s="10">
        <f t="shared" si="1152"/>
        <v>0</v>
      </c>
    </row>
    <row r="2740" spans="1:13" x14ac:dyDescent="0.25">
      <c r="B2740" s="11" t="s">
        <v>13</v>
      </c>
      <c r="C2740" s="12" t="s">
        <v>14</v>
      </c>
      <c r="D2740" s="28" t="s">
        <v>30</v>
      </c>
      <c r="E2740" s="28"/>
      <c r="F2740" s="28">
        <f>SUM(G2728:G2730)</f>
        <v>0</v>
      </c>
      <c r="G2740" s="34">
        <f>SUM(F2740)/10</f>
        <v>0</v>
      </c>
      <c r="H2740" s="23"/>
      <c r="I2740" s="10">
        <f t="shared" si="1152"/>
        <v>0</v>
      </c>
    </row>
    <row r="2741" spans="1:13" x14ac:dyDescent="0.25">
      <c r="B2741" s="11" t="s">
        <v>13</v>
      </c>
      <c r="C2741" s="12" t="s">
        <v>14</v>
      </c>
      <c r="D2741" s="28" t="s">
        <v>60</v>
      </c>
      <c r="E2741" s="28"/>
      <c r="F2741" s="69"/>
      <c r="G2741" s="34">
        <f>SUM(F2741)*0.25</f>
        <v>0</v>
      </c>
      <c r="H2741" s="23"/>
      <c r="I2741" s="10">
        <f t="shared" si="1152"/>
        <v>0</v>
      </c>
    </row>
    <row r="2742" spans="1:13" x14ac:dyDescent="0.25">
      <c r="B2742" s="11" t="s">
        <v>13</v>
      </c>
      <c r="C2742" s="12" t="s">
        <v>14</v>
      </c>
      <c r="D2742" s="28"/>
      <c r="E2742" s="28"/>
      <c r="F2742" s="28"/>
      <c r="G2742" s="34"/>
      <c r="H2742" s="23"/>
      <c r="I2742" s="10">
        <f t="shared" si="1152"/>
        <v>0</v>
      </c>
    </row>
    <row r="2743" spans="1:13" x14ac:dyDescent="0.25">
      <c r="B2743" s="11" t="s">
        <v>13</v>
      </c>
      <c r="C2743" s="12" t="s">
        <v>15</v>
      </c>
      <c r="D2743" s="28"/>
      <c r="E2743" s="28"/>
      <c r="F2743" s="28"/>
      <c r="G2743" s="34"/>
      <c r="H2743" s="23"/>
      <c r="I2743" s="10">
        <f t="shared" si="1152"/>
        <v>0</v>
      </c>
    </row>
    <row r="2744" spans="1:13" x14ac:dyDescent="0.25">
      <c r="B2744" s="11" t="s">
        <v>13</v>
      </c>
      <c r="C2744" s="12" t="s">
        <v>15</v>
      </c>
      <c r="D2744" s="28"/>
      <c r="E2744" s="28"/>
      <c r="F2744" s="28"/>
      <c r="G2744" s="34"/>
      <c r="H2744" s="23"/>
      <c r="I2744" s="10">
        <f t="shared" si="1152"/>
        <v>0</v>
      </c>
    </row>
    <row r="2745" spans="1:13" x14ac:dyDescent="0.25">
      <c r="B2745" s="11" t="s">
        <v>13</v>
      </c>
      <c r="C2745" s="12" t="s">
        <v>15</v>
      </c>
      <c r="D2745" s="28"/>
      <c r="E2745" s="28"/>
      <c r="F2745" s="28"/>
      <c r="G2745" s="34"/>
      <c r="H2745" s="23"/>
      <c r="I2745" s="10">
        <f t="shared" si="1152"/>
        <v>0</v>
      </c>
    </row>
    <row r="2746" spans="1:13" x14ac:dyDescent="0.25">
      <c r="B2746" s="11" t="s">
        <v>13</v>
      </c>
      <c r="C2746" s="12" t="s">
        <v>16</v>
      </c>
      <c r="D2746" s="28"/>
      <c r="E2746" s="28"/>
      <c r="F2746" s="28"/>
      <c r="G2746" s="34"/>
      <c r="H2746" s="23"/>
      <c r="I2746" s="10">
        <f t="shared" si="1152"/>
        <v>0</v>
      </c>
    </row>
    <row r="2747" spans="1:13" x14ac:dyDescent="0.25">
      <c r="B2747" s="11" t="s">
        <v>13</v>
      </c>
      <c r="C2747" s="12" t="s">
        <v>16</v>
      </c>
      <c r="D2747" s="28"/>
      <c r="E2747" s="28"/>
      <c r="F2747" s="28"/>
      <c r="G2747" s="34"/>
      <c r="H2747" s="23"/>
      <c r="I2747" s="10">
        <f t="shared" si="1152"/>
        <v>0</v>
      </c>
    </row>
    <row r="2748" spans="1:13" x14ac:dyDescent="0.25">
      <c r="B2748" s="11" t="s">
        <v>21</v>
      </c>
      <c r="C2748" s="12" t="s">
        <v>14</v>
      </c>
      <c r="D2748" s="28"/>
      <c r="E2748" s="28"/>
      <c r="F2748" s="28"/>
      <c r="G2748" s="22">
        <f>SUM(G2739:G2742)</f>
        <v>0</v>
      </c>
      <c r="H2748" s="15">
        <v>37.42</v>
      </c>
      <c r="I2748" s="10">
        <f t="shared" si="1152"/>
        <v>0</v>
      </c>
      <c r="K2748" s="5">
        <f>SUM(G2748)*I2723</f>
        <v>0</v>
      </c>
    </row>
    <row r="2749" spans="1:13" x14ac:dyDescent="0.25">
      <c r="B2749" s="11" t="s">
        <v>21</v>
      </c>
      <c r="C2749" s="12" t="s">
        <v>15</v>
      </c>
      <c r="D2749" s="28"/>
      <c r="E2749" s="28"/>
      <c r="F2749" s="28"/>
      <c r="G2749" s="22">
        <f>SUM(G2743:G2745)</f>
        <v>0</v>
      </c>
      <c r="H2749" s="15">
        <v>37.42</v>
      </c>
      <c r="I2749" s="10">
        <f t="shared" si="1152"/>
        <v>0</v>
      </c>
      <c r="L2749" s="5">
        <f>SUM(G2749)*I2723</f>
        <v>0</v>
      </c>
    </row>
    <row r="2750" spans="1:13" x14ac:dyDescent="0.25">
      <c r="B2750" s="11" t="s">
        <v>21</v>
      </c>
      <c r="C2750" s="12" t="s">
        <v>16</v>
      </c>
      <c r="D2750" s="28"/>
      <c r="E2750" s="28"/>
      <c r="F2750" s="28"/>
      <c r="G2750" s="22">
        <f>SUM(G2746:G2747)</f>
        <v>0</v>
      </c>
      <c r="H2750" s="15">
        <v>37.42</v>
      </c>
      <c r="I2750" s="10">
        <f t="shared" si="1152"/>
        <v>0</v>
      </c>
      <c r="M2750" s="5">
        <f>SUM(G2750)*I2723</f>
        <v>0</v>
      </c>
    </row>
    <row r="2751" spans="1:13" x14ac:dyDescent="0.25">
      <c r="B2751" s="11" t="s">
        <v>13</v>
      </c>
      <c r="C2751" s="12" t="s">
        <v>17</v>
      </c>
      <c r="D2751" s="28"/>
      <c r="E2751" s="28"/>
      <c r="F2751" s="28"/>
      <c r="G2751" s="34"/>
      <c r="H2751" s="15">
        <v>37.42</v>
      </c>
      <c r="I2751" s="10">
        <f t="shared" si="1152"/>
        <v>0</v>
      </c>
      <c r="L2751" s="5">
        <f>SUM(G2751)*I2723</f>
        <v>0</v>
      </c>
    </row>
    <row r="2752" spans="1:13" x14ac:dyDescent="0.25">
      <c r="B2752" s="11" t="s">
        <v>12</v>
      </c>
      <c r="C2752" s="12"/>
      <c r="D2752" s="28"/>
      <c r="E2752" s="28"/>
      <c r="F2752" s="28"/>
      <c r="G2752" s="10"/>
      <c r="H2752" s="15">
        <v>37.42</v>
      </c>
      <c r="I2752" s="10">
        <f t="shared" si="1152"/>
        <v>0</v>
      </c>
    </row>
    <row r="2753" spans="1:13" x14ac:dyDescent="0.25">
      <c r="B2753" s="11" t="s">
        <v>11</v>
      </c>
      <c r="C2753" s="12"/>
      <c r="D2753" s="28"/>
      <c r="E2753" s="28"/>
      <c r="F2753" s="28"/>
      <c r="G2753" s="10">
        <v>1</v>
      </c>
      <c r="H2753" s="15">
        <f>SUM(I2725:I2752)*0.01</f>
        <v>0</v>
      </c>
      <c r="I2753" s="10">
        <f>SUM(G2753*H2753)</f>
        <v>0</v>
      </c>
    </row>
    <row r="2754" spans="1:13" s="2" customFormat="1" x14ac:dyDescent="0.25">
      <c r="B2754" s="8" t="s">
        <v>10</v>
      </c>
      <c r="D2754" s="27"/>
      <c r="E2754" s="27"/>
      <c r="F2754" s="27"/>
      <c r="G2754" s="6">
        <f>SUM(G2748:G2751)</f>
        <v>0</v>
      </c>
      <c r="H2754" s="14"/>
      <c r="I2754" s="6">
        <f>SUM(I2725:I2753)</f>
        <v>0</v>
      </c>
      <c r="J2754" s="6">
        <f>SUM(I2754)*I2723</f>
        <v>0</v>
      </c>
      <c r="K2754" s="6">
        <f>SUM(K2748:K2753)</f>
        <v>0</v>
      </c>
      <c r="L2754" s="6">
        <f t="shared" ref="L2754" si="1153">SUM(L2748:L2753)</f>
        <v>0</v>
      </c>
      <c r="M2754" s="6">
        <f t="shared" ref="M2754" si="1154">SUM(M2748:M2753)</f>
        <v>0</v>
      </c>
    </row>
    <row r="2755" spans="1:13" ht="15.6" x14ac:dyDescent="0.3">
      <c r="A2755" s="3" t="s">
        <v>9</v>
      </c>
      <c r="B2755" s="67" t="str">
        <f>'JMS SHEDULE OF WORKS'!D89</f>
        <v>SK-01 Skirting</v>
      </c>
      <c r="D2755" s="26">
        <f>'JMS SHEDULE OF WORKS'!F89</f>
        <v>0</v>
      </c>
      <c r="F2755" s="68" t="str">
        <f>'JMS SHEDULE OF WORKS'!J89</f>
        <v>WF-00</v>
      </c>
      <c r="H2755" s="13" t="s">
        <v>22</v>
      </c>
      <c r="I2755" s="24">
        <v>1</v>
      </c>
    </row>
    <row r="2756" spans="1:13" s="2" customFormat="1" x14ac:dyDescent="0.25">
      <c r="A2756" s="66" t="str">
        <f>'JMS SHEDULE OF WORKS'!A89</f>
        <v>6881/85</v>
      </c>
      <c r="B2756" s="8" t="s">
        <v>3</v>
      </c>
      <c r="C2756" s="2" t="s">
        <v>4</v>
      </c>
      <c r="D2756" s="27" t="s">
        <v>5</v>
      </c>
      <c r="E2756" s="27" t="s">
        <v>5</v>
      </c>
      <c r="F2756" s="27" t="s">
        <v>23</v>
      </c>
      <c r="G2756" s="6" t="s">
        <v>6</v>
      </c>
      <c r="H2756" s="14" t="s">
        <v>7</v>
      </c>
      <c r="I2756" s="6" t="s">
        <v>8</v>
      </c>
      <c r="J2756" s="6"/>
      <c r="K2756" s="6" t="s">
        <v>18</v>
      </c>
      <c r="L2756" s="6" t="s">
        <v>19</v>
      </c>
      <c r="M2756" s="6" t="s">
        <v>20</v>
      </c>
    </row>
    <row r="2757" spans="1:13" x14ac:dyDescent="0.25">
      <c r="A2757" s="30" t="s">
        <v>24</v>
      </c>
      <c r="B2757" s="11"/>
      <c r="C2757" s="12"/>
      <c r="D2757" s="28"/>
      <c r="E2757" s="28"/>
      <c r="F2757" s="28">
        <f t="shared" ref="F2757:F2762" si="1155">SUM(D2757*E2757)</f>
        <v>0</v>
      </c>
      <c r="G2757" s="10"/>
      <c r="H2757" s="15"/>
      <c r="I2757" s="10">
        <f t="shared" ref="I2757:I2762" si="1156">SUM(F2757*G2757)*H2757</f>
        <v>0</v>
      </c>
    </row>
    <row r="2758" spans="1:13" x14ac:dyDescent="0.25">
      <c r="A2758" s="30" t="s">
        <v>24</v>
      </c>
      <c r="B2758" s="11"/>
      <c r="C2758" s="12"/>
      <c r="D2758" s="28"/>
      <c r="E2758" s="28"/>
      <c r="F2758" s="28">
        <f t="shared" si="1155"/>
        <v>0</v>
      </c>
      <c r="G2758" s="10"/>
      <c r="H2758" s="15"/>
      <c r="I2758" s="10">
        <f t="shared" si="1156"/>
        <v>0</v>
      </c>
    </row>
    <row r="2759" spans="1:13" x14ac:dyDescent="0.25">
      <c r="A2759" s="30" t="s">
        <v>24</v>
      </c>
      <c r="B2759" s="11"/>
      <c r="C2759" s="12"/>
      <c r="D2759" s="28"/>
      <c r="E2759" s="28"/>
      <c r="F2759" s="28">
        <f t="shared" si="1155"/>
        <v>0</v>
      </c>
      <c r="G2759" s="10"/>
      <c r="H2759" s="15"/>
      <c r="I2759" s="10">
        <f t="shared" si="1156"/>
        <v>0</v>
      </c>
    </row>
    <row r="2760" spans="1:13" x14ac:dyDescent="0.25">
      <c r="A2760" s="31" t="s">
        <v>25</v>
      </c>
      <c r="B2760" s="11" t="s">
        <v>1280</v>
      </c>
      <c r="C2760" s="12" t="s">
        <v>1281</v>
      </c>
      <c r="D2760" s="28">
        <v>3</v>
      </c>
      <c r="E2760" s="28">
        <v>0.1</v>
      </c>
      <c r="F2760" s="28">
        <f t="shared" si="1155"/>
        <v>0.30000000000000004</v>
      </c>
      <c r="G2760" s="10">
        <v>50</v>
      </c>
      <c r="H2760" s="15">
        <v>7.5</v>
      </c>
      <c r="I2760" s="10">
        <f t="shared" si="1156"/>
        <v>112.50000000000001</v>
      </c>
    </row>
    <row r="2761" spans="1:13" x14ac:dyDescent="0.25">
      <c r="A2761" s="31" t="s">
        <v>25</v>
      </c>
      <c r="B2761" s="11"/>
      <c r="C2761" s="12"/>
      <c r="D2761" s="28"/>
      <c r="E2761" s="28"/>
      <c r="F2761" s="28">
        <f t="shared" si="1155"/>
        <v>0</v>
      </c>
      <c r="G2761" s="10"/>
      <c r="H2761" s="15"/>
      <c r="I2761" s="10">
        <f t="shared" si="1156"/>
        <v>0</v>
      </c>
    </row>
    <row r="2762" spans="1:13" x14ac:dyDescent="0.25">
      <c r="A2762" s="31" t="s">
        <v>25</v>
      </c>
      <c r="B2762" s="11"/>
      <c r="C2762" s="12"/>
      <c r="D2762" s="28"/>
      <c r="E2762" s="28"/>
      <c r="F2762" s="28">
        <f t="shared" si="1155"/>
        <v>0</v>
      </c>
      <c r="G2762" s="10"/>
      <c r="H2762" s="15"/>
      <c r="I2762" s="10">
        <f t="shared" si="1156"/>
        <v>0</v>
      </c>
    </row>
    <row r="2763" spans="1:13" x14ac:dyDescent="0.25">
      <c r="A2763" s="31" t="s">
        <v>39</v>
      </c>
      <c r="B2763" s="11"/>
      <c r="C2763" s="12"/>
      <c r="D2763" s="28"/>
      <c r="E2763" s="28"/>
      <c r="F2763" s="28"/>
      <c r="G2763" s="10"/>
      <c r="H2763" s="15"/>
      <c r="I2763" s="10">
        <f t="shared" ref="I2763:I2765" si="1157">SUM(G2763*H2763)</f>
        <v>0</v>
      </c>
    </row>
    <row r="2764" spans="1:13" x14ac:dyDescent="0.25">
      <c r="A2764" s="31" t="s">
        <v>39</v>
      </c>
      <c r="B2764" s="11"/>
      <c r="C2764" s="12"/>
      <c r="D2764" s="28"/>
      <c r="E2764" s="28"/>
      <c r="F2764" s="28"/>
      <c r="G2764" s="10"/>
      <c r="H2764" s="15"/>
      <c r="I2764" s="10">
        <f t="shared" si="1157"/>
        <v>0</v>
      </c>
    </row>
    <row r="2765" spans="1:13" x14ac:dyDescent="0.25">
      <c r="A2765" s="31" t="s">
        <v>39</v>
      </c>
      <c r="B2765" s="11"/>
      <c r="C2765" s="12"/>
      <c r="D2765" s="28"/>
      <c r="E2765" s="28"/>
      <c r="F2765" s="28"/>
      <c r="G2765" s="10"/>
      <c r="H2765" s="15"/>
      <c r="I2765" s="10">
        <f t="shared" si="1157"/>
        <v>0</v>
      </c>
    </row>
    <row r="2766" spans="1:13" x14ac:dyDescent="0.25">
      <c r="A2766" s="32" t="s">
        <v>28</v>
      </c>
      <c r="B2766" s="11"/>
      <c r="C2766" s="12"/>
      <c r="D2766" s="28"/>
      <c r="E2766" s="28"/>
      <c r="F2766" s="28"/>
      <c r="G2766" s="10"/>
      <c r="H2766" s="15"/>
      <c r="I2766" s="10">
        <f t="shared" ref="I2766:I2784" si="1158">SUM(G2766*H2766)</f>
        <v>0</v>
      </c>
    </row>
    <row r="2767" spans="1:13" x14ac:dyDescent="0.25">
      <c r="A2767" s="32" t="s">
        <v>28</v>
      </c>
      <c r="B2767" s="11"/>
      <c r="C2767" s="12"/>
      <c r="D2767" s="28"/>
      <c r="E2767" s="28"/>
      <c r="F2767" s="28"/>
      <c r="G2767" s="10"/>
      <c r="H2767" s="15"/>
      <c r="I2767" s="10">
        <f t="shared" si="1158"/>
        <v>0</v>
      </c>
    </row>
    <row r="2768" spans="1:13" x14ac:dyDescent="0.25">
      <c r="A2768" s="32" t="s">
        <v>28</v>
      </c>
      <c r="B2768" s="11"/>
      <c r="C2768" s="12"/>
      <c r="D2768" s="28"/>
      <c r="E2768" s="28"/>
      <c r="F2768" s="28"/>
      <c r="G2768" s="10"/>
      <c r="H2768" s="15"/>
      <c r="I2768" s="10">
        <f t="shared" si="1158"/>
        <v>0</v>
      </c>
    </row>
    <row r="2769" spans="1:13" x14ac:dyDescent="0.25">
      <c r="A2769" t="s">
        <v>26</v>
      </c>
      <c r="B2769" s="11"/>
      <c r="C2769" s="12"/>
      <c r="D2769" s="28"/>
      <c r="E2769" s="28"/>
      <c r="F2769" s="28"/>
      <c r="G2769" s="33">
        <v>0.1</v>
      </c>
      <c r="H2769" s="15">
        <f>SUM(I2766:I2768)</f>
        <v>0</v>
      </c>
      <c r="I2769" s="10">
        <f t="shared" si="1158"/>
        <v>0</v>
      </c>
    </row>
    <row r="2770" spans="1:13" x14ac:dyDescent="0.25">
      <c r="B2770" s="11" t="s">
        <v>27</v>
      </c>
      <c r="C2770" s="12"/>
      <c r="D2770" s="28"/>
      <c r="E2770" s="28"/>
      <c r="F2770" s="28"/>
      <c r="G2770" s="10">
        <v>150</v>
      </c>
      <c r="H2770" s="15">
        <v>0.25</v>
      </c>
      <c r="I2770" s="10">
        <f t="shared" si="1158"/>
        <v>37.5</v>
      </c>
    </row>
    <row r="2771" spans="1:13" x14ac:dyDescent="0.25">
      <c r="B2771" s="11" t="s">
        <v>13</v>
      </c>
      <c r="C2771" s="12" t="s">
        <v>14</v>
      </c>
      <c r="D2771" s="28" t="s">
        <v>29</v>
      </c>
      <c r="E2771" s="28"/>
      <c r="F2771" s="28">
        <f>SUM(G2757:G2759)</f>
        <v>0</v>
      </c>
      <c r="G2771" s="34">
        <f>SUM(F2771)/20</f>
        <v>0</v>
      </c>
      <c r="H2771" s="23"/>
      <c r="I2771" s="10">
        <f t="shared" si="1158"/>
        <v>0</v>
      </c>
    </row>
    <row r="2772" spans="1:13" x14ac:dyDescent="0.25">
      <c r="B2772" s="11" t="s">
        <v>13</v>
      </c>
      <c r="C2772" s="12" t="s">
        <v>14</v>
      </c>
      <c r="D2772" s="28" t="s">
        <v>30</v>
      </c>
      <c r="E2772" s="28"/>
      <c r="F2772" s="28">
        <f>SUM(G2760:G2762)</f>
        <v>50</v>
      </c>
      <c r="G2772" s="34">
        <f>SUM(F2772)/20</f>
        <v>2.5</v>
      </c>
      <c r="H2772" s="23"/>
      <c r="I2772" s="10">
        <f t="shared" si="1158"/>
        <v>0</v>
      </c>
    </row>
    <row r="2773" spans="1:13" x14ac:dyDescent="0.25">
      <c r="B2773" s="11" t="s">
        <v>13</v>
      </c>
      <c r="C2773" s="12" t="s">
        <v>14</v>
      </c>
      <c r="D2773" s="28" t="s">
        <v>60</v>
      </c>
      <c r="E2773" s="28"/>
      <c r="F2773" s="69"/>
      <c r="G2773" s="34">
        <f>SUM(F2773)*0.25</f>
        <v>0</v>
      </c>
      <c r="H2773" s="23"/>
      <c r="I2773" s="10">
        <f t="shared" si="1158"/>
        <v>0</v>
      </c>
    </row>
    <row r="2774" spans="1:13" x14ac:dyDescent="0.25">
      <c r="B2774" s="11" t="s">
        <v>13</v>
      </c>
      <c r="C2774" s="12" t="s">
        <v>14</v>
      </c>
      <c r="D2774" s="28" t="s">
        <v>247</v>
      </c>
      <c r="E2774" s="28"/>
      <c r="F2774" s="28"/>
      <c r="G2774" s="34">
        <f>SUM(G2772)</f>
        <v>2.5</v>
      </c>
      <c r="H2774" s="23"/>
      <c r="I2774" s="10">
        <f t="shared" si="1158"/>
        <v>0</v>
      </c>
    </row>
    <row r="2775" spans="1:13" x14ac:dyDescent="0.25">
      <c r="B2775" s="11" t="s">
        <v>13</v>
      </c>
      <c r="C2775" s="12" t="s">
        <v>15</v>
      </c>
      <c r="D2775" s="28"/>
      <c r="E2775" s="28"/>
      <c r="F2775" s="28"/>
      <c r="G2775" s="34"/>
      <c r="H2775" s="23"/>
      <c r="I2775" s="10">
        <f t="shared" si="1158"/>
        <v>0</v>
      </c>
    </row>
    <row r="2776" spans="1:13" x14ac:dyDescent="0.25">
      <c r="B2776" s="11" t="s">
        <v>13</v>
      </c>
      <c r="C2776" s="12" t="s">
        <v>15</v>
      </c>
      <c r="D2776" s="28"/>
      <c r="E2776" s="28"/>
      <c r="F2776" s="28"/>
      <c r="G2776" s="34"/>
      <c r="H2776" s="23"/>
      <c r="I2776" s="10">
        <f t="shared" si="1158"/>
        <v>0</v>
      </c>
    </row>
    <row r="2777" spans="1:13" x14ac:dyDescent="0.25">
      <c r="B2777" s="11" t="s">
        <v>13</v>
      </c>
      <c r="C2777" s="12" t="s">
        <v>15</v>
      </c>
      <c r="D2777" s="28"/>
      <c r="E2777" s="28"/>
      <c r="F2777" s="28"/>
      <c r="G2777" s="34"/>
      <c r="H2777" s="23"/>
      <c r="I2777" s="10">
        <f t="shared" si="1158"/>
        <v>0</v>
      </c>
    </row>
    <row r="2778" spans="1:13" x14ac:dyDescent="0.25">
      <c r="B2778" s="11" t="s">
        <v>13</v>
      </c>
      <c r="C2778" s="12" t="s">
        <v>16</v>
      </c>
      <c r="D2778" s="28"/>
      <c r="E2778" s="28"/>
      <c r="F2778" s="28"/>
      <c r="G2778" s="34">
        <f>SUM(G2774)*2</f>
        <v>5</v>
      </c>
      <c r="H2778" s="23"/>
      <c r="I2778" s="10">
        <f t="shared" si="1158"/>
        <v>0</v>
      </c>
    </row>
    <row r="2779" spans="1:13" x14ac:dyDescent="0.25">
      <c r="B2779" s="11" t="s">
        <v>13</v>
      </c>
      <c r="C2779" s="12" t="s">
        <v>16</v>
      </c>
      <c r="D2779" s="28"/>
      <c r="E2779" s="28"/>
      <c r="F2779" s="28"/>
      <c r="G2779" s="34"/>
      <c r="H2779" s="23"/>
      <c r="I2779" s="10">
        <f t="shared" si="1158"/>
        <v>0</v>
      </c>
    </row>
    <row r="2780" spans="1:13" x14ac:dyDescent="0.25">
      <c r="B2780" s="11" t="s">
        <v>21</v>
      </c>
      <c r="C2780" s="12" t="s">
        <v>14</v>
      </c>
      <c r="D2780" s="28"/>
      <c r="E2780" s="28"/>
      <c r="F2780" s="28"/>
      <c r="G2780" s="22">
        <f>SUM(G2771:G2774)</f>
        <v>5</v>
      </c>
      <c r="H2780" s="15">
        <v>37.42</v>
      </c>
      <c r="I2780" s="10">
        <f t="shared" si="1158"/>
        <v>187.10000000000002</v>
      </c>
      <c r="K2780" s="5">
        <f>SUM(G2780)*I2755</f>
        <v>5</v>
      </c>
    </row>
    <row r="2781" spans="1:13" x14ac:dyDescent="0.25">
      <c r="B2781" s="11" t="s">
        <v>21</v>
      </c>
      <c r="C2781" s="12" t="s">
        <v>15</v>
      </c>
      <c r="D2781" s="28"/>
      <c r="E2781" s="28"/>
      <c r="F2781" s="28"/>
      <c r="G2781" s="22">
        <f>SUM(G2775:G2777)</f>
        <v>0</v>
      </c>
      <c r="H2781" s="15">
        <v>37.42</v>
      </c>
      <c r="I2781" s="10">
        <f t="shared" si="1158"/>
        <v>0</v>
      </c>
      <c r="L2781" s="5">
        <f>SUM(G2781)*I2755</f>
        <v>0</v>
      </c>
    </row>
    <row r="2782" spans="1:13" x14ac:dyDescent="0.25">
      <c r="B2782" s="11" t="s">
        <v>21</v>
      </c>
      <c r="C2782" s="12" t="s">
        <v>16</v>
      </c>
      <c r="D2782" s="28"/>
      <c r="E2782" s="28"/>
      <c r="F2782" s="28"/>
      <c r="G2782" s="22">
        <f>SUM(G2778:G2779)</f>
        <v>5</v>
      </c>
      <c r="H2782" s="15">
        <v>37.42</v>
      </c>
      <c r="I2782" s="10">
        <f t="shared" si="1158"/>
        <v>187.10000000000002</v>
      </c>
      <c r="M2782" s="5">
        <f>SUM(G2782)*I2755</f>
        <v>5</v>
      </c>
    </row>
    <row r="2783" spans="1:13" x14ac:dyDescent="0.25">
      <c r="B2783" s="11" t="s">
        <v>13</v>
      </c>
      <c r="C2783" s="12" t="s">
        <v>17</v>
      </c>
      <c r="D2783" s="28"/>
      <c r="E2783" s="28"/>
      <c r="F2783" s="28"/>
      <c r="G2783" s="34">
        <v>2</v>
      </c>
      <c r="H2783" s="15">
        <v>37.42</v>
      </c>
      <c r="I2783" s="10">
        <f t="shared" si="1158"/>
        <v>74.84</v>
      </c>
      <c r="L2783" s="5">
        <f>SUM(G2783)*I2755</f>
        <v>2</v>
      </c>
    </row>
    <row r="2784" spans="1:13" x14ac:dyDescent="0.25">
      <c r="B2784" s="11" t="s">
        <v>12</v>
      </c>
      <c r="C2784" s="12"/>
      <c r="D2784" s="28"/>
      <c r="E2784" s="28"/>
      <c r="F2784" s="28"/>
      <c r="G2784" s="10"/>
      <c r="H2784" s="15">
        <v>37.42</v>
      </c>
      <c r="I2784" s="10">
        <f t="shared" si="1158"/>
        <v>0</v>
      </c>
    </row>
    <row r="2785" spans="1:26" x14ac:dyDescent="0.25">
      <c r="B2785" s="11" t="s">
        <v>11</v>
      </c>
      <c r="C2785" s="12"/>
      <c r="D2785" s="28"/>
      <c r="E2785" s="28"/>
      <c r="F2785" s="28"/>
      <c r="G2785" s="10">
        <v>1</v>
      </c>
      <c r="H2785" s="15">
        <f>SUM(I2757:I2784)*0.01</f>
        <v>5.9904000000000011</v>
      </c>
      <c r="I2785" s="10">
        <f>SUM(G2785*H2785)</f>
        <v>5.9904000000000011</v>
      </c>
    </row>
    <row r="2786" spans="1:26" s="2" customFormat="1" x14ac:dyDescent="0.25">
      <c r="B2786" s="8" t="s">
        <v>10</v>
      </c>
      <c r="D2786" s="27"/>
      <c r="E2786" s="27"/>
      <c r="F2786" s="27"/>
      <c r="G2786" s="6">
        <f>SUM(G2780:G2783)</f>
        <v>12</v>
      </c>
      <c r="H2786" s="14">
        <f>SUM(I2786)/150</f>
        <v>4.0335360000000007</v>
      </c>
      <c r="I2786" s="6">
        <f>SUM(I2757:I2785)</f>
        <v>605.0304000000001</v>
      </c>
      <c r="J2786" s="6">
        <f>SUM(I2786)*I2755</f>
        <v>605.0304000000001</v>
      </c>
      <c r="K2786" s="6">
        <f>SUM(K2780:K2785)</f>
        <v>5</v>
      </c>
      <c r="L2786" s="6">
        <f t="shared" ref="L2786" si="1159">SUM(L2780:L2785)</f>
        <v>2</v>
      </c>
      <c r="M2786" s="6">
        <f t="shared" ref="M2786" si="1160">SUM(M2780:M2785)</f>
        <v>5</v>
      </c>
    </row>
    <row r="2787" spans="1:26" ht="15.6" x14ac:dyDescent="0.3">
      <c r="A2787" s="3" t="s">
        <v>9</v>
      </c>
      <c r="B2787" s="67" t="str">
        <f>'JMS SHEDULE OF WORKS'!D90</f>
        <v>FF-05 Reception benching</v>
      </c>
      <c r="D2787" s="26" t="str">
        <f>'JMS SHEDULE OF WORKS'!F90</f>
        <v>3500mm X 625mm X 460mm</v>
      </c>
      <c r="F2787" s="68" t="str">
        <f>'JMS SHEDULE OF WORKS'!J90</f>
        <v>RE-21</v>
      </c>
      <c r="H2787" s="13" t="s">
        <v>22</v>
      </c>
      <c r="I2787" s="24">
        <f>'JMS SHEDULE OF WORKS'!G90</f>
        <v>3</v>
      </c>
      <c r="N2787" s="3" t="s">
        <v>9</v>
      </c>
      <c r="O2787" s="86" t="s">
        <v>1509</v>
      </c>
      <c r="Q2787" s="26">
        <f>'JMS SHEDULE OF WORKS'!S90</f>
        <v>0</v>
      </c>
      <c r="R2787" s="26"/>
      <c r="S2787" s="68">
        <f>'JMS SHEDULE OF WORKS'!W90</f>
        <v>0</v>
      </c>
      <c r="T2787" s="5"/>
      <c r="U2787" s="13" t="s">
        <v>22</v>
      </c>
      <c r="V2787" s="24">
        <f>'JMS SHEDULE OF WORKS'!T90</f>
        <v>0</v>
      </c>
      <c r="W2787" s="5"/>
      <c r="X2787" s="5"/>
      <c r="Y2787" s="5"/>
      <c r="Z2787" s="5"/>
    </row>
    <row r="2788" spans="1:26" s="2" customFormat="1" x14ac:dyDescent="0.25">
      <c r="A2788" s="66" t="str">
        <f>'JMS SHEDULE OF WORKS'!A90</f>
        <v>6881/86</v>
      </c>
      <c r="B2788" s="8" t="s">
        <v>3</v>
      </c>
      <c r="C2788" s="2" t="s">
        <v>4</v>
      </c>
      <c r="D2788" s="27" t="s">
        <v>5</v>
      </c>
      <c r="E2788" s="27" t="s">
        <v>5</v>
      </c>
      <c r="F2788" s="27" t="s">
        <v>23</v>
      </c>
      <c r="G2788" s="6" t="s">
        <v>6</v>
      </c>
      <c r="H2788" s="14" t="s">
        <v>7</v>
      </c>
      <c r="I2788" s="6" t="s">
        <v>8</v>
      </c>
      <c r="J2788" s="6"/>
      <c r="K2788" s="6" t="s">
        <v>18</v>
      </c>
      <c r="L2788" s="6" t="s">
        <v>19</v>
      </c>
      <c r="M2788" s="6" t="s">
        <v>20</v>
      </c>
      <c r="N2788" s="66">
        <f>'JMS SHEDULE OF WORKS'!N90</f>
        <v>15701.369099999998</v>
      </c>
      <c r="O2788" s="8" t="s">
        <v>3</v>
      </c>
      <c r="P2788" s="2" t="s">
        <v>4</v>
      </c>
      <c r="Q2788" s="27" t="s">
        <v>5</v>
      </c>
      <c r="R2788" s="27" t="s">
        <v>5</v>
      </c>
      <c r="S2788" s="27" t="s">
        <v>23</v>
      </c>
      <c r="T2788" s="6" t="s">
        <v>6</v>
      </c>
      <c r="U2788" s="14" t="s">
        <v>7</v>
      </c>
      <c r="V2788" s="6" t="s">
        <v>8</v>
      </c>
      <c r="W2788" s="6"/>
      <c r="X2788" s="6" t="s">
        <v>18</v>
      </c>
      <c r="Y2788" s="6" t="s">
        <v>19</v>
      </c>
      <c r="Z2788" s="6" t="s">
        <v>20</v>
      </c>
    </row>
    <row r="2789" spans="1:26" x14ac:dyDescent="0.25">
      <c r="A2789" s="30" t="s">
        <v>24</v>
      </c>
      <c r="B2789" s="11"/>
      <c r="C2789" s="12"/>
      <c r="D2789" s="28"/>
      <c r="E2789" s="28"/>
      <c r="F2789" s="28">
        <f t="shared" ref="F2789:F2794" si="1161">SUM(D2789*E2789)</f>
        <v>0</v>
      </c>
      <c r="G2789" s="10"/>
      <c r="H2789" s="15"/>
      <c r="I2789" s="10">
        <f t="shared" ref="I2789:I2794" si="1162">SUM(F2789*G2789)*H2789</f>
        <v>0</v>
      </c>
      <c r="N2789" s="30" t="s">
        <v>24</v>
      </c>
      <c r="O2789" s="11"/>
      <c r="P2789" s="12"/>
      <c r="Q2789" s="28"/>
      <c r="R2789" s="28"/>
      <c r="S2789" s="28">
        <f t="shared" ref="S2789:S2794" si="1163">SUM(Q2789*R2789)</f>
        <v>0</v>
      </c>
      <c r="T2789" s="10"/>
      <c r="U2789" s="15"/>
      <c r="V2789" s="10">
        <f t="shared" ref="V2789:V2794" si="1164">SUM(S2789*T2789)*U2789</f>
        <v>0</v>
      </c>
      <c r="W2789" s="5"/>
      <c r="X2789" s="5"/>
      <c r="Y2789" s="5"/>
      <c r="Z2789" s="5"/>
    </row>
    <row r="2790" spans="1:26" x14ac:dyDescent="0.25">
      <c r="A2790" s="30" t="s">
        <v>24</v>
      </c>
      <c r="B2790" s="11"/>
      <c r="C2790" s="12"/>
      <c r="D2790" s="28"/>
      <c r="E2790" s="28"/>
      <c r="F2790" s="28">
        <f t="shared" si="1161"/>
        <v>0</v>
      </c>
      <c r="G2790" s="10"/>
      <c r="H2790" s="15"/>
      <c r="I2790" s="10">
        <f t="shared" si="1162"/>
        <v>0</v>
      </c>
      <c r="N2790" s="30" t="s">
        <v>24</v>
      </c>
      <c r="O2790" s="11"/>
      <c r="P2790" s="12"/>
      <c r="Q2790" s="28"/>
      <c r="R2790" s="28"/>
      <c r="S2790" s="28">
        <f t="shared" si="1163"/>
        <v>0</v>
      </c>
      <c r="T2790" s="10"/>
      <c r="U2790" s="15"/>
      <c r="V2790" s="10">
        <f t="shared" si="1164"/>
        <v>0</v>
      </c>
      <c r="W2790" s="5"/>
      <c r="X2790" s="5"/>
      <c r="Y2790" s="5"/>
      <c r="Z2790" s="5"/>
    </row>
    <row r="2791" spans="1:26" x14ac:dyDescent="0.25">
      <c r="A2791" s="30" t="s">
        <v>24</v>
      </c>
      <c r="B2791" s="11"/>
      <c r="C2791" s="12"/>
      <c r="D2791" s="28"/>
      <c r="E2791" s="28"/>
      <c r="F2791" s="28">
        <f t="shared" si="1161"/>
        <v>0</v>
      </c>
      <c r="G2791" s="10"/>
      <c r="H2791" s="15"/>
      <c r="I2791" s="10">
        <f t="shared" si="1162"/>
        <v>0</v>
      </c>
      <c r="N2791" s="30" t="s">
        <v>24</v>
      </c>
      <c r="O2791" s="11"/>
      <c r="P2791" s="12"/>
      <c r="Q2791" s="28"/>
      <c r="R2791" s="28"/>
      <c r="S2791" s="28">
        <f t="shared" si="1163"/>
        <v>0</v>
      </c>
      <c r="T2791" s="10"/>
      <c r="U2791" s="15"/>
      <c r="V2791" s="10">
        <f t="shared" si="1164"/>
        <v>0</v>
      </c>
      <c r="W2791" s="5"/>
      <c r="X2791" s="5"/>
      <c r="Y2791" s="5"/>
      <c r="Z2791" s="5"/>
    </row>
    <row r="2792" spans="1:26" x14ac:dyDescent="0.25">
      <c r="A2792" s="31" t="s">
        <v>25</v>
      </c>
      <c r="B2792" s="11" t="s">
        <v>1250</v>
      </c>
      <c r="C2792" s="12" t="s">
        <v>1285</v>
      </c>
      <c r="D2792" s="28">
        <v>2.4</v>
      </c>
      <c r="E2792" s="28">
        <v>0.55000000000000004</v>
      </c>
      <c r="F2792" s="28">
        <f t="shared" si="1161"/>
        <v>1.32</v>
      </c>
      <c r="G2792" s="10">
        <v>4</v>
      </c>
      <c r="H2792" s="15">
        <v>15</v>
      </c>
      <c r="I2792" s="10">
        <f t="shared" si="1162"/>
        <v>79.2</v>
      </c>
      <c r="N2792" s="31" t="s">
        <v>25</v>
      </c>
      <c r="O2792" s="11" t="s">
        <v>1250</v>
      </c>
      <c r="P2792" s="12" t="s">
        <v>1285</v>
      </c>
      <c r="Q2792" s="28">
        <v>2.4</v>
      </c>
      <c r="R2792" s="28">
        <v>0.55000000000000004</v>
      </c>
      <c r="S2792" s="28">
        <f t="shared" si="1163"/>
        <v>1.32</v>
      </c>
      <c r="T2792" s="15">
        <v>2</v>
      </c>
      <c r="U2792" s="15">
        <v>15</v>
      </c>
      <c r="V2792" s="10">
        <f t="shared" si="1164"/>
        <v>39.6</v>
      </c>
      <c r="W2792" s="5"/>
      <c r="X2792" s="5"/>
      <c r="Y2792" s="5"/>
      <c r="Z2792" s="5"/>
    </row>
    <row r="2793" spans="1:26" x14ac:dyDescent="0.25">
      <c r="A2793" s="31" t="s">
        <v>25</v>
      </c>
      <c r="B2793" s="11" t="s">
        <v>1250</v>
      </c>
      <c r="C2793" s="12" t="s">
        <v>1285</v>
      </c>
      <c r="D2793" s="28">
        <v>2.4</v>
      </c>
      <c r="E2793" s="28">
        <v>0.2</v>
      </c>
      <c r="F2793" s="28">
        <f t="shared" si="1161"/>
        <v>0.48</v>
      </c>
      <c r="G2793" s="10">
        <v>2</v>
      </c>
      <c r="H2793" s="15">
        <v>15</v>
      </c>
      <c r="I2793" s="10">
        <f t="shared" si="1162"/>
        <v>14.399999999999999</v>
      </c>
      <c r="N2793" s="31" t="s">
        <v>25</v>
      </c>
      <c r="O2793" s="11" t="s">
        <v>1250</v>
      </c>
      <c r="P2793" s="12" t="s">
        <v>1285</v>
      </c>
      <c r="Q2793" s="28">
        <v>2.4</v>
      </c>
      <c r="R2793" s="28">
        <v>0.2</v>
      </c>
      <c r="S2793" s="28">
        <f t="shared" si="1163"/>
        <v>0.48</v>
      </c>
      <c r="T2793" s="15">
        <v>1</v>
      </c>
      <c r="U2793" s="15">
        <v>15</v>
      </c>
      <c r="V2793" s="10">
        <f t="shared" si="1164"/>
        <v>7.1999999999999993</v>
      </c>
      <c r="W2793" s="5"/>
      <c r="X2793" s="5"/>
      <c r="Y2793" s="5"/>
      <c r="Z2793" s="5"/>
    </row>
    <row r="2794" spans="1:26" x14ac:dyDescent="0.25">
      <c r="A2794" s="31" t="s">
        <v>25</v>
      </c>
      <c r="B2794" s="11" t="s">
        <v>1250</v>
      </c>
      <c r="C2794" s="12" t="s">
        <v>1285</v>
      </c>
      <c r="D2794" s="28">
        <v>0.55000000000000004</v>
      </c>
      <c r="E2794" s="28">
        <v>0.2</v>
      </c>
      <c r="F2794" s="28">
        <f t="shared" si="1161"/>
        <v>0.11000000000000001</v>
      </c>
      <c r="G2794" s="10">
        <v>2</v>
      </c>
      <c r="H2794" s="15">
        <v>15</v>
      </c>
      <c r="I2794" s="10">
        <f t="shared" si="1162"/>
        <v>3.3000000000000003</v>
      </c>
      <c r="N2794" s="31" t="s">
        <v>25</v>
      </c>
      <c r="O2794" s="11" t="s">
        <v>1250</v>
      </c>
      <c r="P2794" s="12" t="s">
        <v>1285</v>
      </c>
      <c r="Q2794" s="28">
        <v>0.55000000000000004</v>
      </c>
      <c r="R2794" s="28">
        <v>0.2</v>
      </c>
      <c r="S2794" s="28">
        <f t="shared" si="1163"/>
        <v>0.11000000000000001</v>
      </c>
      <c r="T2794" s="15">
        <v>2</v>
      </c>
      <c r="U2794" s="15">
        <v>15</v>
      </c>
      <c r="V2794" s="10">
        <f t="shared" si="1164"/>
        <v>3.3000000000000003</v>
      </c>
      <c r="W2794" s="5"/>
      <c r="X2794" s="5"/>
      <c r="Y2794" s="5"/>
      <c r="Z2794" s="5"/>
    </row>
    <row r="2795" spans="1:26" x14ac:dyDescent="0.25">
      <c r="A2795" s="31" t="s">
        <v>39</v>
      </c>
      <c r="B2795" s="11"/>
      <c r="C2795" s="12"/>
      <c r="D2795" s="28"/>
      <c r="E2795" s="28"/>
      <c r="F2795" s="28"/>
      <c r="G2795" s="10"/>
      <c r="H2795" s="15"/>
      <c r="I2795" s="10">
        <f t="shared" ref="I2795:I2797" si="1165">SUM(G2795*H2795)</f>
        <v>0</v>
      </c>
      <c r="N2795" s="31" t="s">
        <v>39</v>
      </c>
      <c r="O2795" s="11"/>
      <c r="P2795" s="12"/>
      <c r="Q2795" s="28"/>
      <c r="R2795" s="28"/>
      <c r="S2795" s="28"/>
      <c r="T2795" s="10"/>
      <c r="U2795" s="15"/>
      <c r="V2795" s="10">
        <f t="shared" ref="V2795:V2797" si="1166">SUM(T2795*U2795)</f>
        <v>0</v>
      </c>
      <c r="W2795" s="5"/>
      <c r="X2795" s="5"/>
      <c r="Y2795" s="5"/>
      <c r="Z2795" s="5"/>
    </row>
    <row r="2796" spans="1:26" x14ac:dyDescent="0.25">
      <c r="A2796" s="31" t="s">
        <v>39</v>
      </c>
      <c r="B2796" s="11"/>
      <c r="C2796" s="12"/>
      <c r="D2796" s="28"/>
      <c r="E2796" s="28"/>
      <c r="F2796" s="28"/>
      <c r="G2796" s="10"/>
      <c r="H2796" s="15"/>
      <c r="I2796" s="10">
        <f t="shared" si="1165"/>
        <v>0</v>
      </c>
      <c r="N2796" s="31" t="s">
        <v>39</v>
      </c>
      <c r="O2796" s="11"/>
      <c r="P2796" s="12"/>
      <c r="Q2796" s="28"/>
      <c r="R2796" s="28"/>
      <c r="S2796" s="28"/>
      <c r="T2796" s="10"/>
      <c r="U2796" s="15"/>
      <c r="V2796" s="10">
        <f t="shared" si="1166"/>
        <v>0</v>
      </c>
      <c r="W2796" s="5"/>
      <c r="X2796" s="5"/>
      <c r="Y2796" s="5"/>
      <c r="Z2796" s="5"/>
    </row>
    <row r="2797" spans="1:26" x14ac:dyDescent="0.25">
      <c r="A2797" s="31" t="s">
        <v>39</v>
      </c>
      <c r="B2797" s="11"/>
      <c r="C2797" s="12"/>
      <c r="D2797" s="28"/>
      <c r="E2797" s="28"/>
      <c r="F2797" s="28"/>
      <c r="G2797" s="10"/>
      <c r="H2797" s="15"/>
      <c r="I2797" s="10">
        <f t="shared" si="1165"/>
        <v>0</v>
      </c>
      <c r="N2797" s="31" t="s">
        <v>39</v>
      </c>
      <c r="O2797" s="11"/>
      <c r="P2797" s="12"/>
      <c r="Q2797" s="28"/>
      <c r="R2797" s="28"/>
      <c r="S2797" s="28"/>
      <c r="T2797" s="10"/>
      <c r="U2797" s="15"/>
      <c r="V2797" s="10">
        <f t="shared" si="1166"/>
        <v>0</v>
      </c>
      <c r="W2797" s="5"/>
      <c r="X2797" s="5"/>
      <c r="Y2797" s="5"/>
      <c r="Z2797" s="5"/>
    </row>
    <row r="2798" spans="1:26" x14ac:dyDescent="0.25">
      <c r="A2798" s="32" t="s">
        <v>28</v>
      </c>
      <c r="B2798" s="11" t="s">
        <v>1283</v>
      </c>
      <c r="C2798" s="12"/>
      <c r="D2798" s="28"/>
      <c r="E2798" s="28"/>
      <c r="F2798" s="28"/>
      <c r="G2798" s="10">
        <v>1</v>
      </c>
      <c r="H2798" s="15">
        <v>2700</v>
      </c>
      <c r="I2798" s="10">
        <f t="shared" ref="I2798:I2816" si="1167">SUM(G2798*H2798)</f>
        <v>2700</v>
      </c>
      <c r="J2798" s="10" t="s">
        <v>1252</v>
      </c>
      <c r="N2798" s="32" t="s">
        <v>28</v>
      </c>
      <c r="O2798" s="11" t="s">
        <v>1283</v>
      </c>
      <c r="P2798" s="12"/>
      <c r="Q2798" s="28"/>
      <c r="R2798" s="28"/>
      <c r="S2798" s="28"/>
      <c r="T2798" s="10">
        <v>1</v>
      </c>
      <c r="U2798" s="96">
        <v>3140</v>
      </c>
      <c r="V2798" s="10">
        <f t="shared" ref="V2798:V2816" si="1168">SUM(T2798*U2798)</f>
        <v>3140</v>
      </c>
      <c r="W2798" s="10" t="s">
        <v>1518</v>
      </c>
      <c r="X2798" s="5"/>
      <c r="Y2798" s="5"/>
      <c r="Z2798" s="5"/>
    </row>
    <row r="2799" spans="1:26" x14ac:dyDescent="0.25">
      <c r="A2799" s="32" t="s">
        <v>28</v>
      </c>
      <c r="B2799" s="11" t="s">
        <v>1284</v>
      </c>
      <c r="C2799" s="12"/>
      <c r="D2799" s="28"/>
      <c r="E2799" s="28"/>
      <c r="F2799" s="28"/>
      <c r="G2799" s="10">
        <v>1</v>
      </c>
      <c r="H2799" s="15">
        <v>1453.34</v>
      </c>
      <c r="I2799" s="10">
        <f t="shared" si="1167"/>
        <v>1453.34</v>
      </c>
      <c r="N2799" s="32" t="s">
        <v>28</v>
      </c>
      <c r="O2799" s="11" t="s">
        <v>1284</v>
      </c>
      <c r="P2799" s="12"/>
      <c r="Q2799" s="28"/>
      <c r="R2799" s="28"/>
      <c r="S2799" s="28"/>
      <c r="T2799" s="10">
        <v>1</v>
      </c>
      <c r="U2799" s="15">
        <v>1400</v>
      </c>
      <c r="V2799" s="10">
        <f t="shared" si="1168"/>
        <v>1400</v>
      </c>
      <c r="W2799" s="10" t="s">
        <v>1510</v>
      </c>
      <c r="X2799" s="5"/>
      <c r="Y2799" s="5"/>
      <c r="Z2799" s="5"/>
    </row>
    <row r="2800" spans="1:26" x14ac:dyDescent="0.25">
      <c r="A2800" s="32" t="s">
        <v>28</v>
      </c>
      <c r="B2800" s="11"/>
      <c r="C2800" s="12"/>
      <c r="D2800" s="28"/>
      <c r="E2800" s="28"/>
      <c r="F2800" s="28"/>
      <c r="G2800" s="10"/>
      <c r="H2800" s="15"/>
      <c r="I2800" s="10">
        <f t="shared" si="1167"/>
        <v>0</v>
      </c>
      <c r="N2800" s="32" t="s">
        <v>28</v>
      </c>
      <c r="O2800" s="11"/>
      <c r="P2800" s="12"/>
      <c r="Q2800" s="28"/>
      <c r="R2800" s="28"/>
      <c r="S2800" s="28"/>
      <c r="T2800" s="10"/>
      <c r="U2800" s="15"/>
      <c r="V2800" s="10">
        <f t="shared" si="1168"/>
        <v>0</v>
      </c>
      <c r="W2800" s="5"/>
      <c r="X2800" s="5"/>
      <c r="Y2800" s="5"/>
      <c r="Z2800" s="5"/>
    </row>
    <row r="2801" spans="1:26" x14ac:dyDescent="0.25">
      <c r="A2801" t="s">
        <v>26</v>
      </c>
      <c r="B2801" s="11"/>
      <c r="C2801" s="12"/>
      <c r="D2801" s="28"/>
      <c r="E2801" s="28"/>
      <c r="F2801" s="28"/>
      <c r="G2801" s="33">
        <v>0.1</v>
      </c>
      <c r="H2801" s="15">
        <f>SUM(I2798:I2800)</f>
        <v>4153.34</v>
      </c>
      <c r="I2801" s="10">
        <f t="shared" si="1167"/>
        <v>415.33400000000006</v>
      </c>
      <c r="N2801" t="s">
        <v>26</v>
      </c>
      <c r="O2801" s="11"/>
      <c r="P2801" s="12"/>
      <c r="Q2801" s="28"/>
      <c r="R2801" s="28"/>
      <c r="S2801" s="28"/>
      <c r="T2801" s="33">
        <v>0.1</v>
      </c>
      <c r="U2801" s="15">
        <f>SUM(V2798:V2800)</f>
        <v>4540</v>
      </c>
      <c r="V2801" s="10">
        <f t="shared" si="1168"/>
        <v>454</v>
      </c>
      <c r="W2801" s="5"/>
      <c r="X2801" s="5"/>
      <c r="Y2801" s="5"/>
      <c r="Z2801" s="5"/>
    </row>
    <row r="2802" spans="1:26" x14ac:dyDescent="0.25">
      <c r="B2802" s="11" t="s">
        <v>27</v>
      </c>
      <c r="C2802" s="12"/>
      <c r="D2802" s="28"/>
      <c r="E2802" s="28"/>
      <c r="F2802" s="28"/>
      <c r="G2802" s="10"/>
      <c r="H2802" s="15"/>
      <c r="I2802" s="10">
        <f t="shared" si="1167"/>
        <v>0</v>
      </c>
      <c r="O2802" s="11" t="s">
        <v>27</v>
      </c>
      <c r="P2802" s="12"/>
      <c r="Q2802" s="28"/>
      <c r="R2802" s="28"/>
      <c r="S2802" s="28"/>
      <c r="T2802" s="10"/>
      <c r="U2802" s="15"/>
      <c r="V2802" s="10">
        <f t="shared" si="1168"/>
        <v>0</v>
      </c>
      <c r="W2802" s="5"/>
      <c r="X2802" s="5"/>
      <c r="Y2802" s="5"/>
      <c r="Z2802" s="5"/>
    </row>
    <row r="2803" spans="1:26" x14ac:dyDescent="0.25">
      <c r="B2803" s="11" t="s">
        <v>13</v>
      </c>
      <c r="C2803" s="12" t="s">
        <v>14</v>
      </c>
      <c r="D2803" s="28" t="s">
        <v>29</v>
      </c>
      <c r="E2803" s="28"/>
      <c r="F2803" s="28">
        <f>SUM(G2789:G2791)</f>
        <v>0</v>
      </c>
      <c r="G2803" s="34">
        <f>SUM(F2803)/20</f>
        <v>0</v>
      </c>
      <c r="H2803" s="23"/>
      <c r="I2803" s="10">
        <f t="shared" si="1167"/>
        <v>0</v>
      </c>
      <c r="O2803" s="11" t="s">
        <v>13</v>
      </c>
      <c r="P2803" s="12" t="s">
        <v>14</v>
      </c>
      <c r="Q2803" s="28" t="s">
        <v>29</v>
      </c>
      <c r="R2803" s="28"/>
      <c r="S2803" s="28">
        <f>SUM(T2789:T2791)</f>
        <v>0</v>
      </c>
      <c r="T2803" s="34">
        <f>SUM(S2803)/20</f>
        <v>0</v>
      </c>
      <c r="U2803" s="23"/>
      <c r="V2803" s="10">
        <f t="shared" si="1168"/>
        <v>0</v>
      </c>
      <c r="W2803" s="5"/>
      <c r="X2803" s="5"/>
      <c r="Y2803" s="5"/>
      <c r="Z2803" s="5"/>
    </row>
    <row r="2804" spans="1:26" x14ac:dyDescent="0.25">
      <c r="B2804" s="11" t="s">
        <v>13</v>
      </c>
      <c r="C2804" s="12" t="s">
        <v>14</v>
      </c>
      <c r="D2804" s="28" t="s">
        <v>30</v>
      </c>
      <c r="E2804" s="28"/>
      <c r="F2804" s="28">
        <f>SUM(G2792:G2794)</f>
        <v>8</v>
      </c>
      <c r="G2804" s="34">
        <f>SUM(F2804)/10</f>
        <v>0.8</v>
      </c>
      <c r="H2804" s="23"/>
      <c r="I2804" s="10">
        <f t="shared" si="1167"/>
        <v>0</v>
      </c>
      <c r="O2804" s="11" t="s">
        <v>13</v>
      </c>
      <c r="P2804" s="12" t="s">
        <v>14</v>
      </c>
      <c r="Q2804" s="28" t="s">
        <v>30</v>
      </c>
      <c r="R2804" s="28"/>
      <c r="S2804" s="28">
        <f>SUM(T2792:T2794)</f>
        <v>5</v>
      </c>
      <c r="T2804" s="34">
        <f>SUM(S2804)/10</f>
        <v>0.5</v>
      </c>
      <c r="U2804" s="23"/>
      <c r="V2804" s="10">
        <f t="shared" si="1168"/>
        <v>0</v>
      </c>
      <c r="W2804" s="5"/>
      <c r="X2804" s="5"/>
      <c r="Y2804" s="5"/>
      <c r="Z2804" s="5"/>
    </row>
    <row r="2805" spans="1:26" x14ac:dyDescent="0.25">
      <c r="B2805" s="11" t="s">
        <v>13</v>
      </c>
      <c r="C2805" s="12" t="s">
        <v>14</v>
      </c>
      <c r="D2805" s="28" t="s">
        <v>60</v>
      </c>
      <c r="E2805" s="28"/>
      <c r="F2805" s="69"/>
      <c r="G2805" s="34">
        <f>SUM(F2805)*0.25</f>
        <v>0</v>
      </c>
      <c r="H2805" s="23"/>
      <c r="I2805" s="10">
        <f t="shared" si="1167"/>
        <v>0</v>
      </c>
      <c r="O2805" s="11" t="s">
        <v>13</v>
      </c>
      <c r="P2805" s="12" t="s">
        <v>14</v>
      </c>
      <c r="Q2805" s="28" t="s">
        <v>60</v>
      </c>
      <c r="R2805" s="28"/>
      <c r="S2805" s="69"/>
      <c r="T2805" s="34">
        <f>SUM(S2805)*0.25</f>
        <v>0</v>
      </c>
      <c r="U2805" s="23"/>
      <c r="V2805" s="10">
        <f t="shared" si="1168"/>
        <v>0</v>
      </c>
      <c r="W2805" s="5"/>
      <c r="X2805" s="5"/>
      <c r="Y2805" s="5"/>
      <c r="Z2805" s="5"/>
    </row>
    <row r="2806" spans="1:26" x14ac:dyDescent="0.25">
      <c r="B2806" s="11" t="s">
        <v>13</v>
      </c>
      <c r="C2806" s="12" t="s">
        <v>14</v>
      </c>
      <c r="D2806" s="28"/>
      <c r="E2806" s="28"/>
      <c r="F2806" s="28"/>
      <c r="G2806" s="34"/>
      <c r="H2806" s="23"/>
      <c r="I2806" s="10">
        <f t="shared" si="1167"/>
        <v>0</v>
      </c>
      <c r="O2806" s="11" t="s">
        <v>13</v>
      </c>
      <c r="P2806" s="12" t="s">
        <v>14</v>
      </c>
      <c r="Q2806" s="28"/>
      <c r="R2806" s="28"/>
      <c r="S2806" s="28"/>
      <c r="T2806" s="34"/>
      <c r="U2806" s="23"/>
      <c r="V2806" s="10">
        <f t="shared" si="1168"/>
        <v>0</v>
      </c>
      <c r="W2806" s="5"/>
      <c r="X2806" s="5"/>
      <c r="Y2806" s="5"/>
      <c r="Z2806" s="5"/>
    </row>
    <row r="2807" spans="1:26" x14ac:dyDescent="0.25">
      <c r="B2807" s="11" t="s">
        <v>13</v>
      </c>
      <c r="C2807" s="12" t="s">
        <v>15</v>
      </c>
      <c r="D2807" s="28"/>
      <c r="E2807" s="28"/>
      <c r="F2807" s="28"/>
      <c r="G2807" s="34">
        <v>12</v>
      </c>
      <c r="H2807" s="23"/>
      <c r="I2807" s="10">
        <f t="shared" si="1167"/>
        <v>0</v>
      </c>
      <c r="O2807" s="11" t="s">
        <v>13</v>
      </c>
      <c r="P2807" s="12" t="s">
        <v>15</v>
      </c>
      <c r="Q2807" s="28"/>
      <c r="R2807" s="28"/>
      <c r="S2807" s="28"/>
      <c r="T2807" s="34">
        <v>12</v>
      </c>
      <c r="U2807" s="23"/>
      <c r="V2807" s="10">
        <f t="shared" si="1168"/>
        <v>0</v>
      </c>
      <c r="W2807" s="5"/>
      <c r="X2807" s="5"/>
      <c r="Y2807" s="5"/>
      <c r="Z2807" s="5"/>
    </row>
    <row r="2808" spans="1:26" x14ac:dyDescent="0.25">
      <c r="B2808" s="11" t="s">
        <v>13</v>
      </c>
      <c r="C2808" s="12" t="s">
        <v>15</v>
      </c>
      <c r="D2808" s="28"/>
      <c r="E2808" s="28"/>
      <c r="F2808" s="28"/>
      <c r="G2808" s="34"/>
      <c r="H2808" s="23"/>
      <c r="I2808" s="10">
        <f t="shared" si="1167"/>
        <v>0</v>
      </c>
      <c r="O2808" s="11" t="s">
        <v>13</v>
      </c>
      <c r="P2808" s="12" t="s">
        <v>15</v>
      </c>
      <c r="Q2808" s="28"/>
      <c r="R2808" s="28"/>
      <c r="S2808" s="28"/>
      <c r="T2808" s="34"/>
      <c r="U2808" s="23"/>
      <c r="V2808" s="10">
        <f t="shared" si="1168"/>
        <v>0</v>
      </c>
      <c r="W2808" s="5"/>
      <c r="X2808" s="5"/>
      <c r="Y2808" s="5"/>
      <c r="Z2808" s="5"/>
    </row>
    <row r="2809" spans="1:26" x14ac:dyDescent="0.25">
      <c r="B2809" s="11" t="s">
        <v>13</v>
      </c>
      <c r="C2809" s="12" t="s">
        <v>15</v>
      </c>
      <c r="D2809" s="28"/>
      <c r="E2809" s="28"/>
      <c r="F2809" s="28"/>
      <c r="G2809" s="34"/>
      <c r="H2809" s="23"/>
      <c r="I2809" s="10">
        <f t="shared" si="1167"/>
        <v>0</v>
      </c>
      <c r="O2809" s="11" t="s">
        <v>13</v>
      </c>
      <c r="P2809" s="12" t="s">
        <v>15</v>
      </c>
      <c r="Q2809" s="28"/>
      <c r="R2809" s="28"/>
      <c r="S2809" s="28"/>
      <c r="T2809" s="34"/>
      <c r="U2809" s="23"/>
      <c r="V2809" s="10">
        <f t="shared" si="1168"/>
        <v>0</v>
      </c>
      <c r="W2809" s="5"/>
      <c r="X2809" s="5"/>
      <c r="Y2809" s="5"/>
      <c r="Z2809" s="5"/>
    </row>
    <row r="2810" spans="1:26" x14ac:dyDescent="0.25">
      <c r="B2810" s="11" t="s">
        <v>13</v>
      </c>
      <c r="C2810" s="12" t="s">
        <v>16</v>
      </c>
      <c r="D2810" s="28"/>
      <c r="E2810" s="28"/>
      <c r="F2810" s="28"/>
      <c r="G2810" s="34"/>
      <c r="H2810" s="23"/>
      <c r="I2810" s="10">
        <f t="shared" si="1167"/>
        <v>0</v>
      </c>
      <c r="O2810" s="11" t="s">
        <v>13</v>
      </c>
      <c r="P2810" s="12" t="s">
        <v>16</v>
      </c>
      <c r="Q2810" s="28"/>
      <c r="R2810" s="28"/>
      <c r="S2810" s="28"/>
      <c r="T2810" s="34"/>
      <c r="U2810" s="23"/>
      <c r="V2810" s="10">
        <f t="shared" si="1168"/>
        <v>0</v>
      </c>
      <c r="W2810" s="5"/>
      <c r="X2810" s="5"/>
      <c r="Y2810" s="5"/>
      <c r="Z2810" s="5"/>
    </row>
    <row r="2811" spans="1:26" x14ac:dyDescent="0.25">
      <c r="B2811" s="11" t="s">
        <v>13</v>
      </c>
      <c r="C2811" s="12" t="s">
        <v>16</v>
      </c>
      <c r="D2811" s="28"/>
      <c r="E2811" s="28"/>
      <c r="F2811" s="28"/>
      <c r="G2811" s="34"/>
      <c r="H2811" s="23"/>
      <c r="I2811" s="10">
        <f t="shared" si="1167"/>
        <v>0</v>
      </c>
      <c r="O2811" s="11" t="s">
        <v>13</v>
      </c>
      <c r="P2811" s="12" t="s">
        <v>16</v>
      </c>
      <c r="Q2811" s="28"/>
      <c r="R2811" s="28"/>
      <c r="S2811" s="28"/>
      <c r="T2811" s="34"/>
      <c r="U2811" s="23"/>
      <c r="V2811" s="10">
        <f t="shared" si="1168"/>
        <v>0</v>
      </c>
      <c r="W2811" s="5"/>
      <c r="X2811" s="5"/>
      <c r="Y2811" s="5"/>
      <c r="Z2811" s="5"/>
    </row>
    <row r="2812" spans="1:26" x14ac:dyDescent="0.25">
      <c r="B2812" s="11" t="s">
        <v>21</v>
      </c>
      <c r="C2812" s="12" t="s">
        <v>14</v>
      </c>
      <c r="D2812" s="28"/>
      <c r="E2812" s="28"/>
      <c r="F2812" s="28"/>
      <c r="G2812" s="22">
        <f>SUM(G2803:G2806)</f>
        <v>0.8</v>
      </c>
      <c r="H2812" s="15">
        <v>37.42</v>
      </c>
      <c r="I2812" s="10">
        <f t="shared" si="1167"/>
        <v>29.936000000000003</v>
      </c>
      <c r="K2812" s="5">
        <f>SUM(G2812)*I2787</f>
        <v>2.4000000000000004</v>
      </c>
      <c r="O2812" s="11" t="s">
        <v>21</v>
      </c>
      <c r="P2812" s="12" t="s">
        <v>14</v>
      </c>
      <c r="Q2812" s="28"/>
      <c r="R2812" s="28"/>
      <c r="S2812" s="28"/>
      <c r="T2812" s="22">
        <f>SUM(T2803:T2806)</f>
        <v>0.5</v>
      </c>
      <c r="U2812" s="15">
        <v>37.42</v>
      </c>
      <c r="V2812" s="10">
        <f t="shared" si="1168"/>
        <v>18.71</v>
      </c>
      <c r="W2812" s="5"/>
      <c r="X2812" s="5">
        <f>SUM(T2812)*V2787</f>
        <v>0</v>
      </c>
      <c r="Y2812" s="5"/>
      <c r="Z2812" s="5"/>
    </row>
    <row r="2813" spans="1:26" x14ac:dyDescent="0.25">
      <c r="B2813" s="11" t="s">
        <v>21</v>
      </c>
      <c r="C2813" s="12" t="s">
        <v>15</v>
      </c>
      <c r="D2813" s="28"/>
      <c r="E2813" s="28"/>
      <c r="F2813" s="28"/>
      <c r="G2813" s="22">
        <f>SUM(G2807:G2809)</f>
        <v>12</v>
      </c>
      <c r="H2813" s="15">
        <v>37.42</v>
      </c>
      <c r="I2813" s="10">
        <f t="shared" si="1167"/>
        <v>449.04</v>
      </c>
      <c r="L2813" s="5">
        <f>SUM(G2813)*I2787</f>
        <v>36</v>
      </c>
      <c r="O2813" s="11" t="s">
        <v>21</v>
      </c>
      <c r="P2813" s="12" t="s">
        <v>15</v>
      </c>
      <c r="Q2813" s="28"/>
      <c r="R2813" s="28"/>
      <c r="S2813" s="28"/>
      <c r="T2813" s="22">
        <f>SUM(T2807:T2809)</f>
        <v>12</v>
      </c>
      <c r="U2813" s="15">
        <v>37.42</v>
      </c>
      <c r="V2813" s="10">
        <f t="shared" si="1168"/>
        <v>449.04</v>
      </c>
      <c r="W2813" s="5"/>
      <c r="X2813" s="5"/>
      <c r="Y2813" s="5">
        <f>SUM(T2813)*V2787</f>
        <v>0</v>
      </c>
      <c r="Z2813" s="5"/>
    </row>
    <row r="2814" spans="1:26" x14ac:dyDescent="0.25">
      <c r="B2814" s="11" t="s">
        <v>21</v>
      </c>
      <c r="C2814" s="12" t="s">
        <v>16</v>
      </c>
      <c r="D2814" s="28"/>
      <c r="E2814" s="28"/>
      <c r="F2814" s="28"/>
      <c r="G2814" s="22">
        <f>SUM(G2810:G2811)</f>
        <v>0</v>
      </c>
      <c r="H2814" s="15">
        <v>37.42</v>
      </c>
      <c r="I2814" s="10">
        <f t="shared" si="1167"/>
        <v>0</v>
      </c>
      <c r="M2814" s="5">
        <f>SUM(G2814)*I2787</f>
        <v>0</v>
      </c>
      <c r="O2814" s="11" t="s">
        <v>21</v>
      </c>
      <c r="P2814" s="12" t="s">
        <v>16</v>
      </c>
      <c r="Q2814" s="28"/>
      <c r="R2814" s="28"/>
      <c r="S2814" s="28"/>
      <c r="T2814" s="22">
        <f>SUM(T2810:T2811)</f>
        <v>0</v>
      </c>
      <c r="U2814" s="15">
        <v>37.42</v>
      </c>
      <c r="V2814" s="10">
        <f t="shared" si="1168"/>
        <v>0</v>
      </c>
      <c r="W2814" s="5"/>
      <c r="X2814" s="5"/>
      <c r="Y2814" s="5"/>
      <c r="Z2814" s="5">
        <f>SUM(T2814)*V2787</f>
        <v>0</v>
      </c>
    </row>
    <row r="2815" spans="1:26" x14ac:dyDescent="0.25">
      <c r="B2815" s="11" t="s">
        <v>13</v>
      </c>
      <c r="C2815" s="12" t="s">
        <v>17</v>
      </c>
      <c r="D2815" s="28"/>
      <c r="E2815" s="28"/>
      <c r="F2815" s="28"/>
      <c r="G2815" s="34">
        <v>1</v>
      </c>
      <c r="H2815" s="15">
        <v>37.42</v>
      </c>
      <c r="I2815" s="10">
        <f t="shared" si="1167"/>
        <v>37.42</v>
      </c>
      <c r="L2815" s="5">
        <f>SUM(G2815)*I2787</f>
        <v>3</v>
      </c>
      <c r="O2815" s="11" t="s">
        <v>13</v>
      </c>
      <c r="P2815" s="12" t="s">
        <v>17</v>
      </c>
      <c r="Q2815" s="28"/>
      <c r="R2815" s="28"/>
      <c r="S2815" s="28"/>
      <c r="T2815" s="34">
        <v>1</v>
      </c>
      <c r="U2815" s="15">
        <v>37.42</v>
      </c>
      <c r="V2815" s="10">
        <f t="shared" si="1168"/>
        <v>37.42</v>
      </c>
      <c r="W2815" s="5"/>
      <c r="X2815" s="5"/>
      <c r="Y2815" s="5">
        <f>SUM(T2815)*V2787</f>
        <v>0</v>
      </c>
      <c r="Z2815" s="5"/>
    </row>
    <row r="2816" spans="1:26" x14ac:dyDescent="0.25">
      <c r="B2816" s="11" t="s">
        <v>12</v>
      </c>
      <c r="C2816" s="12"/>
      <c r="D2816" s="28"/>
      <c r="E2816" s="28"/>
      <c r="F2816" s="28"/>
      <c r="G2816" s="10"/>
      <c r="H2816" s="15">
        <v>37.42</v>
      </c>
      <c r="I2816" s="10">
        <f t="shared" si="1167"/>
        <v>0</v>
      </c>
      <c r="O2816" s="11" t="s">
        <v>12</v>
      </c>
      <c r="P2816" s="12"/>
      <c r="Q2816" s="28"/>
      <c r="R2816" s="28"/>
      <c r="S2816" s="28"/>
      <c r="T2816" s="10"/>
      <c r="U2816" s="15">
        <v>37.42</v>
      </c>
      <c r="V2816" s="10">
        <f t="shared" si="1168"/>
        <v>0</v>
      </c>
      <c r="W2816" s="5"/>
      <c r="X2816" s="5"/>
      <c r="Y2816" s="5"/>
      <c r="Z2816" s="5"/>
    </row>
    <row r="2817" spans="1:26" x14ac:dyDescent="0.25">
      <c r="B2817" s="11" t="s">
        <v>11</v>
      </c>
      <c r="C2817" s="12"/>
      <c r="D2817" s="28"/>
      <c r="E2817" s="28"/>
      <c r="F2817" s="28"/>
      <c r="G2817" s="10">
        <v>1</v>
      </c>
      <c r="H2817" s="15">
        <f>SUM(I2789:I2816)*0.01</f>
        <v>51.819699999999997</v>
      </c>
      <c r="I2817" s="10">
        <f>SUM(G2817*H2817)</f>
        <v>51.819699999999997</v>
      </c>
      <c r="O2817" s="11" t="s">
        <v>11</v>
      </c>
      <c r="P2817" s="12"/>
      <c r="Q2817" s="28"/>
      <c r="R2817" s="28"/>
      <c r="S2817" s="28"/>
      <c r="T2817" s="10">
        <v>1</v>
      </c>
      <c r="U2817" s="15">
        <f>SUM(V2789:V2816)*0.01</f>
        <v>55.492700000000006</v>
      </c>
      <c r="V2817" s="10">
        <f>SUM(T2817*U2817)</f>
        <v>55.492700000000006</v>
      </c>
      <c r="W2817" s="5"/>
      <c r="X2817" s="5"/>
      <c r="Y2817" s="5"/>
      <c r="Z2817" s="5"/>
    </row>
    <row r="2818" spans="1:26" s="2" customFormat="1" x14ac:dyDescent="0.25">
      <c r="B2818" s="8" t="s">
        <v>10</v>
      </c>
      <c r="D2818" s="27"/>
      <c r="E2818" s="27"/>
      <c r="F2818" s="27"/>
      <c r="G2818" s="6">
        <f>SUM(G2812:G2815)</f>
        <v>13.8</v>
      </c>
      <c r="H2818" s="14"/>
      <c r="I2818" s="6">
        <f>SUM(I2789:I2817)</f>
        <v>5233.7896999999994</v>
      </c>
      <c r="J2818" s="6">
        <f>SUM(I2818)*I2787</f>
        <v>15701.369099999998</v>
      </c>
      <c r="K2818" s="6">
        <f>SUM(K2812:K2817)</f>
        <v>2.4000000000000004</v>
      </c>
      <c r="L2818" s="6">
        <f t="shared" ref="L2818" si="1169">SUM(L2812:L2817)</f>
        <v>39</v>
      </c>
      <c r="M2818" s="6">
        <f t="shared" ref="M2818" si="1170">SUM(M2812:M2817)</f>
        <v>0</v>
      </c>
      <c r="O2818" s="8" t="s">
        <v>10</v>
      </c>
      <c r="Q2818" s="27"/>
      <c r="R2818" s="27"/>
      <c r="S2818" s="27"/>
      <c r="T2818" s="6">
        <f>SUM(T2812:T2815)</f>
        <v>13.5</v>
      </c>
      <c r="U2818" s="14"/>
      <c r="V2818" s="6">
        <f>SUM(V2789:V2817)</f>
        <v>5604.7627000000002</v>
      </c>
      <c r="W2818" s="6">
        <f>SUM(V2818)*V2787</f>
        <v>0</v>
      </c>
      <c r="X2818" s="6">
        <f>SUM(X2812:X2817)</f>
        <v>0</v>
      </c>
      <c r="Y2818" s="6">
        <f t="shared" ref="Y2818:Z2818" si="1171">SUM(Y2812:Y2817)</f>
        <v>0</v>
      </c>
      <c r="Z2818" s="6">
        <f t="shared" si="1171"/>
        <v>0</v>
      </c>
    </row>
    <row r="2819" spans="1:26" ht="15.6" x14ac:dyDescent="0.3">
      <c r="A2819" s="3" t="s">
        <v>9</v>
      </c>
      <c r="B2819" s="67" t="str">
        <f>'JMS SHEDULE OF WORKS'!D91</f>
        <v>Window boards</v>
      </c>
      <c r="D2819" s="26" t="str">
        <f>'JMS SHEDULE OF WORKS'!F91</f>
        <v>190mm X 15mm</v>
      </c>
      <c r="F2819" s="68" t="str">
        <f>'JMS SHEDULE OF WORKS'!J91</f>
        <v>WF-00, 03, 36 &amp; 37</v>
      </c>
      <c r="H2819" s="13" t="s">
        <v>22</v>
      </c>
      <c r="I2819" s="24">
        <v>1</v>
      </c>
    </row>
    <row r="2820" spans="1:26" s="2" customFormat="1" x14ac:dyDescent="0.25">
      <c r="A2820" s="66" t="str">
        <f>'JMS SHEDULE OF WORKS'!A91</f>
        <v>6881/87</v>
      </c>
      <c r="B2820" s="8" t="s">
        <v>3</v>
      </c>
      <c r="C2820" s="2" t="s">
        <v>4</v>
      </c>
      <c r="D2820" s="27" t="s">
        <v>5</v>
      </c>
      <c r="E2820" s="27" t="s">
        <v>5</v>
      </c>
      <c r="F2820" s="27" t="s">
        <v>23</v>
      </c>
      <c r="G2820" s="6" t="s">
        <v>6</v>
      </c>
      <c r="H2820" s="14" t="s">
        <v>7</v>
      </c>
      <c r="I2820" s="6" t="s">
        <v>8</v>
      </c>
      <c r="J2820" s="6"/>
      <c r="K2820" s="6" t="s">
        <v>18</v>
      </c>
      <c r="L2820" s="6" t="s">
        <v>19</v>
      </c>
      <c r="M2820" s="6" t="s">
        <v>20</v>
      </c>
    </row>
    <row r="2821" spans="1:26" x14ac:dyDescent="0.25">
      <c r="A2821" s="30" t="s">
        <v>24</v>
      </c>
      <c r="B2821" s="11"/>
      <c r="C2821" s="12"/>
      <c r="D2821" s="28"/>
      <c r="E2821" s="28"/>
      <c r="F2821" s="28">
        <f t="shared" ref="F2821:F2826" si="1172">SUM(D2821*E2821)</f>
        <v>0</v>
      </c>
      <c r="G2821" s="10"/>
      <c r="H2821" s="15"/>
      <c r="I2821" s="10">
        <f t="shared" ref="I2821:I2826" si="1173">SUM(F2821*G2821)*H2821</f>
        <v>0</v>
      </c>
    </row>
    <row r="2822" spans="1:26" x14ac:dyDescent="0.25">
      <c r="A2822" s="30" t="s">
        <v>24</v>
      </c>
      <c r="B2822" s="11"/>
      <c r="C2822" s="12"/>
      <c r="D2822" s="28"/>
      <c r="E2822" s="28"/>
      <c r="F2822" s="28">
        <f t="shared" si="1172"/>
        <v>0</v>
      </c>
      <c r="G2822" s="10"/>
      <c r="H2822" s="15"/>
      <c r="I2822" s="10">
        <f t="shared" si="1173"/>
        <v>0</v>
      </c>
    </row>
    <row r="2823" spans="1:26" x14ac:dyDescent="0.25">
      <c r="A2823" s="30" t="s">
        <v>24</v>
      </c>
      <c r="B2823" s="11"/>
      <c r="C2823" s="12"/>
      <c r="D2823" s="28"/>
      <c r="E2823" s="28"/>
      <c r="F2823" s="28">
        <f t="shared" si="1172"/>
        <v>0</v>
      </c>
      <c r="G2823" s="10"/>
      <c r="H2823" s="15"/>
      <c r="I2823" s="10">
        <f t="shared" si="1173"/>
        <v>0</v>
      </c>
    </row>
    <row r="2824" spans="1:26" x14ac:dyDescent="0.25">
      <c r="A2824" s="31" t="s">
        <v>25</v>
      </c>
      <c r="B2824" s="11" t="s">
        <v>1110</v>
      </c>
      <c r="C2824" s="12" t="s">
        <v>1281</v>
      </c>
      <c r="D2824" s="28">
        <v>3</v>
      </c>
      <c r="E2824" s="28">
        <v>0.19</v>
      </c>
      <c r="F2824" s="28">
        <f t="shared" si="1172"/>
        <v>0.57000000000000006</v>
      </c>
      <c r="G2824" s="10">
        <v>41</v>
      </c>
      <c r="H2824" s="15">
        <v>7.5</v>
      </c>
      <c r="I2824" s="10">
        <f t="shared" si="1173"/>
        <v>175.27500000000001</v>
      </c>
    </row>
    <row r="2825" spans="1:26" x14ac:dyDescent="0.25">
      <c r="A2825" s="31" t="s">
        <v>25</v>
      </c>
      <c r="B2825" s="11"/>
      <c r="C2825" s="12"/>
      <c r="D2825" s="28"/>
      <c r="E2825" s="28"/>
      <c r="F2825" s="28">
        <f t="shared" si="1172"/>
        <v>0</v>
      </c>
      <c r="G2825" s="10"/>
      <c r="H2825" s="15"/>
      <c r="I2825" s="10">
        <f t="shared" si="1173"/>
        <v>0</v>
      </c>
    </row>
    <row r="2826" spans="1:26" x14ac:dyDescent="0.25">
      <c r="A2826" s="31" t="s">
        <v>25</v>
      </c>
      <c r="B2826" s="11"/>
      <c r="C2826" s="12"/>
      <c r="D2826" s="28"/>
      <c r="E2826" s="28"/>
      <c r="F2826" s="28">
        <f t="shared" si="1172"/>
        <v>0</v>
      </c>
      <c r="G2826" s="10"/>
      <c r="H2826" s="15"/>
      <c r="I2826" s="10">
        <f t="shared" si="1173"/>
        <v>0</v>
      </c>
    </row>
    <row r="2827" spans="1:26" x14ac:dyDescent="0.25">
      <c r="A2827" s="31" t="s">
        <v>39</v>
      </c>
      <c r="B2827" s="11"/>
      <c r="C2827" s="12"/>
      <c r="D2827" s="28"/>
      <c r="E2827" s="28"/>
      <c r="F2827" s="28"/>
      <c r="G2827" s="10"/>
      <c r="H2827" s="15"/>
      <c r="I2827" s="10">
        <f t="shared" ref="I2827:I2829" si="1174">SUM(G2827*H2827)</f>
        <v>0</v>
      </c>
    </row>
    <row r="2828" spans="1:26" x14ac:dyDescent="0.25">
      <c r="A2828" s="31" t="s">
        <v>39</v>
      </c>
      <c r="B2828" s="11"/>
      <c r="C2828" s="12"/>
      <c r="D2828" s="28"/>
      <c r="E2828" s="28"/>
      <c r="F2828" s="28"/>
      <c r="G2828" s="10"/>
      <c r="H2828" s="15"/>
      <c r="I2828" s="10">
        <f t="shared" si="1174"/>
        <v>0</v>
      </c>
    </row>
    <row r="2829" spans="1:26" x14ac:dyDescent="0.25">
      <c r="A2829" s="31" t="s">
        <v>39</v>
      </c>
      <c r="B2829" s="11"/>
      <c r="C2829" s="12"/>
      <c r="D2829" s="28"/>
      <c r="E2829" s="28"/>
      <c r="F2829" s="28"/>
      <c r="G2829" s="10"/>
      <c r="H2829" s="15"/>
      <c r="I2829" s="10">
        <f t="shared" si="1174"/>
        <v>0</v>
      </c>
    </row>
    <row r="2830" spans="1:26" x14ac:dyDescent="0.25">
      <c r="A2830" s="32" t="s">
        <v>28</v>
      </c>
      <c r="B2830" s="11"/>
      <c r="C2830" s="12"/>
      <c r="D2830" s="28"/>
      <c r="E2830" s="28"/>
      <c r="F2830" s="28"/>
      <c r="G2830" s="10"/>
      <c r="H2830" s="15"/>
      <c r="I2830" s="10">
        <f t="shared" ref="I2830:I2848" si="1175">SUM(G2830*H2830)</f>
        <v>0</v>
      </c>
    </row>
    <row r="2831" spans="1:26" x14ac:dyDescent="0.25">
      <c r="A2831" s="32" t="s">
        <v>28</v>
      </c>
      <c r="B2831" s="11"/>
      <c r="C2831" s="12"/>
      <c r="D2831" s="28"/>
      <c r="E2831" s="28"/>
      <c r="F2831" s="28"/>
      <c r="G2831" s="10"/>
      <c r="H2831" s="15"/>
      <c r="I2831" s="10">
        <f t="shared" si="1175"/>
        <v>0</v>
      </c>
    </row>
    <row r="2832" spans="1:26" x14ac:dyDescent="0.25">
      <c r="A2832" s="32" t="s">
        <v>28</v>
      </c>
      <c r="B2832" s="11"/>
      <c r="C2832" s="12"/>
      <c r="D2832" s="28"/>
      <c r="E2832" s="28"/>
      <c r="F2832" s="28"/>
      <c r="G2832" s="10"/>
      <c r="H2832" s="15"/>
      <c r="I2832" s="10">
        <f t="shared" si="1175"/>
        <v>0</v>
      </c>
    </row>
    <row r="2833" spans="1:13" x14ac:dyDescent="0.25">
      <c r="A2833" t="s">
        <v>26</v>
      </c>
      <c r="B2833" s="11"/>
      <c r="C2833" s="12"/>
      <c r="D2833" s="28"/>
      <c r="E2833" s="28"/>
      <c r="F2833" s="28"/>
      <c r="G2833" s="33">
        <v>0.1</v>
      </c>
      <c r="H2833" s="15">
        <f>SUM(I2830:I2832)</f>
        <v>0</v>
      </c>
      <c r="I2833" s="10">
        <f t="shared" si="1175"/>
        <v>0</v>
      </c>
    </row>
    <row r="2834" spans="1:13" x14ac:dyDescent="0.25">
      <c r="B2834" s="11" t="s">
        <v>27</v>
      </c>
      <c r="C2834" s="12"/>
      <c r="D2834" s="28"/>
      <c r="E2834" s="28"/>
      <c r="F2834" s="28"/>
      <c r="G2834" s="10">
        <v>123</v>
      </c>
      <c r="H2834" s="15">
        <v>0.5</v>
      </c>
      <c r="I2834" s="10">
        <f t="shared" si="1175"/>
        <v>61.5</v>
      </c>
    </row>
    <row r="2835" spans="1:13" x14ac:dyDescent="0.25">
      <c r="B2835" s="11" t="s">
        <v>13</v>
      </c>
      <c r="C2835" s="12" t="s">
        <v>14</v>
      </c>
      <c r="D2835" s="28" t="s">
        <v>29</v>
      </c>
      <c r="E2835" s="28"/>
      <c r="F2835" s="28">
        <f>SUM(G2821:G2823)</f>
        <v>0</v>
      </c>
      <c r="G2835" s="34">
        <f>SUM(F2835)/20</f>
        <v>0</v>
      </c>
      <c r="H2835" s="23"/>
      <c r="I2835" s="10">
        <f t="shared" si="1175"/>
        <v>0</v>
      </c>
    </row>
    <row r="2836" spans="1:13" x14ac:dyDescent="0.25">
      <c r="B2836" s="11" t="s">
        <v>13</v>
      </c>
      <c r="C2836" s="12" t="s">
        <v>14</v>
      </c>
      <c r="D2836" s="28" t="s">
        <v>30</v>
      </c>
      <c r="E2836" s="28"/>
      <c r="F2836" s="28">
        <f>SUM(G2824:G2826)</f>
        <v>41</v>
      </c>
      <c r="G2836" s="34">
        <f>SUM(F2836)/20</f>
        <v>2.0499999999999998</v>
      </c>
      <c r="H2836" s="23"/>
      <c r="I2836" s="10">
        <f t="shared" si="1175"/>
        <v>0</v>
      </c>
    </row>
    <row r="2837" spans="1:13" x14ac:dyDescent="0.25">
      <c r="B2837" s="11" t="s">
        <v>13</v>
      </c>
      <c r="C2837" s="12" t="s">
        <v>14</v>
      </c>
      <c r="D2837" s="28" t="s">
        <v>60</v>
      </c>
      <c r="E2837" s="28"/>
      <c r="F2837" s="69"/>
      <c r="G2837" s="34">
        <f>SUM(F2837)*0.25</f>
        <v>0</v>
      </c>
      <c r="H2837" s="23"/>
      <c r="I2837" s="10">
        <f t="shared" si="1175"/>
        <v>0</v>
      </c>
    </row>
    <row r="2838" spans="1:13" x14ac:dyDescent="0.25">
      <c r="B2838" s="11" t="s">
        <v>13</v>
      </c>
      <c r="C2838" s="12" t="s">
        <v>14</v>
      </c>
      <c r="D2838" s="28" t="s">
        <v>247</v>
      </c>
      <c r="E2838" s="28"/>
      <c r="F2838" s="28"/>
      <c r="G2838" s="34">
        <f>SUM(G2836)</f>
        <v>2.0499999999999998</v>
      </c>
      <c r="H2838" s="23"/>
      <c r="I2838" s="10">
        <f t="shared" si="1175"/>
        <v>0</v>
      </c>
    </row>
    <row r="2839" spans="1:13" x14ac:dyDescent="0.25">
      <c r="B2839" s="11" t="s">
        <v>13</v>
      </c>
      <c r="C2839" s="12" t="s">
        <v>15</v>
      </c>
      <c r="D2839" s="28"/>
      <c r="E2839" s="28"/>
      <c r="F2839" s="28"/>
      <c r="G2839" s="34"/>
      <c r="H2839" s="23"/>
      <c r="I2839" s="10">
        <f t="shared" si="1175"/>
        <v>0</v>
      </c>
    </row>
    <row r="2840" spans="1:13" x14ac:dyDescent="0.25">
      <c r="B2840" s="11" t="s">
        <v>13</v>
      </c>
      <c r="C2840" s="12" t="s">
        <v>15</v>
      </c>
      <c r="D2840" s="28"/>
      <c r="E2840" s="28"/>
      <c r="F2840" s="28"/>
      <c r="G2840" s="34"/>
      <c r="H2840" s="23"/>
      <c r="I2840" s="10">
        <f t="shared" si="1175"/>
        <v>0</v>
      </c>
    </row>
    <row r="2841" spans="1:13" x14ac:dyDescent="0.25">
      <c r="B2841" s="11" t="s">
        <v>13</v>
      </c>
      <c r="C2841" s="12" t="s">
        <v>15</v>
      </c>
      <c r="D2841" s="28"/>
      <c r="E2841" s="28"/>
      <c r="F2841" s="28"/>
      <c r="G2841" s="34"/>
      <c r="H2841" s="23"/>
      <c r="I2841" s="10">
        <f t="shared" si="1175"/>
        <v>0</v>
      </c>
    </row>
    <row r="2842" spans="1:13" x14ac:dyDescent="0.25">
      <c r="B2842" s="11" t="s">
        <v>13</v>
      </c>
      <c r="C2842" s="12" t="s">
        <v>16</v>
      </c>
      <c r="D2842" s="28"/>
      <c r="E2842" s="28"/>
      <c r="F2842" s="28"/>
      <c r="G2842" s="34">
        <f>SUM(G2838)*2</f>
        <v>4.0999999999999996</v>
      </c>
      <c r="H2842" s="23"/>
      <c r="I2842" s="10">
        <f t="shared" si="1175"/>
        <v>0</v>
      </c>
    </row>
    <row r="2843" spans="1:13" x14ac:dyDescent="0.25">
      <c r="B2843" s="11" t="s">
        <v>13</v>
      </c>
      <c r="C2843" s="12" t="s">
        <v>16</v>
      </c>
      <c r="D2843" s="28"/>
      <c r="E2843" s="28"/>
      <c r="F2843" s="28"/>
      <c r="G2843" s="34"/>
      <c r="H2843" s="23"/>
      <c r="I2843" s="10">
        <f t="shared" si="1175"/>
        <v>0</v>
      </c>
    </row>
    <row r="2844" spans="1:13" x14ac:dyDescent="0.25">
      <c r="B2844" s="11" t="s">
        <v>21</v>
      </c>
      <c r="C2844" s="12" t="s">
        <v>14</v>
      </c>
      <c r="D2844" s="28"/>
      <c r="E2844" s="28"/>
      <c r="F2844" s="28"/>
      <c r="G2844" s="22">
        <f>SUM(G2835:G2838)</f>
        <v>4.0999999999999996</v>
      </c>
      <c r="H2844" s="15">
        <v>37.42</v>
      </c>
      <c r="I2844" s="10">
        <f t="shared" si="1175"/>
        <v>153.422</v>
      </c>
      <c r="K2844" s="5">
        <f>SUM(G2844)*I2819</f>
        <v>4.0999999999999996</v>
      </c>
    </row>
    <row r="2845" spans="1:13" x14ac:dyDescent="0.25">
      <c r="B2845" s="11" t="s">
        <v>21</v>
      </c>
      <c r="C2845" s="12" t="s">
        <v>15</v>
      </c>
      <c r="D2845" s="28"/>
      <c r="E2845" s="28"/>
      <c r="F2845" s="28"/>
      <c r="G2845" s="22">
        <f>SUM(G2839:G2841)</f>
        <v>0</v>
      </c>
      <c r="H2845" s="15">
        <v>37.42</v>
      </c>
      <c r="I2845" s="10">
        <f t="shared" si="1175"/>
        <v>0</v>
      </c>
      <c r="L2845" s="5">
        <f>SUM(G2845)*I2819</f>
        <v>0</v>
      </c>
    </row>
    <row r="2846" spans="1:13" x14ac:dyDescent="0.25">
      <c r="B2846" s="11" t="s">
        <v>21</v>
      </c>
      <c r="C2846" s="12" t="s">
        <v>16</v>
      </c>
      <c r="D2846" s="28"/>
      <c r="E2846" s="28"/>
      <c r="F2846" s="28"/>
      <c r="G2846" s="22">
        <f>SUM(G2842:G2843)</f>
        <v>4.0999999999999996</v>
      </c>
      <c r="H2846" s="15">
        <v>37.42</v>
      </c>
      <c r="I2846" s="10">
        <f t="shared" si="1175"/>
        <v>153.422</v>
      </c>
      <c r="M2846" s="5">
        <f>SUM(G2846)*I2819</f>
        <v>4.0999999999999996</v>
      </c>
    </row>
    <row r="2847" spans="1:13" x14ac:dyDescent="0.25">
      <c r="B2847" s="11" t="s">
        <v>13</v>
      </c>
      <c r="C2847" s="12" t="s">
        <v>17</v>
      </c>
      <c r="D2847" s="28"/>
      <c r="E2847" s="28"/>
      <c r="F2847" s="28"/>
      <c r="G2847" s="34">
        <v>2</v>
      </c>
      <c r="H2847" s="15">
        <v>37.42</v>
      </c>
      <c r="I2847" s="10">
        <f t="shared" si="1175"/>
        <v>74.84</v>
      </c>
      <c r="L2847" s="5">
        <f>SUM(G2847)*I2819</f>
        <v>2</v>
      </c>
    </row>
    <row r="2848" spans="1:13" x14ac:dyDescent="0.25">
      <c r="B2848" s="11" t="s">
        <v>12</v>
      </c>
      <c r="C2848" s="12"/>
      <c r="D2848" s="28"/>
      <c r="E2848" s="28"/>
      <c r="F2848" s="28"/>
      <c r="G2848" s="10"/>
      <c r="H2848" s="15">
        <v>37.42</v>
      </c>
      <c r="I2848" s="10">
        <f t="shared" si="1175"/>
        <v>0</v>
      </c>
    </row>
    <row r="2849" spans="1:26" x14ac:dyDescent="0.25">
      <c r="B2849" s="11" t="s">
        <v>11</v>
      </c>
      <c r="C2849" s="12"/>
      <c r="D2849" s="28"/>
      <c r="E2849" s="28"/>
      <c r="F2849" s="28"/>
      <c r="G2849" s="10">
        <v>1</v>
      </c>
      <c r="H2849" s="15">
        <f>SUM(I2821:I2848)*0.01</f>
        <v>6.1845900000000009</v>
      </c>
      <c r="I2849" s="10">
        <f>SUM(G2849*H2849)</f>
        <v>6.1845900000000009</v>
      </c>
    </row>
    <row r="2850" spans="1:26" s="2" customFormat="1" x14ac:dyDescent="0.25">
      <c r="B2850" s="8" t="s">
        <v>10</v>
      </c>
      <c r="D2850" s="27"/>
      <c r="E2850" s="27"/>
      <c r="F2850" s="27"/>
      <c r="G2850" s="6">
        <f>SUM(G2844:G2847)</f>
        <v>10.199999999999999</v>
      </c>
      <c r="H2850" s="14">
        <f>SUM(I2850)/123</f>
        <v>5.0784031707317077</v>
      </c>
      <c r="I2850" s="6">
        <f>SUM(I2821:I2849)</f>
        <v>624.64359000000002</v>
      </c>
      <c r="J2850" s="6">
        <f>SUM(I2850)*I2819</f>
        <v>624.64359000000002</v>
      </c>
      <c r="K2850" s="6">
        <f>SUM(K2844:K2849)</f>
        <v>4.0999999999999996</v>
      </c>
      <c r="L2850" s="6">
        <f t="shared" ref="L2850" si="1176">SUM(L2844:L2849)</f>
        <v>2</v>
      </c>
      <c r="M2850" s="6">
        <f t="shared" ref="M2850" si="1177">SUM(M2844:M2849)</f>
        <v>4.0999999999999996</v>
      </c>
    </row>
    <row r="2851" spans="1:26" ht="15.6" x14ac:dyDescent="0.3">
      <c r="A2851" s="3" t="s">
        <v>9</v>
      </c>
      <c r="B2851" s="67" t="str">
        <f>'JMS SHEDULE OF WORKS'!D92</f>
        <v>FF-09 Reception planter boxes</v>
      </c>
      <c r="D2851" s="26" t="str">
        <f>'JMS SHEDULE OF WORKS'!F92</f>
        <v>1900mm X 570mm X 350mm</v>
      </c>
      <c r="F2851" s="68" t="str">
        <f>'JMS SHEDULE OF WORKS'!J92</f>
        <v>RE-32</v>
      </c>
      <c r="H2851" s="13" t="s">
        <v>22</v>
      </c>
      <c r="I2851" s="24">
        <f>'JMS SHEDULE OF WORKS'!G92</f>
        <v>3</v>
      </c>
      <c r="N2851" s="3" t="s">
        <v>9</v>
      </c>
      <c r="O2851" s="67">
        <f>'JMS SHEDULE OF WORKS'!Q92</f>
        <v>27</v>
      </c>
      <c r="Q2851" s="26">
        <f>'JMS SHEDULE OF WORKS'!S92</f>
        <v>0</v>
      </c>
      <c r="R2851" s="26"/>
      <c r="S2851" s="68">
        <f>'JMS SHEDULE OF WORKS'!W92</f>
        <v>0</v>
      </c>
      <c r="T2851" s="5"/>
      <c r="U2851" s="13" t="s">
        <v>22</v>
      </c>
      <c r="V2851" s="24">
        <f>'JMS SHEDULE OF WORKS'!T92</f>
        <v>0</v>
      </c>
      <c r="W2851" s="5"/>
      <c r="X2851" s="5"/>
      <c r="Y2851" s="5"/>
      <c r="Z2851" s="5"/>
    </row>
    <row r="2852" spans="1:26" s="2" customFormat="1" x14ac:dyDescent="0.25">
      <c r="A2852" s="66" t="str">
        <f>'JMS SHEDULE OF WORKS'!A92</f>
        <v>6881/88</v>
      </c>
      <c r="B2852" s="8" t="s">
        <v>3</v>
      </c>
      <c r="C2852" s="2" t="s">
        <v>4</v>
      </c>
      <c r="D2852" s="27" t="s">
        <v>5</v>
      </c>
      <c r="E2852" s="27" t="s">
        <v>5</v>
      </c>
      <c r="F2852" s="27" t="s">
        <v>23</v>
      </c>
      <c r="G2852" s="6" t="s">
        <v>6</v>
      </c>
      <c r="H2852" s="14" t="s">
        <v>7</v>
      </c>
      <c r="I2852" s="6" t="s">
        <v>8</v>
      </c>
      <c r="J2852" s="6"/>
      <c r="K2852" s="6" t="s">
        <v>18</v>
      </c>
      <c r="L2852" s="6" t="s">
        <v>19</v>
      </c>
      <c r="M2852" s="6" t="s">
        <v>20</v>
      </c>
      <c r="N2852" s="66">
        <f>'JMS SHEDULE OF WORKS'!N92</f>
        <v>5845.9002</v>
      </c>
      <c r="O2852" s="8" t="s">
        <v>3</v>
      </c>
      <c r="P2852" s="2" t="s">
        <v>4</v>
      </c>
      <c r="Q2852" s="27" t="s">
        <v>5</v>
      </c>
      <c r="R2852" s="27" t="s">
        <v>5</v>
      </c>
      <c r="S2852" s="27" t="s">
        <v>23</v>
      </c>
      <c r="T2852" s="6" t="s">
        <v>6</v>
      </c>
      <c r="U2852" s="14" t="s">
        <v>7</v>
      </c>
      <c r="V2852" s="6" t="s">
        <v>8</v>
      </c>
      <c r="W2852" s="6"/>
      <c r="X2852" s="6" t="s">
        <v>18</v>
      </c>
      <c r="Y2852" s="6" t="s">
        <v>19</v>
      </c>
      <c r="Z2852" s="6" t="s">
        <v>20</v>
      </c>
    </row>
    <row r="2853" spans="1:26" x14ac:dyDescent="0.25">
      <c r="A2853" s="30" t="s">
        <v>24</v>
      </c>
      <c r="B2853" s="11"/>
      <c r="C2853" s="12"/>
      <c r="D2853" s="28"/>
      <c r="E2853" s="28"/>
      <c r="F2853" s="28">
        <f t="shared" ref="F2853:F2860" si="1178">SUM(D2853*E2853)</f>
        <v>0</v>
      </c>
      <c r="G2853" s="10"/>
      <c r="H2853" s="15"/>
      <c r="I2853" s="10">
        <f t="shared" ref="I2853:I2860" si="1179">SUM(F2853*G2853)*H2853</f>
        <v>0</v>
      </c>
      <c r="N2853" s="30" t="s">
        <v>24</v>
      </c>
      <c r="O2853" s="11"/>
      <c r="P2853" s="12"/>
      <c r="Q2853" s="28"/>
      <c r="R2853" s="28"/>
      <c r="S2853" s="28">
        <f t="shared" ref="S2853:S2857" si="1180">SUM(Q2853*R2853)</f>
        <v>0</v>
      </c>
      <c r="T2853" s="10"/>
      <c r="U2853" s="15"/>
      <c r="V2853" s="10">
        <f t="shared" ref="V2853:V2857" si="1181">SUM(S2853*T2853)*U2853</f>
        <v>0</v>
      </c>
      <c r="W2853" s="5"/>
      <c r="X2853" s="5"/>
      <c r="Y2853" s="5"/>
      <c r="Z2853" s="5"/>
    </row>
    <row r="2854" spans="1:26" x14ac:dyDescent="0.25">
      <c r="A2854" s="30" t="s">
        <v>24</v>
      </c>
      <c r="B2854" s="11"/>
      <c r="C2854" s="12"/>
      <c r="D2854" s="28"/>
      <c r="E2854" s="28"/>
      <c r="F2854" s="28">
        <f t="shared" si="1178"/>
        <v>0</v>
      </c>
      <c r="G2854" s="10"/>
      <c r="H2854" s="15"/>
      <c r="I2854" s="10">
        <f t="shared" si="1179"/>
        <v>0</v>
      </c>
      <c r="N2854" s="30" t="s">
        <v>24</v>
      </c>
      <c r="O2854" s="11"/>
      <c r="P2854" s="12"/>
      <c r="Q2854" s="28"/>
      <c r="R2854" s="28"/>
      <c r="S2854" s="28">
        <f t="shared" si="1180"/>
        <v>0</v>
      </c>
      <c r="T2854" s="10"/>
      <c r="U2854" s="15"/>
      <c r="V2854" s="10">
        <f t="shared" si="1181"/>
        <v>0</v>
      </c>
      <c r="W2854" s="5"/>
      <c r="X2854" s="5"/>
      <c r="Y2854" s="5"/>
      <c r="Z2854" s="5"/>
    </row>
    <row r="2855" spans="1:26" x14ac:dyDescent="0.25">
      <c r="A2855" s="30" t="s">
        <v>24</v>
      </c>
      <c r="B2855" s="11"/>
      <c r="C2855" s="12"/>
      <c r="D2855" s="28"/>
      <c r="E2855" s="28"/>
      <c r="F2855" s="28">
        <f t="shared" si="1178"/>
        <v>0</v>
      </c>
      <c r="G2855" s="10"/>
      <c r="H2855" s="15"/>
      <c r="I2855" s="10">
        <f t="shared" si="1179"/>
        <v>0</v>
      </c>
      <c r="N2855" s="30" t="s">
        <v>24</v>
      </c>
      <c r="O2855" s="11"/>
      <c r="P2855" s="12"/>
      <c r="Q2855" s="28"/>
      <c r="R2855" s="28"/>
      <c r="S2855" s="28">
        <f t="shared" si="1180"/>
        <v>0</v>
      </c>
      <c r="T2855" s="10"/>
      <c r="U2855" s="15"/>
      <c r="V2855" s="10">
        <f t="shared" si="1181"/>
        <v>0</v>
      </c>
      <c r="W2855" s="5"/>
      <c r="X2855" s="5"/>
      <c r="Y2855" s="5"/>
      <c r="Z2855" s="5"/>
    </row>
    <row r="2856" spans="1:26" x14ac:dyDescent="0.25">
      <c r="A2856" s="31" t="s">
        <v>25</v>
      </c>
      <c r="B2856" s="11" t="s">
        <v>1250</v>
      </c>
      <c r="C2856" s="12" t="s">
        <v>1285</v>
      </c>
      <c r="D2856" s="28">
        <v>2</v>
      </c>
      <c r="E2856" s="28">
        <v>0.6</v>
      </c>
      <c r="F2856" s="28">
        <f t="shared" si="1178"/>
        <v>1.2</v>
      </c>
      <c r="G2856" s="10">
        <v>1</v>
      </c>
      <c r="H2856" s="15">
        <v>15</v>
      </c>
      <c r="I2856" s="10">
        <f t="shared" si="1179"/>
        <v>18</v>
      </c>
      <c r="N2856" s="31" t="s">
        <v>25</v>
      </c>
      <c r="O2856" s="11" t="s">
        <v>1250</v>
      </c>
      <c r="P2856" s="12" t="s">
        <v>1285</v>
      </c>
      <c r="Q2856" s="28">
        <v>2</v>
      </c>
      <c r="R2856" s="28">
        <v>0.6</v>
      </c>
      <c r="S2856" s="28">
        <f t="shared" si="1180"/>
        <v>1.2</v>
      </c>
      <c r="T2856" s="10">
        <v>1</v>
      </c>
      <c r="U2856" s="15">
        <v>15</v>
      </c>
      <c r="V2856" s="10">
        <f t="shared" si="1181"/>
        <v>18</v>
      </c>
      <c r="W2856" s="5"/>
      <c r="X2856" s="5"/>
      <c r="Y2856" s="5"/>
      <c r="Z2856" s="5"/>
    </row>
    <row r="2857" spans="1:26" x14ac:dyDescent="0.25">
      <c r="A2857" s="31" t="s">
        <v>25</v>
      </c>
      <c r="B2857" s="11" t="s">
        <v>1250</v>
      </c>
      <c r="C2857" s="12" t="s">
        <v>1285</v>
      </c>
      <c r="D2857" s="28">
        <v>2</v>
      </c>
      <c r="E2857" s="28">
        <v>0.15</v>
      </c>
      <c r="F2857" s="28">
        <f t="shared" si="1178"/>
        <v>0.3</v>
      </c>
      <c r="G2857" s="10">
        <v>1</v>
      </c>
      <c r="H2857" s="15">
        <v>15</v>
      </c>
      <c r="I2857" s="10">
        <f t="shared" si="1179"/>
        <v>4.5</v>
      </c>
      <c r="N2857" s="31" t="s">
        <v>25</v>
      </c>
      <c r="O2857" s="11" t="s">
        <v>1250</v>
      </c>
      <c r="P2857" s="12" t="s">
        <v>1285</v>
      </c>
      <c r="Q2857" s="28">
        <v>2</v>
      </c>
      <c r="R2857" s="28">
        <v>0.15</v>
      </c>
      <c r="S2857" s="28">
        <f t="shared" si="1180"/>
        <v>0.3</v>
      </c>
      <c r="T2857" s="10">
        <v>1</v>
      </c>
      <c r="U2857" s="15">
        <v>15</v>
      </c>
      <c r="V2857" s="10">
        <f t="shared" si="1181"/>
        <v>4.5</v>
      </c>
      <c r="W2857" s="5"/>
      <c r="X2857" s="5"/>
      <c r="Y2857" s="5"/>
      <c r="Z2857" s="5"/>
    </row>
    <row r="2858" spans="1:26" x14ac:dyDescent="0.25">
      <c r="A2858" s="31" t="s">
        <v>25</v>
      </c>
      <c r="B2858" s="11" t="s">
        <v>1250</v>
      </c>
      <c r="C2858" s="12" t="s">
        <v>1285</v>
      </c>
      <c r="D2858" s="28">
        <v>2</v>
      </c>
      <c r="E2858" s="28">
        <v>0.4</v>
      </c>
      <c r="F2858" s="28">
        <f t="shared" ref="F2858" si="1182">SUM(D2858*E2858)</f>
        <v>0.8</v>
      </c>
      <c r="G2858" s="10">
        <v>1</v>
      </c>
      <c r="H2858" s="15">
        <v>15</v>
      </c>
      <c r="I2858" s="10">
        <f t="shared" ref="I2858" si="1183">SUM(F2858*G2858)*H2858</f>
        <v>12</v>
      </c>
      <c r="N2858" s="31" t="s">
        <v>25</v>
      </c>
      <c r="O2858" s="11" t="s">
        <v>1250</v>
      </c>
      <c r="P2858" s="12" t="s">
        <v>1285</v>
      </c>
      <c r="Q2858" s="28">
        <v>2</v>
      </c>
      <c r="R2858" s="28">
        <v>0.4</v>
      </c>
      <c r="S2858" s="28">
        <f t="shared" ref="S2858" si="1184">SUM(Q2858*R2858)</f>
        <v>0.8</v>
      </c>
      <c r="T2858" s="10">
        <v>1</v>
      </c>
      <c r="U2858" s="15">
        <v>15</v>
      </c>
      <c r="V2858" s="10">
        <f t="shared" ref="V2858:V2859" si="1185">SUM(S2858*T2858)*U2858</f>
        <v>12</v>
      </c>
      <c r="W2858" s="5"/>
      <c r="X2858" s="5"/>
      <c r="Y2858" s="5"/>
      <c r="Z2858" s="5"/>
    </row>
    <row r="2859" spans="1:26" x14ac:dyDescent="0.25">
      <c r="A2859" s="31" t="s">
        <v>25</v>
      </c>
      <c r="B2859" s="11" t="s">
        <v>1250</v>
      </c>
      <c r="C2859" s="12" t="s">
        <v>1285</v>
      </c>
      <c r="D2859" s="28">
        <v>2</v>
      </c>
      <c r="E2859" s="28">
        <v>0.3</v>
      </c>
      <c r="F2859" s="28">
        <f t="shared" ref="F2859" si="1186">SUM(D2859*E2859)</f>
        <v>0.6</v>
      </c>
      <c r="G2859" s="10">
        <v>1</v>
      </c>
      <c r="H2859" s="15">
        <v>15</v>
      </c>
      <c r="I2859" s="10">
        <f t="shared" ref="I2859" si="1187">SUM(F2859*G2859)*H2859</f>
        <v>9</v>
      </c>
      <c r="N2859" s="31" t="s">
        <v>25</v>
      </c>
      <c r="O2859" s="11" t="s">
        <v>1250</v>
      </c>
      <c r="P2859" s="12" t="s">
        <v>1285</v>
      </c>
      <c r="Q2859" s="28">
        <v>2</v>
      </c>
      <c r="R2859" s="28">
        <v>0.3</v>
      </c>
      <c r="S2859" s="28">
        <f t="shared" ref="S2859" si="1188">SUM(Q2859*R2859)</f>
        <v>0.6</v>
      </c>
      <c r="T2859" s="10">
        <v>1</v>
      </c>
      <c r="U2859" s="15">
        <v>15</v>
      </c>
      <c r="V2859" s="10">
        <f t="shared" si="1185"/>
        <v>9</v>
      </c>
      <c r="W2859" s="5"/>
      <c r="X2859" s="5"/>
      <c r="Y2859" s="5"/>
      <c r="Z2859" s="5"/>
    </row>
    <row r="2860" spans="1:26" x14ac:dyDescent="0.25">
      <c r="A2860" s="31" t="s">
        <v>25</v>
      </c>
      <c r="B2860" s="11" t="s">
        <v>1250</v>
      </c>
      <c r="C2860" s="12" t="s">
        <v>1285</v>
      </c>
      <c r="D2860" s="28">
        <v>0.6</v>
      </c>
      <c r="E2860" s="28">
        <v>0.15</v>
      </c>
      <c r="F2860" s="28">
        <f t="shared" si="1178"/>
        <v>0.09</v>
      </c>
      <c r="G2860" s="10">
        <v>1</v>
      </c>
      <c r="H2860" s="15">
        <v>15</v>
      </c>
      <c r="I2860" s="10">
        <f t="shared" si="1179"/>
        <v>1.3499999999999999</v>
      </c>
      <c r="N2860" s="31" t="s">
        <v>25</v>
      </c>
      <c r="O2860" s="11" t="s">
        <v>1250</v>
      </c>
      <c r="P2860" s="12" t="s">
        <v>1285</v>
      </c>
      <c r="Q2860" s="28">
        <v>0.6</v>
      </c>
      <c r="R2860" s="28">
        <v>0.15</v>
      </c>
      <c r="S2860" s="28">
        <f t="shared" ref="S2860" si="1189">SUM(Q2860*R2860)</f>
        <v>0.09</v>
      </c>
      <c r="T2860" s="10">
        <v>1</v>
      </c>
      <c r="U2860" s="15">
        <v>15</v>
      </c>
      <c r="V2860" s="10">
        <f t="shared" ref="V2860" si="1190">SUM(S2860*T2860)*U2860</f>
        <v>1.3499999999999999</v>
      </c>
      <c r="W2860" s="5"/>
      <c r="X2860" s="5"/>
      <c r="Y2860" s="5"/>
      <c r="Z2860" s="5"/>
    </row>
    <row r="2861" spans="1:26" x14ac:dyDescent="0.25">
      <c r="A2861" s="31" t="s">
        <v>39</v>
      </c>
      <c r="B2861" s="11"/>
      <c r="C2861" s="12"/>
      <c r="D2861" s="28"/>
      <c r="E2861" s="28"/>
      <c r="F2861" s="28"/>
      <c r="G2861" s="10"/>
      <c r="H2861" s="15"/>
      <c r="I2861" s="10">
        <f t="shared" ref="I2861:I2863" si="1191">SUM(G2861*H2861)</f>
        <v>0</v>
      </c>
      <c r="N2861" s="31" t="s">
        <v>39</v>
      </c>
      <c r="O2861" s="11"/>
      <c r="P2861" s="12"/>
      <c r="Q2861" s="28"/>
      <c r="R2861" s="28"/>
      <c r="S2861" s="28"/>
      <c r="T2861" s="10"/>
      <c r="U2861" s="15"/>
      <c r="V2861" s="10">
        <f t="shared" ref="V2861:V2882" si="1192">SUM(T2861*U2861)</f>
        <v>0</v>
      </c>
      <c r="W2861" s="5"/>
      <c r="X2861" s="5"/>
      <c r="Y2861" s="5"/>
      <c r="Z2861" s="5"/>
    </row>
    <row r="2862" spans="1:26" x14ac:dyDescent="0.25">
      <c r="A2862" s="31" t="s">
        <v>39</v>
      </c>
      <c r="B2862" s="11"/>
      <c r="C2862" s="12"/>
      <c r="D2862" s="28"/>
      <c r="E2862" s="28"/>
      <c r="F2862" s="28"/>
      <c r="G2862" s="10"/>
      <c r="H2862" s="15"/>
      <c r="I2862" s="10">
        <f t="shared" si="1191"/>
        <v>0</v>
      </c>
      <c r="N2862" s="31" t="s">
        <v>39</v>
      </c>
      <c r="O2862" s="11"/>
      <c r="P2862" s="12"/>
      <c r="Q2862" s="28"/>
      <c r="R2862" s="28"/>
      <c r="S2862" s="28"/>
      <c r="T2862" s="10"/>
      <c r="U2862" s="15"/>
      <c r="V2862" s="10">
        <f t="shared" si="1192"/>
        <v>0</v>
      </c>
      <c r="W2862" s="5"/>
      <c r="X2862" s="5"/>
      <c r="Y2862" s="5"/>
      <c r="Z2862" s="5"/>
    </row>
    <row r="2863" spans="1:26" x14ac:dyDescent="0.25">
      <c r="A2863" s="31" t="s">
        <v>39</v>
      </c>
      <c r="B2863" s="11"/>
      <c r="C2863" s="12"/>
      <c r="D2863" s="28"/>
      <c r="E2863" s="28"/>
      <c r="F2863" s="28"/>
      <c r="G2863" s="10"/>
      <c r="H2863" s="15"/>
      <c r="I2863" s="10">
        <f t="shared" si="1191"/>
        <v>0</v>
      </c>
      <c r="N2863" s="31" t="s">
        <v>39</v>
      </c>
      <c r="O2863" s="11"/>
      <c r="P2863" s="12"/>
      <c r="Q2863" s="28"/>
      <c r="R2863" s="28"/>
      <c r="S2863" s="28"/>
      <c r="T2863" s="10"/>
      <c r="U2863" s="15"/>
      <c r="V2863" s="10">
        <f t="shared" si="1192"/>
        <v>0</v>
      </c>
      <c r="W2863" s="5"/>
      <c r="X2863" s="5"/>
      <c r="Y2863" s="5"/>
      <c r="Z2863" s="5"/>
    </row>
    <row r="2864" spans="1:26" x14ac:dyDescent="0.25">
      <c r="A2864" s="32" t="s">
        <v>28</v>
      </c>
      <c r="B2864" s="11" t="s">
        <v>1289</v>
      </c>
      <c r="C2864" s="12"/>
      <c r="D2864" s="28"/>
      <c r="E2864" s="28"/>
      <c r="F2864" s="28"/>
      <c r="G2864" s="10">
        <v>1</v>
      </c>
      <c r="H2864" s="96">
        <v>1200</v>
      </c>
      <c r="I2864" s="10">
        <f t="shared" ref="I2864:I2882" si="1193">SUM(G2864*H2864)</f>
        <v>1200</v>
      </c>
      <c r="J2864" s="5" t="s">
        <v>1310</v>
      </c>
      <c r="N2864" s="32" t="s">
        <v>28</v>
      </c>
      <c r="O2864" s="11" t="s">
        <v>1289</v>
      </c>
      <c r="P2864" s="12"/>
      <c r="Q2864" s="28"/>
      <c r="R2864" s="28"/>
      <c r="S2864" s="28"/>
      <c r="T2864" s="10">
        <v>1</v>
      </c>
      <c r="U2864" s="96">
        <v>1390</v>
      </c>
      <c r="V2864" s="10">
        <f t="shared" si="1192"/>
        <v>1390</v>
      </c>
      <c r="W2864" s="5" t="s">
        <v>1310</v>
      </c>
      <c r="X2864" s="5"/>
      <c r="Y2864" s="5"/>
      <c r="Z2864" s="5"/>
    </row>
    <row r="2865" spans="1:26" x14ac:dyDescent="0.25">
      <c r="A2865" s="32" t="s">
        <v>28</v>
      </c>
      <c r="B2865" s="11" t="s">
        <v>1294</v>
      </c>
      <c r="C2865" s="12"/>
      <c r="D2865" s="28"/>
      <c r="E2865" s="28"/>
      <c r="F2865" s="28"/>
      <c r="G2865" s="10">
        <v>1</v>
      </c>
      <c r="H2865" s="96">
        <v>190</v>
      </c>
      <c r="I2865" s="10">
        <f t="shared" si="1193"/>
        <v>190</v>
      </c>
      <c r="N2865" s="32" t="s">
        <v>28</v>
      </c>
      <c r="O2865" s="11" t="s">
        <v>1294</v>
      </c>
      <c r="P2865" s="12"/>
      <c r="Q2865" s="28"/>
      <c r="R2865" s="28"/>
      <c r="S2865" s="28"/>
      <c r="T2865" s="10">
        <v>1</v>
      </c>
      <c r="U2865" s="96">
        <v>190</v>
      </c>
      <c r="V2865" s="10">
        <f t="shared" si="1192"/>
        <v>190</v>
      </c>
      <c r="W2865" s="5"/>
      <c r="X2865" s="5"/>
      <c r="Y2865" s="5"/>
      <c r="Z2865" s="5"/>
    </row>
    <row r="2866" spans="1:26" x14ac:dyDescent="0.25">
      <c r="A2866" s="32" t="s">
        <v>28</v>
      </c>
      <c r="B2866" s="11"/>
      <c r="C2866" s="12"/>
      <c r="D2866" s="28"/>
      <c r="E2866" s="28"/>
      <c r="F2866" s="28"/>
      <c r="G2866" s="10"/>
      <c r="H2866" s="15"/>
      <c r="I2866" s="10">
        <f t="shared" si="1193"/>
        <v>0</v>
      </c>
      <c r="N2866" s="32" t="s">
        <v>28</v>
      </c>
      <c r="O2866" s="11"/>
      <c r="P2866" s="12"/>
      <c r="Q2866" s="28"/>
      <c r="R2866" s="28"/>
      <c r="S2866" s="28"/>
      <c r="T2866" s="10"/>
      <c r="U2866" s="15"/>
      <c r="V2866" s="10">
        <f t="shared" si="1192"/>
        <v>0</v>
      </c>
      <c r="W2866" s="5"/>
      <c r="X2866" s="5"/>
      <c r="Y2866" s="5"/>
      <c r="Z2866" s="5"/>
    </row>
    <row r="2867" spans="1:26" x14ac:dyDescent="0.25">
      <c r="A2867" t="s">
        <v>26</v>
      </c>
      <c r="B2867" s="11"/>
      <c r="C2867" s="12"/>
      <c r="D2867" s="28"/>
      <c r="E2867" s="28"/>
      <c r="F2867" s="28"/>
      <c r="G2867" s="33">
        <v>0.1</v>
      </c>
      <c r="H2867" s="15">
        <f>SUM(I2864:I2866)</f>
        <v>1390</v>
      </c>
      <c r="I2867" s="10">
        <f t="shared" si="1193"/>
        <v>139</v>
      </c>
      <c r="N2867" t="s">
        <v>26</v>
      </c>
      <c r="O2867" s="11"/>
      <c r="P2867" s="12"/>
      <c r="Q2867" s="28"/>
      <c r="R2867" s="28"/>
      <c r="S2867" s="28"/>
      <c r="T2867" s="33">
        <v>0.1</v>
      </c>
      <c r="U2867" s="15">
        <f>SUM(V2864:V2866)</f>
        <v>1580</v>
      </c>
      <c r="V2867" s="10">
        <f t="shared" si="1192"/>
        <v>158</v>
      </c>
      <c r="W2867" s="5"/>
      <c r="X2867" s="5"/>
      <c r="Y2867" s="5"/>
      <c r="Z2867" s="5"/>
    </row>
    <row r="2868" spans="1:26" x14ac:dyDescent="0.25">
      <c r="B2868" s="11" t="s">
        <v>27</v>
      </c>
      <c r="C2868" s="12"/>
      <c r="D2868" s="28"/>
      <c r="E2868" s="28"/>
      <c r="F2868" s="28"/>
      <c r="G2868" s="10"/>
      <c r="H2868" s="15"/>
      <c r="I2868" s="10">
        <f t="shared" si="1193"/>
        <v>0</v>
      </c>
      <c r="O2868" s="11" t="s">
        <v>27</v>
      </c>
      <c r="P2868" s="12"/>
      <c r="Q2868" s="28"/>
      <c r="R2868" s="28"/>
      <c r="S2868" s="28"/>
      <c r="T2868" s="10"/>
      <c r="U2868" s="15"/>
      <c r="V2868" s="10">
        <f t="shared" si="1192"/>
        <v>0</v>
      </c>
      <c r="W2868" s="5"/>
      <c r="X2868" s="5"/>
      <c r="Y2868" s="5"/>
      <c r="Z2868" s="5"/>
    </row>
    <row r="2869" spans="1:26" x14ac:dyDescent="0.25">
      <c r="B2869" s="11" t="s">
        <v>13</v>
      </c>
      <c r="C2869" s="12" t="s">
        <v>14</v>
      </c>
      <c r="D2869" s="28" t="s">
        <v>29</v>
      </c>
      <c r="E2869" s="28"/>
      <c r="F2869" s="28">
        <f>SUM(G2853:G2855)</f>
        <v>0</v>
      </c>
      <c r="G2869" s="34">
        <f>SUM(F2869)/20</f>
        <v>0</v>
      </c>
      <c r="H2869" s="23"/>
      <c r="I2869" s="10">
        <f t="shared" si="1193"/>
        <v>0</v>
      </c>
      <c r="O2869" s="11" t="s">
        <v>13</v>
      </c>
      <c r="P2869" s="12" t="s">
        <v>14</v>
      </c>
      <c r="Q2869" s="28" t="s">
        <v>29</v>
      </c>
      <c r="R2869" s="28"/>
      <c r="S2869" s="28">
        <f>SUM(T2853:T2855)</f>
        <v>0</v>
      </c>
      <c r="T2869" s="34">
        <f>SUM(S2869)/20</f>
        <v>0</v>
      </c>
      <c r="U2869" s="23"/>
      <c r="V2869" s="10">
        <f t="shared" si="1192"/>
        <v>0</v>
      </c>
      <c r="W2869" s="5"/>
      <c r="X2869" s="5"/>
      <c r="Y2869" s="5"/>
      <c r="Z2869" s="5"/>
    </row>
    <row r="2870" spans="1:26" x14ac:dyDescent="0.25">
      <c r="B2870" s="11" t="s">
        <v>13</v>
      </c>
      <c r="C2870" s="12" t="s">
        <v>14</v>
      </c>
      <c r="D2870" s="28" t="s">
        <v>30</v>
      </c>
      <c r="E2870" s="28"/>
      <c r="F2870" s="28">
        <f>SUM(G2856:G2860)</f>
        <v>5</v>
      </c>
      <c r="G2870" s="34">
        <f>SUM(F2870)/10</f>
        <v>0.5</v>
      </c>
      <c r="H2870" s="23"/>
      <c r="I2870" s="10">
        <f t="shared" si="1193"/>
        <v>0</v>
      </c>
      <c r="O2870" s="11" t="s">
        <v>13</v>
      </c>
      <c r="P2870" s="12" t="s">
        <v>14</v>
      </c>
      <c r="Q2870" s="28" t="s">
        <v>30</v>
      </c>
      <c r="R2870" s="28"/>
      <c r="S2870" s="28">
        <f>SUM(T2856:T2860)</f>
        <v>5</v>
      </c>
      <c r="T2870" s="34">
        <f>SUM(S2870)/10</f>
        <v>0.5</v>
      </c>
      <c r="U2870" s="23"/>
      <c r="V2870" s="10">
        <f t="shared" si="1192"/>
        <v>0</v>
      </c>
      <c r="W2870" s="5"/>
      <c r="X2870" s="5"/>
      <c r="Y2870" s="5"/>
      <c r="Z2870" s="5"/>
    </row>
    <row r="2871" spans="1:26" x14ac:dyDescent="0.25">
      <c r="B2871" s="11" t="s">
        <v>13</v>
      </c>
      <c r="C2871" s="12" t="s">
        <v>14</v>
      </c>
      <c r="D2871" s="28" t="s">
        <v>60</v>
      </c>
      <c r="E2871" s="28"/>
      <c r="F2871" s="69"/>
      <c r="G2871" s="34">
        <f>SUM(F2871)*0.25</f>
        <v>0</v>
      </c>
      <c r="H2871" s="23"/>
      <c r="I2871" s="10">
        <f t="shared" si="1193"/>
        <v>0</v>
      </c>
      <c r="O2871" s="11" t="s">
        <v>13</v>
      </c>
      <c r="P2871" s="12" t="s">
        <v>14</v>
      </c>
      <c r="Q2871" s="28" t="s">
        <v>60</v>
      </c>
      <c r="R2871" s="28"/>
      <c r="S2871" s="69"/>
      <c r="T2871" s="34">
        <f>SUM(S2871)*0.25</f>
        <v>0</v>
      </c>
      <c r="U2871" s="23"/>
      <c r="V2871" s="10">
        <f t="shared" si="1192"/>
        <v>0</v>
      </c>
      <c r="W2871" s="5"/>
      <c r="X2871" s="5"/>
      <c r="Y2871" s="5"/>
      <c r="Z2871" s="5"/>
    </row>
    <row r="2872" spans="1:26" x14ac:dyDescent="0.25">
      <c r="B2872" s="11" t="s">
        <v>13</v>
      </c>
      <c r="C2872" s="12" t="s">
        <v>14</v>
      </c>
      <c r="D2872" s="28"/>
      <c r="E2872" s="28"/>
      <c r="F2872" s="28"/>
      <c r="G2872" s="34"/>
      <c r="H2872" s="23"/>
      <c r="I2872" s="10">
        <f t="shared" si="1193"/>
        <v>0</v>
      </c>
      <c r="O2872" s="11" t="s">
        <v>13</v>
      </c>
      <c r="P2872" s="12" t="s">
        <v>14</v>
      </c>
      <c r="Q2872" s="28"/>
      <c r="R2872" s="28"/>
      <c r="S2872" s="28"/>
      <c r="T2872" s="34"/>
      <c r="U2872" s="23"/>
      <c r="V2872" s="10">
        <f t="shared" si="1192"/>
        <v>0</v>
      </c>
      <c r="W2872" s="5"/>
      <c r="X2872" s="5"/>
      <c r="Y2872" s="5"/>
      <c r="Z2872" s="5"/>
    </row>
    <row r="2873" spans="1:26" x14ac:dyDescent="0.25">
      <c r="B2873" s="11" t="s">
        <v>13</v>
      </c>
      <c r="C2873" s="12" t="s">
        <v>15</v>
      </c>
      <c r="D2873" s="28"/>
      <c r="E2873" s="28"/>
      <c r="F2873" s="28"/>
      <c r="G2873" s="34">
        <v>8</v>
      </c>
      <c r="H2873" s="23"/>
      <c r="I2873" s="10">
        <f t="shared" si="1193"/>
        <v>0</v>
      </c>
      <c r="O2873" s="11" t="s">
        <v>13</v>
      </c>
      <c r="P2873" s="12" t="s">
        <v>15</v>
      </c>
      <c r="Q2873" s="28"/>
      <c r="R2873" s="28"/>
      <c r="S2873" s="28"/>
      <c r="T2873" s="34">
        <v>8</v>
      </c>
      <c r="U2873" s="23"/>
      <c r="V2873" s="10">
        <f t="shared" si="1192"/>
        <v>0</v>
      </c>
      <c r="W2873" s="5"/>
      <c r="X2873" s="5"/>
      <c r="Y2873" s="5"/>
      <c r="Z2873" s="5"/>
    </row>
    <row r="2874" spans="1:26" x14ac:dyDescent="0.25">
      <c r="B2874" s="11" t="s">
        <v>13</v>
      </c>
      <c r="C2874" s="12" t="s">
        <v>15</v>
      </c>
      <c r="D2874" s="28"/>
      <c r="E2874" s="28"/>
      <c r="F2874" s="28"/>
      <c r="G2874" s="34"/>
      <c r="H2874" s="23"/>
      <c r="I2874" s="10">
        <f t="shared" si="1193"/>
        <v>0</v>
      </c>
      <c r="O2874" s="11" t="s">
        <v>13</v>
      </c>
      <c r="P2874" s="12" t="s">
        <v>15</v>
      </c>
      <c r="Q2874" s="28"/>
      <c r="R2874" s="28"/>
      <c r="S2874" s="28"/>
      <c r="T2874" s="34"/>
      <c r="U2874" s="23"/>
      <c r="V2874" s="10">
        <f t="shared" si="1192"/>
        <v>0</v>
      </c>
      <c r="W2874" s="5"/>
      <c r="X2874" s="5"/>
      <c r="Y2874" s="5"/>
      <c r="Z2874" s="5"/>
    </row>
    <row r="2875" spans="1:26" x14ac:dyDescent="0.25">
      <c r="B2875" s="11" t="s">
        <v>13</v>
      </c>
      <c r="C2875" s="12" t="s">
        <v>15</v>
      </c>
      <c r="D2875" s="28"/>
      <c r="E2875" s="28"/>
      <c r="F2875" s="28"/>
      <c r="G2875" s="34"/>
      <c r="H2875" s="23"/>
      <c r="I2875" s="10">
        <f t="shared" si="1193"/>
        <v>0</v>
      </c>
      <c r="O2875" s="11" t="s">
        <v>13</v>
      </c>
      <c r="P2875" s="12" t="s">
        <v>15</v>
      </c>
      <c r="Q2875" s="28"/>
      <c r="R2875" s="28"/>
      <c r="S2875" s="28"/>
      <c r="T2875" s="34"/>
      <c r="U2875" s="23"/>
      <c r="V2875" s="10">
        <f t="shared" si="1192"/>
        <v>0</v>
      </c>
      <c r="W2875" s="5"/>
      <c r="X2875" s="5"/>
      <c r="Y2875" s="5"/>
      <c r="Z2875" s="5"/>
    </row>
    <row r="2876" spans="1:26" x14ac:dyDescent="0.25">
      <c r="B2876" s="11" t="s">
        <v>13</v>
      </c>
      <c r="C2876" s="12" t="s">
        <v>16</v>
      </c>
      <c r="D2876" s="28"/>
      <c r="E2876" s="28"/>
      <c r="F2876" s="28"/>
      <c r="G2876" s="34"/>
      <c r="H2876" s="23"/>
      <c r="I2876" s="10">
        <f t="shared" si="1193"/>
        <v>0</v>
      </c>
      <c r="O2876" s="11" t="s">
        <v>13</v>
      </c>
      <c r="P2876" s="12" t="s">
        <v>16</v>
      </c>
      <c r="Q2876" s="28"/>
      <c r="R2876" s="28"/>
      <c r="S2876" s="28"/>
      <c r="T2876" s="34"/>
      <c r="U2876" s="23"/>
      <c r="V2876" s="10">
        <f t="shared" si="1192"/>
        <v>0</v>
      </c>
      <c r="W2876" s="5"/>
      <c r="X2876" s="5"/>
      <c r="Y2876" s="5"/>
      <c r="Z2876" s="5"/>
    </row>
    <row r="2877" spans="1:26" x14ac:dyDescent="0.25">
      <c r="B2877" s="11" t="s">
        <v>13</v>
      </c>
      <c r="C2877" s="12" t="s">
        <v>16</v>
      </c>
      <c r="D2877" s="28"/>
      <c r="E2877" s="28"/>
      <c r="F2877" s="28"/>
      <c r="G2877" s="34"/>
      <c r="H2877" s="23"/>
      <c r="I2877" s="10">
        <f t="shared" si="1193"/>
        <v>0</v>
      </c>
      <c r="O2877" s="11" t="s">
        <v>13</v>
      </c>
      <c r="P2877" s="12" t="s">
        <v>16</v>
      </c>
      <c r="Q2877" s="28"/>
      <c r="R2877" s="28"/>
      <c r="S2877" s="28"/>
      <c r="T2877" s="34"/>
      <c r="U2877" s="23"/>
      <c r="V2877" s="10">
        <f t="shared" si="1192"/>
        <v>0</v>
      </c>
      <c r="W2877" s="5"/>
      <c r="X2877" s="5"/>
      <c r="Y2877" s="5"/>
      <c r="Z2877" s="5"/>
    </row>
    <row r="2878" spans="1:26" x14ac:dyDescent="0.25">
      <c r="B2878" s="11" t="s">
        <v>21</v>
      </c>
      <c r="C2878" s="12" t="s">
        <v>14</v>
      </c>
      <c r="D2878" s="28"/>
      <c r="E2878" s="28"/>
      <c r="F2878" s="28"/>
      <c r="G2878" s="22">
        <f>SUM(G2869:G2872)</f>
        <v>0.5</v>
      </c>
      <c r="H2878" s="15">
        <v>37.42</v>
      </c>
      <c r="I2878" s="10">
        <f t="shared" si="1193"/>
        <v>18.71</v>
      </c>
      <c r="K2878" s="5">
        <f>SUM(G2878)*I2851</f>
        <v>1.5</v>
      </c>
      <c r="O2878" s="11" t="s">
        <v>21</v>
      </c>
      <c r="P2878" s="12" t="s">
        <v>14</v>
      </c>
      <c r="Q2878" s="28"/>
      <c r="R2878" s="28"/>
      <c r="S2878" s="28"/>
      <c r="T2878" s="22">
        <f>SUM(T2869:T2872)</f>
        <v>0.5</v>
      </c>
      <c r="U2878" s="15">
        <v>37.42</v>
      </c>
      <c r="V2878" s="10">
        <f t="shared" si="1192"/>
        <v>18.71</v>
      </c>
      <c r="W2878" s="5"/>
      <c r="X2878" s="5">
        <f>SUM(T2878)*V2851</f>
        <v>0</v>
      </c>
      <c r="Y2878" s="5"/>
      <c r="Z2878" s="5"/>
    </row>
    <row r="2879" spans="1:26" x14ac:dyDescent="0.25">
      <c r="B2879" s="11" t="s">
        <v>21</v>
      </c>
      <c r="C2879" s="12" t="s">
        <v>15</v>
      </c>
      <c r="D2879" s="28"/>
      <c r="E2879" s="28"/>
      <c r="F2879" s="28"/>
      <c r="G2879" s="22">
        <f>SUM(G2873:G2875)</f>
        <v>8</v>
      </c>
      <c r="H2879" s="15">
        <v>37.42</v>
      </c>
      <c r="I2879" s="10">
        <f t="shared" si="1193"/>
        <v>299.36</v>
      </c>
      <c r="L2879" s="5">
        <f>SUM(G2879)*I2851</f>
        <v>24</v>
      </c>
      <c r="O2879" s="11" t="s">
        <v>21</v>
      </c>
      <c r="P2879" s="12" t="s">
        <v>15</v>
      </c>
      <c r="Q2879" s="28"/>
      <c r="R2879" s="28"/>
      <c r="S2879" s="28"/>
      <c r="T2879" s="22">
        <f>SUM(T2873:T2875)</f>
        <v>8</v>
      </c>
      <c r="U2879" s="15">
        <v>37.42</v>
      </c>
      <c r="V2879" s="10">
        <f t="shared" si="1192"/>
        <v>299.36</v>
      </c>
      <c r="W2879" s="5"/>
      <c r="X2879" s="5"/>
      <c r="Y2879" s="5">
        <f>SUM(T2879)*V2851</f>
        <v>0</v>
      </c>
      <c r="Z2879" s="5"/>
    </row>
    <row r="2880" spans="1:26" x14ac:dyDescent="0.25">
      <c r="B2880" s="11" t="s">
        <v>21</v>
      </c>
      <c r="C2880" s="12" t="s">
        <v>16</v>
      </c>
      <c r="D2880" s="28"/>
      <c r="E2880" s="28"/>
      <c r="F2880" s="28"/>
      <c r="G2880" s="22">
        <f>SUM(G2876:G2877)</f>
        <v>0</v>
      </c>
      <c r="H2880" s="15">
        <v>37.42</v>
      </c>
      <c r="I2880" s="10">
        <f t="shared" si="1193"/>
        <v>0</v>
      </c>
      <c r="M2880" s="5">
        <f>SUM(G2880)*I2851</f>
        <v>0</v>
      </c>
      <c r="O2880" s="11" t="s">
        <v>21</v>
      </c>
      <c r="P2880" s="12" t="s">
        <v>16</v>
      </c>
      <c r="Q2880" s="28"/>
      <c r="R2880" s="28"/>
      <c r="S2880" s="28"/>
      <c r="T2880" s="22">
        <f>SUM(T2876:T2877)</f>
        <v>0</v>
      </c>
      <c r="U2880" s="15">
        <v>37.42</v>
      </c>
      <c r="V2880" s="10">
        <f t="shared" si="1192"/>
        <v>0</v>
      </c>
      <c r="W2880" s="5"/>
      <c r="X2880" s="5"/>
      <c r="Y2880" s="5"/>
      <c r="Z2880" s="5">
        <f>SUM(T2880)*V2851</f>
        <v>0</v>
      </c>
    </row>
    <row r="2881" spans="1:26" x14ac:dyDescent="0.25">
      <c r="B2881" s="11" t="s">
        <v>13</v>
      </c>
      <c r="C2881" s="12" t="s">
        <v>17</v>
      </c>
      <c r="D2881" s="28"/>
      <c r="E2881" s="28"/>
      <c r="F2881" s="28"/>
      <c r="G2881" s="34">
        <v>1</v>
      </c>
      <c r="H2881" s="15">
        <v>37.42</v>
      </c>
      <c r="I2881" s="10">
        <f t="shared" si="1193"/>
        <v>37.42</v>
      </c>
      <c r="L2881" s="5">
        <f>SUM(G2881)*I2851</f>
        <v>3</v>
      </c>
      <c r="O2881" s="11" t="s">
        <v>13</v>
      </c>
      <c r="P2881" s="12" t="s">
        <v>17</v>
      </c>
      <c r="Q2881" s="28"/>
      <c r="R2881" s="28"/>
      <c r="S2881" s="28"/>
      <c r="T2881" s="34">
        <v>1</v>
      </c>
      <c r="U2881" s="15">
        <v>37.42</v>
      </c>
      <c r="V2881" s="10">
        <f t="shared" si="1192"/>
        <v>37.42</v>
      </c>
      <c r="W2881" s="5"/>
      <c r="X2881" s="5"/>
      <c r="Y2881" s="5">
        <f>SUM(T2881)*V2851</f>
        <v>0</v>
      </c>
      <c r="Z2881" s="5"/>
    </row>
    <row r="2882" spans="1:26" x14ac:dyDescent="0.25">
      <c r="B2882" s="11" t="s">
        <v>12</v>
      </c>
      <c r="C2882" s="12"/>
      <c r="D2882" s="28"/>
      <c r="E2882" s="28"/>
      <c r="F2882" s="28"/>
      <c r="G2882" s="10"/>
      <c r="H2882" s="15">
        <v>37.42</v>
      </c>
      <c r="I2882" s="10">
        <f t="shared" si="1193"/>
        <v>0</v>
      </c>
      <c r="O2882" s="11" t="s">
        <v>12</v>
      </c>
      <c r="P2882" s="12"/>
      <c r="Q2882" s="28"/>
      <c r="R2882" s="28"/>
      <c r="S2882" s="28"/>
      <c r="T2882" s="10"/>
      <c r="U2882" s="15">
        <v>37.42</v>
      </c>
      <c r="V2882" s="10">
        <f t="shared" si="1192"/>
        <v>0</v>
      </c>
      <c r="W2882" s="5"/>
      <c r="X2882" s="5"/>
      <c r="Y2882" s="5"/>
      <c r="Z2882" s="5"/>
    </row>
    <row r="2883" spans="1:26" x14ac:dyDescent="0.25">
      <c r="B2883" s="11" t="s">
        <v>11</v>
      </c>
      <c r="C2883" s="12"/>
      <c r="D2883" s="28"/>
      <c r="E2883" s="28"/>
      <c r="F2883" s="28"/>
      <c r="G2883" s="10">
        <v>1</v>
      </c>
      <c r="H2883" s="15">
        <f>SUM(I2853:I2882)*0.01</f>
        <v>19.293400000000002</v>
      </c>
      <c r="I2883" s="10">
        <f>SUM(G2883*H2883)</f>
        <v>19.293400000000002</v>
      </c>
      <c r="O2883" s="11" t="s">
        <v>11</v>
      </c>
      <c r="P2883" s="12"/>
      <c r="Q2883" s="28"/>
      <c r="R2883" s="28"/>
      <c r="S2883" s="28"/>
      <c r="T2883" s="10">
        <v>1</v>
      </c>
      <c r="U2883" s="15">
        <f>SUM(V2853:V2882)*0.01</f>
        <v>21.383400000000002</v>
      </c>
      <c r="V2883" s="10">
        <f>SUM(T2883*U2883)</f>
        <v>21.383400000000002</v>
      </c>
      <c r="W2883" s="5"/>
      <c r="X2883" s="5"/>
      <c r="Y2883" s="5"/>
      <c r="Z2883" s="5"/>
    </row>
    <row r="2884" spans="1:26" s="2" customFormat="1" x14ac:dyDescent="0.25">
      <c r="B2884" s="8" t="s">
        <v>10</v>
      </c>
      <c r="D2884" s="27"/>
      <c r="E2884" s="27"/>
      <c r="F2884" s="27"/>
      <c r="G2884" s="6">
        <f>SUM(G2878:G2881)</f>
        <v>9.5</v>
      </c>
      <c r="H2884" s="14"/>
      <c r="I2884" s="6">
        <f>SUM(I2853:I2883)</f>
        <v>1948.6334000000002</v>
      </c>
      <c r="J2884" s="6">
        <f>SUM(I2884)*I2851</f>
        <v>5845.9002</v>
      </c>
      <c r="K2884" s="6">
        <f>SUM(K2878:K2883)</f>
        <v>1.5</v>
      </c>
      <c r="L2884" s="6">
        <f t="shared" ref="L2884" si="1194">SUM(L2878:L2883)</f>
        <v>27</v>
      </c>
      <c r="M2884" s="6">
        <f t="shared" ref="M2884" si="1195">SUM(M2878:M2883)</f>
        <v>0</v>
      </c>
      <c r="O2884" s="8" t="s">
        <v>10</v>
      </c>
      <c r="Q2884" s="27"/>
      <c r="R2884" s="27"/>
      <c r="S2884" s="27"/>
      <c r="T2884" s="6">
        <f>SUM(T2878:T2881)</f>
        <v>9.5</v>
      </c>
      <c r="U2884" s="14"/>
      <c r="V2884" s="6">
        <f>SUM(V2853:V2883)</f>
        <v>2159.7234000000003</v>
      </c>
      <c r="W2884" s="6">
        <f>SUM(V2884)*V2851</f>
        <v>0</v>
      </c>
      <c r="X2884" s="6">
        <f>SUM(X2878:X2883)</f>
        <v>0</v>
      </c>
      <c r="Y2884" s="6">
        <f t="shared" ref="Y2884:Z2884" si="1196">SUM(Y2878:Y2883)</f>
        <v>0</v>
      </c>
      <c r="Z2884" s="6">
        <f t="shared" si="1196"/>
        <v>0</v>
      </c>
    </row>
    <row r="2885" spans="1:26" ht="15.6" x14ac:dyDescent="0.3">
      <c r="A2885" s="3" t="s">
        <v>9</v>
      </c>
      <c r="B2885" s="67">
        <f>'JMS SHEDULE OF WORKS'!D148</f>
        <v>0</v>
      </c>
      <c r="D2885" s="167" t="s">
        <v>1291</v>
      </c>
      <c r="F2885" s="68">
        <f>'JMS SHEDULE OF WORKS'!J148</f>
        <v>0</v>
      </c>
      <c r="H2885" s="13" t="s">
        <v>22</v>
      </c>
      <c r="I2885" s="24">
        <v>1</v>
      </c>
    </row>
    <row r="2886" spans="1:26" s="2" customFormat="1" x14ac:dyDescent="0.25">
      <c r="A2886" s="66" t="s">
        <v>1160</v>
      </c>
      <c r="B2886" s="8" t="s">
        <v>3</v>
      </c>
      <c r="C2886" s="2" t="s">
        <v>4</v>
      </c>
      <c r="D2886" s="27" t="s">
        <v>5</v>
      </c>
      <c r="E2886" s="27" t="s">
        <v>5</v>
      </c>
      <c r="F2886" s="27" t="s">
        <v>23</v>
      </c>
      <c r="G2886" s="6" t="s">
        <v>6</v>
      </c>
      <c r="H2886" s="14" t="s">
        <v>7</v>
      </c>
      <c r="I2886" s="6" t="s">
        <v>8</v>
      </c>
      <c r="J2886" s="6"/>
      <c r="K2886" s="6" t="s">
        <v>18</v>
      </c>
      <c r="L2886" s="6" t="s">
        <v>19</v>
      </c>
      <c r="M2886" s="6" t="s">
        <v>20</v>
      </c>
    </row>
    <row r="2887" spans="1:26" x14ac:dyDescent="0.25">
      <c r="A2887" s="30" t="s">
        <v>24</v>
      </c>
      <c r="B2887" s="11"/>
      <c r="C2887" s="12"/>
      <c r="D2887" s="28"/>
      <c r="E2887" s="28"/>
      <c r="F2887" s="28">
        <f t="shared" ref="F2887:F2894" si="1197">SUM(D2887*E2887)</f>
        <v>0</v>
      </c>
      <c r="G2887" s="10"/>
      <c r="H2887" s="15"/>
      <c r="I2887" s="10">
        <f t="shared" ref="I2887:I2894" si="1198">SUM(F2887*G2887)*H2887</f>
        <v>0</v>
      </c>
    </row>
    <row r="2888" spans="1:26" x14ac:dyDescent="0.25">
      <c r="A2888" s="30" t="s">
        <v>24</v>
      </c>
      <c r="B2888" s="11"/>
      <c r="C2888" s="12"/>
      <c r="D2888" s="28"/>
      <c r="E2888" s="28"/>
      <c r="F2888" s="28">
        <f t="shared" si="1197"/>
        <v>0</v>
      </c>
      <c r="G2888" s="10"/>
      <c r="H2888" s="15"/>
      <c r="I2888" s="10">
        <f t="shared" si="1198"/>
        <v>0</v>
      </c>
    </row>
    <row r="2889" spans="1:26" x14ac:dyDescent="0.25">
      <c r="A2889" s="30" t="s">
        <v>24</v>
      </c>
      <c r="B2889" s="11"/>
      <c r="C2889" s="12"/>
      <c r="D2889" s="28"/>
      <c r="E2889" s="28"/>
      <c r="F2889" s="28">
        <f t="shared" si="1197"/>
        <v>0</v>
      </c>
      <c r="G2889" s="10"/>
      <c r="H2889" s="15"/>
      <c r="I2889" s="10">
        <f t="shared" si="1198"/>
        <v>0</v>
      </c>
    </row>
    <row r="2890" spans="1:26" x14ac:dyDescent="0.25">
      <c r="A2890" s="31" t="s">
        <v>25</v>
      </c>
      <c r="B2890" s="11" t="s">
        <v>1250</v>
      </c>
      <c r="C2890" s="12" t="s">
        <v>1285</v>
      </c>
      <c r="D2890" s="28">
        <v>2.1</v>
      </c>
      <c r="E2890" s="28">
        <v>0.6</v>
      </c>
      <c r="F2890" s="28">
        <f t="shared" si="1197"/>
        <v>1.26</v>
      </c>
      <c r="G2890" s="10">
        <v>1</v>
      </c>
      <c r="H2890" s="15">
        <v>15</v>
      </c>
      <c r="I2890" s="10">
        <f t="shared" si="1198"/>
        <v>18.899999999999999</v>
      </c>
    </row>
    <row r="2891" spans="1:26" x14ac:dyDescent="0.25">
      <c r="A2891" s="31" t="s">
        <v>25</v>
      </c>
      <c r="B2891" s="11" t="s">
        <v>1250</v>
      </c>
      <c r="C2891" s="12" t="s">
        <v>1285</v>
      </c>
      <c r="D2891" s="28">
        <v>2.1</v>
      </c>
      <c r="E2891" s="28">
        <v>0.15</v>
      </c>
      <c r="F2891" s="28">
        <f t="shared" si="1197"/>
        <v>0.315</v>
      </c>
      <c r="G2891" s="10">
        <v>1</v>
      </c>
      <c r="H2891" s="15">
        <v>15</v>
      </c>
      <c r="I2891" s="10">
        <f t="shared" si="1198"/>
        <v>4.7249999999999996</v>
      </c>
    </row>
    <row r="2892" spans="1:26" x14ac:dyDescent="0.25">
      <c r="A2892" s="31" t="s">
        <v>25</v>
      </c>
      <c r="B2892" s="11" t="s">
        <v>1250</v>
      </c>
      <c r="C2892" s="12" t="s">
        <v>1285</v>
      </c>
      <c r="D2892" s="28">
        <v>2.1</v>
      </c>
      <c r="E2892" s="28">
        <v>0.4</v>
      </c>
      <c r="F2892" s="28">
        <f t="shared" si="1197"/>
        <v>0.84000000000000008</v>
      </c>
      <c r="G2892" s="10">
        <v>1</v>
      </c>
      <c r="H2892" s="15">
        <v>15</v>
      </c>
      <c r="I2892" s="10">
        <f t="shared" si="1198"/>
        <v>12.600000000000001</v>
      </c>
    </row>
    <row r="2893" spans="1:26" x14ac:dyDescent="0.25">
      <c r="A2893" s="31" t="s">
        <v>25</v>
      </c>
      <c r="B2893" s="11" t="s">
        <v>1250</v>
      </c>
      <c r="C2893" s="12" t="s">
        <v>1285</v>
      </c>
      <c r="D2893" s="28">
        <v>2.1</v>
      </c>
      <c r="E2893" s="28">
        <v>0.3</v>
      </c>
      <c r="F2893" s="28">
        <f t="shared" si="1197"/>
        <v>0.63</v>
      </c>
      <c r="G2893" s="10">
        <v>1</v>
      </c>
      <c r="H2893" s="15">
        <v>15</v>
      </c>
      <c r="I2893" s="10">
        <f t="shared" si="1198"/>
        <v>9.4499999999999993</v>
      </c>
    </row>
    <row r="2894" spans="1:26" x14ac:dyDescent="0.25">
      <c r="A2894" s="31" t="s">
        <v>25</v>
      </c>
      <c r="B2894" s="11" t="s">
        <v>1250</v>
      </c>
      <c r="C2894" s="12" t="s">
        <v>1285</v>
      </c>
      <c r="D2894" s="28">
        <v>0.6</v>
      </c>
      <c r="E2894" s="28">
        <v>0.15</v>
      </c>
      <c r="F2894" s="28">
        <f t="shared" si="1197"/>
        <v>0.09</v>
      </c>
      <c r="G2894" s="10">
        <v>1</v>
      </c>
      <c r="H2894" s="15">
        <v>15</v>
      </c>
      <c r="I2894" s="10">
        <f t="shared" si="1198"/>
        <v>1.3499999999999999</v>
      </c>
    </row>
    <row r="2895" spans="1:26" x14ac:dyDescent="0.25">
      <c r="A2895" s="31" t="s">
        <v>39</v>
      </c>
      <c r="B2895" s="11"/>
      <c r="C2895" s="12"/>
      <c r="D2895" s="28"/>
      <c r="E2895" s="28"/>
      <c r="F2895" s="28"/>
      <c r="G2895" s="10"/>
      <c r="H2895" s="15"/>
      <c r="I2895" s="10">
        <f t="shared" ref="I2895:I2897" si="1199">SUM(G2895*H2895)</f>
        <v>0</v>
      </c>
    </row>
    <row r="2896" spans="1:26" x14ac:dyDescent="0.25">
      <c r="A2896" s="31" t="s">
        <v>39</v>
      </c>
      <c r="B2896" s="11"/>
      <c r="C2896" s="12"/>
      <c r="D2896" s="28"/>
      <c r="E2896" s="28"/>
      <c r="F2896" s="28"/>
      <c r="G2896" s="10"/>
      <c r="H2896" s="15"/>
      <c r="I2896" s="10">
        <f t="shared" si="1199"/>
        <v>0</v>
      </c>
    </row>
    <row r="2897" spans="1:11" x14ac:dyDescent="0.25">
      <c r="A2897" s="31" t="s">
        <v>39</v>
      </c>
      <c r="B2897" s="11"/>
      <c r="C2897" s="12"/>
      <c r="D2897" s="28"/>
      <c r="E2897" s="28"/>
      <c r="F2897" s="28"/>
      <c r="G2897" s="10"/>
      <c r="H2897" s="15"/>
      <c r="I2897" s="10">
        <f t="shared" si="1199"/>
        <v>0</v>
      </c>
    </row>
    <row r="2898" spans="1:11" x14ac:dyDescent="0.25">
      <c r="A2898" s="32" t="s">
        <v>28</v>
      </c>
      <c r="B2898" s="11" t="s">
        <v>1289</v>
      </c>
      <c r="C2898" s="12"/>
      <c r="D2898" s="28"/>
      <c r="E2898" s="28"/>
      <c r="F2898" s="28"/>
      <c r="G2898" s="10">
        <v>1</v>
      </c>
      <c r="H2898" s="96">
        <v>1300</v>
      </c>
      <c r="I2898" s="10">
        <f t="shared" ref="I2898:I2916" si="1200">SUM(G2898*H2898)</f>
        <v>1300</v>
      </c>
      <c r="J2898" s="5" t="s">
        <v>1310</v>
      </c>
    </row>
    <row r="2899" spans="1:11" x14ac:dyDescent="0.25">
      <c r="A2899" s="32" t="s">
        <v>28</v>
      </c>
      <c r="B2899" s="11" t="s">
        <v>1294</v>
      </c>
      <c r="C2899" s="12"/>
      <c r="D2899" s="28"/>
      <c r="E2899" s="28"/>
      <c r="F2899" s="28"/>
      <c r="G2899" s="10">
        <v>1</v>
      </c>
      <c r="H2899" s="96">
        <v>210</v>
      </c>
      <c r="I2899" s="10">
        <f t="shared" si="1200"/>
        <v>210</v>
      </c>
    </row>
    <row r="2900" spans="1:11" x14ac:dyDescent="0.25">
      <c r="A2900" s="32" t="s">
        <v>28</v>
      </c>
      <c r="B2900" s="11"/>
      <c r="C2900" s="12"/>
      <c r="D2900" s="28"/>
      <c r="E2900" s="28"/>
      <c r="F2900" s="28"/>
      <c r="G2900" s="10"/>
      <c r="H2900" s="15"/>
      <c r="I2900" s="10">
        <f t="shared" si="1200"/>
        <v>0</v>
      </c>
    </row>
    <row r="2901" spans="1:11" x14ac:dyDescent="0.25">
      <c r="A2901" t="s">
        <v>26</v>
      </c>
      <c r="B2901" s="11"/>
      <c r="C2901" s="12"/>
      <c r="D2901" s="28"/>
      <c r="E2901" s="28"/>
      <c r="F2901" s="28"/>
      <c r="G2901" s="33">
        <v>0.1</v>
      </c>
      <c r="H2901" s="15">
        <f>SUM(I2898:I2900)</f>
        <v>1510</v>
      </c>
      <c r="I2901" s="10">
        <f t="shared" si="1200"/>
        <v>151</v>
      </c>
    </row>
    <row r="2902" spans="1:11" x14ac:dyDescent="0.25">
      <c r="B2902" s="11" t="s">
        <v>27</v>
      </c>
      <c r="C2902" s="12"/>
      <c r="D2902" s="28"/>
      <c r="E2902" s="28"/>
      <c r="F2902" s="28"/>
      <c r="G2902" s="10"/>
      <c r="H2902" s="15"/>
      <c r="I2902" s="10">
        <f t="shared" si="1200"/>
        <v>0</v>
      </c>
    </row>
    <row r="2903" spans="1:11" x14ac:dyDescent="0.25">
      <c r="B2903" s="11" t="s">
        <v>13</v>
      </c>
      <c r="C2903" s="12" t="s">
        <v>14</v>
      </c>
      <c r="D2903" s="28" t="s">
        <v>29</v>
      </c>
      <c r="E2903" s="28"/>
      <c r="F2903" s="28">
        <f>SUM(G2887:G2889)</f>
        <v>0</v>
      </c>
      <c r="G2903" s="34">
        <f>SUM(F2903)/20</f>
        <v>0</v>
      </c>
      <c r="H2903" s="23"/>
      <c r="I2903" s="10">
        <f t="shared" si="1200"/>
        <v>0</v>
      </c>
    </row>
    <row r="2904" spans="1:11" x14ac:dyDescent="0.25">
      <c r="B2904" s="11" t="s">
        <v>13</v>
      </c>
      <c r="C2904" s="12" t="s">
        <v>14</v>
      </c>
      <c r="D2904" s="28" t="s">
        <v>30</v>
      </c>
      <c r="E2904" s="28"/>
      <c r="F2904" s="28">
        <f>SUM(G2890:G2894)</f>
        <v>5</v>
      </c>
      <c r="G2904" s="34">
        <f>SUM(F2904)/10</f>
        <v>0.5</v>
      </c>
      <c r="H2904" s="23"/>
      <c r="I2904" s="10">
        <f t="shared" si="1200"/>
        <v>0</v>
      </c>
    </row>
    <row r="2905" spans="1:11" x14ac:dyDescent="0.25">
      <c r="B2905" s="11" t="s">
        <v>13</v>
      </c>
      <c r="C2905" s="12" t="s">
        <v>14</v>
      </c>
      <c r="D2905" s="28" t="s">
        <v>60</v>
      </c>
      <c r="E2905" s="28"/>
      <c r="F2905" s="69"/>
      <c r="G2905" s="34">
        <f>SUM(F2905)*0.25</f>
        <v>0</v>
      </c>
      <c r="H2905" s="23"/>
      <c r="I2905" s="10">
        <f t="shared" si="1200"/>
        <v>0</v>
      </c>
    </row>
    <row r="2906" spans="1:11" x14ac:dyDescent="0.25">
      <c r="B2906" s="11" t="s">
        <v>13</v>
      </c>
      <c r="C2906" s="12" t="s">
        <v>14</v>
      </c>
      <c r="D2906" s="28"/>
      <c r="E2906" s="28"/>
      <c r="F2906" s="28"/>
      <c r="G2906" s="34"/>
      <c r="H2906" s="23"/>
      <c r="I2906" s="10">
        <f t="shared" si="1200"/>
        <v>0</v>
      </c>
    </row>
    <row r="2907" spans="1:11" x14ac:dyDescent="0.25">
      <c r="B2907" s="11" t="s">
        <v>13</v>
      </c>
      <c r="C2907" s="12" t="s">
        <v>15</v>
      </c>
      <c r="D2907" s="28"/>
      <c r="E2907" s="28"/>
      <c r="F2907" s="28"/>
      <c r="G2907" s="34">
        <v>8</v>
      </c>
      <c r="H2907" s="23"/>
      <c r="I2907" s="10">
        <f t="shared" si="1200"/>
        <v>0</v>
      </c>
    </row>
    <row r="2908" spans="1:11" x14ac:dyDescent="0.25">
      <c r="B2908" s="11" t="s">
        <v>13</v>
      </c>
      <c r="C2908" s="12" t="s">
        <v>15</v>
      </c>
      <c r="D2908" s="28"/>
      <c r="E2908" s="28"/>
      <c r="F2908" s="28"/>
      <c r="G2908" s="34"/>
      <c r="H2908" s="23"/>
      <c r="I2908" s="10">
        <f t="shared" si="1200"/>
        <v>0</v>
      </c>
    </row>
    <row r="2909" spans="1:11" x14ac:dyDescent="0.25">
      <c r="B2909" s="11" t="s">
        <v>13</v>
      </c>
      <c r="C2909" s="12" t="s">
        <v>15</v>
      </c>
      <c r="D2909" s="28"/>
      <c r="E2909" s="28"/>
      <c r="F2909" s="28"/>
      <c r="G2909" s="34"/>
      <c r="H2909" s="23"/>
      <c r="I2909" s="10">
        <f t="shared" si="1200"/>
        <v>0</v>
      </c>
    </row>
    <row r="2910" spans="1:11" x14ac:dyDescent="0.25">
      <c r="B2910" s="11" t="s">
        <v>13</v>
      </c>
      <c r="C2910" s="12" t="s">
        <v>16</v>
      </c>
      <c r="D2910" s="28"/>
      <c r="E2910" s="28"/>
      <c r="F2910" s="28"/>
      <c r="G2910" s="34"/>
      <c r="H2910" s="23"/>
      <c r="I2910" s="10">
        <f t="shared" si="1200"/>
        <v>0</v>
      </c>
    </row>
    <row r="2911" spans="1:11" x14ac:dyDescent="0.25">
      <c r="B2911" s="11" t="s">
        <v>13</v>
      </c>
      <c r="C2911" s="12" t="s">
        <v>16</v>
      </c>
      <c r="D2911" s="28"/>
      <c r="E2911" s="28"/>
      <c r="F2911" s="28"/>
      <c r="G2911" s="34"/>
      <c r="H2911" s="23"/>
      <c r="I2911" s="10">
        <f t="shared" si="1200"/>
        <v>0</v>
      </c>
    </row>
    <row r="2912" spans="1:11" x14ac:dyDescent="0.25">
      <c r="B2912" s="11" t="s">
        <v>21</v>
      </c>
      <c r="C2912" s="12" t="s">
        <v>14</v>
      </c>
      <c r="D2912" s="28"/>
      <c r="E2912" s="28"/>
      <c r="F2912" s="28"/>
      <c r="G2912" s="22">
        <f>SUM(G2903:G2906)</f>
        <v>0.5</v>
      </c>
      <c r="H2912" s="15">
        <v>37.42</v>
      </c>
      <c r="I2912" s="10">
        <f t="shared" si="1200"/>
        <v>18.71</v>
      </c>
      <c r="K2912" s="5">
        <f>SUM(G2912)*I2885</f>
        <v>0.5</v>
      </c>
    </row>
    <row r="2913" spans="1:13" x14ac:dyDescent="0.25">
      <c r="B2913" s="11" t="s">
        <v>21</v>
      </c>
      <c r="C2913" s="12" t="s">
        <v>15</v>
      </c>
      <c r="D2913" s="28"/>
      <c r="E2913" s="28"/>
      <c r="F2913" s="28"/>
      <c r="G2913" s="22">
        <f>SUM(G2907:G2909)</f>
        <v>8</v>
      </c>
      <c r="H2913" s="15">
        <v>37.42</v>
      </c>
      <c r="I2913" s="10">
        <f t="shared" si="1200"/>
        <v>299.36</v>
      </c>
      <c r="L2913" s="5">
        <f>SUM(G2913)*I2885</f>
        <v>8</v>
      </c>
    </row>
    <row r="2914" spans="1:13" x14ac:dyDescent="0.25">
      <c r="B2914" s="11" t="s">
        <v>21</v>
      </c>
      <c r="C2914" s="12" t="s">
        <v>16</v>
      </c>
      <c r="D2914" s="28"/>
      <c r="E2914" s="28"/>
      <c r="F2914" s="28"/>
      <c r="G2914" s="22">
        <f>SUM(G2910:G2911)</f>
        <v>0</v>
      </c>
      <c r="H2914" s="15">
        <v>37.42</v>
      </c>
      <c r="I2914" s="10">
        <f t="shared" si="1200"/>
        <v>0</v>
      </c>
      <c r="M2914" s="5">
        <f>SUM(G2914)*I2885</f>
        <v>0</v>
      </c>
    </row>
    <row r="2915" spans="1:13" x14ac:dyDescent="0.25">
      <c r="B2915" s="11" t="s">
        <v>13</v>
      </c>
      <c r="C2915" s="12" t="s">
        <v>17</v>
      </c>
      <c r="D2915" s="28"/>
      <c r="E2915" s="28"/>
      <c r="F2915" s="28"/>
      <c r="G2915" s="34">
        <v>1</v>
      </c>
      <c r="H2915" s="15">
        <v>37.42</v>
      </c>
      <c r="I2915" s="10">
        <f t="shared" si="1200"/>
        <v>37.42</v>
      </c>
      <c r="L2915" s="5">
        <f>SUM(G2915)*I2885</f>
        <v>1</v>
      </c>
    </row>
    <row r="2916" spans="1:13" x14ac:dyDescent="0.25">
      <c r="B2916" s="11" t="s">
        <v>12</v>
      </c>
      <c r="C2916" s="12"/>
      <c r="D2916" s="28"/>
      <c r="E2916" s="28"/>
      <c r="F2916" s="28"/>
      <c r="G2916" s="10"/>
      <c r="H2916" s="15">
        <v>37.42</v>
      </c>
      <c r="I2916" s="10">
        <f t="shared" si="1200"/>
        <v>0</v>
      </c>
    </row>
    <row r="2917" spans="1:13" x14ac:dyDescent="0.25">
      <c r="B2917" s="11" t="s">
        <v>11</v>
      </c>
      <c r="C2917" s="12"/>
      <c r="D2917" s="28"/>
      <c r="E2917" s="28"/>
      <c r="F2917" s="28"/>
      <c r="G2917" s="10">
        <v>1</v>
      </c>
      <c r="H2917" s="15">
        <f>SUM(I2887:I2916)*0.01</f>
        <v>20.635150000000003</v>
      </c>
      <c r="I2917" s="10">
        <f>SUM(G2917*H2917)</f>
        <v>20.635150000000003</v>
      </c>
    </row>
    <row r="2918" spans="1:13" s="2" customFormat="1" x14ac:dyDescent="0.25">
      <c r="B2918" s="8" t="s">
        <v>10</v>
      </c>
      <c r="D2918" s="27"/>
      <c r="E2918" s="27"/>
      <c r="F2918" s="27"/>
      <c r="G2918" s="6">
        <f>SUM(G2912:G2915)</f>
        <v>9.5</v>
      </c>
      <c r="H2918" s="14"/>
      <c r="I2918" s="6">
        <f>SUM(I2887:I2917)</f>
        <v>2084.1501500000004</v>
      </c>
      <c r="J2918" s="6">
        <f>SUM(I2918)*I2885</f>
        <v>2084.1501500000004</v>
      </c>
      <c r="K2918" s="6">
        <f>SUM(K2912:K2917)</f>
        <v>0.5</v>
      </c>
      <c r="L2918" s="6">
        <f t="shared" ref="L2918:M2918" si="1201">SUM(L2912:L2917)</f>
        <v>9</v>
      </c>
      <c r="M2918" s="6">
        <f t="shared" si="1201"/>
        <v>0</v>
      </c>
    </row>
    <row r="2919" spans="1:13" ht="15.6" x14ac:dyDescent="0.3">
      <c r="A2919" s="3" t="s">
        <v>9</v>
      </c>
      <c r="B2919" s="67" t="str">
        <f>'JMS SHEDULE OF WORKS'!D94</f>
        <v>FF-09 Reception planter boxes</v>
      </c>
      <c r="D2919" s="26" t="str">
        <f>'JMS SHEDULE OF WORKS'!F94</f>
        <v>2200mm X 570mm X 350mm</v>
      </c>
      <c r="F2919" s="68" t="str">
        <f>'JMS SHEDULE OF WORKS'!J94</f>
        <v>RE-32</v>
      </c>
      <c r="H2919" s="13" t="s">
        <v>22</v>
      </c>
      <c r="I2919" s="24">
        <f>'JMS SHEDULE OF WORKS'!G94</f>
        <v>1</v>
      </c>
    </row>
    <row r="2920" spans="1:13" s="2" customFormat="1" x14ac:dyDescent="0.25">
      <c r="A2920" s="66" t="str">
        <f>'JMS SHEDULE OF WORKS'!A94</f>
        <v>6881/89</v>
      </c>
      <c r="B2920" s="8" t="s">
        <v>3</v>
      </c>
      <c r="C2920" s="2" t="s">
        <v>4</v>
      </c>
      <c r="D2920" s="27" t="s">
        <v>5</v>
      </c>
      <c r="E2920" s="27" t="s">
        <v>5</v>
      </c>
      <c r="F2920" s="27" t="s">
        <v>23</v>
      </c>
      <c r="G2920" s="6" t="s">
        <v>6</v>
      </c>
      <c r="H2920" s="14" t="s">
        <v>7</v>
      </c>
      <c r="I2920" s="6" t="s">
        <v>8</v>
      </c>
      <c r="J2920" s="6"/>
      <c r="K2920" s="6" t="s">
        <v>18</v>
      </c>
      <c r="L2920" s="6" t="s">
        <v>19</v>
      </c>
      <c r="M2920" s="6" t="s">
        <v>20</v>
      </c>
    </row>
    <row r="2921" spans="1:13" x14ac:dyDescent="0.25">
      <c r="A2921" s="30" t="s">
        <v>24</v>
      </c>
      <c r="B2921" s="11"/>
      <c r="C2921" s="12"/>
      <c r="D2921" s="28"/>
      <c r="E2921" s="28"/>
      <c r="F2921" s="28">
        <f t="shared" ref="F2921:F2928" si="1202">SUM(D2921*E2921)</f>
        <v>0</v>
      </c>
      <c r="G2921" s="10"/>
      <c r="H2921" s="15"/>
      <c r="I2921" s="10">
        <f t="shared" ref="I2921:I2928" si="1203">SUM(F2921*G2921)*H2921</f>
        <v>0</v>
      </c>
    </row>
    <row r="2922" spans="1:13" x14ac:dyDescent="0.25">
      <c r="A2922" s="30" t="s">
        <v>24</v>
      </c>
      <c r="B2922" s="11"/>
      <c r="C2922" s="12"/>
      <c r="D2922" s="28"/>
      <c r="E2922" s="28"/>
      <c r="F2922" s="28">
        <f t="shared" si="1202"/>
        <v>0</v>
      </c>
      <c r="G2922" s="10"/>
      <c r="H2922" s="15"/>
      <c r="I2922" s="10">
        <f t="shared" si="1203"/>
        <v>0</v>
      </c>
    </row>
    <row r="2923" spans="1:13" x14ac:dyDescent="0.25">
      <c r="A2923" s="30" t="s">
        <v>24</v>
      </c>
      <c r="B2923" s="11"/>
      <c r="C2923" s="12"/>
      <c r="D2923" s="28"/>
      <c r="E2923" s="28"/>
      <c r="F2923" s="28">
        <f t="shared" si="1202"/>
        <v>0</v>
      </c>
      <c r="G2923" s="10"/>
      <c r="H2923" s="15"/>
      <c r="I2923" s="10">
        <f t="shared" si="1203"/>
        <v>0</v>
      </c>
    </row>
    <row r="2924" spans="1:13" x14ac:dyDescent="0.25">
      <c r="A2924" s="31" t="s">
        <v>25</v>
      </c>
      <c r="B2924" s="11" t="s">
        <v>1250</v>
      </c>
      <c r="C2924" s="12" t="s">
        <v>1285</v>
      </c>
      <c r="D2924" s="28">
        <v>2.2000000000000002</v>
      </c>
      <c r="E2924" s="28">
        <v>0.6</v>
      </c>
      <c r="F2924" s="28">
        <f t="shared" si="1202"/>
        <v>1.32</v>
      </c>
      <c r="G2924" s="10">
        <v>1</v>
      </c>
      <c r="H2924" s="15">
        <v>15</v>
      </c>
      <c r="I2924" s="10">
        <f t="shared" si="1203"/>
        <v>19.8</v>
      </c>
    </row>
    <row r="2925" spans="1:13" x14ac:dyDescent="0.25">
      <c r="A2925" s="31" t="s">
        <v>25</v>
      </c>
      <c r="B2925" s="11" t="s">
        <v>1250</v>
      </c>
      <c r="C2925" s="12" t="s">
        <v>1285</v>
      </c>
      <c r="D2925" s="28">
        <v>2.2000000000000002</v>
      </c>
      <c r="E2925" s="28">
        <v>0.15</v>
      </c>
      <c r="F2925" s="28">
        <f t="shared" si="1202"/>
        <v>0.33</v>
      </c>
      <c r="G2925" s="10">
        <v>1</v>
      </c>
      <c r="H2925" s="15">
        <v>15</v>
      </c>
      <c r="I2925" s="10">
        <f t="shared" si="1203"/>
        <v>4.95</v>
      </c>
    </row>
    <row r="2926" spans="1:13" x14ac:dyDescent="0.25">
      <c r="A2926" s="31" t="s">
        <v>25</v>
      </c>
      <c r="B2926" s="11" t="s">
        <v>1250</v>
      </c>
      <c r="C2926" s="12" t="s">
        <v>1285</v>
      </c>
      <c r="D2926" s="28">
        <v>2.2000000000000002</v>
      </c>
      <c r="E2926" s="28">
        <v>0.4</v>
      </c>
      <c r="F2926" s="28">
        <f t="shared" si="1202"/>
        <v>0.88000000000000012</v>
      </c>
      <c r="G2926" s="10">
        <v>1</v>
      </c>
      <c r="H2926" s="15">
        <v>15</v>
      </c>
      <c r="I2926" s="10">
        <f t="shared" si="1203"/>
        <v>13.200000000000001</v>
      </c>
    </row>
    <row r="2927" spans="1:13" x14ac:dyDescent="0.25">
      <c r="A2927" s="31" t="s">
        <v>25</v>
      </c>
      <c r="B2927" s="11" t="s">
        <v>1250</v>
      </c>
      <c r="C2927" s="12" t="s">
        <v>1285</v>
      </c>
      <c r="D2927" s="28">
        <v>2.2000000000000002</v>
      </c>
      <c r="E2927" s="28">
        <v>0.3</v>
      </c>
      <c r="F2927" s="28">
        <f t="shared" si="1202"/>
        <v>0.66</v>
      </c>
      <c r="G2927" s="10">
        <v>1</v>
      </c>
      <c r="H2927" s="15">
        <v>15</v>
      </c>
      <c r="I2927" s="10">
        <f t="shared" si="1203"/>
        <v>9.9</v>
      </c>
    </row>
    <row r="2928" spans="1:13" x14ac:dyDescent="0.25">
      <c r="A2928" s="31" t="s">
        <v>25</v>
      </c>
      <c r="B2928" s="11" t="s">
        <v>1250</v>
      </c>
      <c r="C2928" s="12" t="s">
        <v>1285</v>
      </c>
      <c r="D2928" s="28">
        <v>0.6</v>
      </c>
      <c r="E2928" s="28">
        <v>0.15</v>
      </c>
      <c r="F2928" s="28">
        <f t="shared" si="1202"/>
        <v>0.09</v>
      </c>
      <c r="G2928" s="10">
        <v>1</v>
      </c>
      <c r="H2928" s="15">
        <v>15</v>
      </c>
      <c r="I2928" s="10">
        <f t="shared" si="1203"/>
        <v>1.3499999999999999</v>
      </c>
    </row>
    <row r="2929" spans="1:10" x14ac:dyDescent="0.25">
      <c r="A2929" s="31" t="s">
        <v>39</v>
      </c>
      <c r="B2929" s="11"/>
      <c r="C2929" s="12"/>
      <c r="D2929" s="28"/>
      <c r="E2929" s="28"/>
      <c r="F2929" s="28"/>
      <c r="G2929" s="10"/>
      <c r="H2929" s="15"/>
      <c r="I2929" s="10">
        <f t="shared" ref="I2929:I2931" si="1204">SUM(G2929*H2929)</f>
        <v>0</v>
      </c>
    </row>
    <row r="2930" spans="1:10" x14ac:dyDescent="0.25">
      <c r="A2930" s="31" t="s">
        <v>39</v>
      </c>
      <c r="B2930" s="11"/>
      <c r="C2930" s="12"/>
      <c r="D2930" s="28"/>
      <c r="E2930" s="28"/>
      <c r="F2930" s="28"/>
      <c r="G2930" s="10"/>
      <c r="H2930" s="15"/>
      <c r="I2930" s="10">
        <f t="shared" si="1204"/>
        <v>0</v>
      </c>
    </row>
    <row r="2931" spans="1:10" x14ac:dyDescent="0.25">
      <c r="A2931" s="31" t="s">
        <v>39</v>
      </c>
      <c r="B2931" s="11"/>
      <c r="C2931" s="12"/>
      <c r="D2931" s="28"/>
      <c r="E2931" s="28"/>
      <c r="F2931" s="28"/>
      <c r="G2931" s="10"/>
      <c r="H2931" s="15"/>
      <c r="I2931" s="10">
        <f t="shared" si="1204"/>
        <v>0</v>
      </c>
    </row>
    <row r="2932" spans="1:10" x14ac:dyDescent="0.25">
      <c r="A2932" s="32" t="s">
        <v>28</v>
      </c>
      <c r="B2932" s="11" t="s">
        <v>1289</v>
      </c>
      <c r="C2932" s="12"/>
      <c r="D2932" s="28"/>
      <c r="E2932" s="28"/>
      <c r="F2932" s="28"/>
      <c r="G2932" s="10">
        <v>1</v>
      </c>
      <c r="H2932" s="96">
        <v>1400</v>
      </c>
      <c r="I2932" s="10">
        <f t="shared" ref="I2932:I2933" si="1205">SUM(G2932*H2932)</f>
        <v>1400</v>
      </c>
      <c r="J2932" s="5" t="s">
        <v>1310</v>
      </c>
    </row>
    <row r="2933" spans="1:10" x14ac:dyDescent="0.25">
      <c r="A2933" s="32" t="s">
        <v>28</v>
      </c>
      <c r="B2933" s="11" t="s">
        <v>1294</v>
      </c>
      <c r="C2933" s="12"/>
      <c r="D2933" s="28"/>
      <c r="E2933" s="28"/>
      <c r="F2933" s="28"/>
      <c r="G2933" s="10">
        <v>1</v>
      </c>
      <c r="H2933" s="96">
        <v>220</v>
      </c>
      <c r="I2933" s="10">
        <f t="shared" si="1205"/>
        <v>220</v>
      </c>
    </row>
    <row r="2934" spans="1:10" x14ac:dyDescent="0.25">
      <c r="A2934" s="32" t="s">
        <v>28</v>
      </c>
      <c r="B2934" s="11"/>
      <c r="C2934" s="12"/>
      <c r="D2934" s="28"/>
      <c r="E2934" s="28"/>
      <c r="F2934" s="28"/>
      <c r="G2934" s="10"/>
      <c r="H2934" s="15"/>
      <c r="I2934" s="10">
        <f t="shared" ref="I2934:I2950" si="1206">SUM(G2934*H2934)</f>
        <v>0</v>
      </c>
    </row>
    <row r="2935" spans="1:10" x14ac:dyDescent="0.25">
      <c r="A2935" t="s">
        <v>26</v>
      </c>
      <c r="B2935" s="11"/>
      <c r="C2935" s="12"/>
      <c r="D2935" s="28"/>
      <c r="E2935" s="28"/>
      <c r="F2935" s="28"/>
      <c r="G2935" s="33">
        <v>0.1</v>
      </c>
      <c r="H2935" s="15">
        <f>SUM(I2932:I2934)</f>
        <v>1620</v>
      </c>
      <c r="I2935" s="10">
        <f t="shared" si="1206"/>
        <v>162</v>
      </c>
    </row>
    <row r="2936" spans="1:10" x14ac:dyDescent="0.25">
      <c r="B2936" s="11" t="s">
        <v>27</v>
      </c>
      <c r="C2936" s="12"/>
      <c r="D2936" s="28"/>
      <c r="E2936" s="28"/>
      <c r="F2936" s="28"/>
      <c r="G2936" s="10"/>
      <c r="H2936" s="15"/>
      <c r="I2936" s="10">
        <f t="shared" si="1206"/>
        <v>0</v>
      </c>
    </row>
    <row r="2937" spans="1:10" x14ac:dyDescent="0.25">
      <c r="B2937" s="11" t="s">
        <v>13</v>
      </c>
      <c r="C2937" s="12" t="s">
        <v>14</v>
      </c>
      <c r="D2937" s="28" t="s">
        <v>29</v>
      </c>
      <c r="E2937" s="28"/>
      <c r="F2937" s="28">
        <f>SUM(G2921:G2923)</f>
        <v>0</v>
      </c>
      <c r="G2937" s="34">
        <f>SUM(F2937)/20</f>
        <v>0</v>
      </c>
      <c r="H2937" s="23"/>
      <c r="I2937" s="10">
        <f t="shared" si="1206"/>
        <v>0</v>
      </c>
    </row>
    <row r="2938" spans="1:10" x14ac:dyDescent="0.25">
      <c r="B2938" s="11" t="s">
        <v>13</v>
      </c>
      <c r="C2938" s="12" t="s">
        <v>14</v>
      </c>
      <c r="D2938" s="28" t="s">
        <v>30</v>
      </c>
      <c r="E2938" s="28"/>
      <c r="F2938" s="28">
        <f>SUM(G2924:G2928)</f>
        <v>5</v>
      </c>
      <c r="G2938" s="34">
        <f>SUM(F2938)/10</f>
        <v>0.5</v>
      </c>
      <c r="H2938" s="23"/>
      <c r="I2938" s="10">
        <f t="shared" si="1206"/>
        <v>0</v>
      </c>
    </row>
    <row r="2939" spans="1:10" x14ac:dyDescent="0.25">
      <c r="B2939" s="11" t="s">
        <v>13</v>
      </c>
      <c r="C2939" s="12" t="s">
        <v>14</v>
      </c>
      <c r="D2939" s="28" t="s">
        <v>60</v>
      </c>
      <c r="E2939" s="28"/>
      <c r="F2939" s="69"/>
      <c r="G2939" s="34">
        <f>SUM(F2939)*0.25</f>
        <v>0</v>
      </c>
      <c r="H2939" s="23"/>
      <c r="I2939" s="10">
        <f t="shared" si="1206"/>
        <v>0</v>
      </c>
    </row>
    <row r="2940" spans="1:10" x14ac:dyDescent="0.25">
      <c r="B2940" s="11" t="s">
        <v>13</v>
      </c>
      <c r="C2940" s="12" t="s">
        <v>14</v>
      </c>
      <c r="D2940" s="28"/>
      <c r="E2940" s="28"/>
      <c r="F2940" s="28"/>
      <c r="G2940" s="34"/>
      <c r="H2940" s="23"/>
      <c r="I2940" s="10">
        <f t="shared" si="1206"/>
        <v>0</v>
      </c>
    </row>
    <row r="2941" spans="1:10" x14ac:dyDescent="0.25">
      <c r="B2941" s="11" t="s">
        <v>13</v>
      </c>
      <c r="C2941" s="12" t="s">
        <v>15</v>
      </c>
      <c r="D2941" s="28"/>
      <c r="E2941" s="28"/>
      <c r="F2941" s="28"/>
      <c r="G2941" s="34">
        <v>8</v>
      </c>
      <c r="H2941" s="23"/>
      <c r="I2941" s="10">
        <f t="shared" si="1206"/>
        <v>0</v>
      </c>
    </row>
    <row r="2942" spans="1:10" x14ac:dyDescent="0.25">
      <c r="B2942" s="11" t="s">
        <v>13</v>
      </c>
      <c r="C2942" s="12" t="s">
        <v>15</v>
      </c>
      <c r="D2942" s="28"/>
      <c r="E2942" s="28"/>
      <c r="F2942" s="28"/>
      <c r="G2942" s="34"/>
      <c r="H2942" s="23"/>
      <c r="I2942" s="10">
        <f t="shared" si="1206"/>
        <v>0</v>
      </c>
    </row>
    <row r="2943" spans="1:10" x14ac:dyDescent="0.25">
      <c r="B2943" s="11" t="s">
        <v>13</v>
      </c>
      <c r="C2943" s="12" t="s">
        <v>15</v>
      </c>
      <c r="D2943" s="28"/>
      <c r="E2943" s="28"/>
      <c r="F2943" s="28"/>
      <c r="G2943" s="34"/>
      <c r="H2943" s="23"/>
      <c r="I2943" s="10">
        <f t="shared" si="1206"/>
        <v>0</v>
      </c>
    </row>
    <row r="2944" spans="1:10" x14ac:dyDescent="0.25">
      <c r="B2944" s="11" t="s">
        <v>13</v>
      </c>
      <c r="C2944" s="12" t="s">
        <v>16</v>
      </c>
      <c r="D2944" s="28"/>
      <c r="E2944" s="28"/>
      <c r="F2944" s="28"/>
      <c r="G2944" s="34"/>
      <c r="H2944" s="23"/>
      <c r="I2944" s="10">
        <f t="shared" si="1206"/>
        <v>0</v>
      </c>
    </row>
    <row r="2945" spans="1:13" x14ac:dyDescent="0.25">
      <c r="B2945" s="11" t="s">
        <v>13</v>
      </c>
      <c r="C2945" s="12" t="s">
        <v>16</v>
      </c>
      <c r="D2945" s="28"/>
      <c r="E2945" s="28"/>
      <c r="F2945" s="28"/>
      <c r="G2945" s="34"/>
      <c r="H2945" s="23"/>
      <c r="I2945" s="10">
        <f t="shared" si="1206"/>
        <v>0</v>
      </c>
    </row>
    <row r="2946" spans="1:13" x14ac:dyDescent="0.25">
      <c r="B2946" s="11" t="s">
        <v>21</v>
      </c>
      <c r="C2946" s="12" t="s">
        <v>14</v>
      </c>
      <c r="D2946" s="28"/>
      <c r="E2946" s="28"/>
      <c r="F2946" s="28"/>
      <c r="G2946" s="22">
        <f>SUM(G2937:G2940)</f>
        <v>0.5</v>
      </c>
      <c r="H2946" s="15">
        <v>37.42</v>
      </c>
      <c r="I2946" s="10">
        <f t="shared" si="1206"/>
        <v>18.71</v>
      </c>
      <c r="K2946" s="5">
        <f>SUM(G2946)*I2919</f>
        <v>0.5</v>
      </c>
    </row>
    <row r="2947" spans="1:13" x14ac:dyDescent="0.25">
      <c r="B2947" s="11" t="s">
        <v>21</v>
      </c>
      <c r="C2947" s="12" t="s">
        <v>15</v>
      </c>
      <c r="D2947" s="28"/>
      <c r="E2947" s="28"/>
      <c r="F2947" s="28"/>
      <c r="G2947" s="22">
        <f>SUM(G2941:G2943)</f>
        <v>8</v>
      </c>
      <c r="H2947" s="15">
        <v>37.42</v>
      </c>
      <c r="I2947" s="10">
        <f t="shared" si="1206"/>
        <v>299.36</v>
      </c>
      <c r="L2947" s="5">
        <f>SUM(G2947)*I2919</f>
        <v>8</v>
      </c>
    </row>
    <row r="2948" spans="1:13" x14ac:dyDescent="0.25">
      <c r="B2948" s="11" t="s">
        <v>21</v>
      </c>
      <c r="C2948" s="12" t="s">
        <v>16</v>
      </c>
      <c r="D2948" s="28"/>
      <c r="E2948" s="28"/>
      <c r="F2948" s="28"/>
      <c r="G2948" s="22">
        <f>SUM(G2944:G2945)</f>
        <v>0</v>
      </c>
      <c r="H2948" s="15">
        <v>37.42</v>
      </c>
      <c r="I2948" s="10">
        <f t="shared" si="1206"/>
        <v>0</v>
      </c>
      <c r="M2948" s="5">
        <f>SUM(G2948)*I2919</f>
        <v>0</v>
      </c>
    </row>
    <row r="2949" spans="1:13" x14ac:dyDescent="0.25">
      <c r="B2949" s="11" t="s">
        <v>13</v>
      </c>
      <c r="C2949" s="12" t="s">
        <v>17</v>
      </c>
      <c r="D2949" s="28"/>
      <c r="E2949" s="28"/>
      <c r="F2949" s="28"/>
      <c r="G2949" s="34">
        <v>1</v>
      </c>
      <c r="H2949" s="15">
        <v>37.42</v>
      </c>
      <c r="I2949" s="10">
        <f t="shared" si="1206"/>
        <v>37.42</v>
      </c>
      <c r="L2949" s="5">
        <f>SUM(G2949)*I2919</f>
        <v>1</v>
      </c>
    </row>
    <row r="2950" spans="1:13" x14ac:dyDescent="0.25">
      <c r="B2950" s="11" t="s">
        <v>12</v>
      </c>
      <c r="C2950" s="12"/>
      <c r="D2950" s="28"/>
      <c r="E2950" s="28"/>
      <c r="F2950" s="28"/>
      <c r="G2950" s="10"/>
      <c r="H2950" s="15">
        <v>37.42</v>
      </c>
      <c r="I2950" s="10">
        <f t="shared" si="1206"/>
        <v>0</v>
      </c>
    </row>
    <row r="2951" spans="1:13" x14ac:dyDescent="0.25">
      <c r="B2951" s="11" t="s">
        <v>11</v>
      </c>
      <c r="C2951" s="12"/>
      <c r="D2951" s="28"/>
      <c r="E2951" s="28"/>
      <c r="F2951" s="28"/>
      <c r="G2951" s="10">
        <v>1</v>
      </c>
      <c r="H2951" s="15">
        <f>SUM(I2921:I2950)*0.01</f>
        <v>21.866900000000001</v>
      </c>
      <c r="I2951" s="10">
        <f>SUM(G2951*H2951)</f>
        <v>21.866900000000001</v>
      </c>
    </row>
    <row r="2952" spans="1:13" s="2" customFormat="1" x14ac:dyDescent="0.25">
      <c r="B2952" s="8" t="s">
        <v>10</v>
      </c>
      <c r="D2952" s="27"/>
      <c r="E2952" s="27"/>
      <c r="F2952" s="27"/>
      <c r="G2952" s="6">
        <f>SUM(G2946:G2949)</f>
        <v>9.5</v>
      </c>
      <c r="H2952" s="14"/>
      <c r="I2952" s="6">
        <f>SUM(I2921:I2951)</f>
        <v>2208.5569</v>
      </c>
      <c r="J2952" s="6">
        <f>SUM(I2952)*I2919</f>
        <v>2208.5569</v>
      </c>
      <c r="K2952" s="6">
        <f>SUM(K2946:K2951)</f>
        <v>0.5</v>
      </c>
      <c r="L2952" s="6">
        <f t="shared" ref="L2952" si="1207">SUM(L2946:L2951)</f>
        <v>9</v>
      </c>
      <c r="M2952" s="6">
        <f t="shared" ref="M2952" si="1208">SUM(M2946:M2951)</f>
        <v>0</v>
      </c>
    </row>
    <row r="2953" spans="1:13" ht="15.6" x14ac:dyDescent="0.3">
      <c r="A2953" s="3" t="s">
        <v>9</v>
      </c>
      <c r="B2953" s="67" t="str">
        <f>'JMS SHEDULE OF WORKS'!D95</f>
        <v>IW-40 Cladding support system</v>
      </c>
      <c r="D2953" s="26">
        <f>'JMS SHEDULE OF WORKS'!F95</f>
        <v>0</v>
      </c>
      <c r="F2953" s="68">
        <f>'JMS SHEDULE OF WORKS'!J95</f>
        <v>0</v>
      </c>
      <c r="H2953" s="13" t="s">
        <v>22</v>
      </c>
      <c r="I2953" s="24">
        <f>'JMS SHEDULE OF WORKS'!G95</f>
        <v>0</v>
      </c>
    </row>
    <row r="2954" spans="1:13" s="2" customFormat="1" x14ac:dyDescent="0.25">
      <c r="A2954" s="66" t="str">
        <f>'JMS SHEDULE OF WORKS'!A95</f>
        <v>6881/90</v>
      </c>
      <c r="B2954" s="8" t="s">
        <v>3</v>
      </c>
      <c r="C2954" s="2" t="s">
        <v>4</v>
      </c>
      <c r="D2954" s="27" t="s">
        <v>5</v>
      </c>
      <c r="E2954" s="27" t="s">
        <v>5</v>
      </c>
      <c r="F2954" s="27" t="s">
        <v>23</v>
      </c>
      <c r="G2954" s="6" t="s">
        <v>6</v>
      </c>
      <c r="H2954" s="14" t="s">
        <v>7</v>
      </c>
      <c r="I2954" s="6" t="s">
        <v>8</v>
      </c>
      <c r="J2954" s="6"/>
      <c r="K2954" s="6" t="s">
        <v>18</v>
      </c>
      <c r="L2954" s="6" t="s">
        <v>19</v>
      </c>
      <c r="M2954" s="6" t="s">
        <v>20</v>
      </c>
    </row>
    <row r="2955" spans="1:13" x14ac:dyDescent="0.25">
      <c r="A2955" s="30" t="s">
        <v>24</v>
      </c>
      <c r="B2955" s="11"/>
      <c r="C2955" s="12"/>
      <c r="D2955" s="28"/>
      <c r="E2955" s="28"/>
      <c r="F2955" s="28">
        <f t="shared" ref="F2955:F2960" si="1209">SUM(D2955*E2955)</f>
        <v>0</v>
      </c>
      <c r="G2955" s="10"/>
      <c r="H2955" s="15"/>
      <c r="I2955" s="10">
        <f t="shared" ref="I2955:I2960" si="1210">SUM(F2955*G2955)*H2955</f>
        <v>0</v>
      </c>
    </row>
    <row r="2956" spans="1:13" x14ac:dyDescent="0.25">
      <c r="A2956" s="30" t="s">
        <v>24</v>
      </c>
      <c r="B2956" s="11"/>
      <c r="C2956" s="12"/>
      <c r="D2956" s="28"/>
      <c r="E2956" s="28"/>
      <c r="F2956" s="28">
        <f t="shared" si="1209"/>
        <v>0</v>
      </c>
      <c r="G2956" s="10"/>
      <c r="H2956" s="15"/>
      <c r="I2956" s="10">
        <f t="shared" si="1210"/>
        <v>0</v>
      </c>
    </row>
    <row r="2957" spans="1:13" x14ac:dyDescent="0.25">
      <c r="A2957" s="30" t="s">
        <v>24</v>
      </c>
      <c r="B2957" s="11"/>
      <c r="C2957" s="12"/>
      <c r="D2957" s="28"/>
      <c r="E2957" s="28"/>
      <c r="F2957" s="28">
        <f t="shared" si="1209"/>
        <v>0</v>
      </c>
      <c r="G2957" s="10"/>
      <c r="H2957" s="15"/>
      <c r="I2957" s="10">
        <f t="shared" si="1210"/>
        <v>0</v>
      </c>
    </row>
    <row r="2958" spans="1:13" x14ac:dyDescent="0.25">
      <c r="A2958" s="31" t="s">
        <v>25</v>
      </c>
      <c r="B2958" s="11"/>
      <c r="C2958" s="12"/>
      <c r="D2958" s="28"/>
      <c r="E2958" s="28"/>
      <c r="F2958" s="28">
        <f t="shared" si="1209"/>
        <v>0</v>
      </c>
      <c r="G2958" s="10"/>
      <c r="H2958" s="15"/>
      <c r="I2958" s="10">
        <f t="shared" si="1210"/>
        <v>0</v>
      </c>
    </row>
    <row r="2959" spans="1:13" x14ac:dyDescent="0.25">
      <c r="A2959" s="31" t="s">
        <v>25</v>
      </c>
      <c r="B2959" s="11"/>
      <c r="C2959" s="12"/>
      <c r="D2959" s="28"/>
      <c r="E2959" s="28"/>
      <c r="F2959" s="28">
        <f t="shared" si="1209"/>
        <v>0</v>
      </c>
      <c r="G2959" s="10"/>
      <c r="H2959" s="15"/>
      <c r="I2959" s="10">
        <f t="shared" si="1210"/>
        <v>0</v>
      </c>
    </row>
    <row r="2960" spans="1:13" x14ac:dyDescent="0.25">
      <c r="A2960" s="31" t="s">
        <v>25</v>
      </c>
      <c r="B2960" s="11"/>
      <c r="C2960" s="12"/>
      <c r="D2960" s="28"/>
      <c r="E2960" s="28"/>
      <c r="F2960" s="28">
        <f t="shared" si="1209"/>
        <v>0</v>
      </c>
      <c r="G2960" s="10"/>
      <c r="H2960" s="15"/>
      <c r="I2960" s="10">
        <f t="shared" si="1210"/>
        <v>0</v>
      </c>
    </row>
    <row r="2961" spans="1:9" x14ac:dyDescent="0.25">
      <c r="A2961" s="31" t="s">
        <v>39</v>
      </c>
      <c r="B2961" s="11"/>
      <c r="C2961" s="12"/>
      <c r="D2961" s="28"/>
      <c r="E2961" s="28"/>
      <c r="F2961" s="28"/>
      <c r="G2961" s="10"/>
      <c r="H2961" s="15"/>
      <c r="I2961" s="10">
        <f t="shared" ref="I2961:I2963" si="1211">SUM(G2961*H2961)</f>
        <v>0</v>
      </c>
    </row>
    <row r="2962" spans="1:9" x14ac:dyDescent="0.25">
      <c r="A2962" s="31" t="s">
        <v>39</v>
      </c>
      <c r="B2962" s="11"/>
      <c r="C2962" s="12"/>
      <c r="D2962" s="28"/>
      <c r="E2962" s="28"/>
      <c r="F2962" s="28"/>
      <c r="G2962" s="10"/>
      <c r="H2962" s="15"/>
      <c r="I2962" s="10">
        <f t="shared" si="1211"/>
        <v>0</v>
      </c>
    </row>
    <row r="2963" spans="1:9" x14ac:dyDescent="0.25">
      <c r="A2963" s="31" t="s">
        <v>39</v>
      </c>
      <c r="B2963" s="11"/>
      <c r="C2963" s="12"/>
      <c r="D2963" s="28"/>
      <c r="E2963" s="28"/>
      <c r="F2963" s="28"/>
      <c r="G2963" s="10"/>
      <c r="H2963" s="15"/>
      <c r="I2963" s="10">
        <f t="shared" si="1211"/>
        <v>0</v>
      </c>
    </row>
    <row r="2964" spans="1:9" x14ac:dyDescent="0.25">
      <c r="A2964" s="32" t="s">
        <v>28</v>
      </c>
      <c r="B2964" s="11"/>
      <c r="C2964" s="12"/>
      <c r="D2964" s="28"/>
      <c r="E2964" s="28"/>
      <c r="F2964" s="28"/>
      <c r="G2964" s="10"/>
      <c r="H2964" s="15"/>
      <c r="I2964" s="10">
        <f t="shared" ref="I2964:I2982" si="1212">SUM(G2964*H2964)</f>
        <v>0</v>
      </c>
    </row>
    <row r="2965" spans="1:9" x14ac:dyDescent="0.25">
      <c r="A2965" s="32" t="s">
        <v>28</v>
      </c>
      <c r="B2965" s="11"/>
      <c r="C2965" s="12"/>
      <c r="D2965" s="28"/>
      <c r="E2965" s="28"/>
      <c r="F2965" s="28"/>
      <c r="G2965" s="10"/>
      <c r="H2965" s="15"/>
      <c r="I2965" s="10">
        <f t="shared" si="1212"/>
        <v>0</v>
      </c>
    </row>
    <row r="2966" spans="1:9" x14ac:dyDescent="0.25">
      <c r="A2966" s="32" t="s">
        <v>28</v>
      </c>
      <c r="B2966" s="11"/>
      <c r="C2966" s="12"/>
      <c r="D2966" s="28"/>
      <c r="E2966" s="28"/>
      <c r="F2966" s="28"/>
      <c r="G2966" s="10"/>
      <c r="H2966" s="15"/>
      <c r="I2966" s="10">
        <f t="shared" si="1212"/>
        <v>0</v>
      </c>
    </row>
    <row r="2967" spans="1:9" x14ac:dyDescent="0.25">
      <c r="A2967" t="s">
        <v>26</v>
      </c>
      <c r="B2967" s="11"/>
      <c r="C2967" s="12"/>
      <c r="D2967" s="28"/>
      <c r="E2967" s="28"/>
      <c r="F2967" s="28"/>
      <c r="G2967" s="33">
        <v>0.1</v>
      </c>
      <c r="H2967" s="15">
        <f>SUM(I2964:I2966)</f>
        <v>0</v>
      </c>
      <c r="I2967" s="10">
        <f t="shared" si="1212"/>
        <v>0</v>
      </c>
    </row>
    <row r="2968" spans="1:9" x14ac:dyDescent="0.25">
      <c r="B2968" s="11" t="s">
        <v>27</v>
      </c>
      <c r="C2968" s="12"/>
      <c r="D2968" s="28"/>
      <c r="E2968" s="28"/>
      <c r="F2968" s="28"/>
      <c r="G2968" s="10"/>
      <c r="H2968" s="15"/>
      <c r="I2968" s="10">
        <f t="shared" si="1212"/>
        <v>0</v>
      </c>
    </row>
    <row r="2969" spans="1:9" x14ac:dyDescent="0.25">
      <c r="B2969" s="11" t="s">
        <v>13</v>
      </c>
      <c r="C2969" s="12" t="s">
        <v>14</v>
      </c>
      <c r="D2969" s="28" t="s">
        <v>29</v>
      </c>
      <c r="E2969" s="28"/>
      <c r="F2969" s="28">
        <f>SUM(G2955:G2957)</f>
        <v>0</v>
      </c>
      <c r="G2969" s="34">
        <f>SUM(F2969)/20</f>
        <v>0</v>
      </c>
      <c r="H2969" s="23"/>
      <c r="I2969" s="10">
        <f t="shared" si="1212"/>
        <v>0</v>
      </c>
    </row>
    <row r="2970" spans="1:9" x14ac:dyDescent="0.25">
      <c r="B2970" s="11" t="s">
        <v>13</v>
      </c>
      <c r="C2970" s="12" t="s">
        <v>14</v>
      </c>
      <c r="D2970" s="28" t="s">
        <v>30</v>
      </c>
      <c r="E2970" s="28"/>
      <c r="F2970" s="28">
        <f>SUM(G2958:G2960)</f>
        <v>0</v>
      </c>
      <c r="G2970" s="34">
        <f>SUM(F2970)/10</f>
        <v>0</v>
      </c>
      <c r="H2970" s="23"/>
      <c r="I2970" s="10">
        <f t="shared" si="1212"/>
        <v>0</v>
      </c>
    </row>
    <row r="2971" spans="1:9" x14ac:dyDescent="0.25">
      <c r="B2971" s="11" t="s">
        <v>13</v>
      </c>
      <c r="C2971" s="12" t="s">
        <v>14</v>
      </c>
      <c r="D2971" s="28" t="s">
        <v>60</v>
      </c>
      <c r="E2971" s="28"/>
      <c r="F2971" s="69"/>
      <c r="G2971" s="34">
        <f>SUM(F2971)*0.25</f>
        <v>0</v>
      </c>
      <c r="H2971" s="23"/>
      <c r="I2971" s="10">
        <f t="shared" si="1212"/>
        <v>0</v>
      </c>
    </row>
    <row r="2972" spans="1:9" x14ac:dyDescent="0.25">
      <c r="B2972" s="11" t="s">
        <v>13</v>
      </c>
      <c r="C2972" s="12" t="s">
        <v>14</v>
      </c>
      <c r="D2972" s="28"/>
      <c r="E2972" s="28"/>
      <c r="F2972" s="28"/>
      <c r="G2972" s="34"/>
      <c r="H2972" s="23"/>
      <c r="I2972" s="10">
        <f t="shared" si="1212"/>
        <v>0</v>
      </c>
    </row>
    <row r="2973" spans="1:9" x14ac:dyDescent="0.25">
      <c r="B2973" s="11" t="s">
        <v>13</v>
      </c>
      <c r="C2973" s="12" t="s">
        <v>15</v>
      </c>
      <c r="D2973" s="28"/>
      <c r="E2973" s="28"/>
      <c r="F2973" s="28"/>
      <c r="G2973" s="34"/>
      <c r="H2973" s="23"/>
      <c r="I2973" s="10">
        <f t="shared" si="1212"/>
        <v>0</v>
      </c>
    </row>
    <row r="2974" spans="1:9" x14ac:dyDescent="0.25">
      <c r="B2974" s="11" t="s">
        <v>13</v>
      </c>
      <c r="C2974" s="12" t="s">
        <v>15</v>
      </c>
      <c r="D2974" s="28"/>
      <c r="E2974" s="28"/>
      <c r="F2974" s="28"/>
      <c r="G2974" s="34"/>
      <c r="H2974" s="23"/>
      <c r="I2974" s="10">
        <f t="shared" si="1212"/>
        <v>0</v>
      </c>
    </row>
    <row r="2975" spans="1:9" x14ac:dyDescent="0.25">
      <c r="B2975" s="11" t="s">
        <v>13</v>
      </c>
      <c r="C2975" s="12" t="s">
        <v>15</v>
      </c>
      <c r="D2975" s="28"/>
      <c r="E2975" s="28"/>
      <c r="F2975" s="28"/>
      <c r="G2975" s="34"/>
      <c r="H2975" s="23"/>
      <c r="I2975" s="10">
        <f t="shared" si="1212"/>
        <v>0</v>
      </c>
    </row>
    <row r="2976" spans="1:9" x14ac:dyDescent="0.25">
      <c r="B2976" s="11" t="s">
        <v>13</v>
      </c>
      <c r="C2976" s="12" t="s">
        <v>16</v>
      </c>
      <c r="D2976" s="28"/>
      <c r="E2976" s="28"/>
      <c r="F2976" s="28"/>
      <c r="G2976" s="34"/>
      <c r="H2976" s="23"/>
      <c r="I2976" s="10">
        <f t="shared" si="1212"/>
        <v>0</v>
      </c>
    </row>
    <row r="2977" spans="1:59" x14ac:dyDescent="0.25">
      <c r="B2977" s="11" t="s">
        <v>13</v>
      </c>
      <c r="C2977" s="12" t="s">
        <v>16</v>
      </c>
      <c r="D2977" s="28"/>
      <c r="E2977" s="28"/>
      <c r="F2977" s="28"/>
      <c r="G2977" s="34"/>
      <c r="H2977" s="23"/>
      <c r="I2977" s="10">
        <f t="shared" si="1212"/>
        <v>0</v>
      </c>
    </row>
    <row r="2978" spans="1:59" x14ac:dyDescent="0.25">
      <c r="B2978" s="11" t="s">
        <v>21</v>
      </c>
      <c r="C2978" s="12" t="s">
        <v>14</v>
      </c>
      <c r="D2978" s="28"/>
      <c r="E2978" s="28"/>
      <c r="F2978" s="28"/>
      <c r="G2978" s="22">
        <f>SUM(G2969:G2972)</f>
        <v>0</v>
      </c>
      <c r="H2978" s="15">
        <v>37.42</v>
      </c>
      <c r="I2978" s="10">
        <f t="shared" si="1212"/>
        <v>0</v>
      </c>
      <c r="K2978" s="5">
        <f>SUM(G2978)*I2953</f>
        <v>0</v>
      </c>
    </row>
    <row r="2979" spans="1:59" x14ac:dyDescent="0.25">
      <c r="B2979" s="11" t="s">
        <v>21</v>
      </c>
      <c r="C2979" s="12" t="s">
        <v>15</v>
      </c>
      <c r="D2979" s="28"/>
      <c r="E2979" s="28"/>
      <c r="F2979" s="28"/>
      <c r="G2979" s="22">
        <f>SUM(G2973:G2975)</f>
        <v>0</v>
      </c>
      <c r="H2979" s="15">
        <v>37.42</v>
      </c>
      <c r="I2979" s="10">
        <f t="shared" si="1212"/>
        <v>0</v>
      </c>
      <c r="L2979" s="5">
        <f>SUM(G2979)*I2953</f>
        <v>0</v>
      </c>
    </row>
    <row r="2980" spans="1:59" x14ac:dyDescent="0.25">
      <c r="B2980" s="11" t="s">
        <v>21</v>
      </c>
      <c r="C2980" s="12" t="s">
        <v>16</v>
      </c>
      <c r="D2980" s="28"/>
      <c r="E2980" s="28"/>
      <c r="F2980" s="28"/>
      <c r="G2980" s="22">
        <f>SUM(G2976:G2977)</f>
        <v>0</v>
      </c>
      <c r="H2980" s="15">
        <v>37.42</v>
      </c>
      <c r="I2980" s="10">
        <f t="shared" si="1212"/>
        <v>0</v>
      </c>
      <c r="M2980" s="5">
        <f>SUM(G2980)*I2953</f>
        <v>0</v>
      </c>
    </row>
    <row r="2981" spans="1:59" x14ac:dyDescent="0.25">
      <c r="B2981" s="11" t="s">
        <v>13</v>
      </c>
      <c r="C2981" s="12" t="s">
        <v>17</v>
      </c>
      <c r="D2981" s="28"/>
      <c r="E2981" s="28"/>
      <c r="F2981" s="28"/>
      <c r="G2981" s="34"/>
      <c r="H2981" s="15">
        <v>37.42</v>
      </c>
      <c r="I2981" s="10">
        <f t="shared" si="1212"/>
        <v>0</v>
      </c>
      <c r="L2981" s="5">
        <f>SUM(G2981)*I2953</f>
        <v>0</v>
      </c>
    </row>
    <row r="2982" spans="1:59" x14ac:dyDescent="0.25">
      <c r="B2982" s="11" t="s">
        <v>12</v>
      </c>
      <c r="C2982" s="12"/>
      <c r="D2982" s="28"/>
      <c r="E2982" s="28"/>
      <c r="F2982" s="28"/>
      <c r="G2982" s="10"/>
      <c r="H2982" s="15">
        <v>37.42</v>
      </c>
      <c r="I2982" s="10">
        <f t="shared" si="1212"/>
        <v>0</v>
      </c>
    </row>
    <row r="2983" spans="1:59" x14ac:dyDescent="0.25">
      <c r="B2983" s="11" t="s">
        <v>11</v>
      </c>
      <c r="C2983" s="12"/>
      <c r="D2983" s="28"/>
      <c r="E2983" s="28"/>
      <c r="F2983" s="28"/>
      <c r="G2983" s="10">
        <v>1</v>
      </c>
      <c r="H2983" s="15">
        <f>SUM(I2955:I2982)*0.01</f>
        <v>0</v>
      </c>
      <c r="I2983" s="10">
        <f>SUM(G2983*H2983)</f>
        <v>0</v>
      </c>
    </row>
    <row r="2984" spans="1:59" s="2" customFormat="1" x14ac:dyDescent="0.25">
      <c r="B2984" s="8" t="s">
        <v>10</v>
      </c>
      <c r="D2984" s="27"/>
      <c r="E2984" s="27"/>
      <c r="F2984" s="27"/>
      <c r="G2984" s="6">
        <f>SUM(G2978:G2981)</f>
        <v>0</v>
      </c>
      <c r="H2984" s="14"/>
      <c r="I2984" s="6">
        <f>SUM(I2955:I2983)</f>
        <v>0</v>
      </c>
      <c r="J2984" s="6">
        <f>SUM(I2984)*I2953</f>
        <v>0</v>
      </c>
      <c r="K2984" s="6">
        <f>SUM(K2978:K2983)</f>
        <v>0</v>
      </c>
      <c r="L2984" s="6">
        <f t="shared" ref="L2984" si="1213">SUM(L2978:L2983)</f>
        <v>0</v>
      </c>
      <c r="M2984" s="6">
        <f t="shared" ref="M2984" si="1214">SUM(M2978:M2983)</f>
        <v>0</v>
      </c>
    </row>
    <row r="2985" spans="1:59" ht="15.6" x14ac:dyDescent="0.3">
      <c r="A2985" s="309" t="s">
        <v>9</v>
      </c>
      <c r="B2985" s="310" t="str">
        <f>'JMS SHEDULE OF WORKS'!D96</f>
        <v>FF-03 Reception devider unit</v>
      </c>
      <c r="C2985" s="311"/>
      <c r="D2985" s="312" t="str">
        <f>'JMS SHEDULE OF WORKS'!F96</f>
        <v>3830mm X 440mm X 630mm</v>
      </c>
      <c r="E2985" s="312"/>
      <c r="F2985" s="313" t="str">
        <f>'JMS SHEDULE OF WORKS'!J96</f>
        <v>RE-41</v>
      </c>
      <c r="G2985" s="314"/>
      <c r="H2985" s="315" t="s">
        <v>22</v>
      </c>
      <c r="I2985" s="316">
        <f>'JMS SHEDULE OF WORKS'!G96</f>
        <v>1</v>
      </c>
      <c r="J2985" s="314"/>
      <c r="K2985" s="314"/>
      <c r="L2985" s="314"/>
      <c r="M2985" s="314"/>
      <c r="N2985" s="309" t="s">
        <v>9</v>
      </c>
      <c r="O2985" s="364" t="s">
        <v>1509</v>
      </c>
      <c r="P2985" s="311"/>
      <c r="Q2985" s="312">
        <f>'JMS SHEDULE OF WORKS'!S96</f>
        <v>0</v>
      </c>
      <c r="R2985" s="312"/>
      <c r="S2985" s="313">
        <f>'JMS SHEDULE OF WORKS'!W96</f>
        <v>0</v>
      </c>
      <c r="T2985" s="314"/>
      <c r="U2985" s="315" t="s">
        <v>22</v>
      </c>
      <c r="V2985" s="316">
        <f>'JMS SHEDULE OF WORKS'!T96</f>
        <v>0</v>
      </c>
      <c r="W2985" s="314"/>
      <c r="X2985" s="314"/>
      <c r="Y2985" s="314"/>
      <c r="Z2985" s="314"/>
      <c r="AA2985" s="309" t="s">
        <v>9</v>
      </c>
      <c r="AB2985" s="310">
        <f>'JMS SHEDULE OF WORKS'!AD96</f>
        <v>0</v>
      </c>
      <c r="AC2985" s="311"/>
      <c r="AD2985" s="312">
        <f>'JMS SHEDULE OF WORKS'!AF96</f>
        <v>0</v>
      </c>
      <c r="AE2985" s="312"/>
      <c r="AF2985" s="313">
        <f>'JMS SHEDULE OF WORKS'!AJ96</f>
        <v>0</v>
      </c>
      <c r="AG2985" s="314"/>
      <c r="AH2985" s="315" t="s">
        <v>22</v>
      </c>
      <c r="AI2985" s="316">
        <f>'JMS SHEDULE OF WORKS'!AG96</f>
        <v>0</v>
      </c>
      <c r="AJ2985" s="314"/>
      <c r="AK2985" s="311"/>
      <c r="AL2985" s="311"/>
      <c r="AM2985" s="311"/>
      <c r="AN2985" s="309" t="s">
        <v>9</v>
      </c>
      <c r="AO2985" s="310">
        <f>'JMS SHEDULE OF WORKS'!AQ96</f>
        <v>0</v>
      </c>
      <c r="AP2985" s="311"/>
      <c r="AQ2985" s="312">
        <f>'JMS SHEDULE OF WORKS'!AS96</f>
        <v>0</v>
      </c>
      <c r="AR2985" s="312"/>
      <c r="AS2985" s="313">
        <f>'JMS SHEDULE OF WORKS'!AW96</f>
        <v>0</v>
      </c>
      <c r="AT2985" s="314"/>
      <c r="AU2985" s="315" t="s">
        <v>22</v>
      </c>
      <c r="AV2985" s="316">
        <f>'JMS SHEDULE OF WORKS'!AT96</f>
        <v>0</v>
      </c>
      <c r="AW2985" s="314"/>
      <c r="AX2985" s="3" t="s">
        <v>9</v>
      </c>
      <c r="AY2985" s="67">
        <f>'JMS SHEDULE OF WORKS'!BA96</f>
        <v>0</v>
      </c>
      <c r="BA2985" s="26">
        <f>'JMS SHEDULE OF WORKS'!BC96</f>
        <v>0</v>
      </c>
      <c r="BB2985" s="26"/>
      <c r="BC2985" s="68">
        <f>'JMS SHEDULE OF WORKS'!BG96</f>
        <v>0</v>
      </c>
      <c r="BD2985" s="5"/>
      <c r="BE2985" s="13" t="s">
        <v>22</v>
      </c>
      <c r="BF2985" s="24">
        <f>'JMS SHEDULE OF WORKS'!BD96</f>
        <v>0</v>
      </c>
      <c r="BG2985" s="5"/>
    </row>
    <row r="2986" spans="1:59" s="2" customFormat="1" x14ac:dyDescent="0.25">
      <c r="A2986" s="317" t="str">
        <f>'JMS SHEDULE OF WORKS'!A96</f>
        <v>6881/91</v>
      </c>
      <c r="B2986" s="318" t="s">
        <v>3</v>
      </c>
      <c r="C2986" s="319" t="s">
        <v>4</v>
      </c>
      <c r="D2986" s="320" t="s">
        <v>5</v>
      </c>
      <c r="E2986" s="320" t="s">
        <v>5</v>
      </c>
      <c r="F2986" s="320" t="s">
        <v>23</v>
      </c>
      <c r="G2986" s="321" t="s">
        <v>6</v>
      </c>
      <c r="H2986" s="322" t="s">
        <v>7</v>
      </c>
      <c r="I2986" s="321" t="s">
        <v>8</v>
      </c>
      <c r="J2986" s="321"/>
      <c r="K2986" s="321" t="s">
        <v>18</v>
      </c>
      <c r="L2986" s="321" t="s">
        <v>19</v>
      </c>
      <c r="M2986" s="321" t="s">
        <v>20</v>
      </c>
      <c r="N2986" s="317">
        <f>'JMS SHEDULE OF WORKS'!N96</f>
        <v>13010.620908800001</v>
      </c>
      <c r="O2986" s="318" t="s">
        <v>3</v>
      </c>
      <c r="P2986" s="319" t="s">
        <v>4</v>
      </c>
      <c r="Q2986" s="320" t="s">
        <v>5</v>
      </c>
      <c r="R2986" s="320" t="s">
        <v>5</v>
      </c>
      <c r="S2986" s="320" t="s">
        <v>23</v>
      </c>
      <c r="T2986" s="321" t="s">
        <v>6</v>
      </c>
      <c r="U2986" s="322" t="s">
        <v>7</v>
      </c>
      <c r="V2986" s="321" t="s">
        <v>8</v>
      </c>
      <c r="W2986" s="321"/>
      <c r="X2986" s="321" t="s">
        <v>18</v>
      </c>
      <c r="Y2986" s="321" t="s">
        <v>19</v>
      </c>
      <c r="Z2986" s="321" t="s">
        <v>20</v>
      </c>
      <c r="AA2986" s="317">
        <f>'JMS SHEDULE OF WORKS'!AA96</f>
        <v>0</v>
      </c>
      <c r="AB2986" s="318" t="s">
        <v>3</v>
      </c>
      <c r="AC2986" s="319" t="s">
        <v>4</v>
      </c>
      <c r="AD2986" s="320" t="s">
        <v>5</v>
      </c>
      <c r="AE2986" s="320" t="s">
        <v>5</v>
      </c>
      <c r="AF2986" s="320" t="s">
        <v>23</v>
      </c>
      <c r="AG2986" s="321" t="s">
        <v>6</v>
      </c>
      <c r="AH2986" s="322" t="s">
        <v>7</v>
      </c>
      <c r="AI2986" s="321" t="s">
        <v>8</v>
      </c>
      <c r="AJ2986" s="321"/>
      <c r="AK2986" s="319"/>
      <c r="AL2986" s="319"/>
      <c r="AM2986" s="319"/>
      <c r="AN2986" s="317">
        <f>'JMS SHEDULE OF WORKS'!AN96</f>
        <v>0</v>
      </c>
      <c r="AO2986" s="318" t="s">
        <v>3</v>
      </c>
      <c r="AP2986" s="319" t="s">
        <v>4</v>
      </c>
      <c r="AQ2986" s="320" t="s">
        <v>5</v>
      </c>
      <c r="AR2986" s="320" t="s">
        <v>5</v>
      </c>
      <c r="AS2986" s="320" t="s">
        <v>23</v>
      </c>
      <c r="AT2986" s="321" t="s">
        <v>6</v>
      </c>
      <c r="AU2986" s="322" t="s">
        <v>7</v>
      </c>
      <c r="AV2986" s="321" t="s">
        <v>8</v>
      </c>
      <c r="AW2986" s="321"/>
      <c r="AX2986" s="66">
        <f>'JMS SHEDULE OF WORKS'!AX96</f>
        <v>0</v>
      </c>
      <c r="AY2986" s="8" t="s">
        <v>3</v>
      </c>
      <c r="AZ2986" s="2" t="s">
        <v>4</v>
      </c>
      <c r="BA2986" s="27" t="s">
        <v>5</v>
      </c>
      <c r="BB2986" s="27" t="s">
        <v>5</v>
      </c>
      <c r="BC2986" s="27" t="s">
        <v>23</v>
      </c>
      <c r="BD2986" s="6" t="s">
        <v>6</v>
      </c>
      <c r="BE2986" s="14" t="s">
        <v>7</v>
      </c>
      <c r="BF2986" s="6" t="s">
        <v>8</v>
      </c>
      <c r="BG2986" s="6"/>
    </row>
    <row r="2987" spans="1:59" x14ac:dyDescent="0.25">
      <c r="A2987" s="323" t="s">
        <v>24</v>
      </c>
      <c r="B2987" s="324" t="s">
        <v>1250</v>
      </c>
      <c r="C2987" s="325" t="s">
        <v>1266</v>
      </c>
      <c r="D2987" s="326">
        <v>0.1</v>
      </c>
      <c r="E2987" s="326">
        <v>3.7999999999999999E-2</v>
      </c>
      <c r="F2987" s="326">
        <f t="shared" ref="F2987:F2995" si="1215">SUM(D2987*E2987)</f>
        <v>3.8E-3</v>
      </c>
      <c r="G2987" s="22">
        <v>81.2</v>
      </c>
      <c r="H2987" s="23">
        <v>3190</v>
      </c>
      <c r="I2987" s="22">
        <f t="shared" ref="I2987:I2995" si="1216">SUM(F2987*G2987)*H2987</f>
        <v>984.30640000000005</v>
      </c>
      <c r="J2987" s="314"/>
      <c r="K2987" s="314"/>
      <c r="L2987" s="314"/>
      <c r="M2987" s="314"/>
      <c r="N2987" s="323" t="s">
        <v>24</v>
      </c>
      <c r="O2987" s="324" t="s">
        <v>1250</v>
      </c>
      <c r="P2987" s="325" t="s">
        <v>1266</v>
      </c>
      <c r="Q2987" s="326">
        <v>0.1</v>
      </c>
      <c r="R2987" s="326">
        <v>3.7999999999999999E-2</v>
      </c>
      <c r="S2987" s="326">
        <f t="shared" ref="S2987:S2991" si="1217">SUM(Q2987*R2987)</f>
        <v>3.8E-3</v>
      </c>
      <c r="T2987" s="22">
        <v>10</v>
      </c>
      <c r="U2987" s="23">
        <v>3190</v>
      </c>
      <c r="V2987" s="22">
        <f t="shared" ref="V2987:V2991" si="1218">SUM(S2987*T2987)*U2987</f>
        <v>121.22</v>
      </c>
      <c r="W2987" s="314"/>
      <c r="X2987" s="314"/>
      <c r="Y2987" s="314"/>
      <c r="Z2987" s="314"/>
      <c r="AA2987" s="323" t="s">
        <v>24</v>
      </c>
      <c r="AB2987" s="324" t="s">
        <v>1250</v>
      </c>
      <c r="AC2987" s="359" t="s">
        <v>1614</v>
      </c>
      <c r="AD2987" s="326">
        <v>0.1</v>
      </c>
      <c r="AE2987" s="326">
        <v>3.7999999999999999E-2</v>
      </c>
      <c r="AF2987" s="326">
        <f t="shared" ref="AF2987:AF2991" si="1219">SUM(AD2987*AE2987)</f>
        <v>3.8E-3</v>
      </c>
      <c r="AG2987" s="22">
        <v>81.2</v>
      </c>
      <c r="AH2987" s="361">
        <v>4816</v>
      </c>
      <c r="AI2987" s="22">
        <f t="shared" ref="AI2987:AI2991" si="1220">SUM(AF2987*AG2987)*AH2987</f>
        <v>1486.02496</v>
      </c>
      <c r="AJ2987" s="314"/>
      <c r="AK2987" s="311"/>
      <c r="AL2987" s="311"/>
      <c r="AM2987" s="311"/>
      <c r="AN2987" s="323" t="s">
        <v>24</v>
      </c>
      <c r="AO2987" s="324" t="s">
        <v>1250</v>
      </c>
      <c r="AP2987" s="359" t="s">
        <v>1614</v>
      </c>
      <c r="AQ2987" s="326">
        <v>0.1</v>
      </c>
      <c r="AR2987" s="326">
        <v>3.7999999999999999E-2</v>
      </c>
      <c r="AS2987" s="326">
        <f t="shared" ref="AS2987:AS2995" si="1221">SUM(AQ2987*AR2987)</f>
        <v>3.8E-3</v>
      </c>
      <c r="AT2987" s="22">
        <v>81.2</v>
      </c>
      <c r="AU2987" s="361">
        <v>4816</v>
      </c>
      <c r="AV2987" s="22">
        <f t="shared" ref="AV2987:AV2995" si="1222">SUM(AS2987*AT2987)*AU2987</f>
        <v>1486.02496</v>
      </c>
      <c r="AW2987" s="314"/>
      <c r="AX2987" s="30" t="s">
        <v>24</v>
      </c>
      <c r="AY2987" s="11" t="s">
        <v>1250</v>
      </c>
      <c r="AZ2987" s="234" t="s">
        <v>1655</v>
      </c>
      <c r="BA2987" s="28">
        <v>0.1</v>
      </c>
      <c r="BB2987" s="28">
        <v>3.7999999999999999E-2</v>
      </c>
      <c r="BC2987" s="28">
        <f t="shared" ref="BC2987:BC2995" si="1223">SUM(BA2987*BB2987)</f>
        <v>3.8E-3</v>
      </c>
      <c r="BD2987" s="10">
        <v>81.2</v>
      </c>
      <c r="BE2987" s="236">
        <v>3828</v>
      </c>
      <c r="BF2987" s="10">
        <f t="shared" ref="BF2987:BF2995" si="1224">SUM(BC2987*BD2987)*BE2987</f>
        <v>1181.16768</v>
      </c>
      <c r="BG2987" s="5"/>
    </row>
    <row r="2988" spans="1:59" x14ac:dyDescent="0.25">
      <c r="A2988" s="323" t="s">
        <v>24</v>
      </c>
      <c r="B2988" s="324" t="s">
        <v>1298</v>
      </c>
      <c r="C2988" s="325" t="s">
        <v>1212</v>
      </c>
      <c r="D2988" s="326">
        <v>0.05</v>
      </c>
      <c r="E2988" s="326">
        <v>0.05</v>
      </c>
      <c r="F2988" s="326">
        <f t="shared" si="1215"/>
        <v>2.5000000000000005E-3</v>
      </c>
      <c r="G2988" s="22">
        <v>9</v>
      </c>
      <c r="H2988" s="23">
        <v>550</v>
      </c>
      <c r="I2988" s="22">
        <f t="shared" si="1216"/>
        <v>12.375000000000004</v>
      </c>
      <c r="J2988" s="314"/>
      <c r="K2988" s="314"/>
      <c r="L2988" s="314"/>
      <c r="M2988" s="314"/>
      <c r="N2988" s="323" t="s">
        <v>24</v>
      </c>
      <c r="O2988" s="324" t="s">
        <v>1298</v>
      </c>
      <c r="P2988" s="325" t="s">
        <v>1212</v>
      </c>
      <c r="Q2988" s="326">
        <v>0.05</v>
      </c>
      <c r="R2988" s="326">
        <v>0.05</v>
      </c>
      <c r="S2988" s="326">
        <f t="shared" si="1217"/>
        <v>2.5000000000000005E-3</v>
      </c>
      <c r="T2988" s="22">
        <v>1</v>
      </c>
      <c r="U2988" s="23">
        <v>550</v>
      </c>
      <c r="V2988" s="22">
        <f t="shared" si="1218"/>
        <v>1.3750000000000002</v>
      </c>
      <c r="W2988" s="314"/>
      <c r="X2988" s="314"/>
      <c r="Y2988" s="314"/>
      <c r="Z2988" s="314"/>
      <c r="AA2988" s="323" t="s">
        <v>24</v>
      </c>
      <c r="AB2988" s="324" t="s">
        <v>1298</v>
      </c>
      <c r="AC2988" s="325" t="s">
        <v>1212</v>
      </c>
      <c r="AD2988" s="326">
        <v>0.05</v>
      </c>
      <c r="AE2988" s="326">
        <v>0.05</v>
      </c>
      <c r="AF2988" s="326">
        <f t="shared" si="1219"/>
        <v>2.5000000000000005E-3</v>
      </c>
      <c r="AG2988" s="22">
        <v>9</v>
      </c>
      <c r="AH2988" s="23">
        <v>550</v>
      </c>
      <c r="AI2988" s="22">
        <f t="shared" si="1220"/>
        <v>12.375000000000004</v>
      </c>
      <c r="AJ2988" s="314"/>
      <c r="AK2988" s="311"/>
      <c r="AL2988" s="311"/>
      <c r="AM2988" s="311"/>
      <c r="AN2988" s="323" t="s">
        <v>24</v>
      </c>
      <c r="AO2988" s="324" t="s">
        <v>1298</v>
      </c>
      <c r="AP2988" s="325" t="s">
        <v>1212</v>
      </c>
      <c r="AQ2988" s="326">
        <v>0.05</v>
      </c>
      <c r="AR2988" s="326">
        <v>0.05</v>
      </c>
      <c r="AS2988" s="326">
        <f t="shared" si="1221"/>
        <v>2.5000000000000005E-3</v>
      </c>
      <c r="AT2988" s="22">
        <v>9</v>
      </c>
      <c r="AU2988" s="23">
        <v>550</v>
      </c>
      <c r="AV2988" s="22">
        <f t="shared" si="1222"/>
        <v>12.375000000000004</v>
      </c>
      <c r="AW2988" s="314"/>
      <c r="AX2988" s="30" t="s">
        <v>24</v>
      </c>
      <c r="AY2988" s="11" t="s">
        <v>1298</v>
      </c>
      <c r="AZ2988" s="12" t="s">
        <v>1212</v>
      </c>
      <c r="BA2988" s="28">
        <v>0.05</v>
      </c>
      <c r="BB2988" s="28">
        <v>0.05</v>
      </c>
      <c r="BC2988" s="28">
        <f t="shared" si="1223"/>
        <v>2.5000000000000005E-3</v>
      </c>
      <c r="BD2988" s="10">
        <v>9</v>
      </c>
      <c r="BE2988" s="15">
        <v>550</v>
      </c>
      <c r="BF2988" s="10">
        <f t="shared" si="1224"/>
        <v>12.375000000000004</v>
      </c>
      <c r="BG2988" s="5"/>
    </row>
    <row r="2989" spans="1:59" x14ac:dyDescent="0.25">
      <c r="A2989" s="323" t="s">
        <v>24</v>
      </c>
      <c r="B2989" s="324"/>
      <c r="C2989" s="325"/>
      <c r="D2989" s="326"/>
      <c r="E2989" s="326"/>
      <c r="F2989" s="326">
        <f t="shared" si="1215"/>
        <v>0</v>
      </c>
      <c r="G2989" s="22"/>
      <c r="H2989" s="23"/>
      <c r="I2989" s="22">
        <f t="shared" si="1216"/>
        <v>0</v>
      </c>
      <c r="J2989" s="314"/>
      <c r="K2989" s="314"/>
      <c r="L2989" s="314"/>
      <c r="M2989" s="314"/>
      <c r="N2989" s="323" t="s">
        <v>24</v>
      </c>
      <c r="O2989" s="324"/>
      <c r="P2989" s="325"/>
      <c r="Q2989" s="326"/>
      <c r="R2989" s="326"/>
      <c r="S2989" s="326">
        <f t="shared" si="1217"/>
        <v>0</v>
      </c>
      <c r="T2989" s="22"/>
      <c r="U2989" s="23"/>
      <c r="V2989" s="22">
        <f t="shared" si="1218"/>
        <v>0</v>
      </c>
      <c r="W2989" s="314"/>
      <c r="X2989" s="314"/>
      <c r="Y2989" s="314"/>
      <c r="Z2989" s="314"/>
      <c r="AA2989" s="323" t="s">
        <v>24</v>
      </c>
      <c r="AB2989" s="324"/>
      <c r="AC2989" s="325"/>
      <c r="AD2989" s="326"/>
      <c r="AE2989" s="326"/>
      <c r="AF2989" s="326">
        <f t="shared" si="1219"/>
        <v>0</v>
      </c>
      <c r="AG2989" s="22"/>
      <c r="AH2989" s="23"/>
      <c r="AI2989" s="22">
        <f t="shared" si="1220"/>
        <v>0</v>
      </c>
      <c r="AJ2989" s="314"/>
      <c r="AK2989" s="311"/>
      <c r="AL2989" s="311"/>
      <c r="AM2989" s="311"/>
      <c r="AN2989" s="323" t="s">
        <v>24</v>
      </c>
      <c r="AO2989" s="324"/>
      <c r="AP2989" s="325"/>
      <c r="AQ2989" s="326"/>
      <c r="AR2989" s="326"/>
      <c r="AS2989" s="326">
        <f t="shared" si="1221"/>
        <v>0</v>
      </c>
      <c r="AT2989" s="22"/>
      <c r="AU2989" s="23"/>
      <c r="AV2989" s="22">
        <f t="shared" si="1222"/>
        <v>0</v>
      </c>
      <c r="AW2989" s="314"/>
      <c r="AX2989" s="30" t="s">
        <v>24</v>
      </c>
      <c r="AY2989" s="11"/>
      <c r="AZ2989" s="12"/>
      <c r="BA2989" s="28"/>
      <c r="BB2989" s="28"/>
      <c r="BC2989" s="28">
        <f t="shared" si="1223"/>
        <v>0</v>
      </c>
      <c r="BD2989" s="10"/>
      <c r="BE2989" s="15"/>
      <c r="BF2989" s="10">
        <f t="shared" si="1224"/>
        <v>0</v>
      </c>
      <c r="BG2989" s="5"/>
    </row>
    <row r="2990" spans="1:59" x14ac:dyDescent="0.25">
      <c r="A2990" s="327" t="s">
        <v>25</v>
      </c>
      <c r="B2990" s="324" t="s">
        <v>1222</v>
      </c>
      <c r="C2990" s="325" t="s">
        <v>1195</v>
      </c>
      <c r="D2990" s="326">
        <v>0.45</v>
      </c>
      <c r="E2990" s="326">
        <v>0.7</v>
      </c>
      <c r="F2990" s="326">
        <f t="shared" si="1215"/>
        <v>0.315</v>
      </c>
      <c r="G2990" s="22">
        <v>4</v>
      </c>
      <c r="H2990" s="23">
        <v>12</v>
      </c>
      <c r="I2990" s="22">
        <f t="shared" si="1216"/>
        <v>15.120000000000001</v>
      </c>
      <c r="J2990" s="314"/>
      <c r="K2990" s="314"/>
      <c r="L2990" s="314"/>
      <c r="M2990" s="314"/>
      <c r="N2990" s="327" t="s">
        <v>25</v>
      </c>
      <c r="O2990" s="324" t="s">
        <v>1222</v>
      </c>
      <c r="P2990" s="325" t="s">
        <v>1195</v>
      </c>
      <c r="Q2990" s="326">
        <v>0.45</v>
      </c>
      <c r="R2990" s="326">
        <v>0.7</v>
      </c>
      <c r="S2990" s="326">
        <f t="shared" si="1217"/>
        <v>0.315</v>
      </c>
      <c r="T2990" s="22">
        <v>1</v>
      </c>
      <c r="U2990" s="23">
        <v>12</v>
      </c>
      <c r="V2990" s="22">
        <f t="shared" si="1218"/>
        <v>3.7800000000000002</v>
      </c>
      <c r="W2990" s="314"/>
      <c r="X2990" s="314"/>
      <c r="Y2990" s="314"/>
      <c r="Z2990" s="314"/>
      <c r="AA2990" s="327" t="s">
        <v>25</v>
      </c>
      <c r="AB2990" s="324" t="s">
        <v>1222</v>
      </c>
      <c r="AC2990" s="325" t="s">
        <v>1195</v>
      </c>
      <c r="AD2990" s="326">
        <v>0.45</v>
      </c>
      <c r="AE2990" s="326">
        <v>0.7</v>
      </c>
      <c r="AF2990" s="326">
        <f t="shared" si="1219"/>
        <v>0.315</v>
      </c>
      <c r="AG2990" s="22">
        <v>4</v>
      </c>
      <c r="AH2990" s="23">
        <v>12</v>
      </c>
      <c r="AI2990" s="22">
        <f t="shared" si="1220"/>
        <v>15.120000000000001</v>
      </c>
      <c r="AJ2990" s="314"/>
      <c r="AK2990" s="311"/>
      <c r="AL2990" s="311"/>
      <c r="AM2990" s="311"/>
      <c r="AN2990" s="327" t="s">
        <v>25</v>
      </c>
      <c r="AO2990" s="324" t="s">
        <v>1222</v>
      </c>
      <c r="AP2990" s="325" t="s">
        <v>1195</v>
      </c>
      <c r="AQ2990" s="326">
        <v>0.45</v>
      </c>
      <c r="AR2990" s="326">
        <v>0.7</v>
      </c>
      <c r="AS2990" s="326">
        <f t="shared" si="1221"/>
        <v>0.315</v>
      </c>
      <c r="AT2990" s="22">
        <v>4</v>
      </c>
      <c r="AU2990" s="23">
        <v>12</v>
      </c>
      <c r="AV2990" s="22">
        <f t="shared" si="1222"/>
        <v>15.120000000000001</v>
      </c>
      <c r="AW2990" s="314"/>
      <c r="AX2990" s="31" t="s">
        <v>25</v>
      </c>
      <c r="AY2990" s="11" t="s">
        <v>1222</v>
      </c>
      <c r="AZ2990" s="12" t="s">
        <v>1195</v>
      </c>
      <c r="BA2990" s="28">
        <v>0.45</v>
      </c>
      <c r="BB2990" s="28">
        <v>0.7</v>
      </c>
      <c r="BC2990" s="28">
        <f t="shared" si="1223"/>
        <v>0.315</v>
      </c>
      <c r="BD2990" s="10">
        <v>4</v>
      </c>
      <c r="BE2990" s="15">
        <v>12</v>
      </c>
      <c r="BF2990" s="10">
        <f t="shared" si="1224"/>
        <v>15.120000000000001</v>
      </c>
      <c r="BG2990" s="5"/>
    </row>
    <row r="2991" spans="1:59" x14ac:dyDescent="0.25">
      <c r="A2991" s="327" t="s">
        <v>25</v>
      </c>
      <c r="B2991" s="324" t="s">
        <v>1295</v>
      </c>
      <c r="C2991" s="325" t="s">
        <v>1195</v>
      </c>
      <c r="D2991" s="326">
        <v>2</v>
      </c>
      <c r="E2991" s="326">
        <v>0.7</v>
      </c>
      <c r="F2991" s="326">
        <f t="shared" si="1215"/>
        <v>1.4</v>
      </c>
      <c r="G2991" s="22">
        <v>4</v>
      </c>
      <c r="H2991" s="23">
        <v>12</v>
      </c>
      <c r="I2991" s="22">
        <f t="shared" si="1216"/>
        <v>67.199999999999989</v>
      </c>
      <c r="J2991" s="314"/>
      <c r="K2991" s="314"/>
      <c r="L2991" s="314"/>
      <c r="M2991" s="314"/>
      <c r="N2991" s="327" t="s">
        <v>25</v>
      </c>
      <c r="O2991" s="324" t="s">
        <v>1295</v>
      </c>
      <c r="P2991" s="325" t="s">
        <v>1195</v>
      </c>
      <c r="Q2991" s="326">
        <v>0.5</v>
      </c>
      <c r="R2991" s="326">
        <v>0.7</v>
      </c>
      <c r="S2991" s="326">
        <f t="shared" si="1217"/>
        <v>0.35</v>
      </c>
      <c r="T2991" s="22">
        <v>1</v>
      </c>
      <c r="U2991" s="23">
        <v>12</v>
      </c>
      <c r="V2991" s="22">
        <f t="shared" si="1218"/>
        <v>4.1999999999999993</v>
      </c>
      <c r="W2991" s="314"/>
      <c r="X2991" s="314"/>
      <c r="Y2991" s="314"/>
      <c r="Z2991" s="314"/>
      <c r="AA2991" s="327" t="s">
        <v>25</v>
      </c>
      <c r="AB2991" s="324" t="s">
        <v>1295</v>
      </c>
      <c r="AC2991" s="325" t="s">
        <v>1195</v>
      </c>
      <c r="AD2991" s="326">
        <v>2</v>
      </c>
      <c r="AE2991" s="326">
        <v>0.7</v>
      </c>
      <c r="AF2991" s="326">
        <f t="shared" si="1219"/>
        <v>1.4</v>
      </c>
      <c r="AG2991" s="22">
        <v>4</v>
      </c>
      <c r="AH2991" s="23">
        <v>12</v>
      </c>
      <c r="AI2991" s="22">
        <f t="shared" si="1220"/>
        <v>67.199999999999989</v>
      </c>
      <c r="AJ2991" s="314"/>
      <c r="AK2991" s="311"/>
      <c r="AL2991" s="311"/>
      <c r="AM2991" s="311"/>
      <c r="AN2991" s="327" t="s">
        <v>25</v>
      </c>
      <c r="AO2991" s="324" t="s">
        <v>1295</v>
      </c>
      <c r="AP2991" s="325" t="s">
        <v>1195</v>
      </c>
      <c r="AQ2991" s="326">
        <v>2</v>
      </c>
      <c r="AR2991" s="326">
        <v>0.7</v>
      </c>
      <c r="AS2991" s="326">
        <f t="shared" si="1221"/>
        <v>1.4</v>
      </c>
      <c r="AT2991" s="22">
        <v>4</v>
      </c>
      <c r="AU2991" s="23">
        <v>12</v>
      </c>
      <c r="AV2991" s="22">
        <f t="shared" si="1222"/>
        <v>67.199999999999989</v>
      </c>
      <c r="AW2991" s="314"/>
      <c r="AX2991" s="31" t="s">
        <v>25</v>
      </c>
      <c r="AY2991" s="11" t="s">
        <v>1295</v>
      </c>
      <c r="AZ2991" s="12" t="s">
        <v>1195</v>
      </c>
      <c r="BA2991" s="28">
        <v>2</v>
      </c>
      <c r="BB2991" s="28">
        <v>0.7</v>
      </c>
      <c r="BC2991" s="28">
        <f t="shared" si="1223"/>
        <v>1.4</v>
      </c>
      <c r="BD2991" s="10">
        <v>4</v>
      </c>
      <c r="BE2991" s="15">
        <v>12</v>
      </c>
      <c r="BF2991" s="10">
        <f t="shared" si="1224"/>
        <v>67.199999999999989</v>
      </c>
      <c r="BG2991" s="5"/>
    </row>
    <row r="2992" spans="1:59" x14ac:dyDescent="0.25">
      <c r="A2992" s="327" t="s">
        <v>25</v>
      </c>
      <c r="B2992" s="324" t="s">
        <v>1175</v>
      </c>
      <c r="C2992" s="325" t="s">
        <v>1195</v>
      </c>
      <c r="D2992" s="326">
        <v>2</v>
      </c>
      <c r="E2992" s="326">
        <v>0.45</v>
      </c>
      <c r="F2992" s="326">
        <f t="shared" ref="F2992:F2994" si="1225">SUM(D2992*E2992)</f>
        <v>0.9</v>
      </c>
      <c r="G2992" s="22">
        <v>4</v>
      </c>
      <c r="H2992" s="23">
        <v>12</v>
      </c>
      <c r="I2992" s="22">
        <f t="shared" ref="I2992:I2994" si="1226">SUM(F2992*G2992)*H2992</f>
        <v>43.2</v>
      </c>
      <c r="J2992" s="314"/>
      <c r="K2992" s="314"/>
      <c r="L2992" s="314"/>
      <c r="M2992" s="314"/>
      <c r="N2992" s="327" t="s">
        <v>25</v>
      </c>
      <c r="O2992" s="324" t="s">
        <v>1175</v>
      </c>
      <c r="P2992" s="325" t="s">
        <v>1195</v>
      </c>
      <c r="Q2992" s="326">
        <v>0.5</v>
      </c>
      <c r="R2992" s="326">
        <v>0.45</v>
      </c>
      <c r="S2992" s="326">
        <f t="shared" ref="S2992:S2994" si="1227">SUM(Q2992*R2992)</f>
        <v>0.22500000000000001</v>
      </c>
      <c r="T2992" s="22">
        <v>1</v>
      </c>
      <c r="U2992" s="23">
        <v>12</v>
      </c>
      <c r="V2992" s="22">
        <f t="shared" ref="V2992:V2994" si="1228">SUM(S2992*T2992)*U2992</f>
        <v>2.7</v>
      </c>
      <c r="W2992" s="314"/>
      <c r="X2992" s="314"/>
      <c r="Y2992" s="314"/>
      <c r="Z2992" s="314"/>
      <c r="AA2992" s="327" t="s">
        <v>25</v>
      </c>
      <c r="AB2992" s="324" t="s">
        <v>1175</v>
      </c>
      <c r="AC2992" s="325" t="s">
        <v>1195</v>
      </c>
      <c r="AD2992" s="326">
        <v>2</v>
      </c>
      <c r="AE2992" s="326">
        <v>0.45</v>
      </c>
      <c r="AF2992" s="326">
        <f t="shared" ref="AF2992:AF2994" si="1229">SUM(AD2992*AE2992)</f>
        <v>0.9</v>
      </c>
      <c r="AG2992" s="22">
        <v>4</v>
      </c>
      <c r="AH2992" s="23">
        <v>12</v>
      </c>
      <c r="AI2992" s="22">
        <f t="shared" ref="AI2992:AI2994" si="1230">SUM(AF2992*AG2992)*AH2992</f>
        <v>43.2</v>
      </c>
      <c r="AJ2992" s="314"/>
      <c r="AK2992" s="311"/>
      <c r="AL2992" s="311"/>
      <c r="AM2992" s="311"/>
      <c r="AN2992" s="327" t="s">
        <v>25</v>
      </c>
      <c r="AO2992" s="324" t="s">
        <v>1175</v>
      </c>
      <c r="AP2992" s="325" t="s">
        <v>1195</v>
      </c>
      <c r="AQ2992" s="326">
        <v>2</v>
      </c>
      <c r="AR2992" s="326">
        <v>0.45</v>
      </c>
      <c r="AS2992" s="326">
        <f t="shared" si="1221"/>
        <v>0.9</v>
      </c>
      <c r="AT2992" s="22">
        <v>4</v>
      </c>
      <c r="AU2992" s="23">
        <v>12</v>
      </c>
      <c r="AV2992" s="22">
        <f t="shared" si="1222"/>
        <v>43.2</v>
      </c>
      <c r="AW2992" s="314"/>
      <c r="AX2992" s="31" t="s">
        <v>25</v>
      </c>
      <c r="AY2992" s="11" t="s">
        <v>1175</v>
      </c>
      <c r="AZ2992" s="12" t="s">
        <v>1195</v>
      </c>
      <c r="BA2992" s="28">
        <v>2</v>
      </c>
      <c r="BB2992" s="28">
        <v>0.45</v>
      </c>
      <c r="BC2992" s="28">
        <f t="shared" si="1223"/>
        <v>0.9</v>
      </c>
      <c r="BD2992" s="10">
        <v>4</v>
      </c>
      <c r="BE2992" s="15">
        <v>12</v>
      </c>
      <c r="BF2992" s="10">
        <f t="shared" si="1224"/>
        <v>43.2</v>
      </c>
      <c r="BG2992" s="5"/>
    </row>
    <row r="2993" spans="1:59" x14ac:dyDescent="0.25">
      <c r="A2993" s="327" t="s">
        <v>25</v>
      </c>
      <c r="B2993" s="324" t="s">
        <v>1296</v>
      </c>
      <c r="C2993" s="325" t="s">
        <v>1195</v>
      </c>
      <c r="D2993" s="326">
        <v>0.45</v>
      </c>
      <c r="E2993" s="326">
        <v>0.65</v>
      </c>
      <c r="F2993" s="326">
        <f t="shared" si="1225"/>
        <v>0.29250000000000004</v>
      </c>
      <c r="G2993" s="22">
        <v>4</v>
      </c>
      <c r="H2993" s="23">
        <v>12</v>
      </c>
      <c r="I2993" s="22">
        <f t="shared" si="1226"/>
        <v>14.040000000000003</v>
      </c>
      <c r="J2993" s="314"/>
      <c r="K2993" s="314"/>
      <c r="L2993" s="314"/>
      <c r="M2993" s="314"/>
      <c r="N2993" s="327" t="s">
        <v>25</v>
      </c>
      <c r="O2993" s="324" t="s">
        <v>1296</v>
      </c>
      <c r="P2993" s="325" t="s">
        <v>1195</v>
      </c>
      <c r="Q2993" s="326">
        <v>0.45</v>
      </c>
      <c r="R2993" s="326">
        <v>0.65</v>
      </c>
      <c r="S2993" s="326">
        <f t="shared" si="1227"/>
        <v>0.29250000000000004</v>
      </c>
      <c r="T2993" s="22">
        <v>1</v>
      </c>
      <c r="U2993" s="23">
        <v>12</v>
      </c>
      <c r="V2993" s="22">
        <f t="shared" si="1228"/>
        <v>3.5100000000000007</v>
      </c>
      <c r="W2993" s="314"/>
      <c r="X2993" s="314"/>
      <c r="Y2993" s="314"/>
      <c r="Z2993" s="314"/>
      <c r="AA2993" s="327" t="s">
        <v>25</v>
      </c>
      <c r="AB2993" s="324" t="s">
        <v>1296</v>
      </c>
      <c r="AC2993" s="325" t="s">
        <v>1195</v>
      </c>
      <c r="AD2993" s="326">
        <v>0.45</v>
      </c>
      <c r="AE2993" s="326">
        <v>0.65</v>
      </c>
      <c r="AF2993" s="326">
        <f t="shared" si="1229"/>
        <v>0.29250000000000004</v>
      </c>
      <c r="AG2993" s="22">
        <v>4</v>
      </c>
      <c r="AH2993" s="23">
        <v>12</v>
      </c>
      <c r="AI2993" s="22">
        <f t="shared" si="1230"/>
        <v>14.040000000000003</v>
      </c>
      <c r="AJ2993" s="314"/>
      <c r="AK2993" s="311"/>
      <c r="AL2993" s="311"/>
      <c r="AM2993" s="311"/>
      <c r="AN2993" s="327" t="s">
        <v>25</v>
      </c>
      <c r="AO2993" s="324" t="s">
        <v>1296</v>
      </c>
      <c r="AP2993" s="325" t="s">
        <v>1195</v>
      </c>
      <c r="AQ2993" s="326">
        <v>0.45</v>
      </c>
      <c r="AR2993" s="326">
        <v>0.65</v>
      </c>
      <c r="AS2993" s="326">
        <f t="shared" si="1221"/>
        <v>0.29250000000000004</v>
      </c>
      <c r="AT2993" s="22">
        <v>4</v>
      </c>
      <c r="AU2993" s="23">
        <v>12</v>
      </c>
      <c r="AV2993" s="22">
        <f t="shared" si="1222"/>
        <v>14.040000000000003</v>
      </c>
      <c r="AW2993" s="314"/>
      <c r="AX2993" s="31" t="s">
        <v>25</v>
      </c>
      <c r="AY2993" s="11" t="s">
        <v>1296</v>
      </c>
      <c r="AZ2993" s="12" t="s">
        <v>1195</v>
      </c>
      <c r="BA2993" s="28">
        <v>0.45</v>
      </c>
      <c r="BB2993" s="28">
        <v>0.65</v>
      </c>
      <c r="BC2993" s="28">
        <f t="shared" si="1223"/>
        <v>0.29250000000000004</v>
      </c>
      <c r="BD2993" s="10">
        <v>4</v>
      </c>
      <c r="BE2993" s="15">
        <v>12</v>
      </c>
      <c r="BF2993" s="10">
        <f t="shared" si="1224"/>
        <v>14.040000000000003</v>
      </c>
      <c r="BG2993" s="5"/>
    </row>
    <row r="2994" spans="1:59" x14ac:dyDescent="0.25">
      <c r="A2994" s="327" t="s">
        <v>25</v>
      </c>
      <c r="B2994" s="324" t="s">
        <v>1188</v>
      </c>
      <c r="C2994" s="325" t="s">
        <v>1304</v>
      </c>
      <c r="D2994" s="326">
        <v>2</v>
      </c>
      <c r="E2994" s="326">
        <v>0.45</v>
      </c>
      <c r="F2994" s="326">
        <f t="shared" si="1225"/>
        <v>0.9</v>
      </c>
      <c r="G2994" s="22">
        <v>2</v>
      </c>
      <c r="H2994" s="23">
        <v>40</v>
      </c>
      <c r="I2994" s="22">
        <f t="shared" si="1226"/>
        <v>72</v>
      </c>
      <c r="J2994" s="314"/>
      <c r="K2994" s="314"/>
      <c r="L2994" s="314"/>
      <c r="M2994" s="314"/>
      <c r="N2994" s="327" t="s">
        <v>25</v>
      </c>
      <c r="O2994" s="324" t="s">
        <v>1188</v>
      </c>
      <c r="P2994" s="325" t="s">
        <v>1304</v>
      </c>
      <c r="Q2994" s="326">
        <v>0.5</v>
      </c>
      <c r="R2994" s="326">
        <v>0.45</v>
      </c>
      <c r="S2994" s="326">
        <f t="shared" si="1227"/>
        <v>0.22500000000000001</v>
      </c>
      <c r="T2994" s="22">
        <v>1</v>
      </c>
      <c r="U2994" s="23">
        <v>40</v>
      </c>
      <c r="V2994" s="22">
        <f t="shared" si="1228"/>
        <v>9</v>
      </c>
      <c r="W2994" s="314"/>
      <c r="X2994" s="314"/>
      <c r="Y2994" s="314"/>
      <c r="Z2994" s="314"/>
      <c r="AA2994" s="327" t="s">
        <v>25</v>
      </c>
      <c r="AB2994" s="324" t="s">
        <v>1188</v>
      </c>
      <c r="AC2994" s="325" t="s">
        <v>1304</v>
      </c>
      <c r="AD2994" s="326">
        <v>2</v>
      </c>
      <c r="AE2994" s="326">
        <v>0.45</v>
      </c>
      <c r="AF2994" s="326">
        <f t="shared" si="1229"/>
        <v>0.9</v>
      </c>
      <c r="AG2994" s="22">
        <v>2</v>
      </c>
      <c r="AH2994" s="23">
        <v>40</v>
      </c>
      <c r="AI2994" s="22">
        <f t="shared" si="1230"/>
        <v>72</v>
      </c>
      <c r="AJ2994" s="314"/>
      <c r="AK2994" s="311"/>
      <c r="AL2994" s="311"/>
      <c r="AM2994" s="311"/>
      <c r="AN2994" s="327" t="s">
        <v>25</v>
      </c>
      <c r="AO2994" s="324" t="s">
        <v>1188</v>
      </c>
      <c r="AP2994" s="325" t="s">
        <v>1304</v>
      </c>
      <c r="AQ2994" s="326">
        <v>2</v>
      </c>
      <c r="AR2994" s="326">
        <v>0.45</v>
      </c>
      <c r="AS2994" s="326">
        <f t="shared" si="1221"/>
        <v>0.9</v>
      </c>
      <c r="AT2994" s="22">
        <v>2</v>
      </c>
      <c r="AU2994" s="23">
        <v>40</v>
      </c>
      <c r="AV2994" s="22">
        <f t="shared" si="1222"/>
        <v>72</v>
      </c>
      <c r="AW2994" s="314"/>
      <c r="AX2994" s="31" t="s">
        <v>25</v>
      </c>
      <c r="AY2994" s="11" t="s">
        <v>1188</v>
      </c>
      <c r="AZ2994" s="12" t="s">
        <v>1304</v>
      </c>
      <c r="BA2994" s="28">
        <v>2</v>
      </c>
      <c r="BB2994" s="28">
        <v>0.45</v>
      </c>
      <c r="BC2994" s="28">
        <f t="shared" si="1223"/>
        <v>0.9</v>
      </c>
      <c r="BD2994" s="10">
        <v>2</v>
      </c>
      <c r="BE2994" s="15">
        <v>40</v>
      </c>
      <c r="BF2994" s="10">
        <f t="shared" si="1224"/>
        <v>72</v>
      </c>
      <c r="BG2994" s="5"/>
    </row>
    <row r="2995" spans="1:59" x14ac:dyDescent="0.25">
      <c r="A2995" s="327" t="s">
        <v>25</v>
      </c>
      <c r="B2995" s="324"/>
      <c r="C2995" s="325"/>
      <c r="D2995" s="326"/>
      <c r="E2995" s="326"/>
      <c r="F2995" s="326">
        <f t="shared" si="1215"/>
        <v>0</v>
      </c>
      <c r="G2995" s="22"/>
      <c r="H2995" s="23"/>
      <c r="I2995" s="22">
        <f t="shared" si="1216"/>
        <v>0</v>
      </c>
      <c r="J2995" s="314"/>
      <c r="K2995" s="314"/>
      <c r="L2995" s="314"/>
      <c r="M2995" s="314"/>
      <c r="N2995" s="327" t="s">
        <v>25</v>
      </c>
      <c r="O2995" s="324"/>
      <c r="P2995" s="325"/>
      <c r="Q2995" s="326"/>
      <c r="R2995" s="326"/>
      <c r="S2995" s="326">
        <f t="shared" ref="S2995" si="1231">SUM(Q2995*R2995)</f>
        <v>0</v>
      </c>
      <c r="T2995" s="22"/>
      <c r="U2995" s="23"/>
      <c r="V2995" s="22">
        <f t="shared" ref="V2995" si="1232">SUM(S2995*T2995)*U2995</f>
        <v>0</v>
      </c>
      <c r="W2995" s="314"/>
      <c r="X2995" s="314"/>
      <c r="Y2995" s="314"/>
      <c r="Z2995" s="314"/>
      <c r="AA2995" s="327" t="s">
        <v>25</v>
      </c>
      <c r="AB2995" s="324"/>
      <c r="AC2995" s="325"/>
      <c r="AD2995" s="326"/>
      <c r="AE2995" s="326"/>
      <c r="AF2995" s="326">
        <f t="shared" ref="AF2995" si="1233">SUM(AD2995*AE2995)</f>
        <v>0</v>
      </c>
      <c r="AG2995" s="22"/>
      <c r="AH2995" s="23"/>
      <c r="AI2995" s="22">
        <f t="shared" ref="AI2995" si="1234">SUM(AF2995*AG2995)*AH2995</f>
        <v>0</v>
      </c>
      <c r="AJ2995" s="314"/>
      <c r="AK2995" s="311"/>
      <c r="AL2995" s="311"/>
      <c r="AM2995" s="311"/>
      <c r="AN2995" s="327" t="s">
        <v>25</v>
      </c>
      <c r="AO2995" s="324"/>
      <c r="AP2995" s="325"/>
      <c r="AQ2995" s="326"/>
      <c r="AR2995" s="326"/>
      <c r="AS2995" s="326">
        <f t="shared" si="1221"/>
        <v>0</v>
      </c>
      <c r="AT2995" s="22"/>
      <c r="AU2995" s="23"/>
      <c r="AV2995" s="22">
        <f t="shared" si="1222"/>
        <v>0</v>
      </c>
      <c r="AW2995" s="314"/>
      <c r="AX2995" s="31" t="s">
        <v>25</v>
      </c>
      <c r="AY2995" s="11"/>
      <c r="AZ2995" s="12"/>
      <c r="BA2995" s="28"/>
      <c r="BB2995" s="28"/>
      <c r="BC2995" s="28">
        <f t="shared" si="1223"/>
        <v>0</v>
      </c>
      <c r="BD2995" s="10"/>
      <c r="BE2995" s="15"/>
      <c r="BF2995" s="10">
        <f t="shared" si="1224"/>
        <v>0</v>
      </c>
      <c r="BG2995" s="5"/>
    </row>
    <row r="2996" spans="1:59" x14ac:dyDescent="0.25">
      <c r="A2996" s="327" t="s">
        <v>39</v>
      </c>
      <c r="B2996" s="324"/>
      <c r="C2996" s="325"/>
      <c r="D2996" s="326"/>
      <c r="E2996" s="326"/>
      <c r="F2996" s="326"/>
      <c r="G2996" s="22"/>
      <c r="H2996" s="23"/>
      <c r="I2996" s="22">
        <f t="shared" ref="I2996:I2998" si="1235">SUM(G2996*H2996)</f>
        <v>0</v>
      </c>
      <c r="J2996" s="314"/>
      <c r="K2996" s="314"/>
      <c r="L2996" s="314"/>
      <c r="M2996" s="314"/>
      <c r="N2996" s="327" t="s">
        <v>39</v>
      </c>
      <c r="O2996" s="324"/>
      <c r="P2996" s="325"/>
      <c r="Q2996" s="326"/>
      <c r="R2996" s="326"/>
      <c r="S2996" s="326"/>
      <c r="T2996" s="22"/>
      <c r="U2996" s="23"/>
      <c r="V2996" s="22">
        <f t="shared" ref="V2996:V3009" si="1236">SUM(T2996*U2996)</f>
        <v>0</v>
      </c>
      <c r="W2996" s="314"/>
      <c r="X2996" s="314"/>
      <c r="Y2996" s="314"/>
      <c r="Z2996" s="314"/>
      <c r="AA2996" s="327" t="s">
        <v>39</v>
      </c>
      <c r="AB2996" s="324"/>
      <c r="AC2996" s="325"/>
      <c r="AD2996" s="326"/>
      <c r="AE2996" s="326"/>
      <c r="AF2996" s="326"/>
      <c r="AG2996" s="22"/>
      <c r="AH2996" s="23"/>
      <c r="AI2996" s="22">
        <f t="shared" ref="AI2996:AI3009" si="1237">SUM(AG2996*AH2996)</f>
        <v>0</v>
      </c>
      <c r="AJ2996" s="314"/>
      <c r="AK2996" s="311"/>
      <c r="AL2996" s="311"/>
      <c r="AM2996" s="311"/>
      <c r="AN2996" s="327" t="s">
        <v>39</v>
      </c>
      <c r="AO2996" s="324"/>
      <c r="AP2996" s="325"/>
      <c r="AQ2996" s="326"/>
      <c r="AR2996" s="326"/>
      <c r="AS2996" s="326"/>
      <c r="AT2996" s="22"/>
      <c r="AU2996" s="23"/>
      <c r="AV2996" s="22">
        <f t="shared" ref="AV2996:AV3009" si="1238">SUM(AT2996*AU2996)</f>
        <v>0</v>
      </c>
      <c r="AW2996" s="314"/>
      <c r="AX2996" s="31" t="s">
        <v>39</v>
      </c>
      <c r="AY2996" s="11"/>
      <c r="AZ2996" s="12"/>
      <c r="BA2996" s="28"/>
      <c r="BB2996" s="28"/>
      <c r="BC2996" s="28"/>
      <c r="BD2996" s="10"/>
      <c r="BE2996" s="15"/>
      <c r="BF2996" s="10">
        <f t="shared" ref="BF2996:BF3009" si="1239">SUM(BD2996*BE2996)</f>
        <v>0</v>
      </c>
      <c r="BG2996" s="5"/>
    </row>
    <row r="2997" spans="1:59" x14ac:dyDescent="0.25">
      <c r="A2997" s="327" t="s">
        <v>39</v>
      </c>
      <c r="B2997" s="324"/>
      <c r="C2997" s="325"/>
      <c r="D2997" s="326"/>
      <c r="E2997" s="326"/>
      <c r="F2997" s="326"/>
      <c r="G2997" s="22"/>
      <c r="H2997" s="23"/>
      <c r="I2997" s="22">
        <f t="shared" si="1235"/>
        <v>0</v>
      </c>
      <c r="J2997" s="314"/>
      <c r="K2997" s="314"/>
      <c r="L2997" s="314"/>
      <c r="M2997" s="314"/>
      <c r="N2997" s="327" t="s">
        <v>39</v>
      </c>
      <c r="O2997" s="324"/>
      <c r="P2997" s="325"/>
      <c r="Q2997" s="326"/>
      <c r="R2997" s="326"/>
      <c r="S2997" s="326"/>
      <c r="T2997" s="22"/>
      <c r="U2997" s="23"/>
      <c r="V2997" s="22">
        <f t="shared" si="1236"/>
        <v>0</v>
      </c>
      <c r="W2997" s="314"/>
      <c r="X2997" s="314"/>
      <c r="Y2997" s="314"/>
      <c r="Z2997" s="314"/>
      <c r="AA2997" s="327" t="s">
        <v>39</v>
      </c>
      <c r="AB2997" s="324"/>
      <c r="AC2997" s="325"/>
      <c r="AD2997" s="326"/>
      <c r="AE2997" s="326"/>
      <c r="AF2997" s="326"/>
      <c r="AG2997" s="22"/>
      <c r="AH2997" s="23"/>
      <c r="AI2997" s="22">
        <f t="shared" si="1237"/>
        <v>0</v>
      </c>
      <c r="AJ2997" s="314"/>
      <c r="AK2997" s="311"/>
      <c r="AL2997" s="311"/>
      <c r="AM2997" s="311"/>
      <c r="AN2997" s="327" t="s">
        <v>39</v>
      </c>
      <c r="AO2997" s="324"/>
      <c r="AP2997" s="325"/>
      <c r="AQ2997" s="326"/>
      <c r="AR2997" s="326"/>
      <c r="AS2997" s="326"/>
      <c r="AT2997" s="22"/>
      <c r="AU2997" s="23"/>
      <c r="AV2997" s="22">
        <f t="shared" si="1238"/>
        <v>0</v>
      </c>
      <c r="AW2997" s="314"/>
      <c r="AX2997" s="31" t="s">
        <v>39</v>
      </c>
      <c r="AY2997" s="11"/>
      <c r="AZ2997" s="12"/>
      <c r="BA2997" s="28"/>
      <c r="BB2997" s="28"/>
      <c r="BC2997" s="28"/>
      <c r="BD2997" s="10"/>
      <c r="BE2997" s="15"/>
      <c r="BF2997" s="10">
        <f t="shared" si="1239"/>
        <v>0</v>
      </c>
      <c r="BG2997" s="5"/>
    </row>
    <row r="2998" spans="1:59" x14ac:dyDescent="0.25">
      <c r="A2998" s="327" t="s">
        <v>39</v>
      </c>
      <c r="B2998" s="324"/>
      <c r="C2998" s="325"/>
      <c r="D2998" s="326"/>
      <c r="E2998" s="326"/>
      <c r="F2998" s="326"/>
      <c r="G2998" s="22"/>
      <c r="H2998" s="23"/>
      <c r="I2998" s="22">
        <f t="shared" si="1235"/>
        <v>0</v>
      </c>
      <c r="J2998" s="314"/>
      <c r="K2998" s="314"/>
      <c r="L2998" s="314"/>
      <c r="M2998" s="314"/>
      <c r="N2998" s="327" t="s">
        <v>39</v>
      </c>
      <c r="O2998" s="324"/>
      <c r="P2998" s="325"/>
      <c r="Q2998" s="326"/>
      <c r="R2998" s="326"/>
      <c r="S2998" s="326"/>
      <c r="T2998" s="22"/>
      <c r="U2998" s="23"/>
      <c r="V2998" s="22">
        <f t="shared" si="1236"/>
        <v>0</v>
      </c>
      <c r="W2998" s="314"/>
      <c r="X2998" s="314"/>
      <c r="Y2998" s="314"/>
      <c r="Z2998" s="314"/>
      <c r="AA2998" s="327" t="s">
        <v>39</v>
      </c>
      <c r="AB2998" s="324"/>
      <c r="AC2998" s="325"/>
      <c r="AD2998" s="326"/>
      <c r="AE2998" s="326"/>
      <c r="AF2998" s="326"/>
      <c r="AG2998" s="22"/>
      <c r="AH2998" s="23"/>
      <c r="AI2998" s="22">
        <f t="shared" si="1237"/>
        <v>0</v>
      </c>
      <c r="AJ2998" s="314"/>
      <c r="AK2998" s="311"/>
      <c r="AL2998" s="311"/>
      <c r="AM2998" s="311"/>
      <c r="AN2998" s="327" t="s">
        <v>39</v>
      </c>
      <c r="AO2998" s="324"/>
      <c r="AP2998" s="325"/>
      <c r="AQ2998" s="326"/>
      <c r="AR2998" s="326"/>
      <c r="AS2998" s="326"/>
      <c r="AT2998" s="22"/>
      <c r="AU2998" s="23"/>
      <c r="AV2998" s="22">
        <f t="shared" si="1238"/>
        <v>0</v>
      </c>
      <c r="AW2998" s="314"/>
      <c r="AX2998" s="31" t="s">
        <v>39</v>
      </c>
      <c r="AY2998" s="11"/>
      <c r="AZ2998" s="12"/>
      <c r="BA2998" s="28"/>
      <c r="BB2998" s="28"/>
      <c r="BC2998" s="28"/>
      <c r="BD2998" s="10"/>
      <c r="BE2998" s="15"/>
      <c r="BF2998" s="10">
        <f t="shared" si="1239"/>
        <v>0</v>
      </c>
      <c r="BG2998" s="5"/>
    </row>
    <row r="2999" spans="1:59" x14ac:dyDescent="0.25">
      <c r="A2999" s="328" t="s">
        <v>28</v>
      </c>
      <c r="B2999" s="324" t="s">
        <v>1186</v>
      </c>
      <c r="C2999" s="325"/>
      <c r="D2999" s="326"/>
      <c r="E2999" s="326"/>
      <c r="F2999" s="326"/>
      <c r="G2999" s="22">
        <v>1</v>
      </c>
      <c r="H2999" s="23">
        <v>6400</v>
      </c>
      <c r="I2999" s="22">
        <f t="shared" ref="I2999:I3019" si="1240">SUM(G2999*H2999)</f>
        <v>6400</v>
      </c>
      <c r="J2999" s="22" t="s">
        <v>1252</v>
      </c>
      <c r="K2999" s="314"/>
      <c r="L2999" s="314"/>
      <c r="M2999" s="314"/>
      <c r="N2999" s="328" t="s">
        <v>28</v>
      </c>
      <c r="O2999" s="324" t="s">
        <v>1186</v>
      </c>
      <c r="P2999" s="325"/>
      <c r="Q2999" s="326"/>
      <c r="R2999" s="326"/>
      <c r="S2999" s="326"/>
      <c r="T2999" s="22">
        <v>1</v>
      </c>
      <c r="U2999" s="23">
        <v>560</v>
      </c>
      <c r="V2999" s="22">
        <f t="shared" si="1236"/>
        <v>560</v>
      </c>
      <c r="W2999" s="22" t="s">
        <v>1518</v>
      </c>
      <c r="X2999" s="314"/>
      <c r="Y2999" s="314"/>
      <c r="Z2999" s="314"/>
      <c r="AA2999" s="328" t="s">
        <v>28</v>
      </c>
      <c r="AB2999" s="324" t="s">
        <v>1186</v>
      </c>
      <c r="AC2999" s="325"/>
      <c r="AD2999" s="326"/>
      <c r="AE2999" s="326"/>
      <c r="AF2999" s="326"/>
      <c r="AG2999" s="22">
        <v>1</v>
      </c>
      <c r="AH2999" s="23">
        <v>6400</v>
      </c>
      <c r="AI2999" s="22">
        <f t="shared" si="1237"/>
        <v>6400</v>
      </c>
      <c r="AJ2999" s="22" t="s">
        <v>1252</v>
      </c>
      <c r="AK2999" s="311"/>
      <c r="AL2999" s="311"/>
      <c r="AM2999" s="311"/>
      <c r="AN2999" s="328" t="s">
        <v>28</v>
      </c>
      <c r="AO2999" s="324" t="s">
        <v>1186</v>
      </c>
      <c r="AP2999" s="325"/>
      <c r="AQ2999" s="326"/>
      <c r="AR2999" s="326"/>
      <c r="AS2999" s="326"/>
      <c r="AT2999" s="22">
        <v>1</v>
      </c>
      <c r="AU2999" s="23">
        <v>6400</v>
      </c>
      <c r="AV2999" s="22">
        <f t="shared" si="1238"/>
        <v>6400</v>
      </c>
      <c r="AW2999" s="22" t="s">
        <v>1252</v>
      </c>
      <c r="AX2999" s="32" t="s">
        <v>28</v>
      </c>
      <c r="AY2999" s="11" t="s">
        <v>1186</v>
      </c>
      <c r="AZ2999" s="12"/>
      <c r="BA2999" s="28"/>
      <c r="BB2999" s="28"/>
      <c r="BC2999" s="28"/>
      <c r="BD2999" s="10">
        <v>1</v>
      </c>
      <c r="BE2999" s="15">
        <v>6400</v>
      </c>
      <c r="BF2999" s="10">
        <f t="shared" si="1239"/>
        <v>6400</v>
      </c>
      <c r="BG2999" s="10" t="s">
        <v>1252</v>
      </c>
    </row>
    <row r="3000" spans="1:59" x14ac:dyDescent="0.25">
      <c r="A3000" s="328" t="s">
        <v>28</v>
      </c>
      <c r="B3000" s="324"/>
      <c r="C3000" s="325"/>
      <c r="D3000" s="326"/>
      <c r="E3000" s="326"/>
      <c r="F3000" s="326"/>
      <c r="G3000" s="22"/>
      <c r="H3000" s="23"/>
      <c r="I3000" s="22">
        <f t="shared" si="1240"/>
        <v>0</v>
      </c>
      <c r="J3000" s="314"/>
      <c r="K3000" s="314"/>
      <c r="L3000" s="314"/>
      <c r="M3000" s="314"/>
      <c r="N3000" s="328" t="s">
        <v>28</v>
      </c>
      <c r="O3000" s="324"/>
      <c r="P3000" s="325"/>
      <c r="Q3000" s="326"/>
      <c r="R3000" s="326"/>
      <c r="S3000" s="326"/>
      <c r="T3000" s="22"/>
      <c r="U3000" s="23"/>
      <c r="V3000" s="22">
        <f t="shared" si="1236"/>
        <v>0</v>
      </c>
      <c r="W3000" s="314"/>
      <c r="X3000" s="314"/>
      <c r="Y3000" s="314"/>
      <c r="Z3000" s="314"/>
      <c r="AA3000" s="328" t="s">
        <v>28</v>
      </c>
      <c r="AB3000" s="324"/>
      <c r="AC3000" s="325"/>
      <c r="AD3000" s="326"/>
      <c r="AE3000" s="326"/>
      <c r="AF3000" s="326"/>
      <c r="AG3000" s="22"/>
      <c r="AH3000" s="23"/>
      <c r="AI3000" s="22">
        <f t="shared" si="1237"/>
        <v>0</v>
      </c>
      <c r="AJ3000" s="314"/>
      <c r="AK3000" s="311"/>
      <c r="AL3000" s="311"/>
      <c r="AM3000" s="311"/>
      <c r="AN3000" s="328" t="s">
        <v>28</v>
      </c>
      <c r="AO3000" s="324"/>
      <c r="AP3000" s="325"/>
      <c r="AQ3000" s="326"/>
      <c r="AR3000" s="326"/>
      <c r="AS3000" s="326"/>
      <c r="AT3000" s="22"/>
      <c r="AU3000" s="23"/>
      <c r="AV3000" s="22">
        <f t="shared" si="1238"/>
        <v>0</v>
      </c>
      <c r="AW3000" s="314"/>
      <c r="AX3000" s="32" t="s">
        <v>28</v>
      </c>
      <c r="AY3000" s="11"/>
      <c r="AZ3000" s="12"/>
      <c r="BA3000" s="28"/>
      <c r="BB3000" s="28"/>
      <c r="BC3000" s="28"/>
      <c r="BD3000" s="10"/>
      <c r="BE3000" s="15"/>
      <c r="BF3000" s="10">
        <f t="shared" si="1239"/>
        <v>0</v>
      </c>
      <c r="BG3000" s="5"/>
    </row>
    <row r="3001" spans="1:59" x14ac:dyDescent="0.25">
      <c r="A3001" s="328" t="s">
        <v>28</v>
      </c>
      <c r="B3001" s="324"/>
      <c r="C3001" s="325"/>
      <c r="D3001" s="326"/>
      <c r="E3001" s="326"/>
      <c r="F3001" s="326"/>
      <c r="G3001" s="22"/>
      <c r="H3001" s="23"/>
      <c r="I3001" s="22">
        <f t="shared" si="1240"/>
        <v>0</v>
      </c>
      <c r="J3001" s="314"/>
      <c r="K3001" s="314"/>
      <c r="L3001" s="314"/>
      <c r="M3001" s="314"/>
      <c r="N3001" s="328" t="s">
        <v>28</v>
      </c>
      <c r="O3001" s="324"/>
      <c r="P3001" s="325"/>
      <c r="Q3001" s="326"/>
      <c r="R3001" s="326"/>
      <c r="S3001" s="326"/>
      <c r="T3001" s="22"/>
      <c r="U3001" s="23"/>
      <c r="V3001" s="22">
        <f t="shared" si="1236"/>
        <v>0</v>
      </c>
      <c r="W3001" s="314"/>
      <c r="X3001" s="314"/>
      <c r="Y3001" s="314"/>
      <c r="Z3001" s="314"/>
      <c r="AA3001" s="328" t="s">
        <v>28</v>
      </c>
      <c r="AB3001" s="324"/>
      <c r="AC3001" s="325"/>
      <c r="AD3001" s="326"/>
      <c r="AE3001" s="326"/>
      <c r="AF3001" s="326"/>
      <c r="AG3001" s="22"/>
      <c r="AH3001" s="23"/>
      <c r="AI3001" s="22">
        <f t="shared" si="1237"/>
        <v>0</v>
      </c>
      <c r="AJ3001" s="314"/>
      <c r="AK3001" s="311"/>
      <c r="AL3001" s="311"/>
      <c r="AM3001" s="311"/>
      <c r="AN3001" s="328" t="s">
        <v>28</v>
      </c>
      <c r="AO3001" s="324"/>
      <c r="AP3001" s="325"/>
      <c r="AQ3001" s="326"/>
      <c r="AR3001" s="326"/>
      <c r="AS3001" s="326"/>
      <c r="AT3001" s="22"/>
      <c r="AU3001" s="23"/>
      <c r="AV3001" s="22">
        <f t="shared" si="1238"/>
        <v>0</v>
      </c>
      <c r="AW3001" s="314"/>
      <c r="AX3001" s="32" t="s">
        <v>28</v>
      </c>
      <c r="AY3001" s="11"/>
      <c r="AZ3001" s="12"/>
      <c r="BA3001" s="28"/>
      <c r="BB3001" s="28"/>
      <c r="BC3001" s="28"/>
      <c r="BD3001" s="10"/>
      <c r="BE3001" s="15"/>
      <c r="BF3001" s="10">
        <f t="shared" si="1239"/>
        <v>0</v>
      </c>
      <c r="BG3001" s="5"/>
    </row>
    <row r="3002" spans="1:59" x14ac:dyDescent="0.25">
      <c r="A3002" s="311" t="s">
        <v>26</v>
      </c>
      <c r="B3002" s="324"/>
      <c r="C3002" s="325"/>
      <c r="D3002" s="326"/>
      <c r="E3002" s="326"/>
      <c r="F3002" s="326"/>
      <c r="G3002" s="331">
        <v>0.1</v>
      </c>
      <c r="H3002" s="23">
        <f>SUM(I2999:I3001)</f>
        <v>6400</v>
      </c>
      <c r="I3002" s="22">
        <f t="shared" si="1240"/>
        <v>640</v>
      </c>
      <c r="J3002" s="314"/>
      <c r="K3002" s="314"/>
      <c r="L3002" s="314"/>
      <c r="M3002" s="314"/>
      <c r="N3002" s="311" t="s">
        <v>26</v>
      </c>
      <c r="O3002" s="324"/>
      <c r="P3002" s="325"/>
      <c r="Q3002" s="326"/>
      <c r="R3002" s="326"/>
      <c r="S3002" s="326"/>
      <c r="T3002" s="331">
        <v>0.1</v>
      </c>
      <c r="U3002" s="23">
        <f>SUM(V2999:V3001)</f>
        <v>560</v>
      </c>
      <c r="V3002" s="22">
        <f t="shared" si="1236"/>
        <v>56</v>
      </c>
      <c r="W3002" s="314"/>
      <c r="X3002" s="314"/>
      <c r="Y3002" s="314"/>
      <c r="Z3002" s="314"/>
      <c r="AA3002" s="311" t="s">
        <v>26</v>
      </c>
      <c r="AB3002" s="324"/>
      <c r="AC3002" s="325"/>
      <c r="AD3002" s="326"/>
      <c r="AE3002" s="326"/>
      <c r="AF3002" s="326"/>
      <c r="AG3002" s="331">
        <v>0.1</v>
      </c>
      <c r="AH3002" s="23">
        <f>SUM(AI2999:AI3001)</f>
        <v>6400</v>
      </c>
      <c r="AI3002" s="22">
        <f t="shared" si="1237"/>
        <v>640</v>
      </c>
      <c r="AJ3002" s="314"/>
      <c r="AK3002" s="311"/>
      <c r="AL3002" s="311"/>
      <c r="AM3002" s="311"/>
      <c r="AN3002" s="311" t="s">
        <v>26</v>
      </c>
      <c r="AO3002" s="324"/>
      <c r="AP3002" s="325"/>
      <c r="AQ3002" s="326"/>
      <c r="AR3002" s="326"/>
      <c r="AS3002" s="326"/>
      <c r="AT3002" s="331">
        <v>0.1</v>
      </c>
      <c r="AU3002" s="23">
        <f>SUM(AV2999:AV3001)</f>
        <v>6400</v>
      </c>
      <c r="AV3002" s="22">
        <f t="shared" si="1238"/>
        <v>640</v>
      </c>
      <c r="AW3002" s="314"/>
      <c r="AX3002" t="s">
        <v>26</v>
      </c>
      <c r="AY3002" s="11"/>
      <c r="AZ3002" s="12"/>
      <c r="BA3002" s="28"/>
      <c r="BB3002" s="28"/>
      <c r="BC3002" s="28"/>
      <c r="BD3002" s="33">
        <v>0.1</v>
      </c>
      <c r="BE3002" s="15">
        <f>SUM(BF2999:BF3001)</f>
        <v>6400</v>
      </c>
      <c r="BF3002" s="10">
        <f t="shared" si="1239"/>
        <v>640</v>
      </c>
      <c r="BG3002" s="5"/>
    </row>
    <row r="3003" spans="1:59" x14ac:dyDescent="0.25">
      <c r="A3003" s="311"/>
      <c r="B3003" s="324" t="s">
        <v>27</v>
      </c>
      <c r="C3003" s="325"/>
      <c r="D3003" s="326"/>
      <c r="E3003" s="326"/>
      <c r="F3003" s="326"/>
      <c r="G3003" s="22">
        <f>SUM(G2987)</f>
        <v>81.2</v>
      </c>
      <c r="H3003" s="23">
        <v>1.25</v>
      </c>
      <c r="I3003" s="22">
        <f t="shared" si="1240"/>
        <v>101.5</v>
      </c>
      <c r="J3003" s="314"/>
      <c r="K3003" s="314"/>
      <c r="L3003" s="314"/>
      <c r="M3003" s="314"/>
      <c r="N3003" s="311"/>
      <c r="O3003" s="324" t="s">
        <v>27</v>
      </c>
      <c r="P3003" s="325"/>
      <c r="Q3003" s="326"/>
      <c r="R3003" s="326"/>
      <c r="S3003" s="326"/>
      <c r="T3003" s="22">
        <f>SUM(T2987)</f>
        <v>10</v>
      </c>
      <c r="U3003" s="23">
        <v>1.25</v>
      </c>
      <c r="V3003" s="22">
        <f t="shared" si="1236"/>
        <v>12.5</v>
      </c>
      <c r="W3003" s="314"/>
      <c r="X3003" s="314"/>
      <c r="Y3003" s="314"/>
      <c r="Z3003" s="314"/>
      <c r="AA3003" s="311"/>
      <c r="AB3003" s="324" t="s">
        <v>27</v>
      </c>
      <c r="AC3003" s="325"/>
      <c r="AD3003" s="326"/>
      <c r="AE3003" s="326"/>
      <c r="AF3003" s="326"/>
      <c r="AG3003" s="22">
        <f>SUM(AG2987)</f>
        <v>81.2</v>
      </c>
      <c r="AH3003" s="23">
        <v>1.25</v>
      </c>
      <c r="AI3003" s="22">
        <f t="shared" si="1237"/>
        <v>101.5</v>
      </c>
      <c r="AJ3003" s="314"/>
      <c r="AK3003" s="311"/>
      <c r="AL3003" s="311"/>
      <c r="AM3003" s="311"/>
      <c r="AN3003" s="311"/>
      <c r="AO3003" s="324" t="s">
        <v>27</v>
      </c>
      <c r="AP3003" s="325"/>
      <c r="AQ3003" s="326"/>
      <c r="AR3003" s="326"/>
      <c r="AS3003" s="326"/>
      <c r="AT3003" s="22">
        <f>SUM(AT2987)</f>
        <v>81.2</v>
      </c>
      <c r="AU3003" s="329">
        <v>1.5</v>
      </c>
      <c r="AV3003" s="22">
        <f t="shared" si="1238"/>
        <v>121.80000000000001</v>
      </c>
      <c r="AW3003" s="314"/>
      <c r="AY3003" s="11" t="s">
        <v>27</v>
      </c>
      <c r="AZ3003" s="12"/>
      <c r="BA3003" s="28"/>
      <c r="BB3003" s="28"/>
      <c r="BC3003" s="28"/>
      <c r="BD3003" s="10">
        <f>SUM(BD2987)</f>
        <v>81.2</v>
      </c>
      <c r="BE3003" s="171">
        <v>1.5</v>
      </c>
      <c r="BF3003" s="10">
        <f t="shared" si="1239"/>
        <v>121.80000000000001</v>
      </c>
      <c r="BG3003" s="5"/>
    </row>
    <row r="3004" spans="1:59" x14ac:dyDescent="0.25">
      <c r="A3004" s="311"/>
      <c r="B3004" s="324" t="s">
        <v>13</v>
      </c>
      <c r="C3004" s="325" t="s">
        <v>14</v>
      </c>
      <c r="D3004" s="326" t="s">
        <v>29</v>
      </c>
      <c r="E3004" s="326"/>
      <c r="F3004" s="326">
        <f>SUM(G2987:G2989)</f>
        <v>90.2</v>
      </c>
      <c r="G3004" s="332">
        <f>SUM(F3004)/20</f>
        <v>4.51</v>
      </c>
      <c r="H3004" s="23"/>
      <c r="I3004" s="22">
        <f t="shared" si="1240"/>
        <v>0</v>
      </c>
      <c r="J3004" s="314"/>
      <c r="K3004" s="314"/>
      <c r="L3004" s="314"/>
      <c r="M3004" s="314"/>
      <c r="N3004" s="311"/>
      <c r="O3004" s="324" t="s">
        <v>13</v>
      </c>
      <c r="P3004" s="325" t="s">
        <v>14</v>
      </c>
      <c r="Q3004" s="326" t="s">
        <v>29</v>
      </c>
      <c r="R3004" s="326"/>
      <c r="S3004" s="326">
        <f>SUM(T2987:T2989)</f>
        <v>11</v>
      </c>
      <c r="T3004" s="332">
        <f>SUM(S3004)/20</f>
        <v>0.55000000000000004</v>
      </c>
      <c r="U3004" s="23"/>
      <c r="V3004" s="22">
        <f t="shared" si="1236"/>
        <v>0</v>
      </c>
      <c r="W3004" s="314"/>
      <c r="X3004" s="314"/>
      <c r="Y3004" s="314"/>
      <c r="Z3004" s="314"/>
      <c r="AA3004" s="311"/>
      <c r="AB3004" s="324" t="s">
        <v>13</v>
      </c>
      <c r="AC3004" s="325" t="s">
        <v>14</v>
      </c>
      <c r="AD3004" s="326" t="s">
        <v>29</v>
      </c>
      <c r="AE3004" s="326"/>
      <c r="AF3004" s="326">
        <f>SUM(AG2987:AG2989)</f>
        <v>90.2</v>
      </c>
      <c r="AG3004" s="332">
        <f>SUM(AF3004)/20</f>
        <v>4.51</v>
      </c>
      <c r="AH3004" s="23"/>
      <c r="AI3004" s="22">
        <f t="shared" si="1237"/>
        <v>0</v>
      </c>
      <c r="AJ3004" s="314"/>
      <c r="AK3004" s="311"/>
      <c r="AL3004" s="311"/>
      <c r="AM3004" s="311"/>
      <c r="AN3004" s="311"/>
      <c r="AO3004" s="324" t="s">
        <v>13</v>
      </c>
      <c r="AP3004" s="325" t="s">
        <v>14</v>
      </c>
      <c r="AQ3004" s="326" t="s">
        <v>29</v>
      </c>
      <c r="AR3004" s="326"/>
      <c r="AS3004" s="326">
        <f>SUM(AT2987:AT2989)</f>
        <v>90.2</v>
      </c>
      <c r="AT3004" s="332">
        <f>SUM(AS3004)/20</f>
        <v>4.51</v>
      </c>
      <c r="AU3004" s="23"/>
      <c r="AV3004" s="22">
        <f t="shared" si="1238"/>
        <v>0</v>
      </c>
      <c r="AW3004" s="314"/>
      <c r="AY3004" s="11" t="s">
        <v>13</v>
      </c>
      <c r="AZ3004" s="12" t="s">
        <v>14</v>
      </c>
      <c r="BA3004" s="28" t="s">
        <v>29</v>
      </c>
      <c r="BB3004" s="28"/>
      <c r="BC3004" s="28">
        <f>SUM(BD2987:BD2989)</f>
        <v>90.2</v>
      </c>
      <c r="BD3004" s="34">
        <f>SUM(BC3004)/20</f>
        <v>4.51</v>
      </c>
      <c r="BE3004" s="23"/>
      <c r="BF3004" s="10">
        <f t="shared" si="1239"/>
        <v>0</v>
      </c>
      <c r="BG3004" s="5"/>
    </row>
    <row r="3005" spans="1:59" x14ac:dyDescent="0.25">
      <c r="A3005" s="311"/>
      <c r="B3005" s="324" t="s">
        <v>13</v>
      </c>
      <c r="C3005" s="325" t="s">
        <v>14</v>
      </c>
      <c r="D3005" s="326" t="s">
        <v>30</v>
      </c>
      <c r="E3005" s="326"/>
      <c r="F3005" s="326">
        <f>SUM(G2990:G2995)</f>
        <v>18</v>
      </c>
      <c r="G3005" s="332">
        <f>SUM(F3005)/10</f>
        <v>1.8</v>
      </c>
      <c r="H3005" s="23"/>
      <c r="I3005" s="22">
        <f t="shared" si="1240"/>
        <v>0</v>
      </c>
      <c r="J3005" s="314"/>
      <c r="K3005" s="314"/>
      <c r="L3005" s="314"/>
      <c r="M3005" s="314"/>
      <c r="N3005" s="311"/>
      <c r="O3005" s="324" t="s">
        <v>13</v>
      </c>
      <c r="P3005" s="325" t="s">
        <v>14</v>
      </c>
      <c r="Q3005" s="326" t="s">
        <v>30</v>
      </c>
      <c r="R3005" s="326"/>
      <c r="S3005" s="326">
        <f>SUM(T2990:T2995)</f>
        <v>5</v>
      </c>
      <c r="T3005" s="332">
        <f>SUM(S3005)/10</f>
        <v>0.5</v>
      </c>
      <c r="U3005" s="23"/>
      <c r="V3005" s="22">
        <f t="shared" si="1236"/>
        <v>0</v>
      </c>
      <c r="W3005" s="314"/>
      <c r="X3005" s="314"/>
      <c r="Y3005" s="314"/>
      <c r="Z3005" s="314"/>
      <c r="AA3005" s="311"/>
      <c r="AB3005" s="324" t="s">
        <v>13</v>
      </c>
      <c r="AC3005" s="325" t="s">
        <v>14</v>
      </c>
      <c r="AD3005" s="326" t="s">
        <v>30</v>
      </c>
      <c r="AE3005" s="326"/>
      <c r="AF3005" s="326">
        <f>SUM(AG2990:AG2995)</f>
        <v>18</v>
      </c>
      <c r="AG3005" s="332">
        <f>SUM(AF3005)/10</f>
        <v>1.8</v>
      </c>
      <c r="AH3005" s="23"/>
      <c r="AI3005" s="22">
        <f t="shared" si="1237"/>
        <v>0</v>
      </c>
      <c r="AJ3005" s="314"/>
      <c r="AK3005" s="311"/>
      <c r="AL3005" s="311"/>
      <c r="AM3005" s="311"/>
      <c r="AN3005" s="311"/>
      <c r="AO3005" s="324" t="s">
        <v>13</v>
      </c>
      <c r="AP3005" s="325" t="s">
        <v>14</v>
      </c>
      <c r="AQ3005" s="326" t="s">
        <v>30</v>
      </c>
      <c r="AR3005" s="326"/>
      <c r="AS3005" s="326">
        <f>SUM(AT2990:AT2995)</f>
        <v>18</v>
      </c>
      <c r="AT3005" s="332">
        <f>SUM(AS3005)/10</f>
        <v>1.8</v>
      </c>
      <c r="AU3005" s="23"/>
      <c r="AV3005" s="22">
        <f t="shared" si="1238"/>
        <v>0</v>
      </c>
      <c r="AW3005" s="314"/>
      <c r="AY3005" s="11" t="s">
        <v>13</v>
      </c>
      <c r="AZ3005" s="12" t="s">
        <v>14</v>
      </c>
      <c r="BA3005" s="28" t="s">
        <v>30</v>
      </c>
      <c r="BB3005" s="28"/>
      <c r="BC3005" s="28">
        <f>SUM(BD2990:BD2995)</f>
        <v>18</v>
      </c>
      <c r="BD3005" s="34">
        <f>SUM(BC3005)/10</f>
        <v>1.8</v>
      </c>
      <c r="BE3005" s="23"/>
      <c r="BF3005" s="10">
        <f t="shared" si="1239"/>
        <v>0</v>
      </c>
      <c r="BG3005" s="5"/>
    </row>
    <row r="3006" spans="1:59" x14ac:dyDescent="0.25">
      <c r="A3006" s="311"/>
      <c r="B3006" s="324" t="s">
        <v>13</v>
      </c>
      <c r="C3006" s="325" t="s">
        <v>14</v>
      </c>
      <c r="D3006" s="326" t="s">
        <v>60</v>
      </c>
      <c r="E3006" s="326"/>
      <c r="F3006" s="333"/>
      <c r="G3006" s="332">
        <f>SUM(F3006)*0.25</f>
        <v>0</v>
      </c>
      <c r="H3006" s="23"/>
      <c r="I3006" s="22">
        <f t="shared" si="1240"/>
        <v>0</v>
      </c>
      <c r="J3006" s="314"/>
      <c r="K3006" s="314"/>
      <c r="L3006" s="314"/>
      <c r="M3006" s="314"/>
      <c r="N3006" s="311"/>
      <c r="O3006" s="324" t="s">
        <v>13</v>
      </c>
      <c r="P3006" s="325" t="s">
        <v>14</v>
      </c>
      <c r="Q3006" s="326" t="s">
        <v>60</v>
      </c>
      <c r="R3006" s="326"/>
      <c r="S3006" s="333"/>
      <c r="T3006" s="332">
        <f>SUM(S3006)*0.25</f>
        <v>0</v>
      </c>
      <c r="U3006" s="23"/>
      <c r="V3006" s="22">
        <f t="shared" si="1236"/>
        <v>0</v>
      </c>
      <c r="W3006" s="314"/>
      <c r="X3006" s="314"/>
      <c r="Y3006" s="314"/>
      <c r="Z3006" s="314"/>
      <c r="AA3006" s="311"/>
      <c r="AB3006" s="324" t="s">
        <v>13</v>
      </c>
      <c r="AC3006" s="325" t="s">
        <v>14</v>
      </c>
      <c r="AD3006" s="326" t="s">
        <v>60</v>
      </c>
      <c r="AE3006" s="326"/>
      <c r="AF3006" s="333"/>
      <c r="AG3006" s="332">
        <f>SUM(AF3006)*0.25</f>
        <v>0</v>
      </c>
      <c r="AH3006" s="23"/>
      <c r="AI3006" s="22">
        <f t="shared" si="1237"/>
        <v>0</v>
      </c>
      <c r="AJ3006" s="314"/>
      <c r="AK3006" s="311"/>
      <c r="AL3006" s="311"/>
      <c r="AM3006" s="311"/>
      <c r="AN3006" s="311"/>
      <c r="AO3006" s="324" t="s">
        <v>13</v>
      </c>
      <c r="AP3006" s="325" t="s">
        <v>14</v>
      </c>
      <c r="AQ3006" s="326" t="s">
        <v>60</v>
      </c>
      <c r="AR3006" s="326"/>
      <c r="AS3006" s="333"/>
      <c r="AT3006" s="332">
        <f>SUM(AS3006)*0.25</f>
        <v>0</v>
      </c>
      <c r="AU3006" s="23"/>
      <c r="AV3006" s="22">
        <f t="shared" si="1238"/>
        <v>0</v>
      </c>
      <c r="AW3006" s="314"/>
      <c r="AY3006" s="11" t="s">
        <v>13</v>
      </c>
      <c r="AZ3006" s="12" t="s">
        <v>14</v>
      </c>
      <c r="BA3006" s="28" t="s">
        <v>60</v>
      </c>
      <c r="BB3006" s="28"/>
      <c r="BC3006" s="69"/>
      <c r="BD3006" s="34">
        <f>SUM(BC3006)*0.25</f>
        <v>0</v>
      </c>
      <c r="BE3006" s="23"/>
      <c r="BF3006" s="10">
        <f t="shared" si="1239"/>
        <v>0</v>
      </c>
      <c r="BG3006" s="5"/>
    </row>
    <row r="3007" spans="1:59" x14ac:dyDescent="0.25">
      <c r="A3007" s="311"/>
      <c r="B3007" s="324" t="s">
        <v>13</v>
      </c>
      <c r="C3007" s="325" t="s">
        <v>14</v>
      </c>
      <c r="D3007" s="326" t="s">
        <v>247</v>
      </c>
      <c r="E3007" s="326"/>
      <c r="F3007" s="326"/>
      <c r="G3007" s="332">
        <v>8</v>
      </c>
      <c r="H3007" s="23"/>
      <c r="I3007" s="22">
        <f t="shared" si="1240"/>
        <v>0</v>
      </c>
      <c r="J3007" s="314"/>
      <c r="K3007" s="314"/>
      <c r="L3007" s="314"/>
      <c r="M3007" s="314"/>
      <c r="N3007" s="311"/>
      <c r="O3007" s="324" t="s">
        <v>13</v>
      </c>
      <c r="P3007" s="325" t="s">
        <v>14</v>
      </c>
      <c r="Q3007" s="326" t="s">
        <v>247</v>
      </c>
      <c r="R3007" s="326"/>
      <c r="S3007" s="326"/>
      <c r="T3007" s="332">
        <v>2</v>
      </c>
      <c r="U3007" s="23"/>
      <c r="V3007" s="22">
        <f t="shared" si="1236"/>
        <v>0</v>
      </c>
      <c r="W3007" s="314"/>
      <c r="X3007" s="314"/>
      <c r="Y3007" s="314"/>
      <c r="Z3007" s="314"/>
      <c r="AA3007" s="311"/>
      <c r="AB3007" s="324" t="s">
        <v>13</v>
      </c>
      <c r="AC3007" s="325" t="s">
        <v>14</v>
      </c>
      <c r="AD3007" s="326" t="s">
        <v>247</v>
      </c>
      <c r="AE3007" s="326"/>
      <c r="AF3007" s="326"/>
      <c r="AG3007" s="332">
        <v>8</v>
      </c>
      <c r="AH3007" s="23"/>
      <c r="AI3007" s="22">
        <f t="shared" si="1237"/>
        <v>0</v>
      </c>
      <c r="AJ3007" s="314"/>
      <c r="AK3007" s="311"/>
      <c r="AL3007" s="311"/>
      <c r="AM3007" s="311"/>
      <c r="AN3007" s="311"/>
      <c r="AO3007" s="324" t="s">
        <v>13</v>
      </c>
      <c r="AP3007" s="325" t="s">
        <v>14</v>
      </c>
      <c r="AQ3007" s="326" t="s">
        <v>247</v>
      </c>
      <c r="AR3007" s="326"/>
      <c r="AS3007" s="326"/>
      <c r="AT3007" s="332">
        <v>8</v>
      </c>
      <c r="AU3007" s="23"/>
      <c r="AV3007" s="22">
        <f t="shared" si="1238"/>
        <v>0</v>
      </c>
      <c r="AW3007" s="314"/>
      <c r="AY3007" s="11" t="s">
        <v>13</v>
      </c>
      <c r="AZ3007" s="12" t="s">
        <v>14</v>
      </c>
      <c r="BA3007" s="28" t="s">
        <v>247</v>
      </c>
      <c r="BB3007" s="28"/>
      <c r="BC3007" s="28"/>
      <c r="BD3007" s="34">
        <v>8</v>
      </c>
      <c r="BE3007" s="23"/>
      <c r="BF3007" s="10">
        <f t="shared" si="1239"/>
        <v>0</v>
      </c>
      <c r="BG3007" s="5"/>
    </row>
    <row r="3008" spans="1:59" x14ac:dyDescent="0.25">
      <c r="A3008" s="311"/>
      <c r="B3008" s="324" t="s">
        <v>13</v>
      </c>
      <c r="C3008" s="325" t="s">
        <v>15</v>
      </c>
      <c r="D3008" s="326" t="s">
        <v>1297</v>
      </c>
      <c r="E3008" s="326"/>
      <c r="F3008" s="326">
        <v>8</v>
      </c>
      <c r="G3008" s="332">
        <f>SUM(F3008)*2</f>
        <v>16</v>
      </c>
      <c r="H3008" s="23"/>
      <c r="I3008" s="22">
        <f t="shared" si="1240"/>
        <v>0</v>
      </c>
      <c r="J3008" s="314"/>
      <c r="K3008" s="314"/>
      <c r="L3008" s="314"/>
      <c r="M3008" s="314"/>
      <c r="N3008" s="311"/>
      <c r="O3008" s="324" t="s">
        <v>13</v>
      </c>
      <c r="P3008" s="325" t="s">
        <v>15</v>
      </c>
      <c r="Q3008" s="326"/>
      <c r="R3008" s="326"/>
      <c r="S3008" s="326"/>
      <c r="T3008" s="332">
        <v>8</v>
      </c>
      <c r="U3008" s="23"/>
      <c r="V3008" s="22">
        <f t="shared" si="1236"/>
        <v>0</v>
      </c>
      <c r="W3008" s="314"/>
      <c r="X3008" s="314"/>
      <c r="Y3008" s="314"/>
      <c r="Z3008" s="314"/>
      <c r="AA3008" s="311"/>
      <c r="AB3008" s="324" t="s">
        <v>13</v>
      </c>
      <c r="AC3008" s="325" t="s">
        <v>15</v>
      </c>
      <c r="AD3008" s="326" t="s">
        <v>1297</v>
      </c>
      <c r="AE3008" s="326"/>
      <c r="AF3008" s="326">
        <v>8</v>
      </c>
      <c r="AG3008" s="332">
        <f>SUM(AF3008)*2</f>
        <v>16</v>
      </c>
      <c r="AH3008" s="23"/>
      <c r="AI3008" s="22">
        <f t="shared" si="1237"/>
        <v>0</v>
      </c>
      <c r="AJ3008" s="314"/>
      <c r="AK3008" s="311"/>
      <c r="AL3008" s="311"/>
      <c r="AM3008" s="311"/>
      <c r="AN3008" s="311"/>
      <c r="AO3008" s="324" t="s">
        <v>13</v>
      </c>
      <c r="AP3008" s="325" t="s">
        <v>15</v>
      </c>
      <c r="AQ3008" s="326" t="s">
        <v>1297</v>
      </c>
      <c r="AR3008" s="326"/>
      <c r="AS3008" s="326">
        <v>8</v>
      </c>
      <c r="AT3008" s="332">
        <f>SUM(AS3008)*2</f>
        <v>16</v>
      </c>
      <c r="AU3008" s="23"/>
      <c r="AV3008" s="22">
        <f t="shared" si="1238"/>
        <v>0</v>
      </c>
      <c r="AW3008" s="314"/>
      <c r="AY3008" s="11" t="s">
        <v>13</v>
      </c>
      <c r="AZ3008" s="12" t="s">
        <v>15</v>
      </c>
      <c r="BA3008" s="28" t="s">
        <v>1297</v>
      </c>
      <c r="BB3008" s="28"/>
      <c r="BC3008" s="28">
        <v>8</v>
      </c>
      <c r="BD3008" s="34">
        <f>SUM(BC3008)*2</f>
        <v>16</v>
      </c>
      <c r="BE3008" s="23"/>
      <c r="BF3008" s="10">
        <f t="shared" si="1239"/>
        <v>0</v>
      </c>
      <c r="BG3008" s="5"/>
    </row>
    <row r="3009" spans="1:78" x14ac:dyDescent="0.25">
      <c r="A3009" s="311"/>
      <c r="B3009" s="324" t="s">
        <v>13</v>
      </c>
      <c r="C3009" s="325" t="s">
        <v>15</v>
      </c>
      <c r="D3009" s="326" t="s">
        <v>1191</v>
      </c>
      <c r="E3009" s="326"/>
      <c r="F3009" s="326">
        <v>0.25</v>
      </c>
      <c r="G3009" s="332">
        <f>SUM(F3009)*116</f>
        <v>29</v>
      </c>
      <c r="H3009" s="23"/>
      <c r="I3009" s="22">
        <f t="shared" si="1240"/>
        <v>0</v>
      </c>
      <c r="J3009" s="314"/>
      <c r="K3009" s="314"/>
      <c r="L3009" s="314"/>
      <c r="M3009" s="314"/>
      <c r="N3009" s="311"/>
      <c r="O3009" s="324" t="s">
        <v>13</v>
      </c>
      <c r="P3009" s="325" t="s">
        <v>15</v>
      </c>
      <c r="Q3009" s="326"/>
      <c r="R3009" s="326"/>
      <c r="S3009" s="326"/>
      <c r="T3009" s="332"/>
      <c r="U3009" s="23"/>
      <c r="V3009" s="22">
        <f t="shared" si="1236"/>
        <v>0</v>
      </c>
      <c r="W3009" s="314"/>
      <c r="X3009" s="314"/>
      <c r="Y3009" s="314"/>
      <c r="Z3009" s="314"/>
      <c r="AA3009" s="311"/>
      <c r="AB3009" s="324" t="s">
        <v>13</v>
      </c>
      <c r="AC3009" s="325" t="s">
        <v>15</v>
      </c>
      <c r="AD3009" s="326" t="s">
        <v>1191</v>
      </c>
      <c r="AE3009" s="326"/>
      <c r="AF3009" s="326">
        <v>0.25</v>
      </c>
      <c r="AG3009" s="332">
        <f>SUM(AF3009)*116</f>
        <v>29</v>
      </c>
      <c r="AH3009" s="23"/>
      <c r="AI3009" s="22">
        <f t="shared" si="1237"/>
        <v>0</v>
      </c>
      <c r="AJ3009" s="314"/>
      <c r="AK3009" s="311"/>
      <c r="AL3009" s="311"/>
      <c r="AM3009" s="311"/>
      <c r="AN3009" s="311"/>
      <c r="AO3009" s="324" t="s">
        <v>13</v>
      </c>
      <c r="AP3009" s="325" t="s">
        <v>15</v>
      </c>
      <c r="AQ3009" s="326" t="s">
        <v>1191</v>
      </c>
      <c r="AR3009" s="326"/>
      <c r="AS3009" s="326">
        <v>0.25</v>
      </c>
      <c r="AT3009" s="332">
        <f>SUM(AS3009)*116</f>
        <v>29</v>
      </c>
      <c r="AU3009" s="23"/>
      <c r="AV3009" s="22">
        <f t="shared" si="1238"/>
        <v>0</v>
      </c>
      <c r="AW3009" s="314"/>
      <c r="AY3009" s="11" t="s">
        <v>13</v>
      </c>
      <c r="AZ3009" s="12" t="s">
        <v>15</v>
      </c>
      <c r="BA3009" s="28" t="s">
        <v>1191</v>
      </c>
      <c r="BB3009" s="28"/>
      <c r="BC3009" s="28">
        <v>0.25</v>
      </c>
      <c r="BD3009" s="34">
        <f>SUM(BC3009)*116</f>
        <v>29</v>
      </c>
      <c r="BE3009" s="23"/>
      <c r="BF3009" s="10">
        <f t="shared" si="1239"/>
        <v>0</v>
      </c>
      <c r="BG3009" s="5"/>
    </row>
    <row r="3010" spans="1:78" x14ac:dyDescent="0.25">
      <c r="A3010" s="311"/>
      <c r="B3010" s="324" t="s">
        <v>13</v>
      </c>
      <c r="C3010" s="325" t="s">
        <v>15</v>
      </c>
      <c r="D3010" s="326" t="s">
        <v>1299</v>
      </c>
      <c r="E3010" s="326"/>
      <c r="F3010" s="326"/>
      <c r="G3010" s="332">
        <v>32</v>
      </c>
      <c r="H3010" s="23"/>
      <c r="I3010" s="22">
        <f t="shared" ref="I3010:I3011" si="1241">SUM(G3010*H3010)</f>
        <v>0</v>
      </c>
      <c r="J3010" s="314"/>
      <c r="K3010" s="314"/>
      <c r="L3010" s="314"/>
      <c r="M3010" s="314"/>
      <c r="N3010" s="311"/>
      <c r="O3010" s="324" t="s">
        <v>13</v>
      </c>
      <c r="P3010" s="325" t="s">
        <v>15</v>
      </c>
      <c r="Q3010" s="326"/>
      <c r="R3010" s="326"/>
      <c r="S3010" s="326"/>
      <c r="T3010" s="332"/>
      <c r="U3010" s="23"/>
      <c r="V3010" s="22">
        <f t="shared" ref="V3010:V3011" si="1242">SUM(T3010*U3010)</f>
        <v>0</v>
      </c>
      <c r="W3010" s="314"/>
      <c r="X3010" s="314"/>
      <c r="Y3010" s="314"/>
      <c r="Z3010" s="314"/>
      <c r="AA3010" s="311"/>
      <c r="AB3010" s="324" t="s">
        <v>13</v>
      </c>
      <c r="AC3010" s="325" t="s">
        <v>15</v>
      </c>
      <c r="AD3010" s="326" t="s">
        <v>1299</v>
      </c>
      <c r="AE3010" s="326"/>
      <c r="AF3010" s="326"/>
      <c r="AG3010" s="332">
        <v>32</v>
      </c>
      <c r="AH3010" s="23"/>
      <c r="AI3010" s="22">
        <f t="shared" ref="AI3010:AI3011" si="1243">SUM(AG3010*AH3010)</f>
        <v>0</v>
      </c>
      <c r="AJ3010" s="314"/>
      <c r="AK3010" s="311"/>
      <c r="AL3010" s="311"/>
      <c r="AM3010" s="311"/>
      <c r="AN3010" s="311"/>
      <c r="AO3010" s="324" t="s">
        <v>13</v>
      </c>
      <c r="AP3010" s="325" t="s">
        <v>15</v>
      </c>
      <c r="AQ3010" s="326" t="s">
        <v>1299</v>
      </c>
      <c r="AR3010" s="326"/>
      <c r="AS3010" s="326"/>
      <c r="AT3010" s="332">
        <v>32</v>
      </c>
      <c r="AU3010" s="23"/>
      <c r="AV3010" s="22">
        <f t="shared" ref="AV3010:AV3019" si="1244">SUM(AT3010*AU3010)</f>
        <v>0</v>
      </c>
      <c r="AW3010" s="314"/>
      <c r="AY3010" s="11" t="s">
        <v>13</v>
      </c>
      <c r="AZ3010" s="12" t="s">
        <v>15</v>
      </c>
      <c r="BA3010" s="28" t="s">
        <v>1299</v>
      </c>
      <c r="BB3010" s="28"/>
      <c r="BC3010" s="28"/>
      <c r="BD3010" s="34">
        <v>32</v>
      </c>
      <c r="BE3010" s="23"/>
      <c r="BF3010" s="10">
        <f t="shared" ref="BF3010:BF3019" si="1245">SUM(BD3010*BE3010)</f>
        <v>0</v>
      </c>
      <c r="BG3010" s="5"/>
    </row>
    <row r="3011" spans="1:78" x14ac:dyDescent="0.25">
      <c r="A3011" s="311"/>
      <c r="B3011" s="324" t="s">
        <v>13</v>
      </c>
      <c r="C3011" s="325" t="s">
        <v>15</v>
      </c>
      <c r="D3011" s="326" t="s">
        <v>1280</v>
      </c>
      <c r="E3011" s="326"/>
      <c r="F3011" s="326"/>
      <c r="G3011" s="332">
        <v>4</v>
      </c>
      <c r="H3011" s="23"/>
      <c r="I3011" s="22">
        <f t="shared" si="1241"/>
        <v>0</v>
      </c>
      <c r="J3011" s="314"/>
      <c r="K3011" s="314"/>
      <c r="L3011" s="314"/>
      <c r="M3011" s="314"/>
      <c r="N3011" s="311"/>
      <c r="O3011" s="324" t="s">
        <v>13</v>
      </c>
      <c r="P3011" s="325" t="s">
        <v>15</v>
      </c>
      <c r="Q3011" s="326"/>
      <c r="R3011" s="326"/>
      <c r="S3011" s="326"/>
      <c r="T3011" s="332"/>
      <c r="U3011" s="23"/>
      <c r="V3011" s="22">
        <f t="shared" si="1242"/>
        <v>0</v>
      </c>
      <c r="W3011" s="314"/>
      <c r="X3011" s="314"/>
      <c r="Y3011" s="314"/>
      <c r="Z3011" s="314"/>
      <c r="AA3011" s="311"/>
      <c r="AB3011" s="324" t="s">
        <v>13</v>
      </c>
      <c r="AC3011" s="325" t="s">
        <v>15</v>
      </c>
      <c r="AD3011" s="326" t="s">
        <v>1280</v>
      </c>
      <c r="AE3011" s="326"/>
      <c r="AF3011" s="326"/>
      <c r="AG3011" s="332">
        <v>4</v>
      </c>
      <c r="AH3011" s="23"/>
      <c r="AI3011" s="22">
        <f t="shared" si="1243"/>
        <v>0</v>
      </c>
      <c r="AJ3011" s="314"/>
      <c r="AK3011" s="311"/>
      <c r="AL3011" s="311"/>
      <c r="AM3011" s="311"/>
      <c r="AN3011" s="311"/>
      <c r="AO3011" s="324" t="s">
        <v>13</v>
      </c>
      <c r="AP3011" s="325" t="s">
        <v>15</v>
      </c>
      <c r="AQ3011" s="326" t="s">
        <v>1280</v>
      </c>
      <c r="AR3011" s="326"/>
      <c r="AS3011" s="326"/>
      <c r="AT3011" s="332">
        <v>4</v>
      </c>
      <c r="AU3011" s="23"/>
      <c r="AV3011" s="22">
        <f t="shared" si="1244"/>
        <v>0</v>
      </c>
      <c r="AW3011" s="314"/>
      <c r="AY3011" s="11" t="s">
        <v>13</v>
      </c>
      <c r="AZ3011" s="12" t="s">
        <v>15</v>
      </c>
      <c r="BA3011" s="28" t="s">
        <v>1280</v>
      </c>
      <c r="BB3011" s="28"/>
      <c r="BC3011" s="28"/>
      <c r="BD3011" s="34">
        <v>4</v>
      </c>
      <c r="BE3011" s="23"/>
      <c r="BF3011" s="10">
        <f t="shared" si="1245"/>
        <v>0</v>
      </c>
      <c r="BG3011" s="5"/>
    </row>
    <row r="3012" spans="1:78" x14ac:dyDescent="0.25">
      <c r="A3012" s="311"/>
      <c r="B3012" s="324" t="s">
        <v>13</v>
      </c>
      <c r="C3012" s="325" t="s">
        <v>15</v>
      </c>
      <c r="D3012" s="326" t="s">
        <v>1300</v>
      </c>
      <c r="E3012" s="326"/>
      <c r="F3012" s="326"/>
      <c r="G3012" s="332">
        <v>4</v>
      </c>
      <c r="H3012" s="23"/>
      <c r="I3012" s="22">
        <f t="shared" si="1240"/>
        <v>0</v>
      </c>
      <c r="J3012" s="314"/>
      <c r="K3012" s="314"/>
      <c r="L3012" s="314"/>
      <c r="M3012" s="314"/>
      <c r="N3012" s="311"/>
      <c r="O3012" s="324" t="s">
        <v>13</v>
      </c>
      <c r="P3012" s="325" t="s">
        <v>15</v>
      </c>
      <c r="Q3012" s="326"/>
      <c r="R3012" s="326"/>
      <c r="S3012" s="326"/>
      <c r="T3012" s="332"/>
      <c r="U3012" s="23"/>
      <c r="V3012" s="22">
        <f t="shared" ref="V3012:V3019" si="1246">SUM(T3012*U3012)</f>
        <v>0</v>
      </c>
      <c r="W3012" s="314"/>
      <c r="X3012" s="314"/>
      <c r="Y3012" s="314"/>
      <c r="Z3012" s="314"/>
      <c r="AA3012" s="311"/>
      <c r="AB3012" s="324" t="s">
        <v>13</v>
      </c>
      <c r="AC3012" s="325" t="s">
        <v>15</v>
      </c>
      <c r="AD3012" s="326" t="s">
        <v>1300</v>
      </c>
      <c r="AE3012" s="326"/>
      <c r="AF3012" s="326"/>
      <c r="AG3012" s="332">
        <v>4</v>
      </c>
      <c r="AH3012" s="23"/>
      <c r="AI3012" s="22">
        <f t="shared" ref="AI3012:AI3019" si="1247">SUM(AG3012*AH3012)</f>
        <v>0</v>
      </c>
      <c r="AJ3012" s="314"/>
      <c r="AK3012" s="311"/>
      <c r="AL3012" s="311"/>
      <c r="AM3012" s="311"/>
      <c r="AN3012" s="311"/>
      <c r="AO3012" s="324" t="s">
        <v>13</v>
      </c>
      <c r="AP3012" s="325" t="s">
        <v>15</v>
      </c>
      <c r="AQ3012" s="326" t="s">
        <v>1300</v>
      </c>
      <c r="AR3012" s="326"/>
      <c r="AS3012" s="326"/>
      <c r="AT3012" s="332">
        <v>4</v>
      </c>
      <c r="AU3012" s="23"/>
      <c r="AV3012" s="22">
        <f t="shared" si="1244"/>
        <v>0</v>
      </c>
      <c r="AW3012" s="314"/>
      <c r="AY3012" s="11" t="s">
        <v>13</v>
      </c>
      <c r="AZ3012" s="12" t="s">
        <v>15</v>
      </c>
      <c r="BA3012" s="28" t="s">
        <v>1300</v>
      </c>
      <c r="BB3012" s="28"/>
      <c r="BC3012" s="28"/>
      <c r="BD3012" s="34">
        <v>4</v>
      </c>
      <c r="BE3012" s="23"/>
      <c r="BF3012" s="10">
        <f t="shared" si="1245"/>
        <v>0</v>
      </c>
      <c r="BG3012" s="5"/>
    </row>
    <row r="3013" spans="1:78" x14ac:dyDescent="0.25">
      <c r="A3013" s="311"/>
      <c r="B3013" s="324" t="s">
        <v>13</v>
      </c>
      <c r="C3013" s="325" t="s">
        <v>16</v>
      </c>
      <c r="D3013" s="326"/>
      <c r="E3013" s="326"/>
      <c r="F3013" s="326"/>
      <c r="G3013" s="332">
        <f>SUM(G3003)/10</f>
        <v>8.120000000000001</v>
      </c>
      <c r="H3013" s="23"/>
      <c r="I3013" s="22">
        <f t="shared" si="1240"/>
        <v>0</v>
      </c>
      <c r="J3013" s="314"/>
      <c r="K3013" s="314"/>
      <c r="L3013" s="314"/>
      <c r="M3013" s="314"/>
      <c r="N3013" s="311"/>
      <c r="O3013" s="324" t="s">
        <v>13</v>
      </c>
      <c r="P3013" s="325" t="s">
        <v>16</v>
      </c>
      <c r="Q3013" s="326"/>
      <c r="R3013" s="326"/>
      <c r="S3013" s="326"/>
      <c r="T3013" s="332"/>
      <c r="U3013" s="23"/>
      <c r="V3013" s="22">
        <f t="shared" si="1246"/>
        <v>0</v>
      </c>
      <c r="W3013" s="314"/>
      <c r="X3013" s="314"/>
      <c r="Y3013" s="314"/>
      <c r="Z3013" s="314"/>
      <c r="AA3013" s="311"/>
      <c r="AB3013" s="324" t="s">
        <v>13</v>
      </c>
      <c r="AC3013" s="325" t="s">
        <v>16</v>
      </c>
      <c r="AD3013" s="326"/>
      <c r="AE3013" s="326"/>
      <c r="AF3013" s="326"/>
      <c r="AG3013" s="332">
        <f>SUM(AG3003)/10</f>
        <v>8.120000000000001</v>
      </c>
      <c r="AH3013" s="23"/>
      <c r="AI3013" s="22">
        <f t="shared" si="1247"/>
        <v>0</v>
      </c>
      <c r="AJ3013" s="314"/>
      <c r="AK3013" s="311"/>
      <c r="AL3013" s="311"/>
      <c r="AM3013" s="311"/>
      <c r="AN3013" s="311"/>
      <c r="AO3013" s="324" t="s">
        <v>13</v>
      </c>
      <c r="AP3013" s="325" t="s">
        <v>16</v>
      </c>
      <c r="AQ3013" s="326"/>
      <c r="AR3013" s="326"/>
      <c r="AS3013" s="326"/>
      <c r="AT3013" s="329">
        <v>10</v>
      </c>
      <c r="AU3013" s="23"/>
      <c r="AV3013" s="22">
        <f t="shared" si="1244"/>
        <v>0</v>
      </c>
      <c r="AW3013" s="314"/>
      <c r="AY3013" s="11" t="s">
        <v>13</v>
      </c>
      <c r="AZ3013" s="12" t="s">
        <v>16</v>
      </c>
      <c r="BA3013" s="28"/>
      <c r="BB3013" s="28"/>
      <c r="BC3013" s="28"/>
      <c r="BD3013" s="171">
        <v>12</v>
      </c>
      <c r="BE3013" s="23"/>
      <c r="BF3013" s="10">
        <f t="shared" si="1245"/>
        <v>0</v>
      </c>
      <c r="BG3013" s="5"/>
    </row>
    <row r="3014" spans="1:78" x14ac:dyDescent="0.25">
      <c r="A3014" s="311"/>
      <c r="B3014" s="324" t="s">
        <v>13</v>
      </c>
      <c r="C3014" s="325" t="s">
        <v>16</v>
      </c>
      <c r="D3014" s="326"/>
      <c r="E3014" s="326"/>
      <c r="F3014" s="326"/>
      <c r="G3014" s="332"/>
      <c r="H3014" s="23"/>
      <c r="I3014" s="22">
        <f t="shared" si="1240"/>
        <v>0</v>
      </c>
      <c r="J3014" s="314"/>
      <c r="K3014" s="314"/>
      <c r="L3014" s="314"/>
      <c r="M3014" s="314"/>
      <c r="N3014" s="311"/>
      <c r="O3014" s="324" t="s">
        <v>13</v>
      </c>
      <c r="P3014" s="325" t="s">
        <v>16</v>
      </c>
      <c r="Q3014" s="326"/>
      <c r="R3014" s="326"/>
      <c r="S3014" s="326"/>
      <c r="T3014" s="332"/>
      <c r="U3014" s="23"/>
      <c r="V3014" s="22">
        <f t="shared" si="1246"/>
        <v>0</v>
      </c>
      <c r="W3014" s="314"/>
      <c r="X3014" s="314"/>
      <c r="Y3014" s="314"/>
      <c r="Z3014" s="314"/>
      <c r="AA3014" s="311"/>
      <c r="AB3014" s="324" t="s">
        <v>13</v>
      </c>
      <c r="AC3014" s="325" t="s">
        <v>16</v>
      </c>
      <c r="AD3014" s="326"/>
      <c r="AE3014" s="326"/>
      <c r="AF3014" s="326"/>
      <c r="AG3014" s="332"/>
      <c r="AH3014" s="23"/>
      <c r="AI3014" s="22">
        <f t="shared" si="1247"/>
        <v>0</v>
      </c>
      <c r="AJ3014" s="314"/>
      <c r="AK3014" s="311"/>
      <c r="AL3014" s="311"/>
      <c r="AM3014" s="311"/>
      <c r="AN3014" s="311"/>
      <c r="AO3014" s="324" t="s">
        <v>13</v>
      </c>
      <c r="AP3014" s="325" t="s">
        <v>16</v>
      </c>
      <c r="AQ3014" s="326"/>
      <c r="AR3014" s="326"/>
      <c r="AS3014" s="326"/>
      <c r="AT3014" s="332"/>
      <c r="AU3014" s="23"/>
      <c r="AV3014" s="22">
        <f t="shared" si="1244"/>
        <v>0</v>
      </c>
      <c r="AW3014" s="314"/>
      <c r="AY3014" s="11" t="s">
        <v>13</v>
      </c>
      <c r="AZ3014" s="12" t="s">
        <v>16</v>
      </c>
      <c r="BA3014" s="28"/>
      <c r="BB3014" s="28"/>
      <c r="BC3014" s="28"/>
      <c r="BD3014" s="34"/>
      <c r="BE3014" s="23"/>
      <c r="BF3014" s="10">
        <f t="shared" si="1245"/>
        <v>0</v>
      </c>
      <c r="BG3014" s="5"/>
    </row>
    <row r="3015" spans="1:78" x14ac:dyDescent="0.25">
      <c r="A3015" s="311"/>
      <c r="B3015" s="324" t="s">
        <v>21</v>
      </c>
      <c r="C3015" s="325" t="s">
        <v>14</v>
      </c>
      <c r="D3015" s="326"/>
      <c r="E3015" s="326"/>
      <c r="F3015" s="326"/>
      <c r="G3015" s="22">
        <f>SUM(G3004:G3007)</f>
        <v>14.309999999999999</v>
      </c>
      <c r="H3015" s="23">
        <v>37.42</v>
      </c>
      <c r="I3015" s="22">
        <f t="shared" si="1240"/>
        <v>535.48019999999997</v>
      </c>
      <c r="J3015" s="314"/>
      <c r="K3015" s="314">
        <f>SUM(G3015)*I2985</f>
        <v>14.309999999999999</v>
      </c>
      <c r="L3015" s="314"/>
      <c r="M3015" s="314"/>
      <c r="N3015" s="311"/>
      <c r="O3015" s="324" t="s">
        <v>21</v>
      </c>
      <c r="P3015" s="325" t="s">
        <v>14</v>
      </c>
      <c r="Q3015" s="326"/>
      <c r="R3015" s="326"/>
      <c r="S3015" s="326"/>
      <c r="T3015" s="22">
        <f>SUM(T3004:T3007)</f>
        <v>3.05</v>
      </c>
      <c r="U3015" s="23">
        <v>37.42</v>
      </c>
      <c r="V3015" s="22">
        <f t="shared" si="1246"/>
        <v>114.131</v>
      </c>
      <c r="W3015" s="314"/>
      <c r="X3015" s="314">
        <f>SUM(T3015)*V2985</f>
        <v>0</v>
      </c>
      <c r="Y3015" s="314"/>
      <c r="Z3015" s="314"/>
      <c r="AA3015" s="311"/>
      <c r="AB3015" s="324" t="s">
        <v>21</v>
      </c>
      <c r="AC3015" s="325" t="s">
        <v>14</v>
      </c>
      <c r="AD3015" s="326"/>
      <c r="AE3015" s="326"/>
      <c r="AF3015" s="326"/>
      <c r="AG3015" s="22">
        <f>SUM(AG3004:AG3007)</f>
        <v>14.309999999999999</v>
      </c>
      <c r="AH3015" s="23">
        <v>37.42</v>
      </c>
      <c r="AI3015" s="22">
        <f t="shared" si="1247"/>
        <v>535.48019999999997</v>
      </c>
      <c r="AJ3015" s="314"/>
      <c r="AK3015" s="311"/>
      <c r="AL3015" s="311"/>
      <c r="AM3015" s="311"/>
      <c r="AN3015" s="311"/>
      <c r="AO3015" s="324" t="s">
        <v>21</v>
      </c>
      <c r="AP3015" s="325" t="s">
        <v>14</v>
      </c>
      <c r="AQ3015" s="326"/>
      <c r="AR3015" s="326"/>
      <c r="AS3015" s="326"/>
      <c r="AT3015" s="22">
        <f>SUM(AT3004:AT3007)</f>
        <v>14.309999999999999</v>
      </c>
      <c r="AU3015" s="23">
        <v>37.42</v>
      </c>
      <c r="AV3015" s="22">
        <f t="shared" si="1244"/>
        <v>535.48019999999997</v>
      </c>
      <c r="AW3015" s="314"/>
      <c r="AY3015" s="11" t="s">
        <v>21</v>
      </c>
      <c r="AZ3015" s="12" t="s">
        <v>14</v>
      </c>
      <c r="BA3015" s="28"/>
      <c r="BB3015" s="28"/>
      <c r="BC3015" s="28"/>
      <c r="BD3015" s="22">
        <f>SUM(BD3004:BD3007)</f>
        <v>14.309999999999999</v>
      </c>
      <c r="BE3015" s="15">
        <v>37.42</v>
      </c>
      <c r="BF3015" s="10">
        <f t="shared" si="1245"/>
        <v>535.48019999999997</v>
      </c>
      <c r="BG3015" s="5"/>
    </row>
    <row r="3016" spans="1:78" x14ac:dyDescent="0.25">
      <c r="A3016" s="311"/>
      <c r="B3016" s="324" t="s">
        <v>21</v>
      </c>
      <c r="C3016" s="325" t="s">
        <v>15</v>
      </c>
      <c r="D3016" s="326"/>
      <c r="E3016" s="326"/>
      <c r="F3016" s="326"/>
      <c r="G3016" s="22">
        <f>SUM(G3008:G3012)</f>
        <v>85</v>
      </c>
      <c r="H3016" s="23">
        <v>37.42</v>
      </c>
      <c r="I3016" s="22">
        <f t="shared" si="1240"/>
        <v>3180.7000000000003</v>
      </c>
      <c r="J3016" s="314"/>
      <c r="K3016" s="314"/>
      <c r="L3016" s="314">
        <f>SUM(G3016)*I2985</f>
        <v>85</v>
      </c>
      <c r="M3016" s="314"/>
      <c r="N3016" s="311"/>
      <c r="O3016" s="324" t="s">
        <v>21</v>
      </c>
      <c r="P3016" s="325" t="s">
        <v>15</v>
      </c>
      <c r="Q3016" s="326"/>
      <c r="R3016" s="326"/>
      <c r="S3016" s="326"/>
      <c r="T3016" s="22">
        <f>SUM(T3008:T3012)</f>
        <v>8</v>
      </c>
      <c r="U3016" s="23">
        <v>37.42</v>
      </c>
      <c r="V3016" s="22">
        <f t="shared" si="1246"/>
        <v>299.36</v>
      </c>
      <c r="W3016" s="314"/>
      <c r="X3016" s="314"/>
      <c r="Y3016" s="314">
        <f>SUM(T3016)*V2985</f>
        <v>0</v>
      </c>
      <c r="Z3016" s="314"/>
      <c r="AA3016" s="311"/>
      <c r="AB3016" s="324" t="s">
        <v>21</v>
      </c>
      <c r="AC3016" s="325" t="s">
        <v>15</v>
      </c>
      <c r="AD3016" s="326"/>
      <c r="AE3016" s="326"/>
      <c r="AF3016" s="326"/>
      <c r="AG3016" s="22">
        <f>SUM(AG3008:AG3012)</f>
        <v>85</v>
      </c>
      <c r="AH3016" s="23">
        <v>37.42</v>
      </c>
      <c r="AI3016" s="22">
        <f t="shared" si="1247"/>
        <v>3180.7000000000003</v>
      </c>
      <c r="AJ3016" s="314"/>
      <c r="AK3016" s="311"/>
      <c r="AL3016" s="311"/>
      <c r="AM3016" s="311"/>
      <c r="AN3016" s="311"/>
      <c r="AO3016" s="324" t="s">
        <v>21</v>
      </c>
      <c r="AP3016" s="325" t="s">
        <v>15</v>
      </c>
      <c r="AQ3016" s="326"/>
      <c r="AR3016" s="326"/>
      <c r="AS3016" s="326"/>
      <c r="AT3016" s="22">
        <f>SUM(AT3008:AT3012)</f>
        <v>85</v>
      </c>
      <c r="AU3016" s="23">
        <v>37.42</v>
      </c>
      <c r="AV3016" s="22">
        <f t="shared" si="1244"/>
        <v>3180.7000000000003</v>
      </c>
      <c r="AW3016" s="314"/>
      <c r="AY3016" s="11" t="s">
        <v>21</v>
      </c>
      <c r="AZ3016" s="12" t="s">
        <v>15</v>
      </c>
      <c r="BA3016" s="28"/>
      <c r="BB3016" s="28"/>
      <c r="BC3016" s="28"/>
      <c r="BD3016" s="22">
        <f>SUM(BD3008:BD3012)</f>
        <v>85</v>
      </c>
      <c r="BE3016" s="15">
        <v>37.42</v>
      </c>
      <c r="BF3016" s="10">
        <f t="shared" si="1245"/>
        <v>3180.7000000000003</v>
      </c>
      <c r="BG3016" s="5"/>
    </row>
    <row r="3017" spans="1:78" x14ac:dyDescent="0.25">
      <c r="A3017" s="311"/>
      <c r="B3017" s="324" t="s">
        <v>21</v>
      </c>
      <c r="C3017" s="325" t="s">
        <v>16</v>
      </c>
      <c r="D3017" s="326"/>
      <c r="E3017" s="326"/>
      <c r="F3017" s="326"/>
      <c r="G3017" s="22">
        <f>SUM(G3013:G3014)</f>
        <v>8.120000000000001</v>
      </c>
      <c r="H3017" s="23">
        <v>37.42</v>
      </c>
      <c r="I3017" s="22">
        <f t="shared" si="1240"/>
        <v>303.85040000000004</v>
      </c>
      <c r="J3017" s="314"/>
      <c r="K3017" s="314"/>
      <c r="L3017" s="314"/>
      <c r="M3017" s="314">
        <f>SUM(G3017)*I2985</f>
        <v>8.120000000000001</v>
      </c>
      <c r="N3017" s="311"/>
      <c r="O3017" s="324" t="s">
        <v>21</v>
      </c>
      <c r="P3017" s="325" t="s">
        <v>16</v>
      </c>
      <c r="Q3017" s="326"/>
      <c r="R3017" s="326"/>
      <c r="S3017" s="326"/>
      <c r="T3017" s="22">
        <f>SUM(T3013:T3014)</f>
        <v>0</v>
      </c>
      <c r="U3017" s="23">
        <v>37.42</v>
      </c>
      <c r="V3017" s="22">
        <f t="shared" si="1246"/>
        <v>0</v>
      </c>
      <c r="W3017" s="314"/>
      <c r="X3017" s="314"/>
      <c r="Y3017" s="314"/>
      <c r="Z3017" s="314">
        <f>SUM(T3017)*V2985</f>
        <v>0</v>
      </c>
      <c r="AA3017" s="311"/>
      <c r="AB3017" s="324" t="s">
        <v>21</v>
      </c>
      <c r="AC3017" s="325" t="s">
        <v>16</v>
      </c>
      <c r="AD3017" s="326"/>
      <c r="AE3017" s="326"/>
      <c r="AF3017" s="326"/>
      <c r="AG3017" s="22">
        <f>SUM(AG3013:AG3014)</f>
        <v>8.120000000000001</v>
      </c>
      <c r="AH3017" s="23">
        <v>37.42</v>
      </c>
      <c r="AI3017" s="22">
        <f t="shared" si="1247"/>
        <v>303.85040000000004</v>
      </c>
      <c r="AJ3017" s="314"/>
      <c r="AK3017" s="311"/>
      <c r="AL3017" s="311"/>
      <c r="AM3017" s="311"/>
      <c r="AN3017" s="311"/>
      <c r="AO3017" s="324" t="s">
        <v>21</v>
      </c>
      <c r="AP3017" s="325" t="s">
        <v>16</v>
      </c>
      <c r="AQ3017" s="326"/>
      <c r="AR3017" s="326"/>
      <c r="AS3017" s="326"/>
      <c r="AT3017" s="22">
        <f>SUM(AT3013:AT3014)</f>
        <v>10</v>
      </c>
      <c r="AU3017" s="23">
        <v>37.42</v>
      </c>
      <c r="AV3017" s="22">
        <f t="shared" si="1244"/>
        <v>374.20000000000005</v>
      </c>
      <c r="AW3017" s="314"/>
      <c r="AY3017" s="11" t="s">
        <v>21</v>
      </c>
      <c r="AZ3017" s="12" t="s">
        <v>16</v>
      </c>
      <c r="BA3017" s="28"/>
      <c r="BB3017" s="28"/>
      <c r="BC3017" s="28"/>
      <c r="BD3017" s="22">
        <f>SUM(BD3013:BD3014)</f>
        <v>12</v>
      </c>
      <c r="BE3017" s="15">
        <v>37.42</v>
      </c>
      <c r="BF3017" s="10">
        <f t="shared" si="1245"/>
        <v>449.04</v>
      </c>
      <c r="BG3017" s="5"/>
    </row>
    <row r="3018" spans="1:78" x14ac:dyDescent="0.25">
      <c r="A3018" s="311"/>
      <c r="B3018" s="324" t="s">
        <v>13</v>
      </c>
      <c r="C3018" s="325" t="s">
        <v>17</v>
      </c>
      <c r="D3018" s="326"/>
      <c r="E3018" s="326"/>
      <c r="F3018" s="326"/>
      <c r="G3018" s="332">
        <v>4</v>
      </c>
      <c r="H3018" s="23">
        <v>37.42</v>
      </c>
      <c r="I3018" s="22">
        <f t="shared" si="1240"/>
        <v>149.68</v>
      </c>
      <c r="J3018" s="314"/>
      <c r="K3018" s="314"/>
      <c r="L3018" s="314">
        <f>SUM(G3018)*I2985</f>
        <v>4</v>
      </c>
      <c r="M3018" s="314"/>
      <c r="N3018" s="311"/>
      <c r="O3018" s="324" t="s">
        <v>13</v>
      </c>
      <c r="P3018" s="325" t="s">
        <v>17</v>
      </c>
      <c r="Q3018" s="326"/>
      <c r="R3018" s="326"/>
      <c r="S3018" s="326"/>
      <c r="T3018" s="332">
        <v>1</v>
      </c>
      <c r="U3018" s="23">
        <v>37.42</v>
      </c>
      <c r="V3018" s="22">
        <f t="shared" si="1246"/>
        <v>37.42</v>
      </c>
      <c r="W3018" s="314"/>
      <c r="X3018" s="314"/>
      <c r="Y3018" s="314">
        <f>SUM(T3018)*V2985</f>
        <v>0</v>
      </c>
      <c r="Z3018" s="314"/>
      <c r="AA3018" s="311"/>
      <c r="AB3018" s="324" t="s">
        <v>13</v>
      </c>
      <c r="AC3018" s="325" t="s">
        <v>17</v>
      </c>
      <c r="AD3018" s="326"/>
      <c r="AE3018" s="326"/>
      <c r="AF3018" s="326"/>
      <c r="AG3018" s="332">
        <v>4</v>
      </c>
      <c r="AH3018" s="23">
        <v>37.42</v>
      </c>
      <c r="AI3018" s="22">
        <f t="shared" si="1247"/>
        <v>149.68</v>
      </c>
      <c r="AJ3018" s="314"/>
      <c r="AK3018" s="311"/>
      <c r="AL3018" s="311"/>
      <c r="AM3018" s="311"/>
      <c r="AN3018" s="311"/>
      <c r="AO3018" s="324" t="s">
        <v>13</v>
      </c>
      <c r="AP3018" s="325" t="s">
        <v>17</v>
      </c>
      <c r="AQ3018" s="326"/>
      <c r="AR3018" s="326"/>
      <c r="AS3018" s="326"/>
      <c r="AT3018" s="332">
        <v>4</v>
      </c>
      <c r="AU3018" s="23">
        <v>37.42</v>
      </c>
      <c r="AV3018" s="22">
        <f t="shared" si="1244"/>
        <v>149.68</v>
      </c>
      <c r="AW3018" s="314"/>
      <c r="AY3018" s="11" t="s">
        <v>13</v>
      </c>
      <c r="AZ3018" s="12" t="s">
        <v>17</v>
      </c>
      <c r="BA3018" s="28"/>
      <c r="BB3018" s="28"/>
      <c r="BC3018" s="28"/>
      <c r="BD3018" s="34">
        <v>4</v>
      </c>
      <c r="BE3018" s="15">
        <v>37.42</v>
      </c>
      <c r="BF3018" s="10">
        <f t="shared" si="1245"/>
        <v>149.68</v>
      </c>
      <c r="BG3018" s="5"/>
    </row>
    <row r="3019" spans="1:78" x14ac:dyDescent="0.25">
      <c r="A3019" s="311"/>
      <c r="B3019" s="324" t="s">
        <v>12</v>
      </c>
      <c r="C3019" s="325"/>
      <c r="D3019" s="326"/>
      <c r="E3019" s="326"/>
      <c r="F3019" s="326"/>
      <c r="G3019" s="22"/>
      <c r="H3019" s="23">
        <v>37.42</v>
      </c>
      <c r="I3019" s="22">
        <f t="shared" si="1240"/>
        <v>0</v>
      </c>
      <c r="J3019" s="314"/>
      <c r="K3019" s="314"/>
      <c r="L3019" s="314"/>
      <c r="M3019" s="314"/>
      <c r="N3019" s="311"/>
      <c r="O3019" s="324" t="s">
        <v>12</v>
      </c>
      <c r="P3019" s="325"/>
      <c r="Q3019" s="326"/>
      <c r="R3019" s="326"/>
      <c r="S3019" s="326"/>
      <c r="T3019" s="22"/>
      <c r="U3019" s="23">
        <v>37.42</v>
      </c>
      <c r="V3019" s="22">
        <f t="shared" si="1246"/>
        <v>0</v>
      </c>
      <c r="W3019" s="314"/>
      <c r="X3019" s="314"/>
      <c r="Y3019" s="314"/>
      <c r="Z3019" s="314"/>
      <c r="AA3019" s="311"/>
      <c r="AB3019" s="324" t="s">
        <v>12</v>
      </c>
      <c r="AC3019" s="325"/>
      <c r="AD3019" s="326"/>
      <c r="AE3019" s="326"/>
      <c r="AF3019" s="326"/>
      <c r="AG3019" s="22"/>
      <c r="AH3019" s="23">
        <v>37.42</v>
      </c>
      <c r="AI3019" s="22">
        <f t="shared" si="1247"/>
        <v>0</v>
      </c>
      <c r="AJ3019" s="314"/>
      <c r="AK3019" s="311"/>
      <c r="AL3019" s="311"/>
      <c r="AM3019" s="311"/>
      <c r="AN3019" s="311"/>
      <c r="AO3019" s="324" t="s">
        <v>12</v>
      </c>
      <c r="AP3019" s="325"/>
      <c r="AQ3019" s="326"/>
      <c r="AR3019" s="326"/>
      <c r="AS3019" s="326"/>
      <c r="AT3019" s="22"/>
      <c r="AU3019" s="23">
        <v>37.42</v>
      </c>
      <c r="AV3019" s="22">
        <f t="shared" si="1244"/>
        <v>0</v>
      </c>
      <c r="AW3019" s="314"/>
      <c r="AY3019" s="11" t="s">
        <v>12</v>
      </c>
      <c r="AZ3019" s="12"/>
      <c r="BA3019" s="28"/>
      <c r="BB3019" s="28"/>
      <c r="BC3019" s="28"/>
      <c r="BD3019" s="10"/>
      <c r="BE3019" s="15">
        <v>37.42</v>
      </c>
      <c r="BF3019" s="10">
        <f t="shared" si="1245"/>
        <v>0</v>
      </c>
      <c r="BG3019" s="5"/>
    </row>
    <row r="3020" spans="1:78" x14ac:dyDescent="0.25">
      <c r="A3020" s="311"/>
      <c r="B3020" s="324" t="s">
        <v>11</v>
      </c>
      <c r="C3020" s="325"/>
      <c r="D3020" s="326"/>
      <c r="E3020" s="326"/>
      <c r="F3020" s="326"/>
      <c r="G3020" s="22">
        <v>1</v>
      </c>
      <c r="H3020" s="23">
        <f>SUM(I2987:I3019)*0.01</f>
        <v>125.19452</v>
      </c>
      <c r="I3020" s="22">
        <f>SUM(G3020*H3020)</f>
        <v>125.19452</v>
      </c>
      <c r="J3020" s="314"/>
      <c r="K3020" s="314"/>
      <c r="L3020" s="314"/>
      <c r="M3020" s="314"/>
      <c r="N3020" s="311"/>
      <c r="O3020" s="324" t="s">
        <v>11</v>
      </c>
      <c r="P3020" s="325"/>
      <c r="Q3020" s="326"/>
      <c r="R3020" s="326"/>
      <c r="S3020" s="326"/>
      <c r="T3020" s="22">
        <v>1</v>
      </c>
      <c r="U3020" s="23">
        <f>SUM(V2987:V3019)*0.01</f>
        <v>12.251959999999999</v>
      </c>
      <c r="V3020" s="22">
        <f>SUM(T3020*U3020)</f>
        <v>12.251959999999999</v>
      </c>
      <c r="W3020" s="314"/>
      <c r="X3020" s="314"/>
      <c r="Y3020" s="314"/>
      <c r="Z3020" s="314"/>
      <c r="AA3020" s="311"/>
      <c r="AB3020" s="324" t="s">
        <v>11</v>
      </c>
      <c r="AC3020" s="325"/>
      <c r="AD3020" s="326"/>
      <c r="AE3020" s="326"/>
      <c r="AF3020" s="326"/>
      <c r="AG3020" s="22">
        <v>1</v>
      </c>
      <c r="AH3020" s="23">
        <f>SUM(AI2987:AI3019)*0.01</f>
        <v>130.21170560000002</v>
      </c>
      <c r="AI3020" s="22">
        <f>SUM(AG3020*AH3020)</f>
        <v>130.21170560000002</v>
      </c>
      <c r="AJ3020" s="314"/>
      <c r="AK3020" s="311"/>
      <c r="AL3020" s="311"/>
      <c r="AM3020" s="311"/>
      <c r="AN3020" s="311"/>
      <c r="AO3020" s="324" t="s">
        <v>11</v>
      </c>
      <c r="AP3020" s="325"/>
      <c r="AQ3020" s="326"/>
      <c r="AR3020" s="326"/>
      <c r="AS3020" s="326"/>
      <c r="AT3020" s="22">
        <v>1</v>
      </c>
      <c r="AU3020" s="23">
        <f>SUM(AV2987:AV3019)*0.01</f>
        <v>131.11820160000002</v>
      </c>
      <c r="AV3020" s="22">
        <f>SUM(AT3020*AU3020)</f>
        <v>131.11820160000002</v>
      </c>
      <c r="AW3020" s="314"/>
      <c r="AY3020" s="11" t="s">
        <v>11</v>
      </c>
      <c r="AZ3020" s="12"/>
      <c r="BA3020" s="28"/>
      <c r="BB3020" s="28"/>
      <c r="BC3020" s="28"/>
      <c r="BD3020" s="10">
        <v>1</v>
      </c>
      <c r="BE3020" s="15">
        <f>SUM(BF2987:BF3019)*0.01</f>
        <v>128.81802880000001</v>
      </c>
      <c r="BF3020" s="10">
        <f>SUM(BD3020*BE3020)</f>
        <v>128.81802880000001</v>
      </c>
      <c r="BG3020" s="5"/>
    </row>
    <row r="3021" spans="1:78" s="2" customFormat="1" x14ac:dyDescent="0.25">
      <c r="A3021" s="319"/>
      <c r="B3021" s="318" t="s">
        <v>10</v>
      </c>
      <c r="C3021" s="319"/>
      <c r="D3021" s="320"/>
      <c r="E3021" s="320"/>
      <c r="F3021" s="320"/>
      <c r="G3021" s="321">
        <f>SUM(G3015:G3018)</f>
        <v>111.43</v>
      </c>
      <c r="H3021" s="322"/>
      <c r="I3021" s="321">
        <f>SUM(I2987:I3020)</f>
        <v>12644.646519999998</v>
      </c>
      <c r="J3021" s="321">
        <f>SUM(I3021)*I2985</f>
        <v>12644.646519999998</v>
      </c>
      <c r="K3021" s="321">
        <f>SUM(K3015:K3020)</f>
        <v>14.309999999999999</v>
      </c>
      <c r="L3021" s="321">
        <f t="shared" ref="L3021" si="1248">SUM(L3015:L3020)</f>
        <v>89</v>
      </c>
      <c r="M3021" s="321">
        <f t="shared" ref="M3021" si="1249">SUM(M3015:M3020)</f>
        <v>8.120000000000001</v>
      </c>
      <c r="N3021" s="319"/>
      <c r="O3021" s="318" t="s">
        <v>10</v>
      </c>
      <c r="P3021" s="319"/>
      <c r="Q3021" s="320"/>
      <c r="R3021" s="320"/>
      <c r="S3021" s="320"/>
      <c r="T3021" s="321">
        <f>SUM(T3015:T3018)</f>
        <v>12.05</v>
      </c>
      <c r="U3021" s="322"/>
      <c r="V3021" s="321">
        <f>SUM(V2987:V3020)</f>
        <v>1237.44796</v>
      </c>
      <c r="W3021" s="321">
        <f>SUM(V3021)*V2985</f>
        <v>0</v>
      </c>
      <c r="X3021" s="321">
        <f>SUM(X3015:X3020)</f>
        <v>0</v>
      </c>
      <c r="Y3021" s="321">
        <f t="shared" ref="Y3021:Z3021" si="1250">SUM(Y3015:Y3020)</f>
        <v>0</v>
      </c>
      <c r="Z3021" s="321">
        <f t="shared" si="1250"/>
        <v>0</v>
      </c>
      <c r="AA3021" s="319"/>
      <c r="AB3021" s="318" t="s">
        <v>10</v>
      </c>
      <c r="AC3021" s="319"/>
      <c r="AD3021" s="320"/>
      <c r="AE3021" s="320"/>
      <c r="AF3021" s="320"/>
      <c r="AG3021" s="321">
        <f>SUM(AG3015:AG3018)</f>
        <v>111.43</v>
      </c>
      <c r="AH3021" s="322"/>
      <c r="AI3021" s="321">
        <f>SUM(AI2987:AI3020)</f>
        <v>13151.382265600001</v>
      </c>
      <c r="AJ3021" s="321">
        <f>SUM(AI3021)*AI2985</f>
        <v>0</v>
      </c>
      <c r="AK3021" s="319"/>
      <c r="AL3021" s="319"/>
      <c r="AM3021" s="319"/>
      <c r="AN3021" s="319"/>
      <c r="AO3021" s="318" t="s">
        <v>10</v>
      </c>
      <c r="AP3021" s="319"/>
      <c r="AQ3021" s="320"/>
      <c r="AR3021" s="320"/>
      <c r="AS3021" s="320"/>
      <c r="AT3021" s="321">
        <f>SUM(AT3015:AT3018)</f>
        <v>113.31</v>
      </c>
      <c r="AU3021" s="322"/>
      <c r="AV3021" s="321">
        <f>SUM(AV2987:AV3020)</f>
        <v>13242.938361600001</v>
      </c>
      <c r="AW3021" s="321">
        <f>SUM(AV3021)*AV2985</f>
        <v>0</v>
      </c>
      <c r="AY3021" s="8" t="s">
        <v>10</v>
      </c>
      <c r="BA3021" s="27"/>
      <c r="BB3021" s="27"/>
      <c r="BC3021" s="27"/>
      <c r="BD3021" s="6">
        <f>SUM(BD3015:BD3018)</f>
        <v>115.31</v>
      </c>
      <c r="BE3021" s="14"/>
      <c r="BF3021" s="6">
        <f>SUM(BF2987:BF3020)</f>
        <v>13010.620908800001</v>
      </c>
      <c r="BG3021" s="6">
        <f>SUM(BF3021)*BF2985</f>
        <v>0</v>
      </c>
    </row>
    <row r="3022" spans="1:78" ht="15.6" x14ac:dyDescent="0.3">
      <c r="A3022" s="309" t="s">
        <v>9</v>
      </c>
      <c r="B3022" s="310" t="str">
        <f>'JMS SHEDULE OF WORKS'!D97</f>
        <v>FF-04 Reception high table</v>
      </c>
      <c r="C3022" s="311"/>
      <c r="D3022" s="312" t="str">
        <f>'JMS SHEDULE OF WORKS'!F97</f>
        <v>3500mm X 1800mm X 1050mm</v>
      </c>
      <c r="E3022" s="312"/>
      <c r="F3022" s="313" t="str">
        <f>'JMS SHEDULE OF WORKS'!J97</f>
        <v>RE-42</v>
      </c>
      <c r="G3022" s="314"/>
      <c r="H3022" s="315" t="s">
        <v>22</v>
      </c>
      <c r="I3022" s="316">
        <f>'JMS SHEDULE OF WORKS'!G97</f>
        <v>1</v>
      </c>
      <c r="J3022" s="314"/>
      <c r="K3022" s="314"/>
      <c r="L3022" s="314"/>
      <c r="M3022" s="314"/>
      <c r="N3022" s="309" t="s">
        <v>9</v>
      </c>
      <c r="O3022" s="310">
        <f>'JMS SHEDULE OF WORKS'!Q97</f>
        <v>76</v>
      </c>
      <c r="P3022" s="311"/>
      <c r="Q3022" s="312">
        <f>'JMS SHEDULE OF WORKS'!S97</f>
        <v>0</v>
      </c>
      <c r="R3022" s="312"/>
      <c r="S3022" s="313">
        <f>'JMS SHEDULE OF WORKS'!W97</f>
        <v>43749</v>
      </c>
      <c r="T3022" s="314"/>
      <c r="U3022" s="315" t="s">
        <v>22</v>
      </c>
      <c r="V3022" s="316">
        <f>'JMS SHEDULE OF WORKS'!T97</f>
        <v>0</v>
      </c>
      <c r="W3022" s="314"/>
      <c r="X3022" s="314"/>
      <c r="Y3022" s="314"/>
      <c r="Z3022" s="314"/>
      <c r="AA3022" s="309" t="s">
        <v>9</v>
      </c>
      <c r="AB3022" s="364" t="s">
        <v>1509</v>
      </c>
      <c r="AC3022" s="311"/>
      <c r="AD3022" s="312">
        <f>'JMS SHEDULE OF WORKS'!AF97</f>
        <v>0</v>
      </c>
      <c r="AE3022" s="312"/>
      <c r="AF3022" s="313">
        <f>'JMS SHEDULE OF WORKS'!AJ97</f>
        <v>0</v>
      </c>
      <c r="AG3022" s="314"/>
      <c r="AH3022" s="315" t="s">
        <v>22</v>
      </c>
      <c r="AI3022" s="316">
        <f>'JMS SHEDULE OF WORKS'!AG97</f>
        <v>0</v>
      </c>
      <c r="AJ3022" s="314"/>
      <c r="AK3022" s="314"/>
      <c r="AL3022" s="314"/>
      <c r="AM3022" s="314"/>
      <c r="AN3022" s="309" t="s">
        <v>9</v>
      </c>
      <c r="AO3022" s="310">
        <f>'JMS SHEDULE OF WORKS'!AQ97</f>
        <v>0</v>
      </c>
      <c r="AP3022" s="311"/>
      <c r="AQ3022" s="312">
        <f>'JMS SHEDULE OF WORKS'!AS97</f>
        <v>0</v>
      </c>
      <c r="AR3022" s="312"/>
      <c r="AS3022" s="313">
        <f>'JMS SHEDULE OF WORKS'!AW97</f>
        <v>0</v>
      </c>
      <c r="AT3022" s="314"/>
      <c r="AU3022" s="315" t="s">
        <v>22</v>
      </c>
      <c r="AV3022" s="316">
        <f>'JMS SHEDULE OF WORKS'!AT97</f>
        <v>0</v>
      </c>
      <c r="AW3022" s="314"/>
      <c r="AX3022" s="314"/>
      <c r="AY3022" s="314"/>
      <c r="AZ3022" s="314"/>
      <c r="BA3022" s="309" t="s">
        <v>9</v>
      </c>
      <c r="BB3022" s="310">
        <f>'JMS SHEDULE OF WORKS'!BD97</f>
        <v>0</v>
      </c>
      <c r="BC3022" s="311"/>
      <c r="BD3022" s="312">
        <f>'JMS SHEDULE OF WORKS'!BF97</f>
        <v>0</v>
      </c>
      <c r="BE3022" s="312"/>
      <c r="BF3022" s="313">
        <f>'JMS SHEDULE OF WORKS'!BJ97</f>
        <v>0</v>
      </c>
      <c r="BG3022" s="314"/>
      <c r="BH3022" s="315" t="s">
        <v>22</v>
      </c>
      <c r="BI3022" s="316">
        <f>'JMS SHEDULE OF WORKS'!BG97</f>
        <v>0</v>
      </c>
      <c r="BJ3022" s="314"/>
      <c r="BK3022" s="314"/>
      <c r="BL3022" s="314"/>
      <c r="BM3022" s="314"/>
      <c r="BN3022" s="3" t="s">
        <v>9</v>
      </c>
      <c r="BO3022" s="67">
        <f>'JMS SHEDULE OF WORKS'!BQ97</f>
        <v>0</v>
      </c>
      <c r="BQ3022" s="26">
        <f>'JMS SHEDULE OF WORKS'!BS97</f>
        <v>0</v>
      </c>
      <c r="BR3022" s="26"/>
      <c r="BS3022" s="68">
        <f>'JMS SHEDULE OF WORKS'!BW97</f>
        <v>0</v>
      </c>
      <c r="BT3022" s="5"/>
      <c r="BU3022" s="13" t="s">
        <v>22</v>
      </c>
      <c r="BV3022" s="24">
        <f>'JMS SHEDULE OF WORKS'!BT97</f>
        <v>0</v>
      </c>
      <c r="BW3022" s="5"/>
      <c r="BX3022" s="5"/>
      <c r="BY3022" s="5"/>
      <c r="BZ3022" s="5"/>
    </row>
    <row r="3023" spans="1:78" s="2" customFormat="1" x14ac:dyDescent="0.25">
      <c r="A3023" s="317" t="str">
        <f>'JMS SHEDULE OF WORKS'!A97</f>
        <v>6881/92</v>
      </c>
      <c r="B3023" s="318" t="s">
        <v>3</v>
      </c>
      <c r="C3023" s="319" t="s">
        <v>4</v>
      </c>
      <c r="D3023" s="320" t="s">
        <v>5</v>
      </c>
      <c r="E3023" s="320" t="s">
        <v>5</v>
      </c>
      <c r="F3023" s="320" t="s">
        <v>23</v>
      </c>
      <c r="G3023" s="321" t="s">
        <v>6</v>
      </c>
      <c r="H3023" s="322" t="s">
        <v>7</v>
      </c>
      <c r="I3023" s="321" t="s">
        <v>8</v>
      </c>
      <c r="J3023" s="321"/>
      <c r="K3023" s="321" t="s">
        <v>18</v>
      </c>
      <c r="L3023" s="321" t="s">
        <v>19</v>
      </c>
      <c r="M3023" s="321" t="s">
        <v>20</v>
      </c>
      <c r="N3023" s="317">
        <f>'JMS SHEDULE OF WORKS'!N97</f>
        <v>10585.63931</v>
      </c>
      <c r="O3023" s="318" t="s">
        <v>3</v>
      </c>
      <c r="P3023" s="319" t="s">
        <v>4</v>
      </c>
      <c r="Q3023" s="320" t="s">
        <v>5</v>
      </c>
      <c r="R3023" s="320" t="s">
        <v>5</v>
      </c>
      <c r="S3023" s="320" t="s">
        <v>23</v>
      </c>
      <c r="T3023" s="321" t="s">
        <v>6</v>
      </c>
      <c r="U3023" s="322" t="s">
        <v>7</v>
      </c>
      <c r="V3023" s="321" t="s">
        <v>8</v>
      </c>
      <c r="W3023" s="321"/>
      <c r="X3023" s="321" t="s">
        <v>18</v>
      </c>
      <c r="Y3023" s="321" t="s">
        <v>19</v>
      </c>
      <c r="Z3023" s="321" t="s">
        <v>20</v>
      </c>
      <c r="AA3023" s="317" t="str">
        <f>'JMS SHEDULE OF WORKS'!AA97</f>
        <v>Now revised to unfinished Oberflex from Shadbolts</v>
      </c>
      <c r="AB3023" s="318" t="s">
        <v>3</v>
      </c>
      <c r="AC3023" s="319" t="s">
        <v>4</v>
      </c>
      <c r="AD3023" s="320" t="s">
        <v>5</v>
      </c>
      <c r="AE3023" s="320" t="s">
        <v>5</v>
      </c>
      <c r="AF3023" s="320" t="s">
        <v>23</v>
      </c>
      <c r="AG3023" s="321" t="s">
        <v>6</v>
      </c>
      <c r="AH3023" s="322" t="s">
        <v>7</v>
      </c>
      <c r="AI3023" s="321" t="s">
        <v>8</v>
      </c>
      <c r="AJ3023" s="321"/>
      <c r="AK3023" s="321" t="s">
        <v>18</v>
      </c>
      <c r="AL3023" s="321" t="s">
        <v>19</v>
      </c>
      <c r="AM3023" s="321" t="s">
        <v>20</v>
      </c>
      <c r="AN3023" s="317">
        <f>'JMS SHEDULE OF WORKS'!AN97</f>
        <v>0</v>
      </c>
      <c r="AO3023" s="318" t="s">
        <v>3</v>
      </c>
      <c r="AP3023" s="319" t="s">
        <v>4</v>
      </c>
      <c r="AQ3023" s="320" t="s">
        <v>5</v>
      </c>
      <c r="AR3023" s="320" t="s">
        <v>5</v>
      </c>
      <c r="AS3023" s="320" t="s">
        <v>23</v>
      </c>
      <c r="AT3023" s="321" t="s">
        <v>6</v>
      </c>
      <c r="AU3023" s="322" t="s">
        <v>7</v>
      </c>
      <c r="AV3023" s="321" t="s">
        <v>8</v>
      </c>
      <c r="AW3023" s="321"/>
      <c r="AX3023" s="321" t="s">
        <v>18</v>
      </c>
      <c r="AY3023" s="321" t="s">
        <v>19</v>
      </c>
      <c r="AZ3023" s="321" t="s">
        <v>20</v>
      </c>
      <c r="BA3023" s="317">
        <f>'JMS SHEDULE OF WORKS'!BA97</f>
        <v>0</v>
      </c>
      <c r="BB3023" s="318" t="s">
        <v>3</v>
      </c>
      <c r="BC3023" s="319" t="s">
        <v>4</v>
      </c>
      <c r="BD3023" s="320" t="s">
        <v>5</v>
      </c>
      <c r="BE3023" s="320" t="s">
        <v>5</v>
      </c>
      <c r="BF3023" s="320" t="s">
        <v>23</v>
      </c>
      <c r="BG3023" s="321" t="s">
        <v>6</v>
      </c>
      <c r="BH3023" s="322" t="s">
        <v>7</v>
      </c>
      <c r="BI3023" s="321" t="s">
        <v>8</v>
      </c>
      <c r="BJ3023" s="321"/>
      <c r="BK3023" s="321" t="s">
        <v>18</v>
      </c>
      <c r="BL3023" s="321" t="s">
        <v>19</v>
      </c>
      <c r="BM3023" s="321" t="s">
        <v>20</v>
      </c>
      <c r="BN3023" s="66">
        <f>'JMS SHEDULE OF WORKS'!BN97</f>
        <v>0</v>
      </c>
      <c r="BO3023" s="8" t="s">
        <v>3</v>
      </c>
      <c r="BP3023" s="2" t="s">
        <v>4</v>
      </c>
      <c r="BQ3023" s="27" t="s">
        <v>5</v>
      </c>
      <c r="BR3023" s="27" t="s">
        <v>5</v>
      </c>
      <c r="BS3023" s="27" t="s">
        <v>23</v>
      </c>
      <c r="BT3023" s="6" t="s">
        <v>6</v>
      </c>
      <c r="BU3023" s="14" t="s">
        <v>7</v>
      </c>
      <c r="BV3023" s="6" t="s">
        <v>8</v>
      </c>
      <c r="BW3023" s="6"/>
      <c r="BX3023" s="6" t="s">
        <v>18</v>
      </c>
      <c r="BY3023" s="6" t="s">
        <v>19</v>
      </c>
      <c r="BZ3023" s="6" t="s">
        <v>20</v>
      </c>
    </row>
    <row r="3024" spans="1:78" x14ac:dyDescent="0.25">
      <c r="A3024" s="323" t="s">
        <v>24</v>
      </c>
      <c r="B3024" s="324" t="s">
        <v>1301</v>
      </c>
      <c r="C3024" s="325" t="s">
        <v>1266</v>
      </c>
      <c r="D3024" s="326">
        <v>0.125</v>
      </c>
      <c r="E3024" s="326">
        <v>2.5000000000000001E-2</v>
      </c>
      <c r="F3024" s="326">
        <f t="shared" ref="F3024:F3029" si="1251">SUM(D3024*E3024)</f>
        <v>3.1250000000000002E-3</v>
      </c>
      <c r="G3024" s="22">
        <v>12</v>
      </c>
      <c r="H3024" s="23">
        <v>3091</v>
      </c>
      <c r="I3024" s="22">
        <f t="shared" ref="I3024:I3029" si="1252">SUM(F3024*G3024)*H3024</f>
        <v>115.91250000000002</v>
      </c>
      <c r="J3024" s="314"/>
      <c r="K3024" s="314"/>
      <c r="L3024" s="314"/>
      <c r="M3024" s="314"/>
      <c r="N3024" s="323" t="s">
        <v>24</v>
      </c>
      <c r="O3024" s="324" t="s">
        <v>1301</v>
      </c>
      <c r="P3024" s="325" t="s">
        <v>1266</v>
      </c>
      <c r="Q3024" s="326">
        <v>0.125</v>
      </c>
      <c r="R3024" s="326">
        <v>2.5000000000000001E-2</v>
      </c>
      <c r="S3024" s="326">
        <f t="shared" ref="S3024:S3029" si="1253">SUM(Q3024*R3024)</f>
        <v>3.1250000000000002E-3</v>
      </c>
      <c r="T3024" s="22">
        <v>12</v>
      </c>
      <c r="U3024" s="23">
        <v>3091</v>
      </c>
      <c r="V3024" s="22">
        <f t="shared" ref="V3024:V3029" si="1254">SUM(S3024*T3024)*U3024</f>
        <v>115.91250000000002</v>
      </c>
      <c r="W3024" s="314"/>
      <c r="X3024" s="314"/>
      <c r="Y3024" s="314"/>
      <c r="Z3024" s="314"/>
      <c r="AA3024" s="323" t="s">
        <v>24</v>
      </c>
      <c r="AB3024" s="324" t="s">
        <v>1301</v>
      </c>
      <c r="AC3024" s="325" t="s">
        <v>1266</v>
      </c>
      <c r="AD3024" s="326">
        <v>0.125</v>
      </c>
      <c r="AE3024" s="326">
        <v>2.5000000000000001E-2</v>
      </c>
      <c r="AF3024" s="326">
        <f t="shared" ref="AF3024:AF3029" si="1255">SUM(AD3024*AE3024)</f>
        <v>3.1250000000000002E-3</v>
      </c>
      <c r="AG3024" s="22">
        <v>1</v>
      </c>
      <c r="AH3024" s="23">
        <v>3091</v>
      </c>
      <c r="AI3024" s="22">
        <f t="shared" ref="AI3024:AI3029" si="1256">SUM(AF3024*AG3024)*AH3024</f>
        <v>9.6593750000000007</v>
      </c>
      <c r="AJ3024" s="314"/>
      <c r="AK3024" s="314"/>
      <c r="AL3024" s="314"/>
      <c r="AM3024" s="314"/>
      <c r="AN3024" s="323" t="s">
        <v>24</v>
      </c>
      <c r="AO3024" s="324" t="s">
        <v>1301</v>
      </c>
      <c r="AP3024" s="325" t="s">
        <v>1266</v>
      </c>
      <c r="AQ3024" s="326">
        <v>0.125</v>
      </c>
      <c r="AR3024" s="326">
        <v>2.5000000000000001E-2</v>
      </c>
      <c r="AS3024" s="326">
        <f t="shared" ref="AS3024:AS3029" si="1257">SUM(AQ3024*AR3024)</f>
        <v>3.1250000000000002E-3</v>
      </c>
      <c r="AT3024" s="22">
        <v>12</v>
      </c>
      <c r="AU3024" s="23">
        <v>3091</v>
      </c>
      <c r="AV3024" s="22">
        <f t="shared" ref="AV3024:AV3029" si="1258">SUM(AS3024*AT3024)*AU3024</f>
        <v>115.91250000000002</v>
      </c>
      <c r="AW3024" s="314"/>
      <c r="AX3024" s="314"/>
      <c r="AY3024" s="314"/>
      <c r="AZ3024" s="314"/>
      <c r="BA3024" s="323" t="s">
        <v>24</v>
      </c>
      <c r="BB3024" s="324" t="s">
        <v>1301</v>
      </c>
      <c r="BC3024" s="325" t="s">
        <v>1266</v>
      </c>
      <c r="BD3024" s="326">
        <v>0.125</v>
      </c>
      <c r="BE3024" s="326">
        <v>2.5000000000000001E-2</v>
      </c>
      <c r="BF3024" s="326">
        <f t="shared" ref="BF3024:BF3029" si="1259">SUM(BD3024*BE3024)</f>
        <v>3.1250000000000002E-3</v>
      </c>
      <c r="BG3024" s="22">
        <v>12</v>
      </c>
      <c r="BH3024" s="23">
        <v>3091</v>
      </c>
      <c r="BI3024" s="22">
        <f t="shared" ref="BI3024:BI3029" si="1260">SUM(BF3024*BG3024)*BH3024</f>
        <v>115.91250000000002</v>
      </c>
      <c r="BJ3024" s="314"/>
      <c r="BK3024" s="314"/>
      <c r="BL3024" s="314"/>
      <c r="BM3024" s="314"/>
      <c r="BN3024" s="30" t="s">
        <v>24</v>
      </c>
      <c r="BO3024" s="11" t="s">
        <v>1301</v>
      </c>
      <c r="BP3024" s="12" t="s">
        <v>1266</v>
      </c>
      <c r="BQ3024" s="28">
        <v>0.125</v>
      </c>
      <c r="BR3024" s="28">
        <v>2.5000000000000001E-2</v>
      </c>
      <c r="BS3024" s="28">
        <f t="shared" ref="BS3024:BS3029" si="1261">SUM(BQ3024*BR3024)</f>
        <v>3.1250000000000002E-3</v>
      </c>
      <c r="BT3024" s="10">
        <v>12</v>
      </c>
      <c r="BU3024" s="236">
        <v>3709</v>
      </c>
      <c r="BV3024" s="10">
        <f t="shared" ref="BV3024:BV3029" si="1262">SUM(BS3024*BT3024)*BU3024</f>
        <v>139.08750000000003</v>
      </c>
      <c r="BW3024" s="5"/>
      <c r="BX3024" s="5"/>
      <c r="BY3024" s="5"/>
      <c r="BZ3024" s="5"/>
    </row>
    <row r="3025" spans="1:78" x14ac:dyDescent="0.25">
      <c r="A3025" s="323" t="s">
        <v>24</v>
      </c>
      <c r="B3025" s="324" t="s">
        <v>1188</v>
      </c>
      <c r="C3025" s="325" t="s">
        <v>1212</v>
      </c>
      <c r="D3025" s="326">
        <v>0.125</v>
      </c>
      <c r="E3025" s="326">
        <v>0.05</v>
      </c>
      <c r="F3025" s="326">
        <f t="shared" si="1251"/>
        <v>6.2500000000000003E-3</v>
      </c>
      <c r="G3025" s="22">
        <v>7</v>
      </c>
      <c r="H3025" s="23">
        <v>550</v>
      </c>
      <c r="I3025" s="22">
        <f t="shared" si="1252"/>
        <v>24.062500000000004</v>
      </c>
      <c r="J3025" s="314"/>
      <c r="K3025" s="314"/>
      <c r="L3025" s="314"/>
      <c r="M3025" s="314"/>
      <c r="N3025" s="323" t="s">
        <v>24</v>
      </c>
      <c r="O3025" s="324" t="s">
        <v>1188</v>
      </c>
      <c r="P3025" s="325" t="s">
        <v>1212</v>
      </c>
      <c r="Q3025" s="326">
        <v>0.125</v>
      </c>
      <c r="R3025" s="326">
        <v>0.05</v>
      </c>
      <c r="S3025" s="326">
        <f t="shared" si="1253"/>
        <v>6.2500000000000003E-3</v>
      </c>
      <c r="T3025" s="22">
        <v>7</v>
      </c>
      <c r="U3025" s="23">
        <v>550</v>
      </c>
      <c r="V3025" s="22">
        <f t="shared" si="1254"/>
        <v>24.062500000000004</v>
      </c>
      <c r="W3025" s="314"/>
      <c r="X3025" s="314"/>
      <c r="Y3025" s="314"/>
      <c r="Z3025" s="314"/>
      <c r="AA3025" s="323" t="s">
        <v>24</v>
      </c>
      <c r="AB3025" s="324" t="s">
        <v>1188</v>
      </c>
      <c r="AC3025" s="325" t="s">
        <v>1212</v>
      </c>
      <c r="AD3025" s="326">
        <v>0.125</v>
      </c>
      <c r="AE3025" s="326">
        <v>0.05</v>
      </c>
      <c r="AF3025" s="326">
        <f t="shared" si="1255"/>
        <v>6.2500000000000003E-3</v>
      </c>
      <c r="AG3025" s="22">
        <v>1</v>
      </c>
      <c r="AH3025" s="23">
        <v>550</v>
      </c>
      <c r="AI3025" s="22">
        <f t="shared" si="1256"/>
        <v>3.4375</v>
      </c>
      <c r="AJ3025" s="314"/>
      <c r="AK3025" s="314"/>
      <c r="AL3025" s="314"/>
      <c r="AM3025" s="314"/>
      <c r="AN3025" s="323" t="s">
        <v>24</v>
      </c>
      <c r="AO3025" s="324" t="s">
        <v>1188</v>
      </c>
      <c r="AP3025" s="325" t="s">
        <v>1212</v>
      </c>
      <c r="AQ3025" s="326">
        <v>0.125</v>
      </c>
      <c r="AR3025" s="326">
        <v>0.05</v>
      </c>
      <c r="AS3025" s="326">
        <f t="shared" si="1257"/>
        <v>6.2500000000000003E-3</v>
      </c>
      <c r="AT3025" s="22">
        <v>7</v>
      </c>
      <c r="AU3025" s="23">
        <v>550</v>
      </c>
      <c r="AV3025" s="22">
        <f t="shared" si="1258"/>
        <v>24.062500000000004</v>
      </c>
      <c r="AW3025" s="314"/>
      <c r="AX3025" s="314"/>
      <c r="AY3025" s="314"/>
      <c r="AZ3025" s="314"/>
      <c r="BA3025" s="323" t="s">
        <v>24</v>
      </c>
      <c r="BB3025" s="324" t="s">
        <v>1188</v>
      </c>
      <c r="BC3025" s="325" t="s">
        <v>1212</v>
      </c>
      <c r="BD3025" s="326">
        <v>0.125</v>
      </c>
      <c r="BE3025" s="326">
        <v>0.05</v>
      </c>
      <c r="BF3025" s="326">
        <f t="shared" si="1259"/>
        <v>6.2500000000000003E-3</v>
      </c>
      <c r="BG3025" s="22">
        <v>7</v>
      </c>
      <c r="BH3025" s="23">
        <v>550</v>
      </c>
      <c r="BI3025" s="22">
        <f t="shared" si="1260"/>
        <v>24.062500000000004</v>
      </c>
      <c r="BJ3025" s="314"/>
      <c r="BK3025" s="314"/>
      <c r="BL3025" s="314"/>
      <c r="BM3025" s="314"/>
      <c r="BN3025" s="30" t="s">
        <v>24</v>
      </c>
      <c r="BO3025" s="11" t="s">
        <v>1188</v>
      </c>
      <c r="BP3025" s="12" t="s">
        <v>1212</v>
      </c>
      <c r="BQ3025" s="28">
        <v>0.125</v>
      </c>
      <c r="BR3025" s="28">
        <v>0.05</v>
      </c>
      <c r="BS3025" s="28">
        <f t="shared" si="1261"/>
        <v>6.2500000000000003E-3</v>
      </c>
      <c r="BT3025" s="10">
        <v>7</v>
      </c>
      <c r="BU3025" s="15">
        <v>550</v>
      </c>
      <c r="BV3025" s="10">
        <f t="shared" si="1262"/>
        <v>24.062500000000004</v>
      </c>
      <c r="BW3025" s="5"/>
      <c r="BX3025" s="5"/>
      <c r="BY3025" s="5"/>
      <c r="BZ3025" s="5"/>
    </row>
    <row r="3026" spans="1:78" x14ac:dyDescent="0.25">
      <c r="A3026" s="323" t="s">
        <v>24</v>
      </c>
      <c r="B3026" s="324"/>
      <c r="C3026" s="325"/>
      <c r="D3026" s="326"/>
      <c r="E3026" s="326"/>
      <c r="F3026" s="326">
        <f t="shared" si="1251"/>
        <v>0</v>
      </c>
      <c r="G3026" s="22"/>
      <c r="H3026" s="23"/>
      <c r="I3026" s="22">
        <f t="shared" si="1252"/>
        <v>0</v>
      </c>
      <c r="J3026" s="314"/>
      <c r="K3026" s="314"/>
      <c r="L3026" s="314"/>
      <c r="M3026" s="314"/>
      <c r="N3026" s="323" t="s">
        <v>24</v>
      </c>
      <c r="O3026" s="324"/>
      <c r="P3026" s="325"/>
      <c r="Q3026" s="326"/>
      <c r="R3026" s="326"/>
      <c r="S3026" s="326">
        <f t="shared" si="1253"/>
        <v>0</v>
      </c>
      <c r="T3026" s="22"/>
      <c r="U3026" s="23"/>
      <c r="V3026" s="22">
        <f t="shared" si="1254"/>
        <v>0</v>
      </c>
      <c r="W3026" s="314"/>
      <c r="X3026" s="314"/>
      <c r="Y3026" s="314"/>
      <c r="Z3026" s="314"/>
      <c r="AA3026" s="323" t="s">
        <v>24</v>
      </c>
      <c r="AB3026" s="324"/>
      <c r="AC3026" s="325"/>
      <c r="AD3026" s="326"/>
      <c r="AE3026" s="326"/>
      <c r="AF3026" s="326">
        <f t="shared" si="1255"/>
        <v>0</v>
      </c>
      <c r="AG3026" s="22"/>
      <c r="AH3026" s="23"/>
      <c r="AI3026" s="22">
        <f t="shared" si="1256"/>
        <v>0</v>
      </c>
      <c r="AJ3026" s="314"/>
      <c r="AK3026" s="314"/>
      <c r="AL3026" s="314"/>
      <c r="AM3026" s="314"/>
      <c r="AN3026" s="323" t="s">
        <v>24</v>
      </c>
      <c r="AO3026" s="324"/>
      <c r="AP3026" s="325"/>
      <c r="AQ3026" s="326"/>
      <c r="AR3026" s="326"/>
      <c r="AS3026" s="326">
        <f t="shared" si="1257"/>
        <v>0</v>
      </c>
      <c r="AT3026" s="22"/>
      <c r="AU3026" s="23"/>
      <c r="AV3026" s="22">
        <f t="shared" si="1258"/>
        <v>0</v>
      </c>
      <c r="AW3026" s="314"/>
      <c r="AX3026" s="314"/>
      <c r="AY3026" s="314"/>
      <c r="AZ3026" s="314"/>
      <c r="BA3026" s="323" t="s">
        <v>24</v>
      </c>
      <c r="BB3026" s="324"/>
      <c r="BC3026" s="325"/>
      <c r="BD3026" s="326"/>
      <c r="BE3026" s="326"/>
      <c r="BF3026" s="326">
        <f t="shared" si="1259"/>
        <v>0</v>
      </c>
      <c r="BG3026" s="22"/>
      <c r="BH3026" s="23"/>
      <c r="BI3026" s="22">
        <f t="shared" si="1260"/>
        <v>0</v>
      </c>
      <c r="BJ3026" s="314"/>
      <c r="BK3026" s="314"/>
      <c r="BL3026" s="314"/>
      <c r="BM3026" s="314"/>
      <c r="BN3026" s="30" t="s">
        <v>24</v>
      </c>
      <c r="BO3026" s="11"/>
      <c r="BP3026" s="12"/>
      <c r="BQ3026" s="28"/>
      <c r="BR3026" s="28"/>
      <c r="BS3026" s="28">
        <f t="shared" si="1261"/>
        <v>0</v>
      </c>
      <c r="BT3026" s="10"/>
      <c r="BU3026" s="15"/>
      <c r="BV3026" s="10">
        <f t="shared" si="1262"/>
        <v>0</v>
      </c>
      <c r="BW3026" s="5"/>
      <c r="BX3026" s="5"/>
      <c r="BY3026" s="5"/>
      <c r="BZ3026" s="5"/>
    </row>
    <row r="3027" spans="1:78" x14ac:dyDescent="0.25">
      <c r="A3027" s="327" t="s">
        <v>25</v>
      </c>
      <c r="B3027" s="324" t="s">
        <v>1207</v>
      </c>
      <c r="C3027" s="325" t="s">
        <v>1195</v>
      </c>
      <c r="D3027" s="326">
        <v>1</v>
      </c>
      <c r="E3027" s="326">
        <v>1.3</v>
      </c>
      <c r="F3027" s="326">
        <f t="shared" si="1251"/>
        <v>1.3</v>
      </c>
      <c r="G3027" s="22">
        <v>4</v>
      </c>
      <c r="H3027" s="23">
        <v>12</v>
      </c>
      <c r="I3027" s="22">
        <f t="shared" si="1252"/>
        <v>62.400000000000006</v>
      </c>
      <c r="J3027" s="314"/>
      <c r="K3027" s="314"/>
      <c r="L3027" s="314"/>
      <c r="M3027" s="314"/>
      <c r="N3027" s="327" t="s">
        <v>25</v>
      </c>
      <c r="O3027" s="324" t="s">
        <v>1207</v>
      </c>
      <c r="P3027" s="325" t="s">
        <v>1195</v>
      </c>
      <c r="Q3027" s="326">
        <v>1</v>
      </c>
      <c r="R3027" s="326">
        <v>1.3</v>
      </c>
      <c r="S3027" s="326">
        <f t="shared" si="1253"/>
        <v>1.3</v>
      </c>
      <c r="T3027" s="22">
        <v>4</v>
      </c>
      <c r="U3027" s="23">
        <v>12</v>
      </c>
      <c r="V3027" s="22">
        <f t="shared" si="1254"/>
        <v>62.400000000000006</v>
      </c>
      <c r="W3027" s="314"/>
      <c r="X3027" s="314"/>
      <c r="Y3027" s="314"/>
      <c r="Z3027" s="314"/>
      <c r="AA3027" s="327" t="s">
        <v>25</v>
      </c>
      <c r="AB3027" s="324" t="s">
        <v>1207</v>
      </c>
      <c r="AC3027" s="325" t="s">
        <v>1195</v>
      </c>
      <c r="AD3027" s="326">
        <v>1</v>
      </c>
      <c r="AE3027" s="326">
        <v>0.5</v>
      </c>
      <c r="AF3027" s="326">
        <f t="shared" si="1255"/>
        <v>0.5</v>
      </c>
      <c r="AG3027" s="22">
        <v>1</v>
      </c>
      <c r="AH3027" s="23">
        <v>12</v>
      </c>
      <c r="AI3027" s="22">
        <f t="shared" si="1256"/>
        <v>6</v>
      </c>
      <c r="AJ3027" s="314"/>
      <c r="AK3027" s="314"/>
      <c r="AL3027" s="314"/>
      <c r="AM3027" s="314"/>
      <c r="AN3027" s="327" t="s">
        <v>25</v>
      </c>
      <c r="AO3027" s="324" t="s">
        <v>1207</v>
      </c>
      <c r="AP3027" s="325" t="s">
        <v>1195</v>
      </c>
      <c r="AQ3027" s="326">
        <v>1</v>
      </c>
      <c r="AR3027" s="326">
        <v>1.3</v>
      </c>
      <c r="AS3027" s="326">
        <f t="shared" si="1257"/>
        <v>1.3</v>
      </c>
      <c r="AT3027" s="22">
        <v>4</v>
      </c>
      <c r="AU3027" s="23">
        <v>12</v>
      </c>
      <c r="AV3027" s="22">
        <f t="shared" si="1258"/>
        <v>62.400000000000006</v>
      </c>
      <c r="AW3027" s="314"/>
      <c r="AX3027" s="314"/>
      <c r="AY3027" s="314"/>
      <c r="AZ3027" s="314"/>
      <c r="BA3027" s="327" t="s">
        <v>25</v>
      </c>
      <c r="BB3027" s="324" t="s">
        <v>1207</v>
      </c>
      <c r="BC3027" s="325" t="s">
        <v>1195</v>
      </c>
      <c r="BD3027" s="326">
        <v>1</v>
      </c>
      <c r="BE3027" s="326">
        <v>1.3</v>
      </c>
      <c r="BF3027" s="326">
        <f t="shared" si="1259"/>
        <v>1.3</v>
      </c>
      <c r="BG3027" s="22">
        <v>4</v>
      </c>
      <c r="BH3027" s="23">
        <v>12</v>
      </c>
      <c r="BI3027" s="22">
        <f t="shared" si="1260"/>
        <v>62.400000000000006</v>
      </c>
      <c r="BJ3027" s="314"/>
      <c r="BK3027" s="314"/>
      <c r="BL3027" s="314"/>
      <c r="BM3027" s="314"/>
      <c r="BN3027" s="31" t="s">
        <v>25</v>
      </c>
      <c r="BO3027" s="11" t="s">
        <v>1207</v>
      </c>
      <c r="BP3027" s="12" t="s">
        <v>1195</v>
      </c>
      <c r="BQ3027" s="28">
        <v>1</v>
      </c>
      <c r="BR3027" s="28">
        <v>1.3</v>
      </c>
      <c r="BS3027" s="28">
        <f t="shared" si="1261"/>
        <v>1.3</v>
      </c>
      <c r="BT3027" s="10">
        <v>4</v>
      </c>
      <c r="BU3027" s="15">
        <v>12</v>
      </c>
      <c r="BV3027" s="10">
        <f t="shared" si="1262"/>
        <v>62.400000000000006</v>
      </c>
      <c r="BW3027" s="5"/>
      <c r="BX3027" s="5"/>
      <c r="BY3027" s="5"/>
      <c r="BZ3027" s="5"/>
    </row>
    <row r="3028" spans="1:78" x14ac:dyDescent="0.25">
      <c r="A3028" s="327" t="s">
        <v>25</v>
      </c>
      <c r="B3028" s="324" t="s">
        <v>1207</v>
      </c>
      <c r="C3028" s="325" t="s">
        <v>1195</v>
      </c>
      <c r="D3028" s="326">
        <v>1</v>
      </c>
      <c r="E3028" s="326">
        <v>0.2</v>
      </c>
      <c r="F3028" s="326">
        <f t="shared" si="1251"/>
        <v>0.2</v>
      </c>
      <c r="G3028" s="22">
        <v>4</v>
      </c>
      <c r="H3028" s="23">
        <v>12</v>
      </c>
      <c r="I3028" s="22">
        <f t="shared" si="1252"/>
        <v>9.6000000000000014</v>
      </c>
      <c r="J3028" s="314"/>
      <c r="K3028" s="314"/>
      <c r="L3028" s="314"/>
      <c r="M3028" s="314"/>
      <c r="N3028" s="327" t="s">
        <v>25</v>
      </c>
      <c r="O3028" s="324" t="s">
        <v>1207</v>
      </c>
      <c r="P3028" s="325" t="s">
        <v>1195</v>
      </c>
      <c r="Q3028" s="326">
        <v>1</v>
      </c>
      <c r="R3028" s="326">
        <v>0.2</v>
      </c>
      <c r="S3028" s="326">
        <f t="shared" si="1253"/>
        <v>0.2</v>
      </c>
      <c r="T3028" s="22">
        <v>4</v>
      </c>
      <c r="U3028" s="23">
        <v>12</v>
      </c>
      <c r="V3028" s="22">
        <f t="shared" si="1254"/>
        <v>9.6000000000000014</v>
      </c>
      <c r="W3028" s="314"/>
      <c r="X3028" s="314"/>
      <c r="Y3028" s="314"/>
      <c r="Z3028" s="314"/>
      <c r="AA3028" s="327" t="s">
        <v>25</v>
      </c>
      <c r="AB3028" s="324" t="s">
        <v>1207</v>
      </c>
      <c r="AC3028" s="325" t="s">
        <v>1195</v>
      </c>
      <c r="AD3028" s="326">
        <v>1</v>
      </c>
      <c r="AE3028" s="326">
        <v>0.2</v>
      </c>
      <c r="AF3028" s="326">
        <f t="shared" si="1255"/>
        <v>0.2</v>
      </c>
      <c r="AG3028" s="22">
        <v>1</v>
      </c>
      <c r="AH3028" s="23">
        <v>12</v>
      </c>
      <c r="AI3028" s="22">
        <f t="shared" si="1256"/>
        <v>2.4000000000000004</v>
      </c>
      <c r="AJ3028" s="314"/>
      <c r="AK3028" s="314"/>
      <c r="AL3028" s="314"/>
      <c r="AM3028" s="314"/>
      <c r="AN3028" s="327" t="s">
        <v>25</v>
      </c>
      <c r="AO3028" s="324" t="s">
        <v>1207</v>
      </c>
      <c r="AP3028" s="325" t="s">
        <v>1195</v>
      </c>
      <c r="AQ3028" s="326">
        <v>1</v>
      </c>
      <c r="AR3028" s="326">
        <v>0.2</v>
      </c>
      <c r="AS3028" s="326">
        <f t="shared" si="1257"/>
        <v>0.2</v>
      </c>
      <c r="AT3028" s="22">
        <v>4</v>
      </c>
      <c r="AU3028" s="23">
        <v>12</v>
      </c>
      <c r="AV3028" s="22">
        <f t="shared" si="1258"/>
        <v>9.6000000000000014</v>
      </c>
      <c r="AW3028" s="314"/>
      <c r="AX3028" s="314"/>
      <c r="AY3028" s="314"/>
      <c r="AZ3028" s="314"/>
      <c r="BA3028" s="327" t="s">
        <v>25</v>
      </c>
      <c r="BB3028" s="324" t="s">
        <v>1207</v>
      </c>
      <c r="BC3028" s="325" t="s">
        <v>1195</v>
      </c>
      <c r="BD3028" s="326">
        <v>1</v>
      </c>
      <c r="BE3028" s="326">
        <v>0.2</v>
      </c>
      <c r="BF3028" s="326">
        <f t="shared" si="1259"/>
        <v>0.2</v>
      </c>
      <c r="BG3028" s="22">
        <v>4</v>
      </c>
      <c r="BH3028" s="23">
        <v>12</v>
      </c>
      <c r="BI3028" s="22">
        <f t="shared" si="1260"/>
        <v>9.6000000000000014</v>
      </c>
      <c r="BJ3028" s="314"/>
      <c r="BK3028" s="314"/>
      <c r="BL3028" s="314"/>
      <c r="BM3028" s="314"/>
      <c r="BN3028" s="31" t="s">
        <v>25</v>
      </c>
      <c r="BO3028" s="11" t="s">
        <v>1207</v>
      </c>
      <c r="BP3028" s="12" t="s">
        <v>1195</v>
      </c>
      <c r="BQ3028" s="28">
        <v>1</v>
      </c>
      <c r="BR3028" s="28">
        <v>0.2</v>
      </c>
      <c r="BS3028" s="28">
        <f t="shared" si="1261"/>
        <v>0.2</v>
      </c>
      <c r="BT3028" s="10">
        <v>4</v>
      </c>
      <c r="BU3028" s="15">
        <v>12</v>
      </c>
      <c r="BV3028" s="10">
        <f t="shared" si="1262"/>
        <v>9.6000000000000014</v>
      </c>
      <c r="BW3028" s="5"/>
      <c r="BX3028" s="5"/>
      <c r="BY3028" s="5"/>
      <c r="BZ3028" s="5"/>
    </row>
    <row r="3029" spans="1:78" x14ac:dyDescent="0.25">
      <c r="A3029" s="327" t="s">
        <v>25</v>
      </c>
      <c r="B3029" s="324"/>
      <c r="C3029" s="325"/>
      <c r="D3029" s="326"/>
      <c r="E3029" s="326"/>
      <c r="F3029" s="326">
        <f t="shared" si="1251"/>
        <v>0</v>
      </c>
      <c r="G3029" s="22"/>
      <c r="H3029" s="23"/>
      <c r="I3029" s="22">
        <f t="shared" si="1252"/>
        <v>0</v>
      </c>
      <c r="J3029" s="314"/>
      <c r="K3029" s="314"/>
      <c r="L3029" s="314"/>
      <c r="M3029" s="314"/>
      <c r="N3029" s="327" t="s">
        <v>25</v>
      </c>
      <c r="O3029" s="324"/>
      <c r="P3029" s="325"/>
      <c r="Q3029" s="326"/>
      <c r="R3029" s="326"/>
      <c r="S3029" s="326">
        <f t="shared" si="1253"/>
        <v>0</v>
      </c>
      <c r="T3029" s="22"/>
      <c r="U3029" s="23"/>
      <c r="V3029" s="22">
        <f t="shared" si="1254"/>
        <v>0</v>
      </c>
      <c r="W3029" s="314"/>
      <c r="X3029" s="314"/>
      <c r="Y3029" s="314"/>
      <c r="Z3029" s="314"/>
      <c r="AA3029" s="327" t="s">
        <v>25</v>
      </c>
      <c r="AB3029" s="324"/>
      <c r="AC3029" s="325"/>
      <c r="AD3029" s="326"/>
      <c r="AE3029" s="326"/>
      <c r="AF3029" s="326">
        <f t="shared" si="1255"/>
        <v>0</v>
      </c>
      <c r="AG3029" s="22"/>
      <c r="AH3029" s="23"/>
      <c r="AI3029" s="22">
        <f t="shared" si="1256"/>
        <v>0</v>
      </c>
      <c r="AJ3029" s="314"/>
      <c r="AK3029" s="314"/>
      <c r="AL3029" s="314"/>
      <c r="AM3029" s="314"/>
      <c r="AN3029" s="327" t="s">
        <v>25</v>
      </c>
      <c r="AO3029" s="324"/>
      <c r="AP3029" s="325"/>
      <c r="AQ3029" s="326"/>
      <c r="AR3029" s="326"/>
      <c r="AS3029" s="326">
        <f t="shared" si="1257"/>
        <v>0</v>
      </c>
      <c r="AT3029" s="22"/>
      <c r="AU3029" s="23"/>
      <c r="AV3029" s="22">
        <f t="shared" si="1258"/>
        <v>0</v>
      </c>
      <c r="AW3029" s="314"/>
      <c r="AX3029" s="314"/>
      <c r="AY3029" s="314"/>
      <c r="AZ3029" s="314"/>
      <c r="BA3029" s="327" t="s">
        <v>25</v>
      </c>
      <c r="BB3029" s="324"/>
      <c r="BC3029" s="325"/>
      <c r="BD3029" s="326"/>
      <c r="BE3029" s="326"/>
      <c r="BF3029" s="326">
        <f t="shared" si="1259"/>
        <v>0</v>
      </c>
      <c r="BG3029" s="22"/>
      <c r="BH3029" s="23"/>
      <c r="BI3029" s="22">
        <f t="shared" si="1260"/>
        <v>0</v>
      </c>
      <c r="BJ3029" s="314"/>
      <c r="BK3029" s="314"/>
      <c r="BL3029" s="314"/>
      <c r="BM3029" s="314"/>
      <c r="BN3029" s="31" t="s">
        <v>25</v>
      </c>
      <c r="BO3029" s="11"/>
      <c r="BP3029" s="12"/>
      <c r="BQ3029" s="28"/>
      <c r="BR3029" s="28"/>
      <c r="BS3029" s="28">
        <f t="shared" si="1261"/>
        <v>0</v>
      </c>
      <c r="BT3029" s="10"/>
      <c r="BU3029" s="15"/>
      <c r="BV3029" s="10">
        <f t="shared" si="1262"/>
        <v>0</v>
      </c>
      <c r="BW3029" s="5"/>
      <c r="BX3029" s="5"/>
      <c r="BY3029" s="5"/>
      <c r="BZ3029" s="5"/>
    </row>
    <row r="3030" spans="1:78" x14ac:dyDescent="0.25">
      <c r="A3030" s="327" t="s">
        <v>39</v>
      </c>
      <c r="B3030" s="324"/>
      <c r="C3030" s="325"/>
      <c r="D3030" s="326"/>
      <c r="E3030" s="326"/>
      <c r="F3030" s="326"/>
      <c r="G3030" s="22"/>
      <c r="H3030" s="23"/>
      <c r="I3030" s="22">
        <f t="shared" ref="I3030:I3032" si="1263">SUM(G3030*H3030)</f>
        <v>0</v>
      </c>
      <c r="J3030" s="314"/>
      <c r="K3030" s="314"/>
      <c r="L3030" s="314"/>
      <c r="M3030" s="314"/>
      <c r="N3030" s="327" t="s">
        <v>39</v>
      </c>
      <c r="O3030" s="324"/>
      <c r="P3030" s="325"/>
      <c r="Q3030" s="326"/>
      <c r="R3030" s="326"/>
      <c r="S3030" s="326"/>
      <c r="T3030" s="22"/>
      <c r="U3030" s="23"/>
      <c r="V3030" s="22">
        <f t="shared" ref="V3030:V3032" si="1264">SUM(T3030*U3030)</f>
        <v>0</v>
      </c>
      <c r="W3030" s="314"/>
      <c r="X3030" s="314"/>
      <c r="Y3030" s="314"/>
      <c r="Z3030" s="314"/>
      <c r="AA3030" s="327" t="s">
        <v>39</v>
      </c>
      <c r="AB3030" s="324"/>
      <c r="AC3030" s="325"/>
      <c r="AD3030" s="326"/>
      <c r="AE3030" s="326"/>
      <c r="AF3030" s="326"/>
      <c r="AG3030" s="22"/>
      <c r="AH3030" s="23"/>
      <c r="AI3030" s="22">
        <f t="shared" ref="AI3030:AI3051" si="1265">SUM(AG3030*AH3030)</f>
        <v>0</v>
      </c>
      <c r="AJ3030" s="314"/>
      <c r="AK3030" s="314"/>
      <c r="AL3030" s="314"/>
      <c r="AM3030" s="314"/>
      <c r="AN3030" s="327" t="s">
        <v>39</v>
      </c>
      <c r="AO3030" s="324"/>
      <c r="AP3030" s="325"/>
      <c r="AQ3030" s="326"/>
      <c r="AR3030" s="326"/>
      <c r="AS3030" s="326"/>
      <c r="AT3030" s="22"/>
      <c r="AU3030" s="23"/>
      <c r="AV3030" s="22">
        <f t="shared" ref="AV3030:AV3051" si="1266">SUM(AT3030*AU3030)</f>
        <v>0</v>
      </c>
      <c r="AW3030" s="314"/>
      <c r="AX3030" s="314"/>
      <c r="AY3030" s="314"/>
      <c r="AZ3030" s="314"/>
      <c r="BA3030" s="327" t="s">
        <v>39</v>
      </c>
      <c r="BB3030" s="324"/>
      <c r="BC3030" s="325"/>
      <c r="BD3030" s="326"/>
      <c r="BE3030" s="326"/>
      <c r="BF3030" s="326"/>
      <c r="BG3030" s="22"/>
      <c r="BH3030" s="23"/>
      <c r="BI3030" s="22">
        <f t="shared" ref="BI3030:BI3051" si="1267">SUM(BG3030*BH3030)</f>
        <v>0</v>
      </c>
      <c r="BJ3030" s="314"/>
      <c r="BK3030" s="314"/>
      <c r="BL3030" s="314"/>
      <c r="BM3030" s="314"/>
      <c r="BN3030" s="31" t="s">
        <v>39</v>
      </c>
      <c r="BO3030" s="11"/>
      <c r="BP3030" s="12"/>
      <c r="BQ3030" s="28"/>
      <c r="BR3030" s="28"/>
      <c r="BS3030" s="28"/>
      <c r="BT3030" s="10"/>
      <c r="BU3030" s="15"/>
      <c r="BV3030" s="10">
        <f t="shared" ref="BV3030:BV3051" si="1268">SUM(BT3030*BU3030)</f>
        <v>0</v>
      </c>
      <c r="BW3030" s="5"/>
      <c r="BX3030" s="5"/>
      <c r="BY3030" s="5"/>
      <c r="BZ3030" s="5"/>
    </row>
    <row r="3031" spans="1:78" x14ac:dyDescent="0.25">
      <c r="A3031" s="327" t="s">
        <v>39</v>
      </c>
      <c r="B3031" s="324"/>
      <c r="C3031" s="325"/>
      <c r="D3031" s="326"/>
      <c r="E3031" s="326"/>
      <c r="F3031" s="326"/>
      <c r="G3031" s="22"/>
      <c r="H3031" s="23"/>
      <c r="I3031" s="22">
        <f t="shared" si="1263"/>
        <v>0</v>
      </c>
      <c r="J3031" s="314"/>
      <c r="K3031" s="314"/>
      <c r="L3031" s="314"/>
      <c r="M3031" s="314"/>
      <c r="N3031" s="327" t="s">
        <v>39</v>
      </c>
      <c r="O3031" s="324"/>
      <c r="P3031" s="325"/>
      <c r="Q3031" s="326"/>
      <c r="R3031" s="326"/>
      <c r="S3031" s="326"/>
      <c r="T3031" s="22"/>
      <c r="U3031" s="23"/>
      <c r="V3031" s="22">
        <f t="shared" si="1264"/>
        <v>0</v>
      </c>
      <c r="W3031" s="314"/>
      <c r="X3031" s="314"/>
      <c r="Y3031" s="314"/>
      <c r="Z3031" s="314"/>
      <c r="AA3031" s="327" t="s">
        <v>39</v>
      </c>
      <c r="AB3031" s="324"/>
      <c r="AC3031" s="325"/>
      <c r="AD3031" s="326"/>
      <c r="AE3031" s="326"/>
      <c r="AF3031" s="326"/>
      <c r="AG3031" s="22"/>
      <c r="AH3031" s="23"/>
      <c r="AI3031" s="22">
        <f t="shared" si="1265"/>
        <v>0</v>
      </c>
      <c r="AJ3031" s="314"/>
      <c r="AK3031" s="314"/>
      <c r="AL3031" s="314"/>
      <c r="AM3031" s="314"/>
      <c r="AN3031" s="327" t="s">
        <v>39</v>
      </c>
      <c r="AO3031" s="324"/>
      <c r="AP3031" s="325"/>
      <c r="AQ3031" s="326"/>
      <c r="AR3031" s="326"/>
      <c r="AS3031" s="326"/>
      <c r="AT3031" s="22"/>
      <c r="AU3031" s="23"/>
      <c r="AV3031" s="22">
        <f t="shared" si="1266"/>
        <v>0</v>
      </c>
      <c r="AW3031" s="314"/>
      <c r="AX3031" s="314"/>
      <c r="AY3031" s="314"/>
      <c r="AZ3031" s="314"/>
      <c r="BA3031" s="327" t="s">
        <v>39</v>
      </c>
      <c r="BB3031" s="324"/>
      <c r="BC3031" s="325"/>
      <c r="BD3031" s="326"/>
      <c r="BE3031" s="326"/>
      <c r="BF3031" s="326"/>
      <c r="BG3031" s="22"/>
      <c r="BH3031" s="23"/>
      <c r="BI3031" s="22">
        <f t="shared" si="1267"/>
        <v>0</v>
      </c>
      <c r="BJ3031" s="314"/>
      <c r="BK3031" s="314"/>
      <c r="BL3031" s="314"/>
      <c r="BM3031" s="314"/>
      <c r="BN3031" s="31" t="s">
        <v>39</v>
      </c>
      <c r="BO3031" s="11"/>
      <c r="BP3031" s="12"/>
      <c r="BQ3031" s="28"/>
      <c r="BR3031" s="28"/>
      <c r="BS3031" s="28"/>
      <c r="BT3031" s="10"/>
      <c r="BU3031" s="15"/>
      <c r="BV3031" s="10">
        <f t="shared" si="1268"/>
        <v>0</v>
      </c>
      <c r="BW3031" s="5"/>
      <c r="BX3031" s="5"/>
      <c r="BY3031" s="5"/>
      <c r="BZ3031" s="5"/>
    </row>
    <row r="3032" spans="1:78" x14ac:dyDescent="0.25">
      <c r="A3032" s="327" t="s">
        <v>39</v>
      </c>
      <c r="B3032" s="324"/>
      <c r="C3032" s="325"/>
      <c r="D3032" s="326"/>
      <c r="E3032" s="326"/>
      <c r="F3032" s="326"/>
      <c r="G3032" s="22"/>
      <c r="H3032" s="23"/>
      <c r="I3032" s="22">
        <f t="shared" si="1263"/>
        <v>0</v>
      </c>
      <c r="J3032" s="314"/>
      <c r="K3032" s="314"/>
      <c r="L3032" s="314"/>
      <c r="M3032" s="314"/>
      <c r="N3032" s="327" t="s">
        <v>39</v>
      </c>
      <c r="O3032" s="324"/>
      <c r="P3032" s="325"/>
      <c r="Q3032" s="326"/>
      <c r="R3032" s="326"/>
      <c r="S3032" s="326"/>
      <c r="T3032" s="22"/>
      <c r="U3032" s="23"/>
      <c r="V3032" s="22">
        <f t="shared" si="1264"/>
        <v>0</v>
      </c>
      <c r="W3032" s="314"/>
      <c r="X3032" s="314"/>
      <c r="Y3032" s="314"/>
      <c r="Z3032" s="314"/>
      <c r="AA3032" s="327" t="s">
        <v>39</v>
      </c>
      <c r="AB3032" s="324"/>
      <c r="AC3032" s="325"/>
      <c r="AD3032" s="326"/>
      <c r="AE3032" s="326"/>
      <c r="AF3032" s="326"/>
      <c r="AG3032" s="22"/>
      <c r="AH3032" s="23"/>
      <c r="AI3032" s="22">
        <f t="shared" si="1265"/>
        <v>0</v>
      </c>
      <c r="AJ3032" s="314"/>
      <c r="AK3032" s="314"/>
      <c r="AL3032" s="314"/>
      <c r="AM3032" s="314"/>
      <c r="AN3032" s="327" t="s">
        <v>39</v>
      </c>
      <c r="AO3032" s="324"/>
      <c r="AP3032" s="325"/>
      <c r="AQ3032" s="326"/>
      <c r="AR3032" s="326"/>
      <c r="AS3032" s="326"/>
      <c r="AT3032" s="22"/>
      <c r="AU3032" s="23"/>
      <c r="AV3032" s="22">
        <f t="shared" si="1266"/>
        <v>0</v>
      </c>
      <c r="AW3032" s="314"/>
      <c r="AX3032" s="314"/>
      <c r="AY3032" s="314"/>
      <c r="AZ3032" s="314"/>
      <c r="BA3032" s="327" t="s">
        <v>39</v>
      </c>
      <c r="BB3032" s="324"/>
      <c r="BC3032" s="325"/>
      <c r="BD3032" s="326"/>
      <c r="BE3032" s="326"/>
      <c r="BF3032" s="326"/>
      <c r="BG3032" s="22"/>
      <c r="BH3032" s="23"/>
      <c r="BI3032" s="22">
        <f t="shared" si="1267"/>
        <v>0</v>
      </c>
      <c r="BJ3032" s="314"/>
      <c r="BK3032" s="314"/>
      <c r="BL3032" s="314"/>
      <c r="BM3032" s="314"/>
      <c r="BN3032" s="31" t="s">
        <v>39</v>
      </c>
      <c r="BO3032" s="11"/>
      <c r="BP3032" s="12"/>
      <c r="BQ3032" s="28"/>
      <c r="BR3032" s="28"/>
      <c r="BS3032" s="28"/>
      <c r="BT3032" s="10"/>
      <c r="BU3032" s="15"/>
      <c r="BV3032" s="10">
        <f t="shared" si="1268"/>
        <v>0</v>
      </c>
      <c r="BW3032" s="5"/>
      <c r="BX3032" s="5"/>
      <c r="BY3032" s="5"/>
      <c r="BZ3032" s="5"/>
    </row>
    <row r="3033" spans="1:78" x14ac:dyDescent="0.25">
      <c r="A3033" s="328" t="s">
        <v>28</v>
      </c>
      <c r="B3033" s="324" t="s">
        <v>1186</v>
      </c>
      <c r="C3033" s="325" t="s">
        <v>1187</v>
      </c>
      <c r="D3033" s="326"/>
      <c r="E3033" s="326"/>
      <c r="F3033" s="326"/>
      <c r="G3033" s="22">
        <v>1</v>
      </c>
      <c r="H3033" s="23">
        <v>4250</v>
      </c>
      <c r="I3033" s="22">
        <f t="shared" ref="I3033:I3051" si="1269">SUM(G3033*H3033)</f>
        <v>4250</v>
      </c>
      <c r="J3033" s="22" t="s">
        <v>1252</v>
      </c>
      <c r="K3033" s="314"/>
      <c r="L3033" s="314"/>
      <c r="M3033" s="314"/>
      <c r="N3033" s="328" t="s">
        <v>28</v>
      </c>
      <c r="O3033" s="324" t="s">
        <v>1186</v>
      </c>
      <c r="P3033" s="325" t="s">
        <v>1187</v>
      </c>
      <c r="Q3033" s="326"/>
      <c r="R3033" s="326"/>
      <c r="S3033" s="326"/>
      <c r="T3033" s="22">
        <v>1</v>
      </c>
      <c r="U3033" s="23">
        <v>4250</v>
      </c>
      <c r="V3033" s="22">
        <f t="shared" ref="V3033:V3051" si="1270">SUM(T3033*U3033)</f>
        <v>4250</v>
      </c>
      <c r="W3033" s="22" t="s">
        <v>1252</v>
      </c>
      <c r="X3033" s="314"/>
      <c r="Y3033" s="314"/>
      <c r="Z3033" s="314"/>
      <c r="AA3033" s="328" t="s">
        <v>28</v>
      </c>
      <c r="AB3033" s="324" t="s">
        <v>1186</v>
      </c>
      <c r="AC3033" s="325" t="s">
        <v>1187</v>
      </c>
      <c r="AD3033" s="326"/>
      <c r="AE3033" s="326"/>
      <c r="AF3033" s="326"/>
      <c r="AG3033" s="22">
        <v>1</v>
      </c>
      <c r="AH3033" s="23">
        <v>460</v>
      </c>
      <c r="AI3033" s="22">
        <f t="shared" si="1265"/>
        <v>460</v>
      </c>
      <c r="AJ3033" s="22" t="s">
        <v>1518</v>
      </c>
      <c r="AK3033" s="314"/>
      <c r="AL3033" s="314"/>
      <c r="AM3033" s="314"/>
      <c r="AN3033" s="328" t="s">
        <v>28</v>
      </c>
      <c r="AO3033" s="324" t="s">
        <v>1186</v>
      </c>
      <c r="AP3033" s="325" t="s">
        <v>1187</v>
      </c>
      <c r="AQ3033" s="326"/>
      <c r="AR3033" s="326"/>
      <c r="AS3033" s="326"/>
      <c r="AT3033" s="22">
        <v>1</v>
      </c>
      <c r="AU3033" s="23">
        <v>4250</v>
      </c>
      <c r="AV3033" s="22">
        <f t="shared" si="1266"/>
        <v>4250</v>
      </c>
      <c r="AW3033" s="22" t="s">
        <v>1252</v>
      </c>
      <c r="AX3033" s="314"/>
      <c r="AY3033" s="314"/>
      <c r="AZ3033" s="314"/>
      <c r="BA3033" s="328" t="s">
        <v>28</v>
      </c>
      <c r="BB3033" s="324" t="s">
        <v>1186</v>
      </c>
      <c r="BC3033" s="325" t="s">
        <v>1187</v>
      </c>
      <c r="BD3033" s="326"/>
      <c r="BE3033" s="326"/>
      <c r="BF3033" s="326"/>
      <c r="BG3033" s="22">
        <v>1</v>
      </c>
      <c r="BH3033" s="23">
        <v>4250</v>
      </c>
      <c r="BI3033" s="22">
        <f t="shared" si="1267"/>
        <v>4250</v>
      </c>
      <c r="BJ3033" s="22" t="s">
        <v>1252</v>
      </c>
      <c r="BK3033" s="314"/>
      <c r="BL3033" s="314"/>
      <c r="BM3033" s="314"/>
      <c r="BN3033" s="32" t="s">
        <v>28</v>
      </c>
      <c r="BO3033" s="11" t="s">
        <v>1186</v>
      </c>
      <c r="BP3033" s="12" t="s">
        <v>1187</v>
      </c>
      <c r="BQ3033" s="28"/>
      <c r="BR3033" s="28"/>
      <c r="BS3033" s="28"/>
      <c r="BT3033" s="10">
        <v>1</v>
      </c>
      <c r="BU3033" s="15">
        <v>4250</v>
      </c>
      <c r="BV3033" s="10">
        <f t="shared" si="1268"/>
        <v>4250</v>
      </c>
      <c r="BW3033" s="10" t="s">
        <v>1252</v>
      </c>
      <c r="BX3033" s="5"/>
      <c r="BY3033" s="5"/>
      <c r="BZ3033" s="5"/>
    </row>
    <row r="3034" spans="1:78" x14ac:dyDescent="0.25">
      <c r="A3034" s="328" t="s">
        <v>28</v>
      </c>
      <c r="B3034" s="324" t="s">
        <v>1191</v>
      </c>
      <c r="C3034" s="325"/>
      <c r="D3034" s="326"/>
      <c r="E3034" s="326"/>
      <c r="F3034" s="326"/>
      <c r="G3034" s="22">
        <v>2</v>
      </c>
      <c r="H3034" s="329">
        <f>SUM(VENEER!X110)</f>
        <v>1106.2</v>
      </c>
      <c r="I3034" s="22">
        <f t="shared" si="1269"/>
        <v>2212.4</v>
      </c>
      <c r="J3034" s="329" t="s">
        <v>1338</v>
      </c>
      <c r="K3034" s="330"/>
      <c r="L3034" s="314"/>
      <c r="M3034" s="314"/>
      <c r="N3034" s="328" t="s">
        <v>28</v>
      </c>
      <c r="O3034" s="324" t="s">
        <v>1191</v>
      </c>
      <c r="P3034" s="325"/>
      <c r="Q3034" s="326"/>
      <c r="R3034" s="326"/>
      <c r="S3034" s="326"/>
      <c r="T3034" s="22">
        <v>2</v>
      </c>
      <c r="U3034" s="329">
        <f>SUM('VENEER TO LAMINATE'!M110)</f>
        <v>752</v>
      </c>
      <c r="V3034" s="22">
        <f t="shared" si="1270"/>
        <v>1504</v>
      </c>
      <c r="W3034" s="329" t="s">
        <v>1514</v>
      </c>
      <c r="X3034" s="330"/>
      <c r="Y3034" s="314"/>
      <c r="Z3034" s="314"/>
      <c r="AA3034" s="328" t="s">
        <v>28</v>
      </c>
      <c r="AB3034" s="324" t="s">
        <v>1191</v>
      </c>
      <c r="AC3034" s="325"/>
      <c r="AD3034" s="326"/>
      <c r="AE3034" s="326"/>
      <c r="AF3034" s="326"/>
      <c r="AG3034" s="22">
        <v>1</v>
      </c>
      <c r="AH3034" s="329">
        <v>150</v>
      </c>
      <c r="AI3034" s="22">
        <f t="shared" si="1265"/>
        <v>150</v>
      </c>
      <c r="AJ3034" s="329" t="s">
        <v>1338</v>
      </c>
      <c r="AK3034" s="330"/>
      <c r="AL3034" s="314"/>
      <c r="AM3034" s="314"/>
      <c r="AN3034" s="328" t="s">
        <v>28</v>
      </c>
      <c r="AO3034" s="324" t="s">
        <v>1191</v>
      </c>
      <c r="AP3034" s="325"/>
      <c r="AQ3034" s="326"/>
      <c r="AR3034" s="326"/>
      <c r="AS3034" s="326"/>
      <c r="AT3034" s="22">
        <v>2</v>
      </c>
      <c r="AU3034" s="329">
        <f>SUM('EGGER LAMINATE'!N110)</f>
        <v>420.714</v>
      </c>
      <c r="AV3034" s="22">
        <f t="shared" si="1266"/>
        <v>841.428</v>
      </c>
      <c r="AW3034" s="329" t="s">
        <v>1527</v>
      </c>
      <c r="AX3034" s="330"/>
      <c r="AY3034" s="314"/>
      <c r="AZ3034" s="314"/>
      <c r="BA3034" s="328" t="s">
        <v>28</v>
      </c>
      <c r="BB3034" s="324" t="s">
        <v>1191</v>
      </c>
      <c r="BC3034" s="325"/>
      <c r="BD3034" s="326"/>
      <c r="BE3034" s="326"/>
      <c r="BF3034" s="326"/>
      <c r="BG3034" s="22">
        <v>1</v>
      </c>
      <c r="BH3034" s="329">
        <f>SUM(VENEER!U110)</f>
        <v>2079.12</v>
      </c>
      <c r="BI3034" s="22">
        <f t="shared" si="1267"/>
        <v>2079.12</v>
      </c>
      <c r="BJ3034" s="329" t="s">
        <v>1629</v>
      </c>
      <c r="BK3034" s="330"/>
      <c r="BL3034" s="314"/>
      <c r="BM3034" s="314"/>
      <c r="BN3034" s="32" t="s">
        <v>28</v>
      </c>
      <c r="BO3034" s="11" t="s">
        <v>1191</v>
      </c>
      <c r="BP3034" s="12"/>
      <c r="BQ3034" s="28"/>
      <c r="BR3034" s="28"/>
      <c r="BS3034" s="28"/>
      <c r="BT3034" s="10">
        <v>1</v>
      </c>
      <c r="BU3034" s="236">
        <f>SUM(VENEER!AE110)</f>
        <v>2024.96</v>
      </c>
      <c r="BV3034" s="10">
        <f t="shared" si="1268"/>
        <v>2024.96</v>
      </c>
      <c r="BW3034" s="171" t="s">
        <v>1676</v>
      </c>
      <c r="BX3034" s="172"/>
      <c r="BY3034" s="5"/>
      <c r="BZ3034" s="5"/>
    </row>
    <row r="3035" spans="1:78" x14ac:dyDescent="0.25">
      <c r="A3035" s="328" t="s">
        <v>28</v>
      </c>
      <c r="B3035" s="324"/>
      <c r="C3035" s="325"/>
      <c r="D3035" s="326"/>
      <c r="E3035" s="326"/>
      <c r="F3035" s="326"/>
      <c r="G3035" s="22"/>
      <c r="H3035" s="23"/>
      <c r="I3035" s="22">
        <f t="shared" si="1269"/>
        <v>0</v>
      </c>
      <c r="J3035" s="314"/>
      <c r="K3035" s="314"/>
      <c r="L3035" s="314"/>
      <c r="M3035" s="314"/>
      <c r="N3035" s="328" t="s">
        <v>28</v>
      </c>
      <c r="O3035" s="324"/>
      <c r="P3035" s="325"/>
      <c r="Q3035" s="326"/>
      <c r="R3035" s="326"/>
      <c r="S3035" s="326"/>
      <c r="T3035" s="22"/>
      <c r="U3035" s="23"/>
      <c r="V3035" s="22">
        <f t="shared" si="1270"/>
        <v>0</v>
      </c>
      <c r="W3035" s="314"/>
      <c r="X3035" s="314"/>
      <c r="Y3035" s="314"/>
      <c r="Z3035" s="314"/>
      <c r="AA3035" s="328" t="s">
        <v>28</v>
      </c>
      <c r="AB3035" s="324"/>
      <c r="AC3035" s="325"/>
      <c r="AD3035" s="326"/>
      <c r="AE3035" s="326"/>
      <c r="AF3035" s="326"/>
      <c r="AG3035" s="22"/>
      <c r="AH3035" s="23"/>
      <c r="AI3035" s="22">
        <f t="shared" si="1265"/>
        <v>0</v>
      </c>
      <c r="AJ3035" s="314"/>
      <c r="AK3035" s="314"/>
      <c r="AL3035" s="314"/>
      <c r="AM3035" s="314"/>
      <c r="AN3035" s="328" t="s">
        <v>28</v>
      </c>
      <c r="AO3035" s="324"/>
      <c r="AP3035" s="325"/>
      <c r="AQ3035" s="326"/>
      <c r="AR3035" s="326"/>
      <c r="AS3035" s="326"/>
      <c r="AT3035" s="22"/>
      <c r="AU3035" s="23"/>
      <c r="AV3035" s="22">
        <f t="shared" si="1266"/>
        <v>0</v>
      </c>
      <c r="AW3035" s="314"/>
      <c r="AX3035" s="314"/>
      <c r="AY3035" s="314"/>
      <c r="AZ3035" s="314"/>
      <c r="BA3035" s="328" t="s">
        <v>28</v>
      </c>
      <c r="BB3035" s="324"/>
      <c r="BC3035" s="325"/>
      <c r="BD3035" s="326"/>
      <c r="BE3035" s="326"/>
      <c r="BF3035" s="326"/>
      <c r="BG3035" s="22"/>
      <c r="BH3035" s="23"/>
      <c r="BI3035" s="22">
        <f t="shared" si="1267"/>
        <v>0</v>
      </c>
      <c r="BJ3035" s="314"/>
      <c r="BK3035" s="314"/>
      <c r="BL3035" s="314"/>
      <c r="BM3035" s="314"/>
      <c r="BN3035" s="32" t="s">
        <v>28</v>
      </c>
      <c r="BO3035" s="11"/>
      <c r="BP3035" s="12"/>
      <c r="BQ3035" s="28"/>
      <c r="BR3035" s="28"/>
      <c r="BS3035" s="28"/>
      <c r="BT3035" s="10"/>
      <c r="BU3035" s="15"/>
      <c r="BV3035" s="10">
        <f t="shared" si="1268"/>
        <v>0</v>
      </c>
      <c r="BW3035" s="5"/>
      <c r="BX3035" s="5"/>
      <c r="BY3035" s="5"/>
      <c r="BZ3035" s="5"/>
    </row>
    <row r="3036" spans="1:78" x14ac:dyDescent="0.25">
      <c r="A3036" s="311" t="s">
        <v>26</v>
      </c>
      <c r="B3036" s="324"/>
      <c r="C3036" s="325"/>
      <c r="D3036" s="326"/>
      <c r="E3036" s="326"/>
      <c r="F3036" s="326"/>
      <c r="G3036" s="331">
        <v>0.1</v>
      </c>
      <c r="H3036" s="23">
        <f>SUM(I3033:I3035)</f>
        <v>6462.4</v>
      </c>
      <c r="I3036" s="22">
        <f t="shared" si="1269"/>
        <v>646.24</v>
      </c>
      <c r="J3036" s="314"/>
      <c r="K3036" s="314"/>
      <c r="L3036" s="314"/>
      <c r="M3036" s="314"/>
      <c r="N3036" s="311" t="s">
        <v>26</v>
      </c>
      <c r="O3036" s="324"/>
      <c r="P3036" s="325"/>
      <c r="Q3036" s="326"/>
      <c r="R3036" s="326"/>
      <c r="S3036" s="326"/>
      <c r="T3036" s="331">
        <v>0.1</v>
      </c>
      <c r="U3036" s="23">
        <f>SUM(V3033:V3035)</f>
        <v>5754</v>
      </c>
      <c r="V3036" s="22">
        <f t="shared" si="1270"/>
        <v>575.4</v>
      </c>
      <c r="W3036" s="314"/>
      <c r="X3036" s="314"/>
      <c r="Y3036" s="314"/>
      <c r="Z3036" s="314"/>
      <c r="AA3036" s="311" t="s">
        <v>26</v>
      </c>
      <c r="AB3036" s="324"/>
      <c r="AC3036" s="325"/>
      <c r="AD3036" s="326"/>
      <c r="AE3036" s="326"/>
      <c r="AF3036" s="326"/>
      <c r="AG3036" s="331">
        <v>0.1</v>
      </c>
      <c r="AH3036" s="23">
        <f>SUM(AI3033:AI3035)</f>
        <v>610</v>
      </c>
      <c r="AI3036" s="22">
        <f t="shared" si="1265"/>
        <v>61</v>
      </c>
      <c r="AJ3036" s="314"/>
      <c r="AK3036" s="314"/>
      <c r="AL3036" s="314"/>
      <c r="AM3036" s="314"/>
      <c r="AN3036" s="311" t="s">
        <v>26</v>
      </c>
      <c r="AO3036" s="324"/>
      <c r="AP3036" s="325"/>
      <c r="AQ3036" s="326"/>
      <c r="AR3036" s="326"/>
      <c r="AS3036" s="326"/>
      <c r="AT3036" s="331">
        <v>0.1</v>
      </c>
      <c r="AU3036" s="23">
        <f>SUM(AV3033:AV3035)</f>
        <v>5091.4279999999999</v>
      </c>
      <c r="AV3036" s="22">
        <f t="shared" si="1266"/>
        <v>509.14280000000002</v>
      </c>
      <c r="AW3036" s="314"/>
      <c r="AX3036" s="314"/>
      <c r="AY3036" s="314"/>
      <c r="AZ3036" s="314"/>
      <c r="BA3036" s="311" t="s">
        <v>26</v>
      </c>
      <c r="BB3036" s="324"/>
      <c r="BC3036" s="325"/>
      <c r="BD3036" s="326"/>
      <c r="BE3036" s="326"/>
      <c r="BF3036" s="326"/>
      <c r="BG3036" s="331">
        <v>0.1</v>
      </c>
      <c r="BH3036" s="23">
        <f>SUM(BI3033:BI3035)</f>
        <v>6329.12</v>
      </c>
      <c r="BI3036" s="22">
        <f t="shared" si="1267"/>
        <v>632.91200000000003</v>
      </c>
      <c r="BJ3036" s="314"/>
      <c r="BK3036" s="314"/>
      <c r="BL3036" s="314"/>
      <c r="BM3036" s="314"/>
      <c r="BN3036" t="s">
        <v>26</v>
      </c>
      <c r="BO3036" s="11"/>
      <c r="BP3036" s="12"/>
      <c r="BQ3036" s="28"/>
      <c r="BR3036" s="28"/>
      <c r="BS3036" s="28"/>
      <c r="BT3036" s="33">
        <v>0.1</v>
      </c>
      <c r="BU3036" s="15">
        <f>SUM(BV3033:BV3035)</f>
        <v>6274.96</v>
      </c>
      <c r="BV3036" s="10">
        <f t="shared" si="1268"/>
        <v>627.49600000000009</v>
      </c>
      <c r="BW3036" s="5"/>
      <c r="BX3036" s="5"/>
      <c r="BY3036" s="5"/>
      <c r="BZ3036" s="5"/>
    </row>
    <row r="3037" spans="1:78" x14ac:dyDescent="0.25">
      <c r="A3037" s="311"/>
      <c r="B3037" s="324" t="s">
        <v>27</v>
      </c>
      <c r="C3037" s="325"/>
      <c r="D3037" s="326"/>
      <c r="E3037" s="326"/>
      <c r="F3037" s="326"/>
      <c r="G3037" s="22">
        <v>12</v>
      </c>
      <c r="H3037" s="23">
        <v>1.5</v>
      </c>
      <c r="I3037" s="22">
        <f t="shared" si="1269"/>
        <v>18</v>
      </c>
      <c r="J3037" s="314"/>
      <c r="K3037" s="314"/>
      <c r="L3037" s="314"/>
      <c r="M3037" s="314"/>
      <c r="N3037" s="311"/>
      <c r="O3037" s="324" t="s">
        <v>27</v>
      </c>
      <c r="P3037" s="325"/>
      <c r="Q3037" s="326"/>
      <c r="R3037" s="326"/>
      <c r="S3037" s="326"/>
      <c r="T3037" s="22">
        <v>12</v>
      </c>
      <c r="U3037" s="23">
        <v>1.5</v>
      </c>
      <c r="V3037" s="22">
        <f t="shared" si="1270"/>
        <v>18</v>
      </c>
      <c r="W3037" s="314"/>
      <c r="X3037" s="314"/>
      <c r="Y3037" s="314"/>
      <c r="Z3037" s="314"/>
      <c r="AA3037" s="311"/>
      <c r="AB3037" s="324" t="s">
        <v>27</v>
      </c>
      <c r="AC3037" s="325"/>
      <c r="AD3037" s="326"/>
      <c r="AE3037" s="326"/>
      <c r="AF3037" s="326"/>
      <c r="AG3037" s="22">
        <v>1</v>
      </c>
      <c r="AH3037" s="23">
        <v>5</v>
      </c>
      <c r="AI3037" s="22">
        <f t="shared" si="1265"/>
        <v>5</v>
      </c>
      <c r="AJ3037" s="314"/>
      <c r="AK3037" s="314"/>
      <c r="AL3037" s="314"/>
      <c r="AM3037" s="314"/>
      <c r="AN3037" s="311"/>
      <c r="AO3037" s="324" t="s">
        <v>27</v>
      </c>
      <c r="AP3037" s="325"/>
      <c r="AQ3037" s="326"/>
      <c r="AR3037" s="326"/>
      <c r="AS3037" s="326"/>
      <c r="AT3037" s="22">
        <v>12</v>
      </c>
      <c r="AU3037" s="23">
        <v>1.5</v>
      </c>
      <c r="AV3037" s="22">
        <f t="shared" si="1266"/>
        <v>18</v>
      </c>
      <c r="AW3037" s="314"/>
      <c r="AX3037" s="314"/>
      <c r="AY3037" s="314"/>
      <c r="AZ3037" s="314"/>
      <c r="BA3037" s="311"/>
      <c r="BB3037" s="324" t="s">
        <v>27</v>
      </c>
      <c r="BC3037" s="325"/>
      <c r="BD3037" s="326"/>
      <c r="BE3037" s="326"/>
      <c r="BF3037" s="326"/>
      <c r="BG3037" s="22">
        <v>12</v>
      </c>
      <c r="BH3037" s="23">
        <v>1.75</v>
      </c>
      <c r="BI3037" s="22">
        <f t="shared" si="1267"/>
        <v>21</v>
      </c>
      <c r="BJ3037" s="314"/>
      <c r="BK3037" s="314"/>
      <c r="BL3037" s="314"/>
      <c r="BM3037" s="314"/>
      <c r="BO3037" s="11" t="s">
        <v>27</v>
      </c>
      <c r="BP3037" s="12"/>
      <c r="BQ3037" s="28"/>
      <c r="BR3037" s="28"/>
      <c r="BS3037" s="28"/>
      <c r="BT3037" s="10">
        <v>12</v>
      </c>
      <c r="BU3037" s="236">
        <v>1.85</v>
      </c>
      <c r="BV3037" s="10">
        <f t="shared" si="1268"/>
        <v>22.200000000000003</v>
      </c>
      <c r="BW3037" s="5"/>
      <c r="BX3037" s="5"/>
      <c r="BY3037" s="5"/>
      <c r="BZ3037" s="5"/>
    </row>
    <row r="3038" spans="1:78" x14ac:dyDescent="0.25">
      <c r="A3038" s="311"/>
      <c r="B3038" s="324" t="s">
        <v>13</v>
      </c>
      <c r="C3038" s="325" t="s">
        <v>14</v>
      </c>
      <c r="D3038" s="326" t="s">
        <v>29</v>
      </c>
      <c r="E3038" s="326"/>
      <c r="F3038" s="326">
        <f>SUM(G3024:G3026)</f>
        <v>19</v>
      </c>
      <c r="G3038" s="332">
        <f>SUM(F3038)/20</f>
        <v>0.95</v>
      </c>
      <c r="H3038" s="23"/>
      <c r="I3038" s="22">
        <f t="shared" si="1269"/>
        <v>0</v>
      </c>
      <c r="J3038" s="314"/>
      <c r="K3038" s="314"/>
      <c r="L3038" s="314"/>
      <c r="M3038" s="314"/>
      <c r="N3038" s="311"/>
      <c r="O3038" s="324" t="s">
        <v>13</v>
      </c>
      <c r="P3038" s="325" t="s">
        <v>14</v>
      </c>
      <c r="Q3038" s="326" t="s">
        <v>29</v>
      </c>
      <c r="R3038" s="326"/>
      <c r="S3038" s="326">
        <f>SUM(T3024:T3026)</f>
        <v>19</v>
      </c>
      <c r="T3038" s="332">
        <f>SUM(S3038)/20</f>
        <v>0.95</v>
      </c>
      <c r="U3038" s="23"/>
      <c r="V3038" s="22">
        <f t="shared" si="1270"/>
        <v>0</v>
      </c>
      <c r="W3038" s="314"/>
      <c r="X3038" s="314"/>
      <c r="Y3038" s="314"/>
      <c r="Z3038" s="314"/>
      <c r="AA3038" s="311"/>
      <c r="AB3038" s="324" t="s">
        <v>13</v>
      </c>
      <c r="AC3038" s="325" t="s">
        <v>14</v>
      </c>
      <c r="AD3038" s="326" t="s">
        <v>29</v>
      </c>
      <c r="AE3038" s="326"/>
      <c r="AF3038" s="326">
        <f>SUM(AG3024:AG3026)</f>
        <v>2</v>
      </c>
      <c r="AG3038" s="332">
        <f>SUM(AF3038)/20</f>
        <v>0.1</v>
      </c>
      <c r="AH3038" s="23"/>
      <c r="AI3038" s="22">
        <f t="shared" si="1265"/>
        <v>0</v>
      </c>
      <c r="AJ3038" s="314"/>
      <c r="AK3038" s="314"/>
      <c r="AL3038" s="314"/>
      <c r="AM3038" s="314"/>
      <c r="AN3038" s="311"/>
      <c r="AO3038" s="324" t="s">
        <v>13</v>
      </c>
      <c r="AP3038" s="325" t="s">
        <v>14</v>
      </c>
      <c r="AQ3038" s="326" t="s">
        <v>29</v>
      </c>
      <c r="AR3038" s="326"/>
      <c r="AS3038" s="326">
        <f>SUM(AT3024:AT3026)</f>
        <v>19</v>
      </c>
      <c r="AT3038" s="332">
        <f>SUM(AS3038)/20</f>
        <v>0.95</v>
      </c>
      <c r="AU3038" s="23"/>
      <c r="AV3038" s="22">
        <f t="shared" si="1266"/>
        <v>0</v>
      </c>
      <c r="AW3038" s="314"/>
      <c r="AX3038" s="314"/>
      <c r="AY3038" s="314"/>
      <c r="AZ3038" s="314"/>
      <c r="BA3038" s="311"/>
      <c r="BB3038" s="324" t="s">
        <v>13</v>
      </c>
      <c r="BC3038" s="325" t="s">
        <v>14</v>
      </c>
      <c r="BD3038" s="326" t="s">
        <v>29</v>
      </c>
      <c r="BE3038" s="326"/>
      <c r="BF3038" s="326">
        <f>SUM(BG3024:BG3026)</f>
        <v>19</v>
      </c>
      <c r="BG3038" s="332">
        <f>SUM(BF3038)/20</f>
        <v>0.95</v>
      </c>
      <c r="BH3038" s="23"/>
      <c r="BI3038" s="22">
        <f t="shared" si="1267"/>
        <v>0</v>
      </c>
      <c r="BJ3038" s="314"/>
      <c r="BK3038" s="314"/>
      <c r="BL3038" s="314"/>
      <c r="BM3038" s="314"/>
      <c r="BO3038" s="11" t="s">
        <v>13</v>
      </c>
      <c r="BP3038" s="12" t="s">
        <v>14</v>
      </c>
      <c r="BQ3038" s="28" t="s">
        <v>29</v>
      </c>
      <c r="BR3038" s="28"/>
      <c r="BS3038" s="28">
        <f>SUM(BT3024:BT3026)</f>
        <v>19</v>
      </c>
      <c r="BT3038" s="34">
        <f>SUM(BS3038)/20</f>
        <v>0.95</v>
      </c>
      <c r="BU3038" s="23"/>
      <c r="BV3038" s="10">
        <f t="shared" si="1268"/>
        <v>0</v>
      </c>
      <c r="BW3038" s="5"/>
      <c r="BX3038" s="5"/>
      <c r="BY3038" s="5"/>
      <c r="BZ3038" s="5"/>
    </row>
    <row r="3039" spans="1:78" x14ac:dyDescent="0.25">
      <c r="A3039" s="311"/>
      <c r="B3039" s="324" t="s">
        <v>13</v>
      </c>
      <c r="C3039" s="325" t="s">
        <v>14</v>
      </c>
      <c r="D3039" s="326" t="s">
        <v>30</v>
      </c>
      <c r="E3039" s="326"/>
      <c r="F3039" s="326">
        <f>SUM(G3027:G3029)</f>
        <v>8</v>
      </c>
      <c r="G3039" s="332">
        <f>SUM(F3039)/10</f>
        <v>0.8</v>
      </c>
      <c r="H3039" s="23"/>
      <c r="I3039" s="22">
        <f t="shared" si="1269"/>
        <v>0</v>
      </c>
      <c r="J3039" s="314"/>
      <c r="K3039" s="314"/>
      <c r="L3039" s="314"/>
      <c r="M3039" s="314"/>
      <c r="N3039" s="311"/>
      <c r="O3039" s="324" t="s">
        <v>13</v>
      </c>
      <c r="P3039" s="325" t="s">
        <v>14</v>
      </c>
      <c r="Q3039" s="326" t="s">
        <v>30</v>
      </c>
      <c r="R3039" s="326"/>
      <c r="S3039" s="326">
        <f>SUM(T3027:T3029)</f>
        <v>8</v>
      </c>
      <c r="T3039" s="332">
        <f>SUM(S3039)/10</f>
        <v>0.8</v>
      </c>
      <c r="U3039" s="23"/>
      <c r="V3039" s="22">
        <f t="shared" si="1270"/>
        <v>0</v>
      </c>
      <c r="W3039" s="314"/>
      <c r="X3039" s="314"/>
      <c r="Y3039" s="314"/>
      <c r="Z3039" s="314"/>
      <c r="AA3039" s="311"/>
      <c r="AB3039" s="324" t="s">
        <v>13</v>
      </c>
      <c r="AC3039" s="325" t="s">
        <v>14</v>
      </c>
      <c r="AD3039" s="326" t="s">
        <v>30</v>
      </c>
      <c r="AE3039" s="326"/>
      <c r="AF3039" s="326">
        <f>SUM(AG3027:AG3029)</f>
        <v>2</v>
      </c>
      <c r="AG3039" s="332">
        <f>SUM(AF3039)/10</f>
        <v>0.2</v>
      </c>
      <c r="AH3039" s="23"/>
      <c r="AI3039" s="22">
        <f t="shared" si="1265"/>
        <v>0</v>
      </c>
      <c r="AJ3039" s="314"/>
      <c r="AK3039" s="314"/>
      <c r="AL3039" s="314"/>
      <c r="AM3039" s="314"/>
      <c r="AN3039" s="311"/>
      <c r="AO3039" s="324" t="s">
        <v>13</v>
      </c>
      <c r="AP3039" s="325" t="s">
        <v>14</v>
      </c>
      <c r="AQ3039" s="326" t="s">
        <v>30</v>
      </c>
      <c r="AR3039" s="326"/>
      <c r="AS3039" s="326">
        <f>SUM(AT3027:AT3029)</f>
        <v>8</v>
      </c>
      <c r="AT3039" s="332">
        <f>SUM(AS3039)/10</f>
        <v>0.8</v>
      </c>
      <c r="AU3039" s="23"/>
      <c r="AV3039" s="22">
        <f t="shared" si="1266"/>
        <v>0</v>
      </c>
      <c r="AW3039" s="314"/>
      <c r="AX3039" s="314"/>
      <c r="AY3039" s="314"/>
      <c r="AZ3039" s="314"/>
      <c r="BA3039" s="311"/>
      <c r="BB3039" s="324" t="s">
        <v>13</v>
      </c>
      <c r="BC3039" s="325" t="s">
        <v>14</v>
      </c>
      <c r="BD3039" s="326" t="s">
        <v>30</v>
      </c>
      <c r="BE3039" s="326"/>
      <c r="BF3039" s="326">
        <f>SUM(BG3027:BG3029)</f>
        <v>8</v>
      </c>
      <c r="BG3039" s="332">
        <f>SUM(BF3039)/10</f>
        <v>0.8</v>
      </c>
      <c r="BH3039" s="23"/>
      <c r="BI3039" s="22">
        <f t="shared" si="1267"/>
        <v>0</v>
      </c>
      <c r="BJ3039" s="314"/>
      <c r="BK3039" s="314"/>
      <c r="BL3039" s="314"/>
      <c r="BM3039" s="314"/>
      <c r="BO3039" s="11" t="s">
        <v>13</v>
      </c>
      <c r="BP3039" s="12" t="s">
        <v>14</v>
      </c>
      <c r="BQ3039" s="28" t="s">
        <v>30</v>
      </c>
      <c r="BR3039" s="28"/>
      <c r="BS3039" s="28">
        <f>SUM(BT3027:BT3029)</f>
        <v>8</v>
      </c>
      <c r="BT3039" s="34">
        <f>SUM(BS3039)/10</f>
        <v>0.8</v>
      </c>
      <c r="BU3039" s="23"/>
      <c r="BV3039" s="10">
        <f t="shared" si="1268"/>
        <v>0</v>
      </c>
      <c r="BW3039" s="5"/>
      <c r="BX3039" s="5"/>
      <c r="BY3039" s="5"/>
      <c r="BZ3039" s="5"/>
    </row>
    <row r="3040" spans="1:78" x14ac:dyDescent="0.25">
      <c r="A3040" s="311"/>
      <c r="B3040" s="324" t="s">
        <v>13</v>
      </c>
      <c r="C3040" s="325" t="s">
        <v>14</v>
      </c>
      <c r="D3040" s="326" t="s">
        <v>60</v>
      </c>
      <c r="E3040" s="326"/>
      <c r="F3040" s="333"/>
      <c r="G3040" s="332">
        <f>SUM(F3040)*0.25</f>
        <v>0</v>
      </c>
      <c r="H3040" s="23"/>
      <c r="I3040" s="22">
        <f t="shared" si="1269"/>
        <v>0</v>
      </c>
      <c r="J3040" s="314"/>
      <c r="K3040" s="314"/>
      <c r="L3040" s="314"/>
      <c r="M3040" s="314"/>
      <c r="N3040" s="311"/>
      <c r="O3040" s="324" t="s">
        <v>13</v>
      </c>
      <c r="P3040" s="325" t="s">
        <v>14</v>
      </c>
      <c r="Q3040" s="326" t="s">
        <v>60</v>
      </c>
      <c r="R3040" s="326"/>
      <c r="S3040" s="333"/>
      <c r="T3040" s="332">
        <f>SUM(S3040)*0.25</f>
        <v>0</v>
      </c>
      <c r="U3040" s="23"/>
      <c r="V3040" s="22">
        <f t="shared" si="1270"/>
        <v>0</v>
      </c>
      <c r="W3040" s="314"/>
      <c r="X3040" s="314"/>
      <c r="Y3040" s="314"/>
      <c r="Z3040" s="314"/>
      <c r="AA3040" s="311"/>
      <c r="AB3040" s="324" t="s">
        <v>13</v>
      </c>
      <c r="AC3040" s="325" t="s">
        <v>14</v>
      </c>
      <c r="AD3040" s="326" t="s">
        <v>60</v>
      </c>
      <c r="AE3040" s="326"/>
      <c r="AF3040" s="333"/>
      <c r="AG3040" s="332">
        <f>SUM(AF3040)*0.25</f>
        <v>0</v>
      </c>
      <c r="AH3040" s="23"/>
      <c r="AI3040" s="22">
        <f t="shared" si="1265"/>
        <v>0</v>
      </c>
      <c r="AJ3040" s="314"/>
      <c r="AK3040" s="314"/>
      <c r="AL3040" s="314"/>
      <c r="AM3040" s="314"/>
      <c r="AN3040" s="311"/>
      <c r="AO3040" s="324" t="s">
        <v>13</v>
      </c>
      <c r="AP3040" s="325" t="s">
        <v>14</v>
      </c>
      <c r="AQ3040" s="326" t="s">
        <v>60</v>
      </c>
      <c r="AR3040" s="326"/>
      <c r="AS3040" s="333"/>
      <c r="AT3040" s="332">
        <f>SUM(AS3040)*0.25</f>
        <v>0</v>
      </c>
      <c r="AU3040" s="23"/>
      <c r="AV3040" s="22">
        <f t="shared" si="1266"/>
        <v>0</v>
      </c>
      <c r="AW3040" s="314"/>
      <c r="AX3040" s="314"/>
      <c r="AY3040" s="314"/>
      <c r="AZ3040" s="314"/>
      <c r="BA3040" s="311"/>
      <c r="BB3040" s="324" t="s">
        <v>13</v>
      </c>
      <c r="BC3040" s="325" t="s">
        <v>14</v>
      </c>
      <c r="BD3040" s="326" t="s">
        <v>60</v>
      </c>
      <c r="BE3040" s="326"/>
      <c r="BF3040" s="333"/>
      <c r="BG3040" s="332">
        <f>SUM(BF3040)*0.25</f>
        <v>0</v>
      </c>
      <c r="BH3040" s="23"/>
      <c r="BI3040" s="22">
        <f t="shared" si="1267"/>
        <v>0</v>
      </c>
      <c r="BJ3040" s="314"/>
      <c r="BK3040" s="314"/>
      <c r="BL3040" s="314"/>
      <c r="BM3040" s="314"/>
      <c r="BO3040" s="11" t="s">
        <v>13</v>
      </c>
      <c r="BP3040" s="12" t="s">
        <v>14</v>
      </c>
      <c r="BQ3040" s="28" t="s">
        <v>60</v>
      </c>
      <c r="BR3040" s="28"/>
      <c r="BS3040" s="69"/>
      <c r="BT3040" s="34">
        <f>SUM(BS3040)*0.25</f>
        <v>0</v>
      </c>
      <c r="BU3040" s="23"/>
      <c r="BV3040" s="10">
        <f t="shared" si="1268"/>
        <v>0</v>
      </c>
      <c r="BW3040" s="5"/>
      <c r="BX3040" s="5"/>
      <c r="BY3040" s="5"/>
      <c r="BZ3040" s="5"/>
    </row>
    <row r="3041" spans="1:78" x14ac:dyDescent="0.25">
      <c r="A3041" s="311"/>
      <c r="B3041" s="324" t="s">
        <v>13</v>
      </c>
      <c r="C3041" s="325" t="s">
        <v>14</v>
      </c>
      <c r="D3041" s="326" t="s">
        <v>247</v>
      </c>
      <c r="E3041" s="326"/>
      <c r="F3041" s="326"/>
      <c r="G3041" s="332">
        <v>2</v>
      </c>
      <c r="H3041" s="23"/>
      <c r="I3041" s="22">
        <f t="shared" si="1269"/>
        <v>0</v>
      </c>
      <c r="J3041" s="314"/>
      <c r="K3041" s="314"/>
      <c r="L3041" s="314"/>
      <c r="M3041" s="314"/>
      <c r="N3041" s="311"/>
      <c r="O3041" s="324" t="s">
        <v>13</v>
      </c>
      <c r="P3041" s="325" t="s">
        <v>14</v>
      </c>
      <c r="Q3041" s="326" t="s">
        <v>247</v>
      </c>
      <c r="R3041" s="326"/>
      <c r="S3041" s="326"/>
      <c r="T3041" s="332">
        <v>2</v>
      </c>
      <c r="U3041" s="23"/>
      <c r="V3041" s="22">
        <f t="shared" si="1270"/>
        <v>0</v>
      </c>
      <c r="W3041" s="314"/>
      <c r="X3041" s="314"/>
      <c r="Y3041" s="314"/>
      <c r="Z3041" s="314"/>
      <c r="AA3041" s="311"/>
      <c r="AB3041" s="324" t="s">
        <v>13</v>
      </c>
      <c r="AC3041" s="325" t="s">
        <v>14</v>
      </c>
      <c r="AD3041" s="326" t="s">
        <v>247</v>
      </c>
      <c r="AE3041" s="326"/>
      <c r="AF3041" s="326"/>
      <c r="AG3041" s="332">
        <v>2</v>
      </c>
      <c r="AH3041" s="23"/>
      <c r="AI3041" s="22">
        <f t="shared" si="1265"/>
        <v>0</v>
      </c>
      <c r="AJ3041" s="314"/>
      <c r="AK3041" s="314"/>
      <c r="AL3041" s="314"/>
      <c r="AM3041" s="314"/>
      <c r="AN3041" s="311"/>
      <c r="AO3041" s="324" t="s">
        <v>13</v>
      </c>
      <c r="AP3041" s="325" t="s">
        <v>14</v>
      </c>
      <c r="AQ3041" s="326" t="s">
        <v>247</v>
      </c>
      <c r="AR3041" s="326"/>
      <c r="AS3041" s="326"/>
      <c r="AT3041" s="332">
        <v>2</v>
      </c>
      <c r="AU3041" s="23"/>
      <c r="AV3041" s="22">
        <f t="shared" si="1266"/>
        <v>0</v>
      </c>
      <c r="AW3041" s="314"/>
      <c r="AX3041" s="314"/>
      <c r="AY3041" s="314"/>
      <c r="AZ3041" s="314"/>
      <c r="BA3041" s="311"/>
      <c r="BB3041" s="324" t="s">
        <v>13</v>
      </c>
      <c r="BC3041" s="325" t="s">
        <v>14</v>
      </c>
      <c r="BD3041" s="326" t="s">
        <v>247</v>
      </c>
      <c r="BE3041" s="326"/>
      <c r="BF3041" s="326"/>
      <c r="BG3041" s="332">
        <v>2</v>
      </c>
      <c r="BH3041" s="23"/>
      <c r="BI3041" s="22">
        <f t="shared" si="1267"/>
        <v>0</v>
      </c>
      <c r="BJ3041" s="314"/>
      <c r="BK3041" s="314"/>
      <c r="BL3041" s="314"/>
      <c r="BM3041" s="314"/>
      <c r="BO3041" s="11" t="s">
        <v>13</v>
      </c>
      <c r="BP3041" s="12" t="s">
        <v>14</v>
      </c>
      <c r="BQ3041" s="28" t="s">
        <v>247</v>
      </c>
      <c r="BR3041" s="28"/>
      <c r="BS3041" s="28"/>
      <c r="BT3041" s="34">
        <v>2</v>
      </c>
      <c r="BU3041" s="23"/>
      <c r="BV3041" s="10">
        <f t="shared" si="1268"/>
        <v>0</v>
      </c>
      <c r="BW3041" s="5"/>
      <c r="BX3041" s="5"/>
      <c r="BY3041" s="5"/>
      <c r="BZ3041" s="5"/>
    </row>
    <row r="3042" spans="1:78" x14ac:dyDescent="0.25">
      <c r="A3042" s="311"/>
      <c r="B3042" s="324" t="s">
        <v>13</v>
      </c>
      <c r="C3042" s="325" t="s">
        <v>15</v>
      </c>
      <c r="D3042" s="326" t="s">
        <v>1207</v>
      </c>
      <c r="E3042" s="326"/>
      <c r="F3042" s="326">
        <v>16</v>
      </c>
      <c r="G3042" s="332">
        <f>SUM(F3042)*2</f>
        <v>32</v>
      </c>
      <c r="H3042" s="23"/>
      <c r="I3042" s="22">
        <f t="shared" si="1269"/>
        <v>0</v>
      </c>
      <c r="J3042" s="314"/>
      <c r="K3042" s="314"/>
      <c r="L3042" s="314"/>
      <c r="M3042" s="314"/>
      <c r="N3042" s="311"/>
      <c r="O3042" s="324" t="s">
        <v>13</v>
      </c>
      <c r="P3042" s="325" t="s">
        <v>15</v>
      </c>
      <c r="Q3042" s="326" t="s">
        <v>1207</v>
      </c>
      <c r="R3042" s="326"/>
      <c r="S3042" s="326">
        <v>16</v>
      </c>
      <c r="T3042" s="332">
        <f>SUM(S3042)*2</f>
        <v>32</v>
      </c>
      <c r="U3042" s="23"/>
      <c r="V3042" s="22">
        <f t="shared" si="1270"/>
        <v>0</v>
      </c>
      <c r="W3042" s="314"/>
      <c r="X3042" s="314"/>
      <c r="Y3042" s="314"/>
      <c r="Z3042" s="314"/>
      <c r="AA3042" s="311"/>
      <c r="AB3042" s="324" t="s">
        <v>13</v>
      </c>
      <c r="AC3042" s="325" t="s">
        <v>15</v>
      </c>
      <c r="AD3042" s="326"/>
      <c r="AE3042" s="326"/>
      <c r="AF3042" s="326"/>
      <c r="AG3042" s="332">
        <v>8</v>
      </c>
      <c r="AH3042" s="23"/>
      <c r="AI3042" s="22">
        <f t="shared" si="1265"/>
        <v>0</v>
      </c>
      <c r="AJ3042" s="314"/>
      <c r="AK3042" s="314"/>
      <c r="AL3042" s="314"/>
      <c r="AM3042" s="314"/>
      <c r="AN3042" s="311"/>
      <c r="AO3042" s="324" t="s">
        <v>13</v>
      </c>
      <c r="AP3042" s="325" t="s">
        <v>15</v>
      </c>
      <c r="AQ3042" s="326" t="s">
        <v>1207</v>
      </c>
      <c r="AR3042" s="326"/>
      <c r="AS3042" s="326">
        <v>16</v>
      </c>
      <c r="AT3042" s="332">
        <f>SUM(AS3042)*2</f>
        <v>32</v>
      </c>
      <c r="AU3042" s="23"/>
      <c r="AV3042" s="22">
        <f t="shared" si="1266"/>
        <v>0</v>
      </c>
      <c r="AW3042" s="314"/>
      <c r="AX3042" s="314"/>
      <c r="AY3042" s="314"/>
      <c r="AZ3042" s="314"/>
      <c r="BA3042" s="311"/>
      <c r="BB3042" s="324" t="s">
        <v>13</v>
      </c>
      <c r="BC3042" s="325" t="s">
        <v>15</v>
      </c>
      <c r="BD3042" s="326" t="s">
        <v>1207</v>
      </c>
      <c r="BE3042" s="326"/>
      <c r="BF3042" s="326">
        <v>16</v>
      </c>
      <c r="BG3042" s="332">
        <f>SUM(BF3042)*2</f>
        <v>32</v>
      </c>
      <c r="BH3042" s="23"/>
      <c r="BI3042" s="22">
        <f t="shared" si="1267"/>
        <v>0</v>
      </c>
      <c r="BJ3042" s="314"/>
      <c r="BK3042" s="314"/>
      <c r="BL3042" s="314"/>
      <c r="BM3042" s="314"/>
      <c r="BO3042" s="11" t="s">
        <v>13</v>
      </c>
      <c r="BP3042" s="12" t="s">
        <v>15</v>
      </c>
      <c r="BQ3042" s="28" t="s">
        <v>1207</v>
      </c>
      <c r="BR3042" s="28"/>
      <c r="BS3042" s="28">
        <v>16</v>
      </c>
      <c r="BT3042" s="34">
        <f>SUM(BS3042)*2</f>
        <v>32</v>
      </c>
      <c r="BU3042" s="23"/>
      <c r="BV3042" s="10">
        <f t="shared" si="1268"/>
        <v>0</v>
      </c>
      <c r="BW3042" s="5"/>
      <c r="BX3042" s="5"/>
      <c r="BY3042" s="5"/>
      <c r="BZ3042" s="5"/>
    </row>
    <row r="3043" spans="1:78" x14ac:dyDescent="0.25">
      <c r="A3043" s="311"/>
      <c r="B3043" s="324" t="s">
        <v>13</v>
      </c>
      <c r="C3043" s="325" t="s">
        <v>15</v>
      </c>
      <c r="D3043" s="326" t="s">
        <v>1188</v>
      </c>
      <c r="E3043" s="326"/>
      <c r="F3043" s="326"/>
      <c r="G3043" s="332">
        <v>40</v>
      </c>
      <c r="H3043" s="23"/>
      <c r="I3043" s="22">
        <f t="shared" si="1269"/>
        <v>0</v>
      </c>
      <c r="J3043" s="314"/>
      <c r="K3043" s="314"/>
      <c r="L3043" s="314"/>
      <c r="M3043" s="314"/>
      <c r="N3043" s="311"/>
      <c r="O3043" s="324" t="s">
        <v>13</v>
      </c>
      <c r="P3043" s="325" t="s">
        <v>15</v>
      </c>
      <c r="Q3043" s="326" t="s">
        <v>1188</v>
      </c>
      <c r="R3043" s="326"/>
      <c r="S3043" s="326"/>
      <c r="T3043" s="332">
        <v>40</v>
      </c>
      <c r="U3043" s="23"/>
      <c r="V3043" s="22">
        <f t="shared" si="1270"/>
        <v>0</v>
      </c>
      <c r="W3043" s="314"/>
      <c r="X3043" s="314"/>
      <c r="Y3043" s="314"/>
      <c r="Z3043" s="314"/>
      <c r="AA3043" s="311"/>
      <c r="AB3043" s="324" t="s">
        <v>13</v>
      </c>
      <c r="AC3043" s="325" t="s">
        <v>15</v>
      </c>
      <c r="AD3043" s="326"/>
      <c r="AE3043" s="326"/>
      <c r="AF3043" s="326"/>
      <c r="AG3043" s="332"/>
      <c r="AH3043" s="23"/>
      <c r="AI3043" s="22">
        <f t="shared" si="1265"/>
        <v>0</v>
      </c>
      <c r="AJ3043" s="314"/>
      <c r="AK3043" s="314"/>
      <c r="AL3043" s="314"/>
      <c r="AM3043" s="314"/>
      <c r="AN3043" s="311"/>
      <c r="AO3043" s="324" t="s">
        <v>13</v>
      </c>
      <c r="AP3043" s="325" t="s">
        <v>15</v>
      </c>
      <c r="AQ3043" s="326" t="s">
        <v>1188</v>
      </c>
      <c r="AR3043" s="326"/>
      <c r="AS3043" s="326"/>
      <c r="AT3043" s="332">
        <v>40</v>
      </c>
      <c r="AU3043" s="23"/>
      <c r="AV3043" s="22">
        <f t="shared" si="1266"/>
        <v>0</v>
      </c>
      <c r="AW3043" s="314"/>
      <c r="AX3043" s="314"/>
      <c r="AY3043" s="314"/>
      <c r="AZ3043" s="314"/>
      <c r="BA3043" s="311"/>
      <c r="BB3043" s="324" t="s">
        <v>13</v>
      </c>
      <c r="BC3043" s="325" t="s">
        <v>15</v>
      </c>
      <c r="BD3043" s="326" t="s">
        <v>1188</v>
      </c>
      <c r="BE3043" s="326"/>
      <c r="BF3043" s="326"/>
      <c r="BG3043" s="332">
        <v>40</v>
      </c>
      <c r="BH3043" s="23"/>
      <c r="BI3043" s="22">
        <f t="shared" si="1267"/>
        <v>0</v>
      </c>
      <c r="BJ3043" s="314"/>
      <c r="BK3043" s="314"/>
      <c r="BL3043" s="314"/>
      <c r="BM3043" s="314"/>
      <c r="BO3043" s="11" t="s">
        <v>13</v>
      </c>
      <c r="BP3043" s="12" t="s">
        <v>15</v>
      </c>
      <c r="BQ3043" s="28" t="s">
        <v>1188</v>
      </c>
      <c r="BR3043" s="28"/>
      <c r="BS3043" s="28"/>
      <c r="BT3043" s="34">
        <v>40</v>
      </c>
      <c r="BU3043" s="23"/>
      <c r="BV3043" s="10">
        <f t="shared" si="1268"/>
        <v>0</v>
      </c>
      <c r="BW3043" s="5"/>
      <c r="BX3043" s="5"/>
      <c r="BY3043" s="5"/>
      <c r="BZ3043" s="5"/>
    </row>
    <row r="3044" spans="1:78" x14ac:dyDescent="0.25">
      <c r="A3044" s="311"/>
      <c r="B3044" s="324" t="s">
        <v>13</v>
      </c>
      <c r="C3044" s="325" t="s">
        <v>15</v>
      </c>
      <c r="D3044" s="326"/>
      <c r="E3044" s="326"/>
      <c r="F3044" s="326"/>
      <c r="G3044" s="332"/>
      <c r="H3044" s="23"/>
      <c r="I3044" s="22">
        <f t="shared" si="1269"/>
        <v>0</v>
      </c>
      <c r="J3044" s="314"/>
      <c r="K3044" s="314"/>
      <c r="L3044" s="314"/>
      <c r="M3044" s="314"/>
      <c r="N3044" s="311"/>
      <c r="O3044" s="324" t="s">
        <v>13</v>
      </c>
      <c r="P3044" s="325" t="s">
        <v>15</v>
      </c>
      <c r="Q3044" s="326"/>
      <c r="R3044" s="326"/>
      <c r="S3044" s="326"/>
      <c r="T3044" s="332"/>
      <c r="U3044" s="23"/>
      <c r="V3044" s="22">
        <f t="shared" si="1270"/>
        <v>0</v>
      </c>
      <c r="W3044" s="314"/>
      <c r="X3044" s="314"/>
      <c r="Y3044" s="314"/>
      <c r="Z3044" s="314"/>
      <c r="AA3044" s="311"/>
      <c r="AB3044" s="324" t="s">
        <v>13</v>
      </c>
      <c r="AC3044" s="325" t="s">
        <v>15</v>
      </c>
      <c r="AD3044" s="326"/>
      <c r="AE3044" s="326"/>
      <c r="AF3044" s="326"/>
      <c r="AG3044" s="332"/>
      <c r="AH3044" s="23"/>
      <c r="AI3044" s="22">
        <f t="shared" si="1265"/>
        <v>0</v>
      </c>
      <c r="AJ3044" s="314"/>
      <c r="AK3044" s="314"/>
      <c r="AL3044" s="314"/>
      <c r="AM3044" s="314"/>
      <c r="AN3044" s="311"/>
      <c r="AO3044" s="324" t="s">
        <v>13</v>
      </c>
      <c r="AP3044" s="325" t="s">
        <v>15</v>
      </c>
      <c r="AQ3044" s="326"/>
      <c r="AR3044" s="326"/>
      <c r="AS3044" s="326"/>
      <c r="AT3044" s="332"/>
      <c r="AU3044" s="23"/>
      <c r="AV3044" s="22">
        <f t="shared" si="1266"/>
        <v>0</v>
      </c>
      <c r="AW3044" s="314"/>
      <c r="AX3044" s="314"/>
      <c r="AY3044" s="314"/>
      <c r="AZ3044" s="314"/>
      <c r="BA3044" s="311"/>
      <c r="BB3044" s="324" t="s">
        <v>13</v>
      </c>
      <c r="BC3044" s="325" t="s">
        <v>15</v>
      </c>
      <c r="BD3044" s="326"/>
      <c r="BE3044" s="326"/>
      <c r="BF3044" s="326"/>
      <c r="BG3044" s="332"/>
      <c r="BH3044" s="23"/>
      <c r="BI3044" s="22">
        <f t="shared" si="1267"/>
        <v>0</v>
      </c>
      <c r="BJ3044" s="314"/>
      <c r="BK3044" s="314"/>
      <c r="BL3044" s="314"/>
      <c r="BM3044" s="314"/>
      <c r="BO3044" s="11" t="s">
        <v>13</v>
      </c>
      <c r="BP3044" s="12" t="s">
        <v>15</v>
      </c>
      <c r="BQ3044" s="28"/>
      <c r="BR3044" s="28"/>
      <c r="BS3044" s="28"/>
      <c r="BT3044" s="34"/>
      <c r="BU3044" s="23"/>
      <c r="BV3044" s="10">
        <f t="shared" si="1268"/>
        <v>0</v>
      </c>
      <c r="BW3044" s="5"/>
      <c r="BX3044" s="5"/>
      <c r="BY3044" s="5"/>
      <c r="BZ3044" s="5"/>
    </row>
    <row r="3045" spans="1:78" x14ac:dyDescent="0.25">
      <c r="A3045" s="311"/>
      <c r="B3045" s="324" t="s">
        <v>13</v>
      </c>
      <c r="C3045" s="325" t="s">
        <v>16</v>
      </c>
      <c r="D3045" s="326"/>
      <c r="E3045" s="326"/>
      <c r="F3045" s="326"/>
      <c r="G3045" s="332">
        <v>8</v>
      </c>
      <c r="H3045" s="23"/>
      <c r="I3045" s="22">
        <f t="shared" si="1269"/>
        <v>0</v>
      </c>
      <c r="J3045" s="314"/>
      <c r="K3045" s="314"/>
      <c r="L3045" s="314"/>
      <c r="M3045" s="314"/>
      <c r="N3045" s="311"/>
      <c r="O3045" s="324" t="s">
        <v>13</v>
      </c>
      <c r="P3045" s="325" t="s">
        <v>16</v>
      </c>
      <c r="Q3045" s="326"/>
      <c r="R3045" s="326"/>
      <c r="S3045" s="326"/>
      <c r="T3045" s="332">
        <v>8</v>
      </c>
      <c r="U3045" s="23"/>
      <c r="V3045" s="22">
        <f t="shared" si="1270"/>
        <v>0</v>
      </c>
      <c r="W3045" s="314"/>
      <c r="X3045" s="314"/>
      <c r="Y3045" s="314"/>
      <c r="Z3045" s="314"/>
      <c r="AA3045" s="311"/>
      <c r="AB3045" s="324" t="s">
        <v>13</v>
      </c>
      <c r="AC3045" s="325" t="s">
        <v>16</v>
      </c>
      <c r="AD3045" s="326"/>
      <c r="AE3045" s="326"/>
      <c r="AF3045" s="326"/>
      <c r="AG3045" s="332">
        <v>1</v>
      </c>
      <c r="AH3045" s="23"/>
      <c r="AI3045" s="22">
        <f t="shared" si="1265"/>
        <v>0</v>
      </c>
      <c r="AJ3045" s="314"/>
      <c r="AK3045" s="314"/>
      <c r="AL3045" s="314"/>
      <c r="AM3045" s="314"/>
      <c r="AN3045" s="311"/>
      <c r="AO3045" s="324" t="s">
        <v>13</v>
      </c>
      <c r="AP3045" s="325" t="s">
        <v>16</v>
      </c>
      <c r="AQ3045" s="326"/>
      <c r="AR3045" s="326"/>
      <c r="AS3045" s="326"/>
      <c r="AT3045" s="332">
        <v>8</v>
      </c>
      <c r="AU3045" s="23"/>
      <c r="AV3045" s="22">
        <f t="shared" si="1266"/>
        <v>0</v>
      </c>
      <c r="AW3045" s="314"/>
      <c r="AX3045" s="314"/>
      <c r="AY3045" s="314"/>
      <c r="AZ3045" s="314"/>
      <c r="BA3045" s="311"/>
      <c r="BB3045" s="324" t="s">
        <v>13</v>
      </c>
      <c r="BC3045" s="325" t="s">
        <v>16</v>
      </c>
      <c r="BD3045" s="326"/>
      <c r="BE3045" s="326"/>
      <c r="BF3045" s="326"/>
      <c r="BG3045" s="332">
        <v>8</v>
      </c>
      <c r="BH3045" s="23"/>
      <c r="BI3045" s="22">
        <f t="shared" si="1267"/>
        <v>0</v>
      </c>
      <c r="BJ3045" s="314"/>
      <c r="BK3045" s="314"/>
      <c r="BL3045" s="314"/>
      <c r="BM3045" s="314"/>
      <c r="BO3045" s="11" t="s">
        <v>13</v>
      </c>
      <c r="BP3045" s="12" t="s">
        <v>16</v>
      </c>
      <c r="BQ3045" s="28"/>
      <c r="BR3045" s="28"/>
      <c r="BS3045" s="28"/>
      <c r="BT3045" s="232">
        <v>9</v>
      </c>
      <c r="BU3045" s="23"/>
      <c r="BV3045" s="10">
        <f t="shared" si="1268"/>
        <v>0</v>
      </c>
      <c r="BW3045" s="5"/>
      <c r="BX3045" s="5"/>
      <c r="BY3045" s="5"/>
      <c r="BZ3045" s="5"/>
    </row>
    <row r="3046" spans="1:78" x14ac:dyDescent="0.25">
      <c r="A3046" s="311"/>
      <c r="B3046" s="324" t="s">
        <v>13</v>
      </c>
      <c r="C3046" s="325" t="s">
        <v>16</v>
      </c>
      <c r="D3046" s="326"/>
      <c r="E3046" s="326"/>
      <c r="F3046" s="326"/>
      <c r="G3046" s="332"/>
      <c r="H3046" s="23"/>
      <c r="I3046" s="22">
        <f t="shared" si="1269"/>
        <v>0</v>
      </c>
      <c r="J3046" s="314"/>
      <c r="K3046" s="314"/>
      <c r="L3046" s="314"/>
      <c r="M3046" s="314"/>
      <c r="N3046" s="311"/>
      <c r="O3046" s="324" t="s">
        <v>13</v>
      </c>
      <c r="P3046" s="325" t="s">
        <v>16</v>
      </c>
      <c r="Q3046" s="326"/>
      <c r="R3046" s="326"/>
      <c r="S3046" s="326"/>
      <c r="T3046" s="332"/>
      <c r="U3046" s="23"/>
      <c r="V3046" s="22">
        <f t="shared" si="1270"/>
        <v>0</v>
      </c>
      <c r="W3046" s="314"/>
      <c r="X3046" s="314"/>
      <c r="Y3046" s="314"/>
      <c r="Z3046" s="314"/>
      <c r="AA3046" s="311"/>
      <c r="AB3046" s="324" t="s">
        <v>13</v>
      </c>
      <c r="AC3046" s="325" t="s">
        <v>16</v>
      </c>
      <c r="AD3046" s="326"/>
      <c r="AE3046" s="326"/>
      <c r="AF3046" s="326"/>
      <c r="AG3046" s="332"/>
      <c r="AH3046" s="23"/>
      <c r="AI3046" s="22">
        <f t="shared" si="1265"/>
        <v>0</v>
      </c>
      <c r="AJ3046" s="314"/>
      <c r="AK3046" s="314"/>
      <c r="AL3046" s="314"/>
      <c r="AM3046" s="314"/>
      <c r="AN3046" s="311"/>
      <c r="AO3046" s="324" t="s">
        <v>13</v>
      </c>
      <c r="AP3046" s="325" t="s">
        <v>16</v>
      </c>
      <c r="AQ3046" s="326"/>
      <c r="AR3046" s="326"/>
      <c r="AS3046" s="326"/>
      <c r="AT3046" s="332"/>
      <c r="AU3046" s="23"/>
      <c r="AV3046" s="22">
        <f t="shared" si="1266"/>
        <v>0</v>
      </c>
      <c r="AW3046" s="314"/>
      <c r="AX3046" s="314"/>
      <c r="AY3046" s="314"/>
      <c r="AZ3046" s="314"/>
      <c r="BA3046" s="311"/>
      <c r="BB3046" s="324" t="s">
        <v>13</v>
      </c>
      <c r="BC3046" s="325" t="s">
        <v>16</v>
      </c>
      <c r="BD3046" s="326"/>
      <c r="BE3046" s="326"/>
      <c r="BF3046" s="326"/>
      <c r="BG3046" s="332"/>
      <c r="BH3046" s="23"/>
      <c r="BI3046" s="22">
        <f t="shared" si="1267"/>
        <v>0</v>
      </c>
      <c r="BJ3046" s="314"/>
      <c r="BK3046" s="314"/>
      <c r="BL3046" s="314"/>
      <c r="BM3046" s="314"/>
      <c r="BO3046" s="11" t="s">
        <v>13</v>
      </c>
      <c r="BP3046" s="12" t="s">
        <v>16</v>
      </c>
      <c r="BQ3046" s="28"/>
      <c r="BR3046" s="28"/>
      <c r="BS3046" s="28"/>
      <c r="BT3046" s="34"/>
      <c r="BU3046" s="23"/>
      <c r="BV3046" s="10">
        <f t="shared" si="1268"/>
        <v>0</v>
      </c>
      <c r="BW3046" s="5"/>
      <c r="BX3046" s="5"/>
      <c r="BY3046" s="5"/>
      <c r="BZ3046" s="5"/>
    </row>
    <row r="3047" spans="1:78" x14ac:dyDescent="0.25">
      <c r="A3047" s="311"/>
      <c r="B3047" s="324" t="s">
        <v>21</v>
      </c>
      <c r="C3047" s="325" t="s">
        <v>14</v>
      </c>
      <c r="D3047" s="326"/>
      <c r="E3047" s="326"/>
      <c r="F3047" s="326"/>
      <c r="G3047" s="22">
        <f>SUM(G3038:G3041)</f>
        <v>3.75</v>
      </c>
      <c r="H3047" s="23">
        <v>37.42</v>
      </c>
      <c r="I3047" s="22">
        <f t="shared" si="1269"/>
        <v>140.32500000000002</v>
      </c>
      <c r="J3047" s="314"/>
      <c r="K3047" s="314">
        <f>SUM(G3047)*I3022</f>
        <v>3.75</v>
      </c>
      <c r="L3047" s="314"/>
      <c r="M3047" s="314"/>
      <c r="N3047" s="311"/>
      <c r="O3047" s="324" t="s">
        <v>21</v>
      </c>
      <c r="P3047" s="325" t="s">
        <v>14</v>
      </c>
      <c r="Q3047" s="326"/>
      <c r="R3047" s="326"/>
      <c r="S3047" s="326"/>
      <c r="T3047" s="22">
        <f>SUM(T3038:T3041)</f>
        <v>3.75</v>
      </c>
      <c r="U3047" s="23">
        <v>37.42</v>
      </c>
      <c r="V3047" s="22">
        <f t="shared" si="1270"/>
        <v>140.32500000000002</v>
      </c>
      <c r="W3047" s="314"/>
      <c r="X3047" s="314">
        <f>SUM(T3047)*V3022</f>
        <v>0</v>
      </c>
      <c r="Y3047" s="314"/>
      <c r="Z3047" s="314"/>
      <c r="AA3047" s="311"/>
      <c r="AB3047" s="324" t="s">
        <v>21</v>
      </c>
      <c r="AC3047" s="325" t="s">
        <v>14</v>
      </c>
      <c r="AD3047" s="326"/>
      <c r="AE3047" s="326"/>
      <c r="AF3047" s="326"/>
      <c r="AG3047" s="22">
        <f>SUM(AG3038:AG3041)</f>
        <v>2.2999999999999998</v>
      </c>
      <c r="AH3047" s="23">
        <v>37.42</v>
      </c>
      <c r="AI3047" s="22">
        <f t="shared" si="1265"/>
        <v>86.066000000000003</v>
      </c>
      <c r="AJ3047" s="314"/>
      <c r="AK3047" s="314">
        <f>SUM(AG3047)*AI3022</f>
        <v>0</v>
      </c>
      <c r="AL3047" s="314"/>
      <c r="AM3047" s="314"/>
      <c r="AN3047" s="311"/>
      <c r="AO3047" s="324" t="s">
        <v>21</v>
      </c>
      <c r="AP3047" s="325" t="s">
        <v>14</v>
      </c>
      <c r="AQ3047" s="326"/>
      <c r="AR3047" s="326"/>
      <c r="AS3047" s="326"/>
      <c r="AT3047" s="22">
        <f>SUM(AT3038:AT3041)</f>
        <v>3.75</v>
      </c>
      <c r="AU3047" s="23">
        <v>37.42</v>
      </c>
      <c r="AV3047" s="22">
        <f t="shared" si="1266"/>
        <v>140.32500000000002</v>
      </c>
      <c r="AW3047" s="314"/>
      <c r="AX3047" s="314">
        <f>SUM(AT3047)*AV3022</f>
        <v>0</v>
      </c>
      <c r="AY3047" s="314"/>
      <c r="AZ3047" s="314"/>
      <c r="BA3047" s="311"/>
      <c r="BB3047" s="324" t="s">
        <v>21</v>
      </c>
      <c r="BC3047" s="325" t="s">
        <v>14</v>
      </c>
      <c r="BD3047" s="326"/>
      <c r="BE3047" s="326"/>
      <c r="BF3047" s="326"/>
      <c r="BG3047" s="22">
        <f>SUM(BG3038:BG3041)</f>
        <v>3.75</v>
      </c>
      <c r="BH3047" s="23">
        <v>37.42</v>
      </c>
      <c r="BI3047" s="22">
        <f t="shared" si="1267"/>
        <v>140.32500000000002</v>
      </c>
      <c r="BJ3047" s="314"/>
      <c r="BK3047" s="314">
        <f>SUM(BG3047)*BI3022</f>
        <v>0</v>
      </c>
      <c r="BL3047" s="314"/>
      <c r="BM3047" s="314"/>
      <c r="BO3047" s="11" t="s">
        <v>21</v>
      </c>
      <c r="BP3047" s="12" t="s">
        <v>14</v>
      </c>
      <c r="BQ3047" s="28"/>
      <c r="BR3047" s="28"/>
      <c r="BS3047" s="28"/>
      <c r="BT3047" s="22">
        <f>SUM(BT3038:BT3041)</f>
        <v>3.75</v>
      </c>
      <c r="BU3047" s="15">
        <v>37.42</v>
      </c>
      <c r="BV3047" s="10">
        <f t="shared" si="1268"/>
        <v>140.32500000000002</v>
      </c>
      <c r="BW3047" s="5"/>
      <c r="BX3047" s="5">
        <f>SUM(BT3047)*BV3022</f>
        <v>0</v>
      </c>
      <c r="BY3047" s="5"/>
      <c r="BZ3047" s="5"/>
    </row>
    <row r="3048" spans="1:78" x14ac:dyDescent="0.25">
      <c r="A3048" s="311"/>
      <c r="B3048" s="324" t="s">
        <v>21</v>
      </c>
      <c r="C3048" s="325" t="s">
        <v>15</v>
      </c>
      <c r="D3048" s="326"/>
      <c r="E3048" s="326"/>
      <c r="F3048" s="326"/>
      <c r="G3048" s="22">
        <f>SUM(G3042:G3044)</f>
        <v>72</v>
      </c>
      <c r="H3048" s="23">
        <v>37.42</v>
      </c>
      <c r="I3048" s="22">
        <f t="shared" si="1269"/>
        <v>2694.2400000000002</v>
      </c>
      <c r="J3048" s="314"/>
      <c r="K3048" s="314"/>
      <c r="L3048" s="314">
        <f>SUM(G3048)*I3022</f>
        <v>72</v>
      </c>
      <c r="M3048" s="314"/>
      <c r="N3048" s="311"/>
      <c r="O3048" s="324" t="s">
        <v>21</v>
      </c>
      <c r="P3048" s="325" t="s">
        <v>15</v>
      </c>
      <c r="Q3048" s="326"/>
      <c r="R3048" s="326"/>
      <c r="S3048" s="326"/>
      <c r="T3048" s="22">
        <f>SUM(T3042:T3044)</f>
        <v>72</v>
      </c>
      <c r="U3048" s="23">
        <v>37.42</v>
      </c>
      <c r="V3048" s="22">
        <f t="shared" si="1270"/>
        <v>2694.2400000000002</v>
      </c>
      <c r="W3048" s="314"/>
      <c r="X3048" s="314"/>
      <c r="Y3048" s="314">
        <f>SUM(T3048)*V3022</f>
        <v>0</v>
      </c>
      <c r="Z3048" s="314"/>
      <c r="AA3048" s="311"/>
      <c r="AB3048" s="324" t="s">
        <v>21</v>
      </c>
      <c r="AC3048" s="325" t="s">
        <v>15</v>
      </c>
      <c r="AD3048" s="326"/>
      <c r="AE3048" s="326"/>
      <c r="AF3048" s="326"/>
      <c r="AG3048" s="22">
        <f>SUM(AG3042:AG3044)</f>
        <v>8</v>
      </c>
      <c r="AH3048" s="23">
        <v>37.42</v>
      </c>
      <c r="AI3048" s="22">
        <f t="shared" si="1265"/>
        <v>299.36</v>
      </c>
      <c r="AJ3048" s="314"/>
      <c r="AK3048" s="314"/>
      <c r="AL3048" s="314">
        <f>SUM(AG3048)*AI3022</f>
        <v>0</v>
      </c>
      <c r="AM3048" s="314"/>
      <c r="AN3048" s="311"/>
      <c r="AO3048" s="324" t="s">
        <v>21</v>
      </c>
      <c r="AP3048" s="325" t="s">
        <v>15</v>
      </c>
      <c r="AQ3048" s="326"/>
      <c r="AR3048" s="326"/>
      <c r="AS3048" s="326"/>
      <c r="AT3048" s="22">
        <f>SUM(AT3042:AT3044)</f>
        <v>72</v>
      </c>
      <c r="AU3048" s="23">
        <v>37.42</v>
      </c>
      <c r="AV3048" s="22">
        <f t="shared" si="1266"/>
        <v>2694.2400000000002</v>
      </c>
      <c r="AW3048" s="314"/>
      <c r="AX3048" s="314"/>
      <c r="AY3048" s="314">
        <f>SUM(AT3048)*AV3022</f>
        <v>0</v>
      </c>
      <c r="AZ3048" s="314"/>
      <c r="BA3048" s="311"/>
      <c r="BB3048" s="324" t="s">
        <v>21</v>
      </c>
      <c r="BC3048" s="325" t="s">
        <v>15</v>
      </c>
      <c r="BD3048" s="326"/>
      <c r="BE3048" s="326"/>
      <c r="BF3048" s="326"/>
      <c r="BG3048" s="22">
        <f>SUM(BG3042:BG3044)</f>
        <v>72</v>
      </c>
      <c r="BH3048" s="23">
        <v>37.42</v>
      </c>
      <c r="BI3048" s="22">
        <f t="shared" si="1267"/>
        <v>2694.2400000000002</v>
      </c>
      <c r="BJ3048" s="314"/>
      <c r="BK3048" s="314"/>
      <c r="BL3048" s="314">
        <f>SUM(BG3048)*BI3022</f>
        <v>0</v>
      </c>
      <c r="BM3048" s="314"/>
      <c r="BO3048" s="11" t="s">
        <v>21</v>
      </c>
      <c r="BP3048" s="12" t="s">
        <v>15</v>
      </c>
      <c r="BQ3048" s="28"/>
      <c r="BR3048" s="28"/>
      <c r="BS3048" s="28"/>
      <c r="BT3048" s="22">
        <f>SUM(BT3042:BT3044)</f>
        <v>72</v>
      </c>
      <c r="BU3048" s="15">
        <v>37.42</v>
      </c>
      <c r="BV3048" s="10">
        <f t="shared" si="1268"/>
        <v>2694.2400000000002</v>
      </c>
      <c r="BW3048" s="5"/>
      <c r="BX3048" s="5"/>
      <c r="BY3048" s="5">
        <f>SUM(BT3048)*BV3022</f>
        <v>0</v>
      </c>
      <c r="BZ3048" s="5"/>
    </row>
    <row r="3049" spans="1:78" x14ac:dyDescent="0.25">
      <c r="A3049" s="311"/>
      <c r="B3049" s="324" t="s">
        <v>21</v>
      </c>
      <c r="C3049" s="325" t="s">
        <v>16</v>
      </c>
      <c r="D3049" s="326"/>
      <c r="E3049" s="326"/>
      <c r="F3049" s="326"/>
      <c r="G3049" s="22">
        <f>SUM(G3045:G3046)</f>
        <v>8</v>
      </c>
      <c r="H3049" s="23">
        <v>37.42</v>
      </c>
      <c r="I3049" s="22">
        <f t="shared" si="1269"/>
        <v>299.36</v>
      </c>
      <c r="J3049" s="314"/>
      <c r="K3049" s="314"/>
      <c r="L3049" s="314"/>
      <c r="M3049" s="314">
        <f>SUM(G3049)*I3022</f>
        <v>8</v>
      </c>
      <c r="N3049" s="311"/>
      <c r="O3049" s="324" t="s">
        <v>21</v>
      </c>
      <c r="P3049" s="325" t="s">
        <v>16</v>
      </c>
      <c r="Q3049" s="326"/>
      <c r="R3049" s="326"/>
      <c r="S3049" s="326"/>
      <c r="T3049" s="22">
        <f>SUM(T3045:T3046)</f>
        <v>8</v>
      </c>
      <c r="U3049" s="23">
        <v>37.42</v>
      </c>
      <c r="V3049" s="22">
        <f t="shared" si="1270"/>
        <v>299.36</v>
      </c>
      <c r="W3049" s="314"/>
      <c r="X3049" s="314"/>
      <c r="Y3049" s="314"/>
      <c r="Z3049" s="314">
        <f>SUM(T3049)*V3022</f>
        <v>0</v>
      </c>
      <c r="AA3049" s="311"/>
      <c r="AB3049" s="324" t="s">
        <v>21</v>
      </c>
      <c r="AC3049" s="325" t="s">
        <v>16</v>
      </c>
      <c r="AD3049" s="326"/>
      <c r="AE3049" s="326"/>
      <c r="AF3049" s="326"/>
      <c r="AG3049" s="22">
        <f>SUM(AG3045:AG3046)</f>
        <v>1</v>
      </c>
      <c r="AH3049" s="23">
        <v>37.42</v>
      </c>
      <c r="AI3049" s="22">
        <f t="shared" si="1265"/>
        <v>37.42</v>
      </c>
      <c r="AJ3049" s="314"/>
      <c r="AK3049" s="314"/>
      <c r="AL3049" s="314"/>
      <c r="AM3049" s="314">
        <f>SUM(AG3049)*AI3022</f>
        <v>0</v>
      </c>
      <c r="AN3049" s="311"/>
      <c r="AO3049" s="324" t="s">
        <v>21</v>
      </c>
      <c r="AP3049" s="325" t="s">
        <v>16</v>
      </c>
      <c r="AQ3049" s="326"/>
      <c r="AR3049" s="326"/>
      <c r="AS3049" s="326"/>
      <c r="AT3049" s="22">
        <f>SUM(AT3045:AT3046)</f>
        <v>8</v>
      </c>
      <c r="AU3049" s="23">
        <v>37.42</v>
      </c>
      <c r="AV3049" s="22">
        <f t="shared" si="1266"/>
        <v>299.36</v>
      </c>
      <c r="AW3049" s="314"/>
      <c r="AX3049" s="314"/>
      <c r="AY3049" s="314"/>
      <c r="AZ3049" s="314">
        <f>SUM(AT3049)*AV3022</f>
        <v>0</v>
      </c>
      <c r="BA3049" s="311"/>
      <c r="BB3049" s="324" t="s">
        <v>21</v>
      </c>
      <c r="BC3049" s="325" t="s">
        <v>16</v>
      </c>
      <c r="BD3049" s="326"/>
      <c r="BE3049" s="326"/>
      <c r="BF3049" s="326"/>
      <c r="BG3049" s="22">
        <f>SUM(BG3045:BG3046)</f>
        <v>8</v>
      </c>
      <c r="BH3049" s="23">
        <v>37.42</v>
      </c>
      <c r="BI3049" s="22">
        <f t="shared" si="1267"/>
        <v>299.36</v>
      </c>
      <c r="BJ3049" s="314"/>
      <c r="BK3049" s="314"/>
      <c r="BL3049" s="314"/>
      <c r="BM3049" s="314">
        <f>SUM(BG3049)*BI3022</f>
        <v>0</v>
      </c>
      <c r="BO3049" s="11" t="s">
        <v>21</v>
      </c>
      <c r="BP3049" s="12" t="s">
        <v>16</v>
      </c>
      <c r="BQ3049" s="28"/>
      <c r="BR3049" s="28"/>
      <c r="BS3049" s="28"/>
      <c r="BT3049" s="22">
        <f>SUM(BT3045:BT3046)</f>
        <v>9</v>
      </c>
      <c r="BU3049" s="15">
        <v>37.42</v>
      </c>
      <c r="BV3049" s="10">
        <f t="shared" si="1268"/>
        <v>336.78000000000003</v>
      </c>
      <c r="BW3049" s="5"/>
      <c r="BX3049" s="5"/>
      <c r="BY3049" s="5"/>
      <c r="BZ3049" s="5">
        <f>SUM(BT3049)*BV3022</f>
        <v>0</v>
      </c>
    </row>
    <row r="3050" spans="1:78" x14ac:dyDescent="0.25">
      <c r="A3050" s="311"/>
      <c r="B3050" s="324" t="s">
        <v>13</v>
      </c>
      <c r="C3050" s="325" t="s">
        <v>17</v>
      </c>
      <c r="D3050" s="326"/>
      <c r="E3050" s="326"/>
      <c r="F3050" s="326"/>
      <c r="G3050" s="332">
        <v>4</v>
      </c>
      <c r="H3050" s="23">
        <v>37.42</v>
      </c>
      <c r="I3050" s="22">
        <f t="shared" si="1269"/>
        <v>149.68</v>
      </c>
      <c r="J3050" s="314"/>
      <c r="K3050" s="314"/>
      <c r="L3050" s="314">
        <f>SUM(G3050)*I3022</f>
        <v>4</v>
      </c>
      <c r="M3050" s="314"/>
      <c r="N3050" s="311"/>
      <c r="O3050" s="324" t="s">
        <v>13</v>
      </c>
      <c r="P3050" s="325" t="s">
        <v>17</v>
      </c>
      <c r="Q3050" s="326"/>
      <c r="R3050" s="326"/>
      <c r="S3050" s="326"/>
      <c r="T3050" s="332">
        <v>4</v>
      </c>
      <c r="U3050" s="23">
        <v>37.42</v>
      </c>
      <c r="V3050" s="22">
        <f t="shared" si="1270"/>
        <v>149.68</v>
      </c>
      <c r="W3050" s="314"/>
      <c r="X3050" s="314"/>
      <c r="Y3050" s="314">
        <f>SUM(T3050)*V3022</f>
        <v>0</v>
      </c>
      <c r="Z3050" s="314"/>
      <c r="AA3050" s="311"/>
      <c r="AB3050" s="324" t="s">
        <v>13</v>
      </c>
      <c r="AC3050" s="325" t="s">
        <v>17</v>
      </c>
      <c r="AD3050" s="326"/>
      <c r="AE3050" s="326"/>
      <c r="AF3050" s="326"/>
      <c r="AG3050" s="332">
        <v>1</v>
      </c>
      <c r="AH3050" s="23">
        <v>37.42</v>
      </c>
      <c r="AI3050" s="22">
        <f t="shared" si="1265"/>
        <v>37.42</v>
      </c>
      <c r="AJ3050" s="314"/>
      <c r="AK3050" s="314"/>
      <c r="AL3050" s="314">
        <f>SUM(AG3050)*AI3022</f>
        <v>0</v>
      </c>
      <c r="AM3050" s="314"/>
      <c r="AN3050" s="311"/>
      <c r="AO3050" s="324" t="s">
        <v>13</v>
      </c>
      <c r="AP3050" s="325" t="s">
        <v>17</v>
      </c>
      <c r="AQ3050" s="326"/>
      <c r="AR3050" s="326"/>
      <c r="AS3050" s="326"/>
      <c r="AT3050" s="332">
        <v>4</v>
      </c>
      <c r="AU3050" s="23">
        <v>37.42</v>
      </c>
      <c r="AV3050" s="22">
        <f t="shared" si="1266"/>
        <v>149.68</v>
      </c>
      <c r="AW3050" s="314"/>
      <c r="AX3050" s="314"/>
      <c r="AY3050" s="314">
        <f>SUM(AT3050)*AV3022</f>
        <v>0</v>
      </c>
      <c r="AZ3050" s="314"/>
      <c r="BA3050" s="311"/>
      <c r="BB3050" s="324" t="s">
        <v>13</v>
      </c>
      <c r="BC3050" s="325" t="s">
        <v>17</v>
      </c>
      <c r="BD3050" s="326"/>
      <c r="BE3050" s="326"/>
      <c r="BF3050" s="326"/>
      <c r="BG3050" s="332">
        <v>4</v>
      </c>
      <c r="BH3050" s="23">
        <v>37.42</v>
      </c>
      <c r="BI3050" s="22">
        <f t="shared" si="1267"/>
        <v>149.68</v>
      </c>
      <c r="BJ3050" s="314"/>
      <c r="BK3050" s="314"/>
      <c r="BL3050" s="314">
        <f>SUM(BG3050)*BI3022</f>
        <v>0</v>
      </c>
      <c r="BM3050" s="314"/>
      <c r="BO3050" s="11" t="s">
        <v>13</v>
      </c>
      <c r="BP3050" s="12" t="s">
        <v>17</v>
      </c>
      <c r="BQ3050" s="28"/>
      <c r="BR3050" s="28"/>
      <c r="BS3050" s="28"/>
      <c r="BT3050" s="34">
        <v>4</v>
      </c>
      <c r="BU3050" s="15">
        <v>37.42</v>
      </c>
      <c r="BV3050" s="10">
        <f t="shared" si="1268"/>
        <v>149.68</v>
      </c>
      <c r="BW3050" s="5"/>
      <c r="BX3050" s="5"/>
      <c r="BY3050" s="5">
        <f>SUM(BT3050)*BV3022</f>
        <v>0</v>
      </c>
      <c r="BZ3050" s="5"/>
    </row>
    <row r="3051" spans="1:78" x14ac:dyDescent="0.25">
      <c r="A3051" s="311"/>
      <c r="B3051" s="324" t="s">
        <v>12</v>
      </c>
      <c r="C3051" s="325"/>
      <c r="D3051" s="326"/>
      <c r="E3051" s="326"/>
      <c r="F3051" s="326"/>
      <c r="G3051" s="22"/>
      <c r="H3051" s="23">
        <v>37.42</v>
      </c>
      <c r="I3051" s="22">
        <f t="shared" si="1269"/>
        <v>0</v>
      </c>
      <c r="J3051" s="314"/>
      <c r="K3051" s="314"/>
      <c r="L3051" s="314"/>
      <c r="M3051" s="314"/>
      <c r="N3051" s="311"/>
      <c r="O3051" s="324" t="s">
        <v>12</v>
      </c>
      <c r="P3051" s="325"/>
      <c r="Q3051" s="326"/>
      <c r="R3051" s="326"/>
      <c r="S3051" s="326"/>
      <c r="T3051" s="22"/>
      <c r="U3051" s="23">
        <v>37.42</v>
      </c>
      <c r="V3051" s="22">
        <f t="shared" si="1270"/>
        <v>0</v>
      </c>
      <c r="W3051" s="314"/>
      <c r="X3051" s="314"/>
      <c r="Y3051" s="314"/>
      <c r="Z3051" s="314"/>
      <c r="AA3051" s="311"/>
      <c r="AB3051" s="324" t="s">
        <v>12</v>
      </c>
      <c r="AC3051" s="325"/>
      <c r="AD3051" s="326"/>
      <c r="AE3051" s="326"/>
      <c r="AF3051" s="326"/>
      <c r="AG3051" s="22"/>
      <c r="AH3051" s="23">
        <v>37.42</v>
      </c>
      <c r="AI3051" s="22">
        <f t="shared" si="1265"/>
        <v>0</v>
      </c>
      <c r="AJ3051" s="314"/>
      <c r="AK3051" s="314"/>
      <c r="AL3051" s="314"/>
      <c r="AM3051" s="314"/>
      <c r="AN3051" s="311"/>
      <c r="AO3051" s="324" t="s">
        <v>12</v>
      </c>
      <c r="AP3051" s="325"/>
      <c r="AQ3051" s="326"/>
      <c r="AR3051" s="326"/>
      <c r="AS3051" s="326"/>
      <c r="AT3051" s="22"/>
      <c r="AU3051" s="23">
        <v>37.42</v>
      </c>
      <c r="AV3051" s="22">
        <f t="shared" si="1266"/>
        <v>0</v>
      </c>
      <c r="AW3051" s="314"/>
      <c r="AX3051" s="314"/>
      <c r="AY3051" s="314"/>
      <c r="AZ3051" s="314"/>
      <c r="BA3051" s="311"/>
      <c r="BB3051" s="324" t="s">
        <v>12</v>
      </c>
      <c r="BC3051" s="325"/>
      <c r="BD3051" s="326"/>
      <c r="BE3051" s="326"/>
      <c r="BF3051" s="326"/>
      <c r="BG3051" s="22"/>
      <c r="BH3051" s="23">
        <v>37.42</v>
      </c>
      <c r="BI3051" s="22">
        <f t="shared" si="1267"/>
        <v>0</v>
      </c>
      <c r="BJ3051" s="314"/>
      <c r="BK3051" s="314"/>
      <c r="BL3051" s="314"/>
      <c r="BM3051" s="314"/>
      <c r="BO3051" s="11" t="s">
        <v>12</v>
      </c>
      <c r="BP3051" s="12"/>
      <c r="BQ3051" s="28"/>
      <c r="BR3051" s="28"/>
      <c r="BS3051" s="28"/>
      <c r="BT3051" s="10"/>
      <c r="BU3051" s="15">
        <v>37.42</v>
      </c>
      <c r="BV3051" s="10">
        <f t="shared" si="1268"/>
        <v>0</v>
      </c>
      <c r="BW3051" s="5"/>
      <c r="BX3051" s="5"/>
      <c r="BY3051" s="5"/>
      <c r="BZ3051" s="5"/>
    </row>
    <row r="3052" spans="1:78" x14ac:dyDescent="0.25">
      <c r="A3052" s="311"/>
      <c r="B3052" s="324" t="s">
        <v>11</v>
      </c>
      <c r="C3052" s="325"/>
      <c r="D3052" s="326"/>
      <c r="E3052" s="326"/>
      <c r="F3052" s="326"/>
      <c r="G3052" s="22">
        <v>1</v>
      </c>
      <c r="H3052" s="23">
        <f>SUM(I3024:I3051)*0.01</f>
        <v>106.22220000000002</v>
      </c>
      <c r="I3052" s="22">
        <f>SUM(G3052*H3052)</f>
        <v>106.22220000000002</v>
      </c>
      <c r="J3052" s="314"/>
      <c r="K3052" s="314"/>
      <c r="L3052" s="314"/>
      <c r="M3052" s="314"/>
      <c r="N3052" s="311"/>
      <c r="O3052" s="324" t="s">
        <v>11</v>
      </c>
      <c r="P3052" s="325"/>
      <c r="Q3052" s="326"/>
      <c r="R3052" s="326"/>
      <c r="S3052" s="326"/>
      <c r="T3052" s="22">
        <v>1</v>
      </c>
      <c r="U3052" s="23">
        <f>SUM(V3024:V3051)*0.01</f>
        <v>98.429800000000014</v>
      </c>
      <c r="V3052" s="22">
        <f>SUM(T3052*U3052)</f>
        <v>98.429800000000014</v>
      </c>
      <c r="W3052" s="314"/>
      <c r="X3052" s="314"/>
      <c r="Y3052" s="314"/>
      <c r="Z3052" s="314"/>
      <c r="AA3052" s="311"/>
      <c r="AB3052" s="324" t="s">
        <v>11</v>
      </c>
      <c r="AC3052" s="325"/>
      <c r="AD3052" s="326"/>
      <c r="AE3052" s="326"/>
      <c r="AF3052" s="326"/>
      <c r="AG3052" s="22">
        <v>1</v>
      </c>
      <c r="AH3052" s="23">
        <f>SUM(AI3024:AI3051)*0.01</f>
        <v>11.577628750000004</v>
      </c>
      <c r="AI3052" s="22">
        <f>SUM(AG3052*AH3052)</f>
        <v>11.577628750000004</v>
      </c>
      <c r="AJ3052" s="314"/>
      <c r="AK3052" s="314"/>
      <c r="AL3052" s="314"/>
      <c r="AM3052" s="314"/>
      <c r="AN3052" s="311"/>
      <c r="AO3052" s="324" t="s">
        <v>11</v>
      </c>
      <c r="AP3052" s="325"/>
      <c r="AQ3052" s="326"/>
      <c r="AR3052" s="326"/>
      <c r="AS3052" s="326"/>
      <c r="AT3052" s="22">
        <v>1</v>
      </c>
      <c r="AU3052" s="23">
        <f>SUM(AV3024:AV3051)*0.01</f>
        <v>91.141508000000016</v>
      </c>
      <c r="AV3052" s="22">
        <f>SUM(AT3052*AU3052)</f>
        <v>91.141508000000016</v>
      </c>
      <c r="AW3052" s="314"/>
      <c r="AX3052" s="314"/>
      <c r="AY3052" s="314"/>
      <c r="AZ3052" s="314"/>
      <c r="BA3052" s="311"/>
      <c r="BB3052" s="324" t="s">
        <v>11</v>
      </c>
      <c r="BC3052" s="325"/>
      <c r="BD3052" s="326"/>
      <c r="BE3052" s="326"/>
      <c r="BF3052" s="326"/>
      <c r="BG3052" s="22">
        <v>1</v>
      </c>
      <c r="BH3052" s="23">
        <f>SUM(BI3024:BI3051)*0.01</f>
        <v>104.78612000000001</v>
      </c>
      <c r="BI3052" s="22">
        <f>SUM(BG3052*BH3052)</f>
        <v>104.78612000000001</v>
      </c>
      <c r="BJ3052" s="314"/>
      <c r="BK3052" s="314"/>
      <c r="BL3052" s="314"/>
      <c r="BM3052" s="314"/>
      <c r="BO3052" s="11" t="s">
        <v>11</v>
      </c>
      <c r="BP3052" s="12"/>
      <c r="BQ3052" s="28"/>
      <c r="BR3052" s="28"/>
      <c r="BS3052" s="28"/>
      <c r="BT3052" s="10">
        <v>1</v>
      </c>
      <c r="BU3052" s="15">
        <f>SUM(BV3024:BV3051)*0.01</f>
        <v>104.80831000000001</v>
      </c>
      <c r="BV3052" s="10">
        <f>SUM(BT3052*BU3052)</f>
        <v>104.80831000000001</v>
      </c>
      <c r="BW3052" s="5"/>
      <c r="BX3052" s="5"/>
      <c r="BY3052" s="5"/>
      <c r="BZ3052" s="5"/>
    </row>
    <row r="3053" spans="1:78" s="2" customFormat="1" x14ac:dyDescent="0.25">
      <c r="A3053" s="319"/>
      <c r="B3053" s="318" t="s">
        <v>10</v>
      </c>
      <c r="C3053" s="319"/>
      <c r="D3053" s="320"/>
      <c r="E3053" s="320"/>
      <c r="F3053" s="320"/>
      <c r="G3053" s="321">
        <f>SUM(G3047:G3050)</f>
        <v>87.75</v>
      </c>
      <c r="H3053" s="322"/>
      <c r="I3053" s="321">
        <f>SUM(I3024:I3052)</f>
        <v>10728.442200000001</v>
      </c>
      <c r="J3053" s="321">
        <f>SUM(I3053)*I3022</f>
        <v>10728.442200000001</v>
      </c>
      <c r="K3053" s="321">
        <f>SUM(K3047:K3052)</f>
        <v>3.75</v>
      </c>
      <c r="L3053" s="321">
        <f t="shared" ref="L3053" si="1271">SUM(L3047:L3052)</f>
        <v>76</v>
      </c>
      <c r="M3053" s="321">
        <f t="shared" ref="M3053" si="1272">SUM(M3047:M3052)</f>
        <v>8</v>
      </c>
      <c r="N3053" s="319"/>
      <c r="O3053" s="318" t="s">
        <v>10</v>
      </c>
      <c r="P3053" s="319"/>
      <c r="Q3053" s="320"/>
      <c r="R3053" s="320"/>
      <c r="S3053" s="320"/>
      <c r="T3053" s="321">
        <f>SUM(T3047:T3050)</f>
        <v>87.75</v>
      </c>
      <c r="U3053" s="322"/>
      <c r="V3053" s="321">
        <f>SUM(V3024:V3052)</f>
        <v>9941.4098000000013</v>
      </c>
      <c r="W3053" s="321">
        <f>SUM(V3053)*V3022</f>
        <v>0</v>
      </c>
      <c r="X3053" s="321">
        <f>SUM(X3047:X3052)</f>
        <v>0</v>
      </c>
      <c r="Y3053" s="321">
        <f t="shared" ref="Y3053:Z3053" si="1273">SUM(Y3047:Y3052)</f>
        <v>0</v>
      </c>
      <c r="Z3053" s="321">
        <f t="shared" si="1273"/>
        <v>0</v>
      </c>
      <c r="AA3053" s="319"/>
      <c r="AB3053" s="318" t="s">
        <v>10</v>
      </c>
      <c r="AC3053" s="319"/>
      <c r="AD3053" s="320"/>
      <c r="AE3053" s="320"/>
      <c r="AF3053" s="320"/>
      <c r="AG3053" s="321">
        <f>SUM(AG3047:AG3050)</f>
        <v>12.3</v>
      </c>
      <c r="AH3053" s="322"/>
      <c r="AI3053" s="321">
        <f>SUM(AI3024:AI3052)</f>
        <v>1169.3405037500004</v>
      </c>
      <c r="AJ3053" s="321">
        <f>SUM(AI3053)*AI3022</f>
        <v>0</v>
      </c>
      <c r="AK3053" s="321">
        <f>SUM(AK3047:AK3052)</f>
        <v>0</v>
      </c>
      <c r="AL3053" s="321">
        <f t="shared" ref="AL3053:AM3053" si="1274">SUM(AL3047:AL3052)</f>
        <v>0</v>
      </c>
      <c r="AM3053" s="321">
        <f t="shared" si="1274"/>
        <v>0</v>
      </c>
      <c r="AN3053" s="319"/>
      <c r="AO3053" s="318" t="s">
        <v>10</v>
      </c>
      <c r="AP3053" s="319"/>
      <c r="AQ3053" s="320"/>
      <c r="AR3053" s="320"/>
      <c r="AS3053" s="320"/>
      <c r="AT3053" s="321">
        <f>SUM(AT3047:AT3050)</f>
        <v>87.75</v>
      </c>
      <c r="AU3053" s="322"/>
      <c r="AV3053" s="321">
        <f>SUM(AV3024:AV3052)</f>
        <v>9205.2923080000019</v>
      </c>
      <c r="AW3053" s="321">
        <f>SUM(AV3053)*AV3022</f>
        <v>0</v>
      </c>
      <c r="AX3053" s="321">
        <f>SUM(AX3047:AX3052)</f>
        <v>0</v>
      </c>
      <c r="AY3053" s="321">
        <f t="shared" ref="AY3053:AZ3053" si="1275">SUM(AY3047:AY3052)</f>
        <v>0</v>
      </c>
      <c r="AZ3053" s="321">
        <f t="shared" si="1275"/>
        <v>0</v>
      </c>
      <c r="BA3053" s="319"/>
      <c r="BB3053" s="318" t="s">
        <v>10</v>
      </c>
      <c r="BC3053" s="319"/>
      <c r="BD3053" s="320"/>
      <c r="BE3053" s="320"/>
      <c r="BF3053" s="320"/>
      <c r="BG3053" s="321">
        <f>SUM(BG3047:BG3050)</f>
        <v>87.75</v>
      </c>
      <c r="BH3053" s="322"/>
      <c r="BI3053" s="321">
        <f>SUM(BI3024:BI3052)</f>
        <v>10583.398120000002</v>
      </c>
      <c r="BJ3053" s="321">
        <f>SUM(BI3053)*BI3022</f>
        <v>0</v>
      </c>
      <c r="BK3053" s="321">
        <f>SUM(BK3047:BK3052)</f>
        <v>0</v>
      </c>
      <c r="BL3053" s="321">
        <f t="shared" ref="BL3053:BM3053" si="1276">SUM(BL3047:BL3052)</f>
        <v>0</v>
      </c>
      <c r="BM3053" s="321">
        <f t="shared" si="1276"/>
        <v>0</v>
      </c>
      <c r="BO3053" s="8" t="s">
        <v>10</v>
      </c>
      <c r="BQ3053" s="27"/>
      <c r="BR3053" s="27"/>
      <c r="BS3053" s="27"/>
      <c r="BT3053" s="6">
        <f>SUM(BT3047:BT3050)</f>
        <v>88.75</v>
      </c>
      <c r="BU3053" s="14"/>
      <c r="BV3053" s="6">
        <f>SUM(BV3024:BV3052)</f>
        <v>10585.63931</v>
      </c>
      <c r="BW3053" s="6">
        <f>SUM(BV3053)*BV3022</f>
        <v>0</v>
      </c>
      <c r="BX3053" s="6">
        <f>SUM(BX3047:BX3052)</f>
        <v>0</v>
      </c>
      <c r="BY3053" s="6">
        <f t="shared" ref="BY3053:BZ3053" si="1277">SUM(BY3047:BY3052)</f>
        <v>0</v>
      </c>
      <c r="BZ3053" s="6">
        <f t="shared" si="1277"/>
        <v>0</v>
      </c>
    </row>
    <row r="3054" spans="1:78" ht="15.6" x14ac:dyDescent="0.3">
      <c r="A3054" s="309" t="s">
        <v>9</v>
      </c>
      <c r="B3054" s="310" t="str">
        <f>'JMS SHEDULE OF WORKS'!D98</f>
        <v>EOT Accessable cistern top</v>
      </c>
      <c r="C3054" s="311"/>
      <c r="D3054" s="312" t="str">
        <f>'JMS SHEDULE OF WORKS'!F98</f>
        <v>1300mm X 300mm</v>
      </c>
      <c r="E3054" s="312"/>
      <c r="F3054" s="313" t="str">
        <f>'JMS SHEDULE OF WORKS'!J98</f>
        <v>EOT-90</v>
      </c>
      <c r="G3054" s="314"/>
      <c r="H3054" s="315" t="s">
        <v>22</v>
      </c>
      <c r="I3054" s="316">
        <f>'JMS SHEDULE OF WORKS'!G98</f>
        <v>1</v>
      </c>
      <c r="J3054" s="314"/>
      <c r="K3054" s="314"/>
      <c r="L3054" s="314"/>
      <c r="M3054" s="314"/>
      <c r="N3054" s="309" t="s">
        <v>9</v>
      </c>
      <c r="O3054" s="310">
        <f>'JMS SHEDULE OF WORKS'!Q98</f>
        <v>2.25</v>
      </c>
      <c r="P3054" s="311"/>
      <c r="Q3054" s="312">
        <f>'JMS SHEDULE OF WORKS'!S98</f>
        <v>0</v>
      </c>
      <c r="R3054" s="312"/>
      <c r="S3054" s="313">
        <f>'JMS SHEDULE OF WORKS'!W98</f>
        <v>0</v>
      </c>
      <c r="T3054" s="314"/>
      <c r="U3054" s="315" t="s">
        <v>22</v>
      </c>
      <c r="V3054" s="316">
        <f>'JMS SHEDULE OF WORKS'!T98</f>
        <v>0</v>
      </c>
      <c r="W3054" s="314"/>
      <c r="X3054" s="314"/>
      <c r="Y3054" s="314"/>
      <c r="Z3054" s="314"/>
      <c r="AA3054" s="3" t="s">
        <v>9</v>
      </c>
      <c r="AB3054" s="67">
        <f>'JMS SHEDULE OF WORKS'!AD98</f>
        <v>0</v>
      </c>
      <c r="AD3054" s="26">
        <f>'JMS SHEDULE OF WORKS'!AF98</f>
        <v>0</v>
      </c>
      <c r="AE3054" s="26"/>
      <c r="AF3054" s="68">
        <f>'JMS SHEDULE OF WORKS'!AJ98</f>
        <v>0</v>
      </c>
      <c r="AG3054" s="5"/>
      <c r="AH3054" s="13" t="s">
        <v>22</v>
      </c>
      <c r="AI3054" s="24">
        <f>'JMS SHEDULE OF WORKS'!AG98</f>
        <v>0</v>
      </c>
      <c r="AJ3054" s="5"/>
      <c r="AK3054" s="5"/>
      <c r="AL3054" s="5"/>
      <c r="AM3054" s="5"/>
    </row>
    <row r="3055" spans="1:78" s="2" customFormat="1" x14ac:dyDescent="0.25">
      <c r="A3055" s="317" t="str">
        <f>'JMS SHEDULE OF WORKS'!A98</f>
        <v>6881/93</v>
      </c>
      <c r="B3055" s="318" t="s">
        <v>3</v>
      </c>
      <c r="C3055" s="319" t="s">
        <v>4</v>
      </c>
      <c r="D3055" s="320" t="s">
        <v>5</v>
      </c>
      <c r="E3055" s="320" t="s">
        <v>5</v>
      </c>
      <c r="F3055" s="320" t="s">
        <v>23</v>
      </c>
      <c r="G3055" s="321" t="s">
        <v>6</v>
      </c>
      <c r="H3055" s="322" t="s">
        <v>7</v>
      </c>
      <c r="I3055" s="321" t="s">
        <v>8</v>
      </c>
      <c r="J3055" s="321"/>
      <c r="K3055" s="321" t="s">
        <v>18</v>
      </c>
      <c r="L3055" s="321" t="s">
        <v>19</v>
      </c>
      <c r="M3055" s="321" t="s">
        <v>20</v>
      </c>
      <c r="N3055" s="317">
        <f>'JMS SHEDULE OF WORKS'!N98</f>
        <v>262.94726325000005</v>
      </c>
      <c r="O3055" s="318" t="s">
        <v>3</v>
      </c>
      <c r="P3055" s="319" t="s">
        <v>4</v>
      </c>
      <c r="Q3055" s="320" t="s">
        <v>5</v>
      </c>
      <c r="R3055" s="320" t="s">
        <v>5</v>
      </c>
      <c r="S3055" s="320" t="s">
        <v>23</v>
      </c>
      <c r="T3055" s="321" t="s">
        <v>6</v>
      </c>
      <c r="U3055" s="322" t="s">
        <v>7</v>
      </c>
      <c r="V3055" s="321" t="s">
        <v>8</v>
      </c>
      <c r="W3055" s="321"/>
      <c r="X3055" s="321" t="s">
        <v>18</v>
      </c>
      <c r="Y3055" s="321" t="s">
        <v>19</v>
      </c>
      <c r="Z3055" s="321" t="s">
        <v>20</v>
      </c>
      <c r="AA3055" s="66">
        <f>'JMS SHEDULE OF WORKS'!AA98</f>
        <v>0</v>
      </c>
      <c r="AB3055" s="8" t="s">
        <v>3</v>
      </c>
      <c r="AC3055" s="2" t="s">
        <v>4</v>
      </c>
      <c r="AD3055" s="27" t="s">
        <v>5</v>
      </c>
      <c r="AE3055" s="27" t="s">
        <v>5</v>
      </c>
      <c r="AF3055" s="27" t="s">
        <v>23</v>
      </c>
      <c r="AG3055" s="6" t="s">
        <v>6</v>
      </c>
      <c r="AH3055" s="14" t="s">
        <v>7</v>
      </c>
      <c r="AI3055" s="6" t="s">
        <v>8</v>
      </c>
      <c r="AJ3055" s="6"/>
      <c r="AK3055" s="6" t="s">
        <v>18</v>
      </c>
      <c r="AL3055" s="6" t="s">
        <v>19</v>
      </c>
      <c r="AM3055" s="6" t="s">
        <v>20</v>
      </c>
    </row>
    <row r="3056" spans="1:78" x14ac:dyDescent="0.25">
      <c r="A3056" s="323" t="s">
        <v>24</v>
      </c>
      <c r="B3056" s="324" t="s">
        <v>1188</v>
      </c>
      <c r="C3056" s="325" t="s">
        <v>246</v>
      </c>
      <c r="D3056" s="326">
        <v>0.125</v>
      </c>
      <c r="E3056" s="326">
        <v>2.5000000000000001E-2</v>
      </c>
      <c r="F3056" s="326">
        <f t="shared" ref="F3056:F3061" si="1278">SUM(D3056*E3056)</f>
        <v>3.1250000000000002E-3</v>
      </c>
      <c r="G3056" s="22">
        <v>4.2</v>
      </c>
      <c r="H3056" s="23">
        <v>4566</v>
      </c>
      <c r="I3056" s="22">
        <f t="shared" ref="I3056:I3061" si="1279">SUM(F3056*G3056)*H3056</f>
        <v>59.928750000000008</v>
      </c>
      <c r="J3056" s="314"/>
      <c r="K3056" s="314"/>
      <c r="L3056" s="314"/>
      <c r="M3056" s="314"/>
      <c r="N3056" s="323" t="s">
        <v>24</v>
      </c>
      <c r="O3056" s="324" t="s">
        <v>1188</v>
      </c>
      <c r="P3056" s="325" t="s">
        <v>246</v>
      </c>
      <c r="Q3056" s="326">
        <v>0.125</v>
      </c>
      <c r="R3056" s="326">
        <v>2.5000000000000001E-2</v>
      </c>
      <c r="S3056" s="326">
        <f t="shared" ref="S3056:S3061" si="1280">SUM(Q3056*R3056)</f>
        <v>3.1250000000000002E-3</v>
      </c>
      <c r="T3056" s="22">
        <v>4.2</v>
      </c>
      <c r="U3056" s="23">
        <v>4566</v>
      </c>
      <c r="V3056" s="22">
        <f t="shared" ref="V3056:V3061" si="1281">SUM(S3056*T3056)*U3056</f>
        <v>59.928750000000008</v>
      </c>
      <c r="W3056" s="314"/>
      <c r="X3056" s="314"/>
      <c r="Y3056" s="314"/>
      <c r="Z3056" s="314"/>
      <c r="AA3056" s="30" t="s">
        <v>24</v>
      </c>
      <c r="AB3056" s="11" t="s">
        <v>1188</v>
      </c>
      <c r="AC3056" s="234" t="s">
        <v>1655</v>
      </c>
      <c r="AD3056" s="28">
        <v>0.125</v>
      </c>
      <c r="AE3056" s="28">
        <v>2.5000000000000001E-2</v>
      </c>
      <c r="AF3056" s="28">
        <f t="shared" ref="AF3056:AF3061" si="1282">SUM(AD3056*AE3056)</f>
        <v>3.1250000000000002E-3</v>
      </c>
      <c r="AG3056" s="10">
        <v>4.2</v>
      </c>
      <c r="AH3056" s="236">
        <v>3709</v>
      </c>
      <c r="AI3056" s="10">
        <f t="shared" ref="AI3056:AI3061" si="1283">SUM(AF3056*AG3056)*AH3056</f>
        <v>48.680625000000006</v>
      </c>
      <c r="AJ3056" s="5"/>
      <c r="AK3056" s="5"/>
      <c r="AL3056" s="5"/>
      <c r="AM3056" s="5"/>
    </row>
    <row r="3057" spans="1:39" x14ac:dyDescent="0.25">
      <c r="A3057" s="323" t="s">
        <v>24</v>
      </c>
      <c r="B3057" s="324"/>
      <c r="C3057" s="325"/>
      <c r="D3057" s="326"/>
      <c r="E3057" s="326"/>
      <c r="F3057" s="326">
        <f t="shared" si="1278"/>
        <v>0</v>
      </c>
      <c r="G3057" s="22"/>
      <c r="H3057" s="23"/>
      <c r="I3057" s="22">
        <f t="shared" si="1279"/>
        <v>0</v>
      </c>
      <c r="J3057" s="314"/>
      <c r="K3057" s="314"/>
      <c r="L3057" s="314"/>
      <c r="M3057" s="314"/>
      <c r="N3057" s="323" t="s">
        <v>24</v>
      </c>
      <c r="O3057" s="324"/>
      <c r="P3057" s="325"/>
      <c r="Q3057" s="326"/>
      <c r="R3057" s="326"/>
      <c r="S3057" s="326">
        <f t="shared" si="1280"/>
        <v>0</v>
      </c>
      <c r="T3057" s="22"/>
      <c r="U3057" s="23"/>
      <c r="V3057" s="22">
        <f t="shared" si="1281"/>
        <v>0</v>
      </c>
      <c r="W3057" s="314"/>
      <c r="X3057" s="314"/>
      <c r="Y3057" s="314"/>
      <c r="Z3057" s="314"/>
      <c r="AA3057" s="30" t="s">
        <v>24</v>
      </c>
      <c r="AB3057" s="11"/>
      <c r="AC3057" s="12"/>
      <c r="AD3057" s="28"/>
      <c r="AE3057" s="28"/>
      <c r="AF3057" s="28">
        <f t="shared" si="1282"/>
        <v>0</v>
      </c>
      <c r="AG3057" s="10"/>
      <c r="AH3057" s="15"/>
      <c r="AI3057" s="10">
        <f t="shared" si="1283"/>
        <v>0</v>
      </c>
      <c r="AJ3057" s="5"/>
      <c r="AK3057" s="5"/>
      <c r="AL3057" s="5"/>
      <c r="AM3057" s="5"/>
    </row>
    <row r="3058" spans="1:39" x14ac:dyDescent="0.25">
      <c r="A3058" s="323" t="s">
        <v>24</v>
      </c>
      <c r="B3058" s="324"/>
      <c r="C3058" s="325"/>
      <c r="D3058" s="326"/>
      <c r="E3058" s="326"/>
      <c r="F3058" s="326">
        <f t="shared" si="1278"/>
        <v>0</v>
      </c>
      <c r="G3058" s="22"/>
      <c r="H3058" s="23"/>
      <c r="I3058" s="22">
        <f t="shared" si="1279"/>
        <v>0</v>
      </c>
      <c r="J3058" s="314"/>
      <c r="K3058" s="314"/>
      <c r="L3058" s="314"/>
      <c r="M3058" s="314"/>
      <c r="N3058" s="323" t="s">
        <v>24</v>
      </c>
      <c r="O3058" s="324"/>
      <c r="P3058" s="325"/>
      <c r="Q3058" s="326"/>
      <c r="R3058" s="326"/>
      <c r="S3058" s="326">
        <f t="shared" si="1280"/>
        <v>0</v>
      </c>
      <c r="T3058" s="22"/>
      <c r="U3058" s="23"/>
      <c r="V3058" s="22">
        <f t="shared" si="1281"/>
        <v>0</v>
      </c>
      <c r="W3058" s="314"/>
      <c r="X3058" s="314"/>
      <c r="Y3058" s="314"/>
      <c r="Z3058" s="314"/>
      <c r="AA3058" s="30" t="s">
        <v>24</v>
      </c>
      <c r="AB3058" s="11"/>
      <c r="AC3058" s="12"/>
      <c r="AD3058" s="28"/>
      <c r="AE3058" s="28"/>
      <c r="AF3058" s="28">
        <f t="shared" si="1282"/>
        <v>0</v>
      </c>
      <c r="AG3058" s="10"/>
      <c r="AH3058" s="15"/>
      <c r="AI3058" s="10">
        <f t="shared" si="1283"/>
        <v>0</v>
      </c>
      <c r="AJ3058" s="5"/>
      <c r="AK3058" s="5"/>
      <c r="AL3058" s="5"/>
      <c r="AM3058" s="5"/>
    </row>
    <row r="3059" spans="1:39" x14ac:dyDescent="0.25">
      <c r="A3059" s="327" t="s">
        <v>25</v>
      </c>
      <c r="B3059" s="324"/>
      <c r="C3059" s="325"/>
      <c r="D3059" s="326"/>
      <c r="E3059" s="326"/>
      <c r="F3059" s="326">
        <f t="shared" si="1278"/>
        <v>0</v>
      </c>
      <c r="G3059" s="22"/>
      <c r="H3059" s="23"/>
      <c r="I3059" s="22">
        <f t="shared" si="1279"/>
        <v>0</v>
      </c>
      <c r="J3059" s="314"/>
      <c r="K3059" s="314"/>
      <c r="L3059" s="314"/>
      <c r="M3059" s="314"/>
      <c r="N3059" s="327" t="s">
        <v>25</v>
      </c>
      <c r="O3059" s="324"/>
      <c r="P3059" s="325"/>
      <c r="Q3059" s="326"/>
      <c r="R3059" s="326"/>
      <c r="S3059" s="326">
        <f t="shared" si="1280"/>
        <v>0</v>
      </c>
      <c r="T3059" s="22"/>
      <c r="U3059" s="23"/>
      <c r="V3059" s="22">
        <f t="shared" si="1281"/>
        <v>0</v>
      </c>
      <c r="W3059" s="314"/>
      <c r="X3059" s="314"/>
      <c r="Y3059" s="314"/>
      <c r="Z3059" s="314"/>
      <c r="AA3059" s="31" t="s">
        <v>25</v>
      </c>
      <c r="AB3059" s="11"/>
      <c r="AC3059" s="12"/>
      <c r="AD3059" s="28"/>
      <c r="AE3059" s="28"/>
      <c r="AF3059" s="28">
        <f t="shared" si="1282"/>
        <v>0</v>
      </c>
      <c r="AG3059" s="10"/>
      <c r="AH3059" s="15"/>
      <c r="AI3059" s="10">
        <f t="shared" si="1283"/>
        <v>0</v>
      </c>
      <c r="AJ3059" s="5"/>
      <c r="AK3059" s="5"/>
      <c r="AL3059" s="5"/>
      <c r="AM3059" s="5"/>
    </row>
    <row r="3060" spans="1:39" x14ac:dyDescent="0.25">
      <c r="A3060" s="327" t="s">
        <v>25</v>
      </c>
      <c r="B3060" s="324"/>
      <c r="C3060" s="325"/>
      <c r="D3060" s="326"/>
      <c r="E3060" s="326"/>
      <c r="F3060" s="326">
        <f t="shared" si="1278"/>
        <v>0</v>
      </c>
      <c r="G3060" s="22"/>
      <c r="H3060" s="23"/>
      <c r="I3060" s="22">
        <f t="shared" si="1279"/>
        <v>0</v>
      </c>
      <c r="J3060" s="314"/>
      <c r="K3060" s="314"/>
      <c r="L3060" s="314"/>
      <c r="M3060" s="314"/>
      <c r="N3060" s="327" t="s">
        <v>25</v>
      </c>
      <c r="O3060" s="324"/>
      <c r="P3060" s="325"/>
      <c r="Q3060" s="326"/>
      <c r="R3060" s="326"/>
      <c r="S3060" s="326">
        <f t="shared" si="1280"/>
        <v>0</v>
      </c>
      <c r="T3060" s="22"/>
      <c r="U3060" s="23"/>
      <c r="V3060" s="22">
        <f t="shared" si="1281"/>
        <v>0</v>
      </c>
      <c r="W3060" s="314"/>
      <c r="X3060" s="314"/>
      <c r="Y3060" s="314"/>
      <c r="Z3060" s="314"/>
      <c r="AA3060" s="31" t="s">
        <v>25</v>
      </c>
      <c r="AB3060" s="11"/>
      <c r="AC3060" s="12"/>
      <c r="AD3060" s="28"/>
      <c r="AE3060" s="28"/>
      <c r="AF3060" s="28">
        <f t="shared" si="1282"/>
        <v>0</v>
      </c>
      <c r="AG3060" s="10"/>
      <c r="AH3060" s="15"/>
      <c r="AI3060" s="10">
        <f t="shared" si="1283"/>
        <v>0</v>
      </c>
      <c r="AJ3060" s="5"/>
      <c r="AK3060" s="5"/>
      <c r="AL3060" s="5"/>
      <c r="AM3060" s="5"/>
    </row>
    <row r="3061" spans="1:39" x14ac:dyDescent="0.25">
      <c r="A3061" s="327" t="s">
        <v>25</v>
      </c>
      <c r="B3061" s="324"/>
      <c r="C3061" s="325"/>
      <c r="D3061" s="326"/>
      <c r="E3061" s="326"/>
      <c r="F3061" s="326">
        <f t="shared" si="1278"/>
        <v>0</v>
      </c>
      <c r="G3061" s="22"/>
      <c r="H3061" s="23"/>
      <c r="I3061" s="22">
        <f t="shared" si="1279"/>
        <v>0</v>
      </c>
      <c r="J3061" s="314"/>
      <c r="K3061" s="314"/>
      <c r="L3061" s="314"/>
      <c r="M3061" s="314"/>
      <c r="N3061" s="327" t="s">
        <v>25</v>
      </c>
      <c r="O3061" s="324"/>
      <c r="P3061" s="325"/>
      <c r="Q3061" s="326"/>
      <c r="R3061" s="326"/>
      <c r="S3061" s="326">
        <f t="shared" si="1280"/>
        <v>0</v>
      </c>
      <c r="T3061" s="22"/>
      <c r="U3061" s="23"/>
      <c r="V3061" s="22">
        <f t="shared" si="1281"/>
        <v>0</v>
      </c>
      <c r="W3061" s="314"/>
      <c r="X3061" s="314"/>
      <c r="Y3061" s="314"/>
      <c r="Z3061" s="314"/>
      <c r="AA3061" s="31" t="s">
        <v>25</v>
      </c>
      <c r="AB3061" s="11"/>
      <c r="AC3061" s="12"/>
      <c r="AD3061" s="28"/>
      <c r="AE3061" s="28"/>
      <c r="AF3061" s="28">
        <f t="shared" si="1282"/>
        <v>0</v>
      </c>
      <c r="AG3061" s="10"/>
      <c r="AH3061" s="15"/>
      <c r="AI3061" s="10">
        <f t="shared" si="1283"/>
        <v>0</v>
      </c>
      <c r="AJ3061" s="5"/>
      <c r="AK3061" s="5"/>
      <c r="AL3061" s="5"/>
      <c r="AM3061" s="5"/>
    </row>
    <row r="3062" spans="1:39" x14ac:dyDescent="0.25">
      <c r="A3062" s="327" t="s">
        <v>39</v>
      </c>
      <c r="B3062" s="324"/>
      <c r="C3062" s="325"/>
      <c r="D3062" s="326"/>
      <c r="E3062" s="326"/>
      <c r="F3062" s="326"/>
      <c r="G3062" s="22"/>
      <c r="H3062" s="23"/>
      <c r="I3062" s="22">
        <f t="shared" ref="I3062:I3064" si="1284">SUM(G3062*H3062)</f>
        <v>0</v>
      </c>
      <c r="J3062" s="314"/>
      <c r="K3062" s="314"/>
      <c r="L3062" s="314"/>
      <c r="M3062" s="314"/>
      <c r="N3062" s="327" t="s">
        <v>39</v>
      </c>
      <c r="O3062" s="324"/>
      <c r="P3062" s="325"/>
      <c r="Q3062" s="326"/>
      <c r="R3062" s="326"/>
      <c r="S3062" s="326"/>
      <c r="T3062" s="22"/>
      <c r="U3062" s="23"/>
      <c r="V3062" s="22">
        <f t="shared" ref="V3062:V3064" si="1285">SUM(T3062*U3062)</f>
        <v>0</v>
      </c>
      <c r="W3062" s="314"/>
      <c r="X3062" s="314"/>
      <c r="Y3062" s="314"/>
      <c r="Z3062" s="314"/>
      <c r="AA3062" s="31" t="s">
        <v>39</v>
      </c>
      <c r="AB3062" s="11"/>
      <c r="AC3062" s="12"/>
      <c r="AD3062" s="28"/>
      <c r="AE3062" s="28"/>
      <c r="AF3062" s="28"/>
      <c r="AG3062" s="10"/>
      <c r="AH3062" s="15"/>
      <c r="AI3062" s="10">
        <f t="shared" ref="AI3062:AI3083" si="1286">SUM(AG3062*AH3062)</f>
        <v>0</v>
      </c>
      <c r="AJ3062" s="5"/>
      <c r="AK3062" s="5"/>
      <c r="AL3062" s="5"/>
      <c r="AM3062" s="5"/>
    </row>
    <row r="3063" spans="1:39" x14ac:dyDescent="0.25">
      <c r="A3063" s="327" t="s">
        <v>39</v>
      </c>
      <c r="B3063" s="324"/>
      <c r="C3063" s="325"/>
      <c r="D3063" s="326"/>
      <c r="E3063" s="326"/>
      <c r="F3063" s="326"/>
      <c r="G3063" s="22"/>
      <c r="H3063" s="23"/>
      <c r="I3063" s="22">
        <f t="shared" si="1284"/>
        <v>0</v>
      </c>
      <c r="J3063" s="314"/>
      <c r="K3063" s="314"/>
      <c r="L3063" s="314"/>
      <c r="M3063" s="314"/>
      <c r="N3063" s="327" t="s">
        <v>39</v>
      </c>
      <c r="O3063" s="324"/>
      <c r="P3063" s="325"/>
      <c r="Q3063" s="326"/>
      <c r="R3063" s="326"/>
      <c r="S3063" s="326"/>
      <c r="T3063" s="22"/>
      <c r="U3063" s="23"/>
      <c r="V3063" s="22">
        <f t="shared" si="1285"/>
        <v>0</v>
      </c>
      <c r="W3063" s="314"/>
      <c r="X3063" s="314"/>
      <c r="Y3063" s="314"/>
      <c r="Z3063" s="314"/>
      <c r="AA3063" s="31" t="s">
        <v>39</v>
      </c>
      <c r="AB3063" s="11"/>
      <c r="AC3063" s="12"/>
      <c r="AD3063" s="28"/>
      <c r="AE3063" s="28"/>
      <c r="AF3063" s="28"/>
      <c r="AG3063" s="10"/>
      <c r="AH3063" s="15"/>
      <c r="AI3063" s="10">
        <f t="shared" si="1286"/>
        <v>0</v>
      </c>
      <c r="AJ3063" s="5"/>
      <c r="AK3063" s="5"/>
      <c r="AL3063" s="5"/>
      <c r="AM3063" s="5"/>
    </row>
    <row r="3064" spans="1:39" x14ac:dyDescent="0.25">
      <c r="A3064" s="327" t="s">
        <v>39</v>
      </c>
      <c r="B3064" s="324"/>
      <c r="C3064" s="325"/>
      <c r="D3064" s="326"/>
      <c r="E3064" s="326"/>
      <c r="F3064" s="326"/>
      <c r="G3064" s="22"/>
      <c r="H3064" s="23"/>
      <c r="I3064" s="22">
        <f t="shared" si="1284"/>
        <v>0</v>
      </c>
      <c r="J3064" s="314"/>
      <c r="K3064" s="314"/>
      <c r="L3064" s="314"/>
      <c r="M3064" s="314"/>
      <c r="N3064" s="327" t="s">
        <v>39</v>
      </c>
      <c r="O3064" s="324"/>
      <c r="P3064" s="325"/>
      <c r="Q3064" s="326"/>
      <c r="R3064" s="326"/>
      <c r="S3064" s="326"/>
      <c r="T3064" s="22"/>
      <c r="U3064" s="23"/>
      <c r="V3064" s="22">
        <f t="shared" si="1285"/>
        <v>0</v>
      </c>
      <c r="W3064" s="314"/>
      <c r="X3064" s="314"/>
      <c r="Y3064" s="314"/>
      <c r="Z3064" s="314"/>
      <c r="AA3064" s="31" t="s">
        <v>39</v>
      </c>
      <c r="AB3064" s="11"/>
      <c r="AC3064" s="12"/>
      <c r="AD3064" s="28"/>
      <c r="AE3064" s="28"/>
      <c r="AF3064" s="28"/>
      <c r="AG3064" s="10"/>
      <c r="AH3064" s="15"/>
      <c r="AI3064" s="10">
        <f t="shared" si="1286"/>
        <v>0</v>
      </c>
      <c r="AJ3064" s="5"/>
      <c r="AK3064" s="5"/>
      <c r="AL3064" s="5"/>
      <c r="AM3064" s="5"/>
    </row>
    <row r="3065" spans="1:39" x14ac:dyDescent="0.25">
      <c r="A3065" s="328" t="s">
        <v>28</v>
      </c>
      <c r="B3065" s="324"/>
      <c r="C3065" s="325"/>
      <c r="D3065" s="326"/>
      <c r="E3065" s="326"/>
      <c r="F3065" s="326"/>
      <c r="G3065" s="22"/>
      <c r="H3065" s="23"/>
      <c r="I3065" s="22">
        <f t="shared" ref="I3065:I3083" si="1287">SUM(G3065*H3065)</f>
        <v>0</v>
      </c>
      <c r="J3065" s="314"/>
      <c r="K3065" s="314"/>
      <c r="L3065" s="314"/>
      <c r="M3065" s="314"/>
      <c r="N3065" s="328" t="s">
        <v>28</v>
      </c>
      <c r="O3065" s="324"/>
      <c r="P3065" s="325"/>
      <c r="Q3065" s="326"/>
      <c r="R3065" s="326"/>
      <c r="S3065" s="326"/>
      <c r="T3065" s="22"/>
      <c r="U3065" s="23"/>
      <c r="V3065" s="22">
        <f t="shared" ref="V3065:V3083" si="1288">SUM(T3065*U3065)</f>
        <v>0</v>
      </c>
      <c r="W3065" s="314"/>
      <c r="X3065" s="314"/>
      <c r="Y3065" s="314"/>
      <c r="Z3065" s="314"/>
      <c r="AA3065" s="32" t="s">
        <v>28</v>
      </c>
      <c r="AB3065" s="11"/>
      <c r="AC3065" s="12"/>
      <c r="AD3065" s="28"/>
      <c r="AE3065" s="28"/>
      <c r="AF3065" s="28"/>
      <c r="AG3065" s="10"/>
      <c r="AH3065" s="15"/>
      <c r="AI3065" s="10">
        <f t="shared" si="1286"/>
        <v>0</v>
      </c>
      <c r="AJ3065" s="5"/>
      <c r="AK3065" s="5"/>
      <c r="AL3065" s="5"/>
      <c r="AM3065" s="5"/>
    </row>
    <row r="3066" spans="1:39" x14ac:dyDescent="0.25">
      <c r="A3066" s="328" t="s">
        <v>28</v>
      </c>
      <c r="B3066" s="324"/>
      <c r="C3066" s="325"/>
      <c r="D3066" s="326"/>
      <c r="E3066" s="326"/>
      <c r="F3066" s="326"/>
      <c r="G3066" s="22"/>
      <c r="H3066" s="23"/>
      <c r="I3066" s="22">
        <f t="shared" si="1287"/>
        <v>0</v>
      </c>
      <c r="J3066" s="314"/>
      <c r="K3066" s="314"/>
      <c r="L3066" s="314"/>
      <c r="M3066" s="314"/>
      <c r="N3066" s="328" t="s">
        <v>28</v>
      </c>
      <c r="O3066" s="324"/>
      <c r="P3066" s="325"/>
      <c r="Q3066" s="326"/>
      <c r="R3066" s="326"/>
      <c r="S3066" s="326"/>
      <c r="T3066" s="22"/>
      <c r="U3066" s="23"/>
      <c r="V3066" s="22">
        <f t="shared" si="1288"/>
        <v>0</v>
      </c>
      <c r="W3066" s="314"/>
      <c r="X3066" s="314"/>
      <c r="Y3066" s="314"/>
      <c r="Z3066" s="314"/>
      <c r="AA3066" s="32" t="s">
        <v>28</v>
      </c>
      <c r="AB3066" s="11"/>
      <c r="AC3066" s="12"/>
      <c r="AD3066" s="28"/>
      <c r="AE3066" s="28"/>
      <c r="AF3066" s="28"/>
      <c r="AG3066" s="10"/>
      <c r="AH3066" s="15"/>
      <c r="AI3066" s="10">
        <f t="shared" si="1286"/>
        <v>0</v>
      </c>
      <c r="AJ3066" s="5"/>
      <c r="AK3066" s="5"/>
      <c r="AL3066" s="5"/>
      <c r="AM3066" s="5"/>
    </row>
    <row r="3067" spans="1:39" x14ac:dyDescent="0.25">
      <c r="A3067" s="328" t="s">
        <v>28</v>
      </c>
      <c r="B3067" s="324"/>
      <c r="C3067" s="325"/>
      <c r="D3067" s="326"/>
      <c r="E3067" s="326"/>
      <c r="F3067" s="326"/>
      <c r="G3067" s="22"/>
      <c r="H3067" s="23"/>
      <c r="I3067" s="22">
        <f t="shared" si="1287"/>
        <v>0</v>
      </c>
      <c r="J3067" s="314"/>
      <c r="K3067" s="314"/>
      <c r="L3067" s="314"/>
      <c r="M3067" s="314"/>
      <c r="N3067" s="328" t="s">
        <v>28</v>
      </c>
      <c r="O3067" s="324"/>
      <c r="P3067" s="325"/>
      <c r="Q3067" s="326"/>
      <c r="R3067" s="326"/>
      <c r="S3067" s="326"/>
      <c r="T3067" s="22"/>
      <c r="U3067" s="23"/>
      <c r="V3067" s="22">
        <f t="shared" si="1288"/>
        <v>0</v>
      </c>
      <c r="W3067" s="314"/>
      <c r="X3067" s="314"/>
      <c r="Y3067" s="314"/>
      <c r="Z3067" s="314"/>
      <c r="AA3067" s="32" t="s">
        <v>28</v>
      </c>
      <c r="AB3067" s="11"/>
      <c r="AC3067" s="12"/>
      <c r="AD3067" s="28"/>
      <c r="AE3067" s="28"/>
      <c r="AF3067" s="28"/>
      <c r="AG3067" s="10"/>
      <c r="AH3067" s="15"/>
      <c r="AI3067" s="10">
        <f t="shared" si="1286"/>
        <v>0</v>
      </c>
      <c r="AJ3067" s="5"/>
      <c r="AK3067" s="5"/>
      <c r="AL3067" s="5"/>
      <c r="AM3067" s="5"/>
    </row>
    <row r="3068" spans="1:39" x14ac:dyDescent="0.25">
      <c r="A3068" s="311" t="s">
        <v>26</v>
      </c>
      <c r="B3068" s="324"/>
      <c r="C3068" s="325"/>
      <c r="D3068" s="326"/>
      <c r="E3068" s="326"/>
      <c r="F3068" s="326"/>
      <c r="G3068" s="331">
        <v>0.1</v>
      </c>
      <c r="H3068" s="23">
        <f>SUM(I3065:I3067)</f>
        <v>0</v>
      </c>
      <c r="I3068" s="22">
        <f t="shared" si="1287"/>
        <v>0</v>
      </c>
      <c r="J3068" s="314"/>
      <c r="K3068" s="314"/>
      <c r="L3068" s="314"/>
      <c r="M3068" s="314"/>
      <c r="N3068" s="311" t="s">
        <v>26</v>
      </c>
      <c r="O3068" s="324"/>
      <c r="P3068" s="325"/>
      <c r="Q3068" s="326"/>
      <c r="R3068" s="326"/>
      <c r="S3068" s="326"/>
      <c r="T3068" s="331">
        <v>0.1</v>
      </c>
      <c r="U3068" s="23">
        <f>SUM(V3065:V3067)</f>
        <v>0</v>
      </c>
      <c r="V3068" s="22">
        <f t="shared" si="1288"/>
        <v>0</v>
      </c>
      <c r="W3068" s="314"/>
      <c r="X3068" s="314"/>
      <c r="Y3068" s="314"/>
      <c r="Z3068" s="314"/>
      <c r="AA3068" t="s">
        <v>26</v>
      </c>
      <c r="AB3068" s="11"/>
      <c r="AC3068" s="12"/>
      <c r="AD3068" s="28"/>
      <c r="AE3068" s="28"/>
      <c r="AF3068" s="28"/>
      <c r="AG3068" s="33">
        <v>0.1</v>
      </c>
      <c r="AH3068" s="15">
        <f>SUM(AI3065:AI3067)</f>
        <v>0</v>
      </c>
      <c r="AI3068" s="10">
        <f t="shared" si="1286"/>
        <v>0</v>
      </c>
      <c r="AJ3068" s="5"/>
      <c r="AK3068" s="5"/>
      <c r="AL3068" s="5"/>
      <c r="AM3068" s="5"/>
    </row>
    <row r="3069" spans="1:39" x14ac:dyDescent="0.25">
      <c r="A3069" s="311"/>
      <c r="B3069" s="324" t="s">
        <v>27</v>
      </c>
      <c r="C3069" s="325"/>
      <c r="D3069" s="326"/>
      <c r="E3069" s="326"/>
      <c r="F3069" s="326"/>
      <c r="G3069" s="22">
        <v>4.2</v>
      </c>
      <c r="H3069" s="23">
        <v>1.5</v>
      </c>
      <c r="I3069" s="22">
        <f t="shared" si="1287"/>
        <v>6.3000000000000007</v>
      </c>
      <c r="J3069" s="314"/>
      <c r="K3069" s="314"/>
      <c r="L3069" s="314"/>
      <c r="M3069" s="314"/>
      <c r="N3069" s="311"/>
      <c r="O3069" s="324" t="s">
        <v>27</v>
      </c>
      <c r="P3069" s="325"/>
      <c r="Q3069" s="326"/>
      <c r="R3069" s="326"/>
      <c r="S3069" s="326"/>
      <c r="T3069" s="22">
        <v>4.2</v>
      </c>
      <c r="U3069" s="329">
        <v>1.75</v>
      </c>
      <c r="V3069" s="22">
        <f t="shared" si="1288"/>
        <v>7.3500000000000005</v>
      </c>
      <c r="W3069" s="314"/>
      <c r="X3069" s="314"/>
      <c r="Y3069" s="314"/>
      <c r="Z3069" s="314"/>
      <c r="AB3069" s="11" t="s">
        <v>27</v>
      </c>
      <c r="AC3069" s="12"/>
      <c r="AD3069" s="28"/>
      <c r="AE3069" s="28"/>
      <c r="AF3069" s="28"/>
      <c r="AG3069" s="10">
        <v>4.2</v>
      </c>
      <c r="AH3069" s="171">
        <v>1.75</v>
      </c>
      <c r="AI3069" s="10">
        <f t="shared" si="1286"/>
        <v>7.3500000000000005</v>
      </c>
      <c r="AJ3069" s="5"/>
      <c r="AK3069" s="5"/>
      <c r="AL3069" s="5"/>
      <c r="AM3069" s="5"/>
    </row>
    <row r="3070" spans="1:39" x14ac:dyDescent="0.25">
      <c r="A3070" s="311"/>
      <c r="B3070" s="324" t="s">
        <v>13</v>
      </c>
      <c r="C3070" s="325" t="s">
        <v>14</v>
      </c>
      <c r="D3070" s="326" t="s">
        <v>29</v>
      </c>
      <c r="E3070" s="326"/>
      <c r="F3070" s="326">
        <f>SUM(G3056:G3058)</f>
        <v>4.2</v>
      </c>
      <c r="G3070" s="332">
        <f>SUM(F3070)/20</f>
        <v>0.21000000000000002</v>
      </c>
      <c r="H3070" s="23"/>
      <c r="I3070" s="22">
        <f t="shared" si="1287"/>
        <v>0</v>
      </c>
      <c r="J3070" s="314"/>
      <c r="K3070" s="314"/>
      <c r="L3070" s="314"/>
      <c r="M3070" s="314"/>
      <c r="N3070" s="311"/>
      <c r="O3070" s="324" t="s">
        <v>13</v>
      </c>
      <c r="P3070" s="325" t="s">
        <v>14</v>
      </c>
      <c r="Q3070" s="326" t="s">
        <v>29</v>
      </c>
      <c r="R3070" s="326"/>
      <c r="S3070" s="326">
        <f>SUM(T3056:T3058)</f>
        <v>4.2</v>
      </c>
      <c r="T3070" s="332">
        <f>SUM(S3070)/20</f>
        <v>0.21000000000000002</v>
      </c>
      <c r="U3070" s="23"/>
      <c r="V3070" s="22">
        <f t="shared" si="1288"/>
        <v>0</v>
      </c>
      <c r="W3070" s="314"/>
      <c r="X3070" s="314"/>
      <c r="Y3070" s="314"/>
      <c r="Z3070" s="314"/>
      <c r="AB3070" s="11" t="s">
        <v>13</v>
      </c>
      <c r="AC3070" s="12" t="s">
        <v>14</v>
      </c>
      <c r="AD3070" s="28" t="s">
        <v>29</v>
      </c>
      <c r="AE3070" s="28"/>
      <c r="AF3070" s="28">
        <f>SUM(AG3056:AG3058)</f>
        <v>4.2</v>
      </c>
      <c r="AG3070" s="34">
        <f>SUM(AF3070)/20</f>
        <v>0.21000000000000002</v>
      </c>
      <c r="AH3070" s="23"/>
      <c r="AI3070" s="10">
        <f t="shared" si="1286"/>
        <v>0</v>
      </c>
      <c r="AJ3070" s="5"/>
      <c r="AK3070" s="5"/>
      <c r="AL3070" s="5"/>
      <c r="AM3070" s="5"/>
    </row>
    <row r="3071" spans="1:39" x14ac:dyDescent="0.25">
      <c r="A3071" s="311"/>
      <c r="B3071" s="324" t="s">
        <v>13</v>
      </c>
      <c r="C3071" s="325" t="s">
        <v>14</v>
      </c>
      <c r="D3071" s="326" t="s">
        <v>30</v>
      </c>
      <c r="E3071" s="326"/>
      <c r="F3071" s="326">
        <f>SUM(G3059:G3061)</f>
        <v>0</v>
      </c>
      <c r="G3071" s="332">
        <f>SUM(F3071)/10</f>
        <v>0</v>
      </c>
      <c r="H3071" s="23"/>
      <c r="I3071" s="22">
        <f t="shared" si="1287"/>
        <v>0</v>
      </c>
      <c r="J3071" s="314"/>
      <c r="K3071" s="314"/>
      <c r="L3071" s="314"/>
      <c r="M3071" s="314"/>
      <c r="N3071" s="311"/>
      <c r="O3071" s="324" t="s">
        <v>13</v>
      </c>
      <c r="P3071" s="325" t="s">
        <v>14</v>
      </c>
      <c r="Q3071" s="326" t="s">
        <v>30</v>
      </c>
      <c r="R3071" s="326"/>
      <c r="S3071" s="326">
        <f>SUM(T3059:T3061)</f>
        <v>0</v>
      </c>
      <c r="T3071" s="332">
        <f>SUM(S3071)/10</f>
        <v>0</v>
      </c>
      <c r="U3071" s="23"/>
      <c r="V3071" s="22">
        <f t="shared" si="1288"/>
        <v>0</v>
      </c>
      <c r="W3071" s="314"/>
      <c r="X3071" s="314"/>
      <c r="Y3071" s="314"/>
      <c r="Z3071" s="314"/>
      <c r="AB3071" s="11" t="s">
        <v>13</v>
      </c>
      <c r="AC3071" s="12" t="s">
        <v>14</v>
      </c>
      <c r="AD3071" s="28" t="s">
        <v>30</v>
      </c>
      <c r="AE3071" s="28"/>
      <c r="AF3071" s="28">
        <f>SUM(AG3059:AG3061)</f>
        <v>0</v>
      </c>
      <c r="AG3071" s="34">
        <f>SUM(AF3071)/10</f>
        <v>0</v>
      </c>
      <c r="AH3071" s="23"/>
      <c r="AI3071" s="10">
        <f t="shared" si="1286"/>
        <v>0</v>
      </c>
      <c r="AJ3071" s="5"/>
      <c r="AK3071" s="5"/>
      <c r="AL3071" s="5"/>
      <c r="AM3071" s="5"/>
    </row>
    <row r="3072" spans="1:39" x14ac:dyDescent="0.25">
      <c r="A3072" s="311"/>
      <c r="B3072" s="324" t="s">
        <v>13</v>
      </c>
      <c r="C3072" s="325" t="s">
        <v>14</v>
      </c>
      <c r="D3072" s="326" t="s">
        <v>60</v>
      </c>
      <c r="E3072" s="326"/>
      <c r="F3072" s="333"/>
      <c r="G3072" s="332">
        <f>SUM(F3072)*0.25</f>
        <v>0</v>
      </c>
      <c r="H3072" s="23"/>
      <c r="I3072" s="22">
        <f t="shared" si="1287"/>
        <v>0</v>
      </c>
      <c r="J3072" s="314"/>
      <c r="K3072" s="314"/>
      <c r="L3072" s="314"/>
      <c r="M3072" s="314"/>
      <c r="N3072" s="311"/>
      <c r="O3072" s="324" t="s">
        <v>13</v>
      </c>
      <c r="P3072" s="325" t="s">
        <v>14</v>
      </c>
      <c r="Q3072" s="326" t="s">
        <v>60</v>
      </c>
      <c r="R3072" s="326"/>
      <c r="S3072" s="333"/>
      <c r="T3072" s="332">
        <f>SUM(S3072)*0.25</f>
        <v>0</v>
      </c>
      <c r="U3072" s="23"/>
      <c r="V3072" s="22">
        <f t="shared" si="1288"/>
        <v>0</v>
      </c>
      <c r="W3072" s="314"/>
      <c r="X3072" s="314"/>
      <c r="Y3072" s="314"/>
      <c r="Z3072" s="314"/>
      <c r="AB3072" s="11" t="s">
        <v>13</v>
      </c>
      <c r="AC3072" s="12" t="s">
        <v>14</v>
      </c>
      <c r="AD3072" s="28" t="s">
        <v>60</v>
      </c>
      <c r="AE3072" s="28"/>
      <c r="AF3072" s="69"/>
      <c r="AG3072" s="34">
        <f>SUM(AF3072)*0.25</f>
        <v>0</v>
      </c>
      <c r="AH3072" s="23"/>
      <c r="AI3072" s="10">
        <f t="shared" si="1286"/>
        <v>0</v>
      </c>
      <c r="AJ3072" s="5"/>
      <c r="AK3072" s="5"/>
      <c r="AL3072" s="5"/>
      <c r="AM3072" s="5"/>
    </row>
    <row r="3073" spans="1:39" x14ac:dyDescent="0.25">
      <c r="A3073" s="311"/>
      <c r="B3073" s="324" t="s">
        <v>13</v>
      </c>
      <c r="C3073" s="325" t="s">
        <v>14</v>
      </c>
      <c r="D3073" s="326" t="s">
        <v>247</v>
      </c>
      <c r="E3073" s="326"/>
      <c r="F3073" s="326"/>
      <c r="G3073" s="332">
        <v>1</v>
      </c>
      <c r="H3073" s="23"/>
      <c r="I3073" s="22">
        <f t="shared" si="1287"/>
        <v>0</v>
      </c>
      <c r="J3073" s="314"/>
      <c r="K3073" s="314"/>
      <c r="L3073" s="314"/>
      <c r="M3073" s="314"/>
      <c r="N3073" s="311"/>
      <c r="O3073" s="324" t="s">
        <v>13</v>
      </c>
      <c r="P3073" s="325" t="s">
        <v>14</v>
      </c>
      <c r="Q3073" s="326" t="s">
        <v>247</v>
      </c>
      <c r="R3073" s="326"/>
      <c r="S3073" s="326"/>
      <c r="T3073" s="332">
        <v>1</v>
      </c>
      <c r="U3073" s="23"/>
      <c r="V3073" s="22">
        <f t="shared" si="1288"/>
        <v>0</v>
      </c>
      <c r="W3073" s="314"/>
      <c r="X3073" s="314"/>
      <c r="Y3073" s="314"/>
      <c r="Z3073" s="314"/>
      <c r="AB3073" s="11" t="s">
        <v>13</v>
      </c>
      <c r="AC3073" s="12" t="s">
        <v>14</v>
      </c>
      <c r="AD3073" s="28" t="s">
        <v>247</v>
      </c>
      <c r="AE3073" s="28"/>
      <c r="AF3073" s="28"/>
      <c r="AG3073" s="34">
        <v>1</v>
      </c>
      <c r="AH3073" s="23"/>
      <c r="AI3073" s="10">
        <f t="shared" si="1286"/>
        <v>0</v>
      </c>
      <c r="AJ3073" s="5"/>
      <c r="AK3073" s="5"/>
      <c r="AL3073" s="5"/>
      <c r="AM3073" s="5"/>
    </row>
    <row r="3074" spans="1:39" x14ac:dyDescent="0.25">
      <c r="A3074" s="311"/>
      <c r="B3074" s="324" t="s">
        <v>13</v>
      </c>
      <c r="C3074" s="325" t="s">
        <v>15</v>
      </c>
      <c r="D3074" s="326"/>
      <c r="E3074" s="326"/>
      <c r="F3074" s="326"/>
      <c r="G3074" s="332">
        <v>2</v>
      </c>
      <c r="H3074" s="23"/>
      <c r="I3074" s="22">
        <f t="shared" si="1287"/>
        <v>0</v>
      </c>
      <c r="J3074" s="314"/>
      <c r="K3074" s="314"/>
      <c r="L3074" s="314"/>
      <c r="M3074" s="314"/>
      <c r="N3074" s="311"/>
      <c r="O3074" s="324" t="s">
        <v>13</v>
      </c>
      <c r="P3074" s="325" t="s">
        <v>15</v>
      </c>
      <c r="Q3074" s="326"/>
      <c r="R3074" s="326"/>
      <c r="S3074" s="326"/>
      <c r="T3074" s="332">
        <v>2</v>
      </c>
      <c r="U3074" s="23"/>
      <c r="V3074" s="22">
        <f t="shared" si="1288"/>
        <v>0</v>
      </c>
      <c r="W3074" s="314"/>
      <c r="X3074" s="314"/>
      <c r="Y3074" s="314"/>
      <c r="Z3074" s="314"/>
      <c r="AB3074" s="11" t="s">
        <v>13</v>
      </c>
      <c r="AC3074" s="12" t="s">
        <v>15</v>
      </c>
      <c r="AD3074" s="28"/>
      <c r="AE3074" s="28"/>
      <c r="AF3074" s="28"/>
      <c r="AG3074" s="34">
        <v>2</v>
      </c>
      <c r="AH3074" s="23"/>
      <c r="AI3074" s="10">
        <f t="shared" si="1286"/>
        <v>0</v>
      </c>
      <c r="AJ3074" s="5"/>
      <c r="AK3074" s="5"/>
      <c r="AL3074" s="5"/>
      <c r="AM3074" s="5"/>
    </row>
    <row r="3075" spans="1:39" x14ac:dyDescent="0.25">
      <c r="A3075" s="311"/>
      <c r="B3075" s="324" t="s">
        <v>13</v>
      </c>
      <c r="C3075" s="325" t="s">
        <v>15</v>
      </c>
      <c r="D3075" s="326"/>
      <c r="E3075" s="326"/>
      <c r="F3075" s="326"/>
      <c r="G3075" s="332"/>
      <c r="H3075" s="23"/>
      <c r="I3075" s="22">
        <f t="shared" si="1287"/>
        <v>0</v>
      </c>
      <c r="J3075" s="314"/>
      <c r="K3075" s="314"/>
      <c r="L3075" s="314"/>
      <c r="M3075" s="314"/>
      <c r="N3075" s="311"/>
      <c r="O3075" s="324" t="s">
        <v>13</v>
      </c>
      <c r="P3075" s="325" t="s">
        <v>15</v>
      </c>
      <c r="Q3075" s="326"/>
      <c r="R3075" s="326"/>
      <c r="S3075" s="326"/>
      <c r="T3075" s="332"/>
      <c r="U3075" s="23"/>
      <c r="V3075" s="22">
        <f t="shared" si="1288"/>
        <v>0</v>
      </c>
      <c r="W3075" s="314"/>
      <c r="X3075" s="314"/>
      <c r="Y3075" s="314"/>
      <c r="Z3075" s="314"/>
      <c r="AB3075" s="11" t="s">
        <v>13</v>
      </c>
      <c r="AC3075" s="12" t="s">
        <v>15</v>
      </c>
      <c r="AD3075" s="28"/>
      <c r="AE3075" s="28"/>
      <c r="AF3075" s="28"/>
      <c r="AG3075" s="34"/>
      <c r="AH3075" s="23"/>
      <c r="AI3075" s="10">
        <f t="shared" si="1286"/>
        <v>0</v>
      </c>
      <c r="AJ3075" s="5"/>
      <c r="AK3075" s="5"/>
      <c r="AL3075" s="5"/>
      <c r="AM3075" s="5"/>
    </row>
    <row r="3076" spans="1:39" x14ac:dyDescent="0.25">
      <c r="A3076" s="311"/>
      <c r="B3076" s="324" t="s">
        <v>13</v>
      </c>
      <c r="C3076" s="325" t="s">
        <v>15</v>
      </c>
      <c r="D3076" s="326"/>
      <c r="E3076" s="326"/>
      <c r="F3076" s="326"/>
      <c r="G3076" s="332"/>
      <c r="H3076" s="23"/>
      <c r="I3076" s="22">
        <f t="shared" si="1287"/>
        <v>0</v>
      </c>
      <c r="J3076" s="314"/>
      <c r="K3076" s="314"/>
      <c r="L3076" s="314"/>
      <c r="M3076" s="314"/>
      <c r="N3076" s="311"/>
      <c r="O3076" s="324" t="s">
        <v>13</v>
      </c>
      <c r="P3076" s="325" t="s">
        <v>15</v>
      </c>
      <c r="Q3076" s="326"/>
      <c r="R3076" s="326"/>
      <c r="S3076" s="326"/>
      <c r="T3076" s="332"/>
      <c r="U3076" s="23"/>
      <c r="V3076" s="22">
        <f t="shared" si="1288"/>
        <v>0</v>
      </c>
      <c r="W3076" s="314"/>
      <c r="X3076" s="314"/>
      <c r="Y3076" s="314"/>
      <c r="Z3076" s="314"/>
      <c r="AB3076" s="11" t="s">
        <v>13</v>
      </c>
      <c r="AC3076" s="12" t="s">
        <v>15</v>
      </c>
      <c r="AD3076" s="28"/>
      <c r="AE3076" s="28"/>
      <c r="AF3076" s="28"/>
      <c r="AG3076" s="34"/>
      <c r="AH3076" s="23"/>
      <c r="AI3076" s="10">
        <f t="shared" si="1286"/>
        <v>0</v>
      </c>
      <c r="AJ3076" s="5"/>
      <c r="AK3076" s="5"/>
      <c r="AL3076" s="5"/>
      <c r="AM3076" s="5"/>
    </row>
    <row r="3077" spans="1:39" x14ac:dyDescent="0.25">
      <c r="A3077" s="311"/>
      <c r="B3077" s="324" t="s">
        <v>13</v>
      </c>
      <c r="C3077" s="325" t="s">
        <v>16</v>
      </c>
      <c r="D3077" s="326"/>
      <c r="E3077" s="326"/>
      <c r="F3077" s="326"/>
      <c r="G3077" s="332">
        <v>1</v>
      </c>
      <c r="H3077" s="23"/>
      <c r="I3077" s="22">
        <f t="shared" si="1287"/>
        <v>0</v>
      </c>
      <c r="J3077" s="314"/>
      <c r="K3077" s="314"/>
      <c r="L3077" s="314"/>
      <c r="M3077" s="314"/>
      <c r="N3077" s="311"/>
      <c r="O3077" s="324" t="s">
        <v>13</v>
      </c>
      <c r="P3077" s="325" t="s">
        <v>16</v>
      </c>
      <c r="Q3077" s="326"/>
      <c r="R3077" s="326"/>
      <c r="S3077" s="326"/>
      <c r="T3077" s="329">
        <v>2</v>
      </c>
      <c r="U3077" s="23"/>
      <c r="V3077" s="22">
        <f t="shared" si="1288"/>
        <v>0</v>
      </c>
      <c r="W3077" s="314"/>
      <c r="X3077" s="314"/>
      <c r="Y3077" s="314"/>
      <c r="Z3077" s="314"/>
      <c r="AB3077" s="11" t="s">
        <v>13</v>
      </c>
      <c r="AC3077" s="12" t="s">
        <v>16</v>
      </c>
      <c r="AD3077" s="28"/>
      <c r="AE3077" s="28"/>
      <c r="AF3077" s="28"/>
      <c r="AG3077" s="171">
        <v>2</v>
      </c>
      <c r="AH3077" s="23"/>
      <c r="AI3077" s="10">
        <f t="shared" si="1286"/>
        <v>0</v>
      </c>
      <c r="AJ3077" s="5"/>
      <c r="AK3077" s="5"/>
      <c r="AL3077" s="5"/>
      <c r="AM3077" s="5"/>
    </row>
    <row r="3078" spans="1:39" x14ac:dyDescent="0.25">
      <c r="A3078" s="311"/>
      <c r="B3078" s="324" t="s">
        <v>13</v>
      </c>
      <c r="C3078" s="325" t="s">
        <v>16</v>
      </c>
      <c r="D3078" s="326"/>
      <c r="E3078" s="326"/>
      <c r="F3078" s="326"/>
      <c r="G3078" s="332"/>
      <c r="H3078" s="23"/>
      <c r="I3078" s="22">
        <f t="shared" si="1287"/>
        <v>0</v>
      </c>
      <c r="J3078" s="314"/>
      <c r="K3078" s="314"/>
      <c r="L3078" s="314"/>
      <c r="M3078" s="314"/>
      <c r="N3078" s="311"/>
      <c r="O3078" s="324" t="s">
        <v>13</v>
      </c>
      <c r="P3078" s="325" t="s">
        <v>16</v>
      </c>
      <c r="Q3078" s="326"/>
      <c r="R3078" s="326"/>
      <c r="S3078" s="326"/>
      <c r="T3078" s="332"/>
      <c r="U3078" s="23"/>
      <c r="V3078" s="22">
        <f t="shared" si="1288"/>
        <v>0</v>
      </c>
      <c r="W3078" s="314"/>
      <c r="X3078" s="314"/>
      <c r="Y3078" s="314"/>
      <c r="Z3078" s="314"/>
      <c r="AB3078" s="11" t="s">
        <v>13</v>
      </c>
      <c r="AC3078" s="12" t="s">
        <v>16</v>
      </c>
      <c r="AD3078" s="28"/>
      <c r="AE3078" s="28"/>
      <c r="AF3078" s="28"/>
      <c r="AG3078" s="34"/>
      <c r="AH3078" s="23"/>
      <c r="AI3078" s="10">
        <f t="shared" si="1286"/>
        <v>0</v>
      </c>
      <c r="AJ3078" s="5"/>
      <c r="AK3078" s="5"/>
      <c r="AL3078" s="5"/>
      <c r="AM3078" s="5"/>
    </row>
    <row r="3079" spans="1:39" x14ac:dyDescent="0.25">
      <c r="A3079" s="311"/>
      <c r="B3079" s="324" t="s">
        <v>21</v>
      </c>
      <c r="C3079" s="325" t="s">
        <v>14</v>
      </c>
      <c r="D3079" s="326"/>
      <c r="E3079" s="326"/>
      <c r="F3079" s="326"/>
      <c r="G3079" s="22">
        <f>SUM(G3070:G3073)</f>
        <v>1.21</v>
      </c>
      <c r="H3079" s="23">
        <v>37.42</v>
      </c>
      <c r="I3079" s="22">
        <f t="shared" si="1287"/>
        <v>45.278199999999998</v>
      </c>
      <c r="J3079" s="314"/>
      <c r="K3079" s="314">
        <f>SUM(G3079)*I3054</f>
        <v>1.21</v>
      </c>
      <c r="L3079" s="314"/>
      <c r="M3079" s="314"/>
      <c r="N3079" s="311"/>
      <c r="O3079" s="324" t="s">
        <v>21</v>
      </c>
      <c r="P3079" s="325" t="s">
        <v>14</v>
      </c>
      <c r="Q3079" s="326"/>
      <c r="R3079" s="326"/>
      <c r="S3079" s="326"/>
      <c r="T3079" s="22">
        <f>SUM(T3070:T3073)</f>
        <v>1.21</v>
      </c>
      <c r="U3079" s="23">
        <v>37.42</v>
      </c>
      <c r="V3079" s="22">
        <f t="shared" si="1288"/>
        <v>45.278199999999998</v>
      </c>
      <c r="W3079" s="314"/>
      <c r="X3079" s="314">
        <f>SUM(T3079)*V3054</f>
        <v>0</v>
      </c>
      <c r="Y3079" s="314"/>
      <c r="Z3079" s="314"/>
      <c r="AB3079" s="11" t="s">
        <v>21</v>
      </c>
      <c r="AC3079" s="12" t="s">
        <v>14</v>
      </c>
      <c r="AD3079" s="28"/>
      <c r="AE3079" s="28"/>
      <c r="AF3079" s="28"/>
      <c r="AG3079" s="22">
        <f>SUM(AG3070:AG3073)</f>
        <v>1.21</v>
      </c>
      <c r="AH3079" s="15">
        <v>37.42</v>
      </c>
      <c r="AI3079" s="10">
        <f t="shared" si="1286"/>
        <v>45.278199999999998</v>
      </c>
      <c r="AJ3079" s="5"/>
      <c r="AK3079" s="5">
        <f>SUM(AG3079)*AI3054</f>
        <v>0</v>
      </c>
      <c r="AL3079" s="5"/>
      <c r="AM3079" s="5"/>
    </row>
    <row r="3080" spans="1:39" x14ac:dyDescent="0.25">
      <c r="A3080" s="311"/>
      <c r="B3080" s="324" t="s">
        <v>21</v>
      </c>
      <c r="C3080" s="325" t="s">
        <v>15</v>
      </c>
      <c r="D3080" s="326"/>
      <c r="E3080" s="326"/>
      <c r="F3080" s="326"/>
      <c r="G3080" s="22">
        <f>SUM(G3074:G3076)</f>
        <v>2</v>
      </c>
      <c r="H3080" s="23">
        <v>37.42</v>
      </c>
      <c r="I3080" s="22">
        <f t="shared" si="1287"/>
        <v>74.84</v>
      </c>
      <c r="J3080" s="314"/>
      <c r="K3080" s="314"/>
      <c r="L3080" s="314">
        <f>SUM(G3080)*I3054</f>
        <v>2</v>
      </c>
      <c r="M3080" s="314"/>
      <c r="N3080" s="311"/>
      <c r="O3080" s="324" t="s">
        <v>21</v>
      </c>
      <c r="P3080" s="325" t="s">
        <v>15</v>
      </c>
      <c r="Q3080" s="326"/>
      <c r="R3080" s="326"/>
      <c r="S3080" s="326"/>
      <c r="T3080" s="22">
        <f>SUM(T3074:T3076)</f>
        <v>2</v>
      </c>
      <c r="U3080" s="23">
        <v>37.42</v>
      </c>
      <c r="V3080" s="22">
        <f t="shared" si="1288"/>
        <v>74.84</v>
      </c>
      <c r="W3080" s="314"/>
      <c r="X3080" s="314"/>
      <c r="Y3080" s="314">
        <f>SUM(T3080)*V3054</f>
        <v>0</v>
      </c>
      <c r="Z3080" s="314"/>
      <c r="AB3080" s="11" t="s">
        <v>21</v>
      </c>
      <c r="AC3080" s="12" t="s">
        <v>15</v>
      </c>
      <c r="AD3080" s="28"/>
      <c r="AE3080" s="28"/>
      <c r="AF3080" s="28"/>
      <c r="AG3080" s="22">
        <f>SUM(AG3074:AG3076)</f>
        <v>2</v>
      </c>
      <c r="AH3080" s="15">
        <v>37.42</v>
      </c>
      <c r="AI3080" s="10">
        <f t="shared" si="1286"/>
        <v>74.84</v>
      </c>
      <c r="AJ3080" s="5"/>
      <c r="AK3080" s="5"/>
      <c r="AL3080" s="5">
        <f>SUM(AG3080)*AI3054</f>
        <v>0</v>
      </c>
      <c r="AM3080" s="5"/>
    </row>
    <row r="3081" spans="1:39" x14ac:dyDescent="0.25">
      <c r="A3081" s="311"/>
      <c r="B3081" s="324" t="s">
        <v>21</v>
      </c>
      <c r="C3081" s="325" t="s">
        <v>16</v>
      </c>
      <c r="D3081" s="326"/>
      <c r="E3081" s="326"/>
      <c r="F3081" s="326"/>
      <c r="G3081" s="22">
        <f>SUM(G3077:G3078)</f>
        <v>1</v>
      </c>
      <c r="H3081" s="23">
        <v>37.42</v>
      </c>
      <c r="I3081" s="22">
        <f t="shared" si="1287"/>
        <v>37.42</v>
      </c>
      <c r="J3081" s="314"/>
      <c r="K3081" s="314"/>
      <c r="L3081" s="314"/>
      <c r="M3081" s="314">
        <f>SUM(G3081)*I3054</f>
        <v>1</v>
      </c>
      <c r="N3081" s="311"/>
      <c r="O3081" s="324" t="s">
        <v>21</v>
      </c>
      <c r="P3081" s="325" t="s">
        <v>16</v>
      </c>
      <c r="Q3081" s="326"/>
      <c r="R3081" s="326"/>
      <c r="S3081" s="326"/>
      <c r="T3081" s="22">
        <f>SUM(T3077:T3078)</f>
        <v>2</v>
      </c>
      <c r="U3081" s="23">
        <v>37.42</v>
      </c>
      <c r="V3081" s="22">
        <f t="shared" si="1288"/>
        <v>74.84</v>
      </c>
      <c r="W3081" s="314"/>
      <c r="X3081" s="314"/>
      <c r="Y3081" s="314"/>
      <c r="Z3081" s="314">
        <f>SUM(T3081)*V3054</f>
        <v>0</v>
      </c>
      <c r="AB3081" s="11" t="s">
        <v>21</v>
      </c>
      <c r="AC3081" s="12" t="s">
        <v>16</v>
      </c>
      <c r="AD3081" s="28"/>
      <c r="AE3081" s="28"/>
      <c r="AF3081" s="28"/>
      <c r="AG3081" s="22">
        <f>SUM(AG3077:AG3078)</f>
        <v>2</v>
      </c>
      <c r="AH3081" s="15">
        <v>37.42</v>
      </c>
      <c r="AI3081" s="10">
        <f t="shared" si="1286"/>
        <v>74.84</v>
      </c>
      <c r="AJ3081" s="5"/>
      <c r="AK3081" s="5"/>
      <c r="AL3081" s="5"/>
      <c r="AM3081" s="5">
        <f>SUM(AG3081)*AI3054</f>
        <v>0</v>
      </c>
    </row>
    <row r="3082" spans="1:39" x14ac:dyDescent="0.25">
      <c r="A3082" s="311"/>
      <c r="B3082" s="324" t="s">
        <v>13</v>
      </c>
      <c r="C3082" s="325" t="s">
        <v>17</v>
      </c>
      <c r="D3082" s="326"/>
      <c r="E3082" s="326"/>
      <c r="F3082" s="326"/>
      <c r="G3082" s="332">
        <v>0.25</v>
      </c>
      <c r="H3082" s="23">
        <v>37.42</v>
      </c>
      <c r="I3082" s="22">
        <f t="shared" si="1287"/>
        <v>9.3550000000000004</v>
      </c>
      <c r="J3082" s="314"/>
      <c r="K3082" s="314"/>
      <c r="L3082" s="314">
        <f>SUM(G3082)*I3054</f>
        <v>0.25</v>
      </c>
      <c r="M3082" s="314"/>
      <c r="N3082" s="311"/>
      <c r="O3082" s="324" t="s">
        <v>13</v>
      </c>
      <c r="P3082" s="325" t="s">
        <v>17</v>
      </c>
      <c r="Q3082" s="326"/>
      <c r="R3082" s="326"/>
      <c r="S3082" s="326"/>
      <c r="T3082" s="332">
        <v>0.25</v>
      </c>
      <c r="U3082" s="23">
        <v>37.42</v>
      </c>
      <c r="V3082" s="22">
        <f t="shared" si="1288"/>
        <v>9.3550000000000004</v>
      </c>
      <c r="W3082" s="314"/>
      <c r="X3082" s="314"/>
      <c r="Y3082" s="314">
        <f>SUM(T3082)*V3054</f>
        <v>0</v>
      </c>
      <c r="Z3082" s="314"/>
      <c r="AB3082" s="11" t="s">
        <v>13</v>
      </c>
      <c r="AC3082" s="12" t="s">
        <v>17</v>
      </c>
      <c r="AD3082" s="28"/>
      <c r="AE3082" s="28"/>
      <c r="AF3082" s="28"/>
      <c r="AG3082" s="34">
        <v>0.25</v>
      </c>
      <c r="AH3082" s="15">
        <v>37.42</v>
      </c>
      <c r="AI3082" s="10">
        <f t="shared" si="1286"/>
        <v>9.3550000000000004</v>
      </c>
      <c r="AJ3082" s="5"/>
      <c r="AK3082" s="5"/>
      <c r="AL3082" s="5">
        <f>SUM(AG3082)*AI3054</f>
        <v>0</v>
      </c>
      <c r="AM3082" s="5"/>
    </row>
    <row r="3083" spans="1:39" x14ac:dyDescent="0.25">
      <c r="A3083" s="311"/>
      <c r="B3083" s="324" t="s">
        <v>12</v>
      </c>
      <c r="C3083" s="325"/>
      <c r="D3083" s="326"/>
      <c r="E3083" s="326"/>
      <c r="F3083" s="326"/>
      <c r="G3083" s="22"/>
      <c r="H3083" s="23">
        <v>37.42</v>
      </c>
      <c r="I3083" s="22">
        <f t="shared" si="1287"/>
        <v>0</v>
      </c>
      <c r="J3083" s="314"/>
      <c r="K3083" s="314"/>
      <c r="L3083" s="314"/>
      <c r="M3083" s="314"/>
      <c r="N3083" s="311"/>
      <c r="O3083" s="324" t="s">
        <v>12</v>
      </c>
      <c r="P3083" s="325"/>
      <c r="Q3083" s="326"/>
      <c r="R3083" s="326"/>
      <c r="S3083" s="326"/>
      <c r="T3083" s="22"/>
      <c r="U3083" s="23">
        <v>37.42</v>
      </c>
      <c r="V3083" s="22">
        <f t="shared" si="1288"/>
        <v>0</v>
      </c>
      <c r="W3083" s="314"/>
      <c r="X3083" s="314"/>
      <c r="Y3083" s="314"/>
      <c r="Z3083" s="314"/>
      <c r="AB3083" s="11" t="s">
        <v>12</v>
      </c>
      <c r="AC3083" s="12"/>
      <c r="AD3083" s="28"/>
      <c r="AE3083" s="28"/>
      <c r="AF3083" s="28"/>
      <c r="AG3083" s="10"/>
      <c r="AH3083" s="15">
        <v>37.42</v>
      </c>
      <c r="AI3083" s="10">
        <f t="shared" si="1286"/>
        <v>0</v>
      </c>
      <c r="AJ3083" s="5"/>
      <c r="AK3083" s="5"/>
      <c r="AL3083" s="5"/>
      <c r="AM3083" s="5"/>
    </row>
    <row r="3084" spans="1:39" x14ac:dyDescent="0.25">
      <c r="A3084" s="311"/>
      <c r="B3084" s="324" t="s">
        <v>11</v>
      </c>
      <c r="C3084" s="325"/>
      <c r="D3084" s="326"/>
      <c r="E3084" s="326"/>
      <c r="F3084" s="326"/>
      <c r="G3084" s="22">
        <v>1</v>
      </c>
      <c r="H3084" s="23">
        <f>SUM(I3056:I3083)*0.01</f>
        <v>2.3312195</v>
      </c>
      <c r="I3084" s="22">
        <f>SUM(G3084*H3084)</f>
        <v>2.3312195</v>
      </c>
      <c r="J3084" s="314"/>
      <c r="K3084" s="314"/>
      <c r="L3084" s="314"/>
      <c r="M3084" s="314"/>
      <c r="N3084" s="311"/>
      <c r="O3084" s="324" t="s">
        <v>11</v>
      </c>
      <c r="P3084" s="325"/>
      <c r="Q3084" s="326"/>
      <c r="R3084" s="326"/>
      <c r="S3084" s="326"/>
      <c r="T3084" s="22">
        <v>1</v>
      </c>
      <c r="U3084" s="23">
        <f>SUM(V3056:V3083)*0.01</f>
        <v>2.7159195</v>
      </c>
      <c r="V3084" s="22">
        <f>SUM(T3084*U3084)</f>
        <v>2.7159195</v>
      </c>
      <c r="W3084" s="314"/>
      <c r="X3084" s="314"/>
      <c r="Y3084" s="314"/>
      <c r="Z3084" s="314"/>
      <c r="AB3084" s="11" t="s">
        <v>11</v>
      </c>
      <c r="AC3084" s="12"/>
      <c r="AD3084" s="28"/>
      <c r="AE3084" s="28"/>
      <c r="AF3084" s="28"/>
      <c r="AG3084" s="10">
        <v>1</v>
      </c>
      <c r="AH3084" s="15">
        <f>SUM(AI3056:AI3083)*0.01</f>
        <v>2.6034382500000004</v>
      </c>
      <c r="AI3084" s="10">
        <f>SUM(AG3084*AH3084)</f>
        <v>2.6034382500000004</v>
      </c>
      <c r="AJ3084" s="5"/>
      <c r="AK3084" s="5"/>
      <c r="AL3084" s="5"/>
      <c r="AM3084" s="5"/>
    </row>
    <row r="3085" spans="1:39" s="2" customFormat="1" x14ac:dyDescent="0.25">
      <c r="A3085" s="319"/>
      <c r="B3085" s="318" t="s">
        <v>10</v>
      </c>
      <c r="C3085" s="319"/>
      <c r="D3085" s="320"/>
      <c r="E3085" s="320"/>
      <c r="F3085" s="320"/>
      <c r="G3085" s="321">
        <f>SUM(G3079:G3082)</f>
        <v>4.46</v>
      </c>
      <c r="H3085" s="322"/>
      <c r="I3085" s="321">
        <f>SUM(I3056:I3084)</f>
        <v>235.4531695</v>
      </c>
      <c r="J3085" s="321">
        <f>SUM(I3085)*I3054</f>
        <v>235.4531695</v>
      </c>
      <c r="K3085" s="321">
        <f>SUM(K3079:K3084)</f>
        <v>1.21</v>
      </c>
      <c r="L3085" s="321">
        <f t="shared" ref="L3085" si="1289">SUM(L3079:L3084)</f>
        <v>2.25</v>
      </c>
      <c r="M3085" s="321">
        <f t="shared" ref="M3085" si="1290">SUM(M3079:M3084)</f>
        <v>1</v>
      </c>
      <c r="N3085" s="319"/>
      <c r="O3085" s="318" t="s">
        <v>10</v>
      </c>
      <c r="P3085" s="319"/>
      <c r="Q3085" s="320"/>
      <c r="R3085" s="320"/>
      <c r="S3085" s="320"/>
      <c r="T3085" s="321">
        <f>SUM(T3079:T3082)</f>
        <v>5.46</v>
      </c>
      <c r="U3085" s="322"/>
      <c r="V3085" s="321">
        <f>SUM(V3056:V3084)</f>
        <v>274.30786949999998</v>
      </c>
      <c r="W3085" s="321">
        <f>SUM(V3085)*V3054</f>
        <v>0</v>
      </c>
      <c r="X3085" s="321">
        <f>SUM(X3079:X3084)</f>
        <v>0</v>
      </c>
      <c r="Y3085" s="321">
        <f t="shared" ref="Y3085:Z3085" si="1291">SUM(Y3079:Y3084)</f>
        <v>0</v>
      </c>
      <c r="Z3085" s="321">
        <f t="shared" si="1291"/>
        <v>0</v>
      </c>
      <c r="AB3085" s="8" t="s">
        <v>10</v>
      </c>
      <c r="AD3085" s="27"/>
      <c r="AE3085" s="27"/>
      <c r="AF3085" s="27"/>
      <c r="AG3085" s="6">
        <f>SUM(AG3079:AG3082)</f>
        <v>5.46</v>
      </c>
      <c r="AH3085" s="14"/>
      <c r="AI3085" s="6">
        <f>SUM(AI3056:AI3084)</f>
        <v>262.94726325000005</v>
      </c>
      <c r="AJ3085" s="6">
        <f>SUM(AI3085)*AI3054</f>
        <v>0</v>
      </c>
      <c r="AK3085" s="6">
        <f>SUM(AK3079:AK3084)</f>
        <v>0</v>
      </c>
      <c r="AL3085" s="6">
        <f t="shared" ref="AL3085:AM3085" si="1292">SUM(AL3079:AL3084)</f>
        <v>0</v>
      </c>
      <c r="AM3085" s="6">
        <f t="shared" si="1292"/>
        <v>0</v>
      </c>
    </row>
    <row r="3086" spans="1:39" ht="15.6" x14ac:dyDescent="0.3">
      <c r="A3086" s="3" t="s">
        <v>9</v>
      </c>
      <c r="B3086" s="67" t="str">
        <f>'JMS SHEDULE OF WORKS'!D99</f>
        <v>Taps &amp; chillers</v>
      </c>
      <c r="D3086" s="26">
        <f>'JMS SHEDULE OF WORKS'!F99</f>
        <v>0</v>
      </c>
      <c r="F3086" s="68">
        <f>'JMS SHEDULE OF WORKS'!J99</f>
        <v>0</v>
      </c>
      <c r="H3086" s="13" t="s">
        <v>22</v>
      </c>
      <c r="I3086" s="24">
        <f>'JMS SHEDULE OF WORKS'!G99</f>
        <v>2</v>
      </c>
    </row>
    <row r="3087" spans="1:39" s="2" customFormat="1" x14ac:dyDescent="0.25">
      <c r="A3087" s="66" t="str">
        <f>'JMS SHEDULE OF WORKS'!A99</f>
        <v>6881/94</v>
      </c>
      <c r="B3087" s="8" t="s">
        <v>3</v>
      </c>
      <c r="C3087" s="2" t="s">
        <v>4</v>
      </c>
      <c r="D3087" s="27" t="s">
        <v>5</v>
      </c>
      <c r="E3087" s="27" t="s">
        <v>5</v>
      </c>
      <c r="F3087" s="27" t="s">
        <v>23</v>
      </c>
      <c r="G3087" s="6" t="s">
        <v>6</v>
      </c>
      <c r="H3087" s="14" t="s">
        <v>7</v>
      </c>
      <c r="I3087" s="6" t="s">
        <v>8</v>
      </c>
      <c r="J3087" s="6"/>
      <c r="K3087" s="6" t="s">
        <v>18</v>
      </c>
      <c r="L3087" s="6" t="s">
        <v>19</v>
      </c>
      <c r="M3087" s="6" t="s">
        <v>20</v>
      </c>
    </row>
    <row r="3088" spans="1:39" x14ac:dyDescent="0.25">
      <c r="A3088" s="30" t="s">
        <v>24</v>
      </c>
      <c r="B3088" s="11"/>
      <c r="C3088" s="12"/>
      <c r="D3088" s="28"/>
      <c r="E3088" s="28"/>
      <c r="F3088" s="28">
        <f t="shared" ref="F3088:F3093" si="1293">SUM(D3088*E3088)</f>
        <v>0</v>
      </c>
      <c r="G3088" s="10"/>
      <c r="H3088" s="15"/>
      <c r="I3088" s="10">
        <f t="shared" ref="I3088:I3093" si="1294">SUM(F3088*G3088)*H3088</f>
        <v>0</v>
      </c>
    </row>
    <row r="3089" spans="1:9" x14ac:dyDescent="0.25">
      <c r="A3089" s="30" t="s">
        <v>24</v>
      </c>
      <c r="B3089" s="11"/>
      <c r="C3089" s="12"/>
      <c r="D3089" s="28"/>
      <c r="E3089" s="28"/>
      <c r="F3089" s="28">
        <f t="shared" si="1293"/>
        <v>0</v>
      </c>
      <c r="G3089" s="10"/>
      <c r="H3089" s="15"/>
      <c r="I3089" s="10">
        <f t="shared" si="1294"/>
        <v>0</v>
      </c>
    </row>
    <row r="3090" spans="1:9" x14ac:dyDescent="0.25">
      <c r="A3090" s="30" t="s">
        <v>24</v>
      </c>
      <c r="B3090" s="11"/>
      <c r="C3090" s="12"/>
      <c r="D3090" s="28"/>
      <c r="E3090" s="28"/>
      <c r="F3090" s="28">
        <f t="shared" si="1293"/>
        <v>0</v>
      </c>
      <c r="G3090" s="10"/>
      <c r="H3090" s="15"/>
      <c r="I3090" s="10">
        <f t="shared" si="1294"/>
        <v>0</v>
      </c>
    </row>
    <row r="3091" spans="1:9" x14ac:dyDescent="0.25">
      <c r="A3091" s="31" t="s">
        <v>25</v>
      </c>
      <c r="B3091" s="11"/>
      <c r="C3091" s="12"/>
      <c r="D3091" s="28"/>
      <c r="E3091" s="28"/>
      <c r="F3091" s="28">
        <f t="shared" si="1293"/>
        <v>0</v>
      </c>
      <c r="G3091" s="10"/>
      <c r="H3091" s="15"/>
      <c r="I3091" s="10">
        <f t="shared" si="1294"/>
        <v>0</v>
      </c>
    </row>
    <row r="3092" spans="1:9" x14ac:dyDescent="0.25">
      <c r="A3092" s="31" t="s">
        <v>25</v>
      </c>
      <c r="B3092" s="11"/>
      <c r="C3092" s="12"/>
      <c r="D3092" s="28"/>
      <c r="E3092" s="28"/>
      <c r="F3092" s="28">
        <f t="shared" si="1293"/>
        <v>0</v>
      </c>
      <c r="G3092" s="10"/>
      <c r="H3092" s="15"/>
      <c r="I3092" s="10">
        <f t="shared" si="1294"/>
        <v>0</v>
      </c>
    </row>
    <row r="3093" spans="1:9" x14ac:dyDescent="0.25">
      <c r="A3093" s="31" t="s">
        <v>25</v>
      </c>
      <c r="B3093" s="11"/>
      <c r="C3093" s="12"/>
      <c r="D3093" s="28"/>
      <c r="E3093" s="28"/>
      <c r="F3093" s="28">
        <f t="shared" si="1293"/>
        <v>0</v>
      </c>
      <c r="G3093" s="10"/>
      <c r="H3093" s="15"/>
      <c r="I3093" s="10">
        <f t="shared" si="1294"/>
        <v>0</v>
      </c>
    </row>
    <row r="3094" spans="1:9" x14ac:dyDescent="0.25">
      <c r="A3094" s="31" t="s">
        <v>39</v>
      </c>
      <c r="B3094" s="11"/>
      <c r="C3094" s="12"/>
      <c r="D3094" s="28"/>
      <c r="E3094" s="28"/>
      <c r="F3094" s="28"/>
      <c r="G3094" s="10"/>
      <c r="H3094" s="15"/>
      <c r="I3094" s="10">
        <f t="shared" ref="I3094:I3096" si="1295">SUM(G3094*H3094)</f>
        <v>0</v>
      </c>
    </row>
    <row r="3095" spans="1:9" x14ac:dyDescent="0.25">
      <c r="A3095" s="31" t="s">
        <v>39</v>
      </c>
      <c r="B3095" s="11"/>
      <c r="C3095" s="12"/>
      <c r="D3095" s="28"/>
      <c r="E3095" s="28"/>
      <c r="F3095" s="28"/>
      <c r="G3095" s="10"/>
      <c r="H3095" s="15"/>
      <c r="I3095" s="10">
        <f t="shared" si="1295"/>
        <v>0</v>
      </c>
    </row>
    <row r="3096" spans="1:9" x14ac:dyDescent="0.25">
      <c r="A3096" s="31" t="s">
        <v>39</v>
      </c>
      <c r="B3096" s="11"/>
      <c r="C3096" s="12"/>
      <c r="D3096" s="28"/>
      <c r="E3096" s="28"/>
      <c r="F3096" s="28"/>
      <c r="G3096" s="10"/>
      <c r="H3096" s="15"/>
      <c r="I3096" s="10">
        <f t="shared" si="1295"/>
        <v>0</v>
      </c>
    </row>
    <row r="3097" spans="1:9" x14ac:dyDescent="0.25">
      <c r="A3097" s="32" t="s">
        <v>28</v>
      </c>
      <c r="B3097" s="11"/>
      <c r="C3097" s="12"/>
      <c r="D3097" s="28"/>
      <c r="E3097" s="28"/>
      <c r="F3097" s="28"/>
      <c r="G3097" s="10"/>
      <c r="H3097" s="15"/>
      <c r="I3097" s="10">
        <f t="shared" ref="I3097:I3115" si="1296">SUM(G3097*H3097)</f>
        <v>0</v>
      </c>
    </row>
    <row r="3098" spans="1:9" x14ac:dyDescent="0.25">
      <c r="A3098" s="32" t="s">
        <v>28</v>
      </c>
      <c r="B3098" s="11"/>
      <c r="C3098" s="12"/>
      <c r="D3098" s="28"/>
      <c r="E3098" s="28"/>
      <c r="F3098" s="28"/>
      <c r="G3098" s="10"/>
      <c r="H3098" s="15"/>
      <c r="I3098" s="10">
        <f t="shared" si="1296"/>
        <v>0</v>
      </c>
    </row>
    <row r="3099" spans="1:9" x14ac:dyDescent="0.25">
      <c r="A3099" s="32" t="s">
        <v>28</v>
      </c>
      <c r="B3099" s="11"/>
      <c r="C3099" s="12"/>
      <c r="D3099" s="28"/>
      <c r="E3099" s="28"/>
      <c r="F3099" s="28"/>
      <c r="G3099" s="10"/>
      <c r="H3099" s="15"/>
      <c r="I3099" s="10">
        <f t="shared" si="1296"/>
        <v>0</v>
      </c>
    </row>
    <row r="3100" spans="1:9" x14ac:dyDescent="0.25">
      <c r="A3100" t="s">
        <v>26</v>
      </c>
      <c r="B3100" s="11"/>
      <c r="C3100" s="12"/>
      <c r="D3100" s="28"/>
      <c r="E3100" s="28"/>
      <c r="F3100" s="28"/>
      <c r="G3100" s="33">
        <v>0.1</v>
      </c>
      <c r="H3100" s="15">
        <f>SUM(I3097:I3099)</f>
        <v>0</v>
      </c>
      <c r="I3100" s="10">
        <f t="shared" si="1296"/>
        <v>0</v>
      </c>
    </row>
    <row r="3101" spans="1:9" x14ac:dyDescent="0.25">
      <c r="B3101" s="11" t="s">
        <v>27</v>
      </c>
      <c r="C3101" s="12"/>
      <c r="D3101" s="28"/>
      <c r="E3101" s="28"/>
      <c r="F3101" s="28"/>
      <c r="G3101" s="10"/>
      <c r="H3101" s="15"/>
      <c r="I3101" s="10">
        <f t="shared" si="1296"/>
        <v>0</v>
      </c>
    </row>
    <row r="3102" spans="1:9" x14ac:dyDescent="0.25">
      <c r="B3102" s="11" t="s">
        <v>13</v>
      </c>
      <c r="C3102" s="12" t="s">
        <v>14</v>
      </c>
      <c r="D3102" s="28" t="s">
        <v>29</v>
      </c>
      <c r="E3102" s="28"/>
      <c r="F3102" s="28">
        <f>SUM(G3088:G3090)</f>
        <v>0</v>
      </c>
      <c r="G3102" s="34">
        <f>SUM(F3102)/20</f>
        <v>0</v>
      </c>
      <c r="H3102" s="23"/>
      <c r="I3102" s="10">
        <f t="shared" si="1296"/>
        <v>0</v>
      </c>
    </row>
    <row r="3103" spans="1:9" x14ac:dyDescent="0.25">
      <c r="B3103" s="11" t="s">
        <v>13</v>
      </c>
      <c r="C3103" s="12" t="s">
        <v>14</v>
      </c>
      <c r="D3103" s="28" t="s">
        <v>30</v>
      </c>
      <c r="E3103" s="28"/>
      <c r="F3103" s="28">
        <f>SUM(G3091:G3093)</f>
        <v>0</v>
      </c>
      <c r="G3103" s="34">
        <f>SUM(F3103)/10</f>
        <v>0</v>
      </c>
      <c r="H3103" s="23"/>
      <c r="I3103" s="10">
        <f t="shared" si="1296"/>
        <v>0</v>
      </c>
    </row>
    <row r="3104" spans="1:9" x14ac:dyDescent="0.25">
      <c r="B3104" s="11" t="s">
        <v>13</v>
      </c>
      <c r="C3104" s="12" t="s">
        <v>14</v>
      </c>
      <c r="D3104" s="28" t="s">
        <v>60</v>
      </c>
      <c r="E3104" s="28"/>
      <c r="F3104" s="69"/>
      <c r="G3104" s="34">
        <f>SUM(F3104)*0.25</f>
        <v>0</v>
      </c>
      <c r="H3104" s="23"/>
      <c r="I3104" s="10">
        <f t="shared" si="1296"/>
        <v>0</v>
      </c>
    </row>
    <row r="3105" spans="1:65" x14ac:dyDescent="0.25">
      <c r="B3105" s="11" t="s">
        <v>13</v>
      </c>
      <c r="C3105" s="12" t="s">
        <v>14</v>
      </c>
      <c r="D3105" s="28"/>
      <c r="E3105" s="28"/>
      <c r="F3105" s="28"/>
      <c r="G3105" s="34"/>
      <c r="H3105" s="23"/>
      <c r="I3105" s="10">
        <f t="shared" si="1296"/>
        <v>0</v>
      </c>
    </row>
    <row r="3106" spans="1:65" x14ac:dyDescent="0.25">
      <c r="B3106" s="11" t="s">
        <v>13</v>
      </c>
      <c r="C3106" s="12" t="s">
        <v>15</v>
      </c>
      <c r="D3106" s="28"/>
      <c r="E3106" s="28"/>
      <c r="F3106" s="28"/>
      <c r="G3106" s="34"/>
      <c r="H3106" s="23"/>
      <c r="I3106" s="10">
        <f t="shared" si="1296"/>
        <v>0</v>
      </c>
    </row>
    <row r="3107" spans="1:65" x14ac:dyDescent="0.25">
      <c r="B3107" s="11" t="s">
        <v>13</v>
      </c>
      <c r="C3107" s="12" t="s">
        <v>15</v>
      </c>
      <c r="D3107" s="28"/>
      <c r="E3107" s="28"/>
      <c r="F3107" s="28"/>
      <c r="G3107" s="34"/>
      <c r="H3107" s="23"/>
      <c r="I3107" s="10">
        <f t="shared" si="1296"/>
        <v>0</v>
      </c>
    </row>
    <row r="3108" spans="1:65" x14ac:dyDescent="0.25">
      <c r="B3108" s="11" t="s">
        <v>13</v>
      </c>
      <c r="C3108" s="12" t="s">
        <v>15</v>
      </c>
      <c r="D3108" s="28"/>
      <c r="E3108" s="28"/>
      <c r="F3108" s="28"/>
      <c r="G3108" s="34"/>
      <c r="H3108" s="23"/>
      <c r="I3108" s="10">
        <f t="shared" si="1296"/>
        <v>0</v>
      </c>
    </row>
    <row r="3109" spans="1:65" x14ac:dyDescent="0.25">
      <c r="B3109" s="11" t="s">
        <v>13</v>
      </c>
      <c r="C3109" s="12" t="s">
        <v>16</v>
      </c>
      <c r="D3109" s="28"/>
      <c r="E3109" s="28"/>
      <c r="F3109" s="28"/>
      <c r="G3109" s="34"/>
      <c r="H3109" s="23"/>
      <c r="I3109" s="10">
        <f t="shared" si="1296"/>
        <v>0</v>
      </c>
    </row>
    <row r="3110" spans="1:65" x14ac:dyDescent="0.25">
      <c r="B3110" s="11" t="s">
        <v>13</v>
      </c>
      <c r="C3110" s="12" t="s">
        <v>16</v>
      </c>
      <c r="D3110" s="28"/>
      <c r="E3110" s="28"/>
      <c r="F3110" s="28"/>
      <c r="G3110" s="34"/>
      <c r="H3110" s="23"/>
      <c r="I3110" s="10">
        <f t="shared" si="1296"/>
        <v>0</v>
      </c>
    </row>
    <row r="3111" spans="1:65" x14ac:dyDescent="0.25">
      <c r="B3111" s="11" t="s">
        <v>21</v>
      </c>
      <c r="C3111" s="12" t="s">
        <v>14</v>
      </c>
      <c r="D3111" s="28"/>
      <c r="E3111" s="28"/>
      <c r="F3111" s="28"/>
      <c r="G3111" s="22">
        <f>SUM(G3102:G3105)</f>
        <v>0</v>
      </c>
      <c r="H3111" s="15">
        <v>37.42</v>
      </c>
      <c r="I3111" s="10">
        <f t="shared" si="1296"/>
        <v>0</v>
      </c>
      <c r="K3111" s="5">
        <f>SUM(G3111)*I3086</f>
        <v>0</v>
      </c>
    </row>
    <row r="3112" spans="1:65" x14ac:dyDescent="0.25">
      <c r="B3112" s="11" t="s">
        <v>21</v>
      </c>
      <c r="C3112" s="12" t="s">
        <v>15</v>
      </c>
      <c r="D3112" s="28"/>
      <c r="E3112" s="28"/>
      <c r="F3112" s="28"/>
      <c r="G3112" s="22">
        <f>SUM(G3106:G3108)</f>
        <v>0</v>
      </c>
      <c r="H3112" s="15">
        <v>37.42</v>
      </c>
      <c r="I3112" s="10">
        <f t="shared" si="1296"/>
        <v>0</v>
      </c>
      <c r="L3112" s="5">
        <f>SUM(G3112)*I3086</f>
        <v>0</v>
      </c>
    </row>
    <row r="3113" spans="1:65" x14ac:dyDescent="0.25">
      <c r="B3113" s="11" t="s">
        <v>21</v>
      </c>
      <c r="C3113" s="12" t="s">
        <v>16</v>
      </c>
      <c r="D3113" s="28"/>
      <c r="E3113" s="28"/>
      <c r="F3113" s="28"/>
      <c r="G3113" s="22">
        <f>SUM(G3109:G3110)</f>
        <v>0</v>
      </c>
      <c r="H3113" s="15">
        <v>37.42</v>
      </c>
      <c r="I3113" s="10">
        <f t="shared" si="1296"/>
        <v>0</v>
      </c>
      <c r="M3113" s="5">
        <f>SUM(G3113)*I3086</f>
        <v>0</v>
      </c>
    </row>
    <row r="3114" spans="1:65" x14ac:dyDescent="0.25">
      <c r="B3114" s="11" t="s">
        <v>13</v>
      </c>
      <c r="C3114" s="12" t="s">
        <v>17</v>
      </c>
      <c r="D3114" s="28"/>
      <c r="E3114" s="28"/>
      <c r="F3114" s="28"/>
      <c r="G3114" s="34"/>
      <c r="H3114" s="15">
        <v>37.42</v>
      </c>
      <c r="I3114" s="10">
        <f t="shared" si="1296"/>
        <v>0</v>
      </c>
      <c r="L3114" s="5">
        <f>SUM(G3114)*I3086</f>
        <v>0</v>
      </c>
    </row>
    <row r="3115" spans="1:65" x14ac:dyDescent="0.25">
      <c r="B3115" s="11" t="s">
        <v>12</v>
      </c>
      <c r="C3115" s="12"/>
      <c r="D3115" s="28"/>
      <c r="E3115" s="28"/>
      <c r="F3115" s="28"/>
      <c r="G3115" s="10"/>
      <c r="H3115" s="15">
        <v>37.42</v>
      </c>
      <c r="I3115" s="10">
        <f t="shared" si="1296"/>
        <v>0</v>
      </c>
    </row>
    <row r="3116" spans="1:65" x14ac:dyDescent="0.25">
      <c r="B3116" s="11" t="s">
        <v>11</v>
      </c>
      <c r="C3116" s="12"/>
      <c r="D3116" s="28"/>
      <c r="E3116" s="28"/>
      <c r="F3116" s="28"/>
      <c r="G3116" s="10">
        <v>1</v>
      </c>
      <c r="H3116" s="15">
        <f>SUM(I3088:I3115)*0.01</f>
        <v>0</v>
      </c>
      <c r="I3116" s="10">
        <f>SUM(G3116*H3116)</f>
        <v>0</v>
      </c>
    </row>
    <row r="3117" spans="1:65" s="2" customFormat="1" x14ac:dyDescent="0.25">
      <c r="B3117" s="8" t="s">
        <v>10</v>
      </c>
      <c r="D3117" s="27"/>
      <c r="E3117" s="27"/>
      <c r="F3117" s="27"/>
      <c r="G3117" s="6">
        <f>SUM(G3111:G3114)</f>
        <v>0</v>
      </c>
      <c r="H3117" s="14"/>
      <c r="I3117" s="6">
        <f>SUM(I3088:I3116)</f>
        <v>0</v>
      </c>
      <c r="J3117" s="6">
        <f>SUM(I3117)*I3086</f>
        <v>0</v>
      </c>
      <c r="K3117" s="6">
        <f>SUM(K3111:K3116)</f>
        <v>0</v>
      </c>
      <c r="L3117" s="6">
        <f t="shared" ref="L3117" si="1297">SUM(L3111:L3116)</f>
        <v>0</v>
      </c>
      <c r="M3117" s="6">
        <f t="shared" ref="M3117" si="1298">SUM(M3111:M3116)</f>
        <v>0</v>
      </c>
    </row>
    <row r="3118" spans="1:65" ht="15.6" x14ac:dyDescent="0.3">
      <c r="A3118" s="309" t="s">
        <v>9</v>
      </c>
      <c r="B3118" s="310" t="str">
        <f>'JMS SHEDULE OF WORKS'!D100</f>
        <v>FF-06 Window ledge Café</v>
      </c>
      <c r="C3118" s="311"/>
      <c r="D3118" s="312" t="str">
        <f>'JMS SHEDULE OF WORKS'!F100</f>
        <v>4100mm X 485mm X 1050mm</v>
      </c>
      <c r="E3118" s="312"/>
      <c r="F3118" s="313" t="str">
        <f>'JMS SHEDULE OF WORKS'!J100</f>
        <v>RE-13</v>
      </c>
      <c r="G3118" s="314"/>
      <c r="H3118" s="315" t="s">
        <v>22</v>
      </c>
      <c r="I3118" s="316">
        <f>'JMS SHEDULE OF WORKS'!G100</f>
        <v>1</v>
      </c>
      <c r="J3118" s="314"/>
      <c r="K3118" s="314"/>
      <c r="L3118" s="314"/>
      <c r="M3118" s="314"/>
      <c r="N3118" s="309" t="s">
        <v>9</v>
      </c>
      <c r="O3118" s="310">
        <f>'JMS SHEDULE OF WORKS'!Q100</f>
        <v>36</v>
      </c>
      <c r="P3118" s="311"/>
      <c r="Q3118" s="312">
        <f>'JMS SHEDULE OF WORKS'!S100</f>
        <v>0</v>
      </c>
      <c r="R3118" s="312"/>
      <c r="S3118" s="313">
        <f>'JMS SHEDULE OF WORKS'!W100</f>
        <v>0</v>
      </c>
      <c r="T3118" s="314"/>
      <c r="U3118" s="315" t="s">
        <v>22</v>
      </c>
      <c r="V3118" s="316">
        <f>'JMS SHEDULE OF WORKS'!T100</f>
        <v>0</v>
      </c>
      <c r="W3118" s="314"/>
      <c r="X3118" s="314"/>
      <c r="Y3118" s="314"/>
      <c r="Z3118" s="314"/>
      <c r="AA3118" s="309" t="s">
        <v>9</v>
      </c>
      <c r="AB3118" s="310" t="str">
        <f>'JMS SHEDULE OF WORKS'!AD100</f>
        <v>Now revised to Egger laminate</v>
      </c>
      <c r="AC3118" s="311"/>
      <c r="AD3118" s="312">
        <f>'JMS SHEDULE OF WORKS'!AF100</f>
        <v>0</v>
      </c>
      <c r="AE3118" s="312"/>
      <c r="AF3118" s="313">
        <f>'JMS SHEDULE OF WORKS'!AJ100</f>
        <v>0</v>
      </c>
      <c r="AG3118" s="314"/>
      <c r="AH3118" s="315" t="s">
        <v>22</v>
      </c>
      <c r="AI3118" s="316">
        <f>'JMS SHEDULE OF WORKS'!AG100</f>
        <v>0</v>
      </c>
      <c r="AJ3118" s="314"/>
      <c r="AK3118" s="314"/>
      <c r="AL3118" s="314"/>
      <c r="AM3118" s="314"/>
      <c r="AN3118" s="309" t="s">
        <v>9</v>
      </c>
      <c r="AO3118" s="310">
        <f>'JMS SHEDULE OF WORKS'!AQ100</f>
        <v>0</v>
      </c>
      <c r="AP3118" s="311"/>
      <c r="AQ3118" s="312">
        <f>'JMS SHEDULE OF WORKS'!AS100</f>
        <v>0</v>
      </c>
      <c r="AR3118" s="312"/>
      <c r="AS3118" s="313">
        <f>'JMS SHEDULE OF WORKS'!AW100</f>
        <v>0</v>
      </c>
      <c r="AT3118" s="314"/>
      <c r="AU3118" s="315" t="s">
        <v>22</v>
      </c>
      <c r="AV3118" s="316">
        <f>'JMS SHEDULE OF WORKS'!AT100</f>
        <v>0</v>
      </c>
      <c r="AW3118" s="314"/>
      <c r="AX3118" s="314"/>
      <c r="AY3118" s="314"/>
      <c r="AZ3118" s="314"/>
      <c r="BA3118" s="3" t="s">
        <v>9</v>
      </c>
      <c r="BB3118" s="67">
        <f>'JMS SHEDULE OF WORKS'!BD100</f>
        <v>0</v>
      </c>
      <c r="BD3118" s="26">
        <f>'JMS SHEDULE OF WORKS'!BF100</f>
        <v>0</v>
      </c>
      <c r="BE3118" s="26"/>
      <c r="BF3118" s="68">
        <f>'JMS SHEDULE OF WORKS'!BJ100</f>
        <v>0</v>
      </c>
      <c r="BG3118" s="5"/>
      <c r="BH3118" s="13" t="s">
        <v>22</v>
      </c>
      <c r="BI3118" s="24">
        <f>'JMS SHEDULE OF WORKS'!BG100</f>
        <v>0</v>
      </c>
      <c r="BJ3118" s="5"/>
      <c r="BK3118" s="5"/>
      <c r="BL3118" s="5"/>
      <c r="BM3118" s="5"/>
    </row>
    <row r="3119" spans="1:65" s="2" customFormat="1" x14ac:dyDescent="0.25">
      <c r="A3119" s="317" t="str">
        <f>'JMS SHEDULE OF WORKS'!A100</f>
        <v>6881/95</v>
      </c>
      <c r="B3119" s="318" t="s">
        <v>3</v>
      </c>
      <c r="C3119" s="319" t="s">
        <v>4</v>
      </c>
      <c r="D3119" s="320" t="s">
        <v>5</v>
      </c>
      <c r="E3119" s="320" t="s">
        <v>5</v>
      </c>
      <c r="F3119" s="320" t="s">
        <v>23</v>
      </c>
      <c r="G3119" s="321" t="s">
        <v>6</v>
      </c>
      <c r="H3119" s="322" t="s">
        <v>7</v>
      </c>
      <c r="I3119" s="321" t="s">
        <v>8</v>
      </c>
      <c r="J3119" s="321"/>
      <c r="K3119" s="321" t="s">
        <v>18</v>
      </c>
      <c r="L3119" s="321" t="s">
        <v>19</v>
      </c>
      <c r="M3119" s="321" t="s">
        <v>20</v>
      </c>
      <c r="N3119" s="317">
        <f>'JMS SHEDULE OF WORKS'!N100</f>
        <v>4347.6675584500008</v>
      </c>
      <c r="O3119" s="318" t="s">
        <v>3</v>
      </c>
      <c r="P3119" s="319" t="s">
        <v>4</v>
      </c>
      <c r="Q3119" s="320" t="s">
        <v>5</v>
      </c>
      <c r="R3119" s="320" t="s">
        <v>5</v>
      </c>
      <c r="S3119" s="320" t="s">
        <v>23</v>
      </c>
      <c r="T3119" s="321" t="s">
        <v>6</v>
      </c>
      <c r="U3119" s="322" t="s">
        <v>7</v>
      </c>
      <c r="V3119" s="321" t="s">
        <v>8</v>
      </c>
      <c r="W3119" s="321"/>
      <c r="X3119" s="321" t="s">
        <v>18</v>
      </c>
      <c r="Y3119" s="321" t="s">
        <v>19</v>
      </c>
      <c r="Z3119" s="321" t="s">
        <v>20</v>
      </c>
      <c r="AA3119" s="317" t="str">
        <f>'JMS SHEDULE OF WORKS'!AA100</f>
        <v>Now revised to unfinished Oberflex from Shadbolts</v>
      </c>
      <c r="AB3119" s="318" t="s">
        <v>3</v>
      </c>
      <c r="AC3119" s="319" t="s">
        <v>4</v>
      </c>
      <c r="AD3119" s="320" t="s">
        <v>5</v>
      </c>
      <c r="AE3119" s="320" t="s">
        <v>5</v>
      </c>
      <c r="AF3119" s="320" t="s">
        <v>23</v>
      </c>
      <c r="AG3119" s="321" t="s">
        <v>6</v>
      </c>
      <c r="AH3119" s="322" t="s">
        <v>7</v>
      </c>
      <c r="AI3119" s="321" t="s">
        <v>8</v>
      </c>
      <c r="AJ3119" s="321"/>
      <c r="AK3119" s="321" t="s">
        <v>18</v>
      </c>
      <c r="AL3119" s="321" t="s">
        <v>19</v>
      </c>
      <c r="AM3119" s="321" t="s">
        <v>20</v>
      </c>
      <c r="AN3119" s="317">
        <f>'JMS SHEDULE OF WORKS'!AN100</f>
        <v>0</v>
      </c>
      <c r="AO3119" s="318" t="s">
        <v>3</v>
      </c>
      <c r="AP3119" s="319" t="s">
        <v>4</v>
      </c>
      <c r="AQ3119" s="320" t="s">
        <v>5</v>
      </c>
      <c r="AR3119" s="320" t="s">
        <v>5</v>
      </c>
      <c r="AS3119" s="320" t="s">
        <v>23</v>
      </c>
      <c r="AT3119" s="321" t="s">
        <v>6</v>
      </c>
      <c r="AU3119" s="322" t="s">
        <v>7</v>
      </c>
      <c r="AV3119" s="321" t="s">
        <v>8</v>
      </c>
      <c r="AW3119" s="321"/>
      <c r="AX3119" s="321" t="s">
        <v>18</v>
      </c>
      <c r="AY3119" s="321" t="s">
        <v>19</v>
      </c>
      <c r="AZ3119" s="321" t="s">
        <v>20</v>
      </c>
      <c r="BA3119" s="66">
        <f>'JMS SHEDULE OF WORKS'!BA100</f>
        <v>0</v>
      </c>
      <c r="BB3119" s="8" t="s">
        <v>3</v>
      </c>
      <c r="BC3119" s="2" t="s">
        <v>4</v>
      </c>
      <c r="BD3119" s="27" t="s">
        <v>5</v>
      </c>
      <c r="BE3119" s="27" t="s">
        <v>5</v>
      </c>
      <c r="BF3119" s="27" t="s">
        <v>23</v>
      </c>
      <c r="BG3119" s="6" t="s">
        <v>6</v>
      </c>
      <c r="BH3119" s="14" t="s">
        <v>7</v>
      </c>
      <c r="BI3119" s="6" t="s">
        <v>8</v>
      </c>
      <c r="BJ3119" s="6"/>
      <c r="BK3119" s="6" t="s">
        <v>18</v>
      </c>
      <c r="BL3119" s="6" t="s">
        <v>19</v>
      </c>
      <c r="BM3119" s="6" t="s">
        <v>20</v>
      </c>
    </row>
    <row r="3120" spans="1:65" x14ac:dyDescent="0.25">
      <c r="A3120" s="323" t="s">
        <v>24</v>
      </c>
      <c r="B3120" s="324" t="s">
        <v>1301</v>
      </c>
      <c r="C3120" s="325" t="s">
        <v>246</v>
      </c>
      <c r="D3120" s="326">
        <v>0.125</v>
      </c>
      <c r="E3120" s="326">
        <v>2.5000000000000001E-2</v>
      </c>
      <c r="F3120" s="326">
        <f t="shared" ref="F3120:F3125" si="1299">SUM(D3120*E3120)</f>
        <v>3.1250000000000002E-3</v>
      </c>
      <c r="G3120" s="22">
        <v>4.2</v>
      </c>
      <c r="H3120" s="23">
        <v>4566</v>
      </c>
      <c r="I3120" s="22">
        <f t="shared" ref="I3120:I3125" si="1300">SUM(F3120*G3120)*H3120</f>
        <v>59.928750000000008</v>
      </c>
      <c r="J3120" s="314"/>
      <c r="K3120" s="314"/>
      <c r="L3120" s="314"/>
      <c r="M3120" s="314"/>
      <c r="N3120" s="323" t="s">
        <v>24</v>
      </c>
      <c r="O3120" s="324" t="s">
        <v>1301</v>
      </c>
      <c r="P3120" s="325" t="s">
        <v>246</v>
      </c>
      <c r="Q3120" s="326">
        <v>0.125</v>
      </c>
      <c r="R3120" s="326">
        <v>2.5000000000000001E-2</v>
      </c>
      <c r="S3120" s="326">
        <f t="shared" ref="S3120:S3125" si="1301">SUM(Q3120*R3120)</f>
        <v>3.1250000000000002E-3</v>
      </c>
      <c r="T3120" s="22">
        <v>4.2</v>
      </c>
      <c r="U3120" s="23">
        <v>4566</v>
      </c>
      <c r="V3120" s="22">
        <f t="shared" ref="V3120:V3125" si="1302">SUM(S3120*T3120)*U3120</f>
        <v>59.928750000000008</v>
      </c>
      <c r="W3120" s="314"/>
      <c r="X3120" s="314"/>
      <c r="Y3120" s="314"/>
      <c r="Z3120" s="314"/>
      <c r="AA3120" s="323" t="s">
        <v>24</v>
      </c>
      <c r="AB3120" s="324" t="s">
        <v>1301</v>
      </c>
      <c r="AC3120" s="325" t="s">
        <v>246</v>
      </c>
      <c r="AD3120" s="326">
        <v>0.125</v>
      </c>
      <c r="AE3120" s="326">
        <v>2.5000000000000001E-2</v>
      </c>
      <c r="AF3120" s="326">
        <f t="shared" ref="AF3120:AF3125" si="1303">SUM(AD3120*AE3120)</f>
        <v>3.1250000000000002E-3</v>
      </c>
      <c r="AG3120" s="22">
        <v>4.2</v>
      </c>
      <c r="AH3120" s="23">
        <v>4566</v>
      </c>
      <c r="AI3120" s="22">
        <f t="shared" ref="AI3120:AI3125" si="1304">SUM(AF3120*AG3120)*AH3120</f>
        <v>59.928750000000008</v>
      </c>
      <c r="AJ3120" s="314"/>
      <c r="AK3120" s="314"/>
      <c r="AL3120" s="314"/>
      <c r="AM3120" s="314"/>
      <c r="AN3120" s="323" t="s">
        <v>24</v>
      </c>
      <c r="AO3120" s="324" t="s">
        <v>1301</v>
      </c>
      <c r="AP3120" s="325" t="s">
        <v>246</v>
      </c>
      <c r="AQ3120" s="326">
        <v>0.125</v>
      </c>
      <c r="AR3120" s="326">
        <v>2.5000000000000001E-2</v>
      </c>
      <c r="AS3120" s="326">
        <f t="shared" ref="AS3120:AS3125" si="1305">SUM(AQ3120*AR3120)</f>
        <v>3.1250000000000002E-3</v>
      </c>
      <c r="AT3120" s="22">
        <v>4.2</v>
      </c>
      <c r="AU3120" s="23">
        <v>4566</v>
      </c>
      <c r="AV3120" s="22">
        <f t="shared" ref="AV3120:AV3125" si="1306">SUM(AS3120*AT3120)*AU3120</f>
        <v>59.928750000000008</v>
      </c>
      <c r="AW3120" s="314"/>
      <c r="AX3120" s="314"/>
      <c r="AY3120" s="314"/>
      <c r="AZ3120" s="314"/>
      <c r="BA3120" s="30" t="s">
        <v>24</v>
      </c>
      <c r="BB3120" s="11" t="s">
        <v>1301</v>
      </c>
      <c r="BC3120" s="234" t="s">
        <v>1655</v>
      </c>
      <c r="BD3120" s="28">
        <v>0.125</v>
      </c>
      <c r="BE3120" s="28">
        <v>2.5000000000000001E-2</v>
      </c>
      <c r="BF3120" s="28">
        <f t="shared" ref="BF3120:BF3125" si="1307">SUM(BD3120*BE3120)</f>
        <v>3.1250000000000002E-3</v>
      </c>
      <c r="BG3120" s="10">
        <v>4.2</v>
      </c>
      <c r="BH3120" s="236">
        <v>3709</v>
      </c>
      <c r="BI3120" s="10">
        <f t="shared" ref="BI3120:BI3125" si="1308">SUM(BF3120*BG3120)*BH3120</f>
        <v>48.680625000000006</v>
      </c>
      <c r="BJ3120" s="5"/>
      <c r="BK3120" s="5"/>
      <c r="BL3120" s="5"/>
      <c r="BM3120" s="5"/>
    </row>
    <row r="3121" spans="1:65" x14ac:dyDescent="0.25">
      <c r="A3121" s="323" t="s">
        <v>24</v>
      </c>
      <c r="B3121" s="324" t="s">
        <v>1172</v>
      </c>
      <c r="C3121" s="325" t="s">
        <v>246</v>
      </c>
      <c r="D3121" s="326">
        <v>0.15</v>
      </c>
      <c r="E3121" s="326">
        <v>3.7999999999999999E-2</v>
      </c>
      <c r="F3121" s="326">
        <f t="shared" si="1299"/>
        <v>5.6999999999999993E-3</v>
      </c>
      <c r="G3121" s="22">
        <v>4.2</v>
      </c>
      <c r="H3121" s="23">
        <v>5306</v>
      </c>
      <c r="I3121" s="22">
        <f t="shared" si="1300"/>
        <v>127.02564</v>
      </c>
      <c r="J3121" s="314"/>
      <c r="K3121" s="314"/>
      <c r="L3121" s="314"/>
      <c r="M3121" s="314"/>
      <c r="N3121" s="323" t="s">
        <v>24</v>
      </c>
      <c r="O3121" s="324" t="s">
        <v>1172</v>
      </c>
      <c r="P3121" s="325" t="s">
        <v>246</v>
      </c>
      <c r="Q3121" s="326">
        <v>0.15</v>
      </c>
      <c r="R3121" s="326">
        <v>3.7999999999999999E-2</v>
      </c>
      <c r="S3121" s="326">
        <f t="shared" si="1301"/>
        <v>5.6999999999999993E-3</v>
      </c>
      <c r="T3121" s="22">
        <v>4.2</v>
      </c>
      <c r="U3121" s="23">
        <v>5306</v>
      </c>
      <c r="V3121" s="22">
        <f t="shared" si="1302"/>
        <v>127.02564</v>
      </c>
      <c r="W3121" s="314"/>
      <c r="X3121" s="314"/>
      <c r="Y3121" s="314"/>
      <c r="Z3121" s="314"/>
      <c r="AA3121" s="323" t="s">
        <v>24</v>
      </c>
      <c r="AB3121" s="324" t="s">
        <v>1172</v>
      </c>
      <c r="AC3121" s="325" t="s">
        <v>246</v>
      </c>
      <c r="AD3121" s="326">
        <v>0.15</v>
      </c>
      <c r="AE3121" s="326">
        <v>3.7999999999999999E-2</v>
      </c>
      <c r="AF3121" s="326">
        <f t="shared" si="1303"/>
        <v>5.6999999999999993E-3</v>
      </c>
      <c r="AG3121" s="22">
        <v>4.2</v>
      </c>
      <c r="AH3121" s="23">
        <v>5306</v>
      </c>
      <c r="AI3121" s="22">
        <f t="shared" si="1304"/>
        <v>127.02564</v>
      </c>
      <c r="AJ3121" s="314"/>
      <c r="AK3121" s="314"/>
      <c r="AL3121" s="314"/>
      <c r="AM3121" s="314"/>
      <c r="AN3121" s="323" t="s">
        <v>24</v>
      </c>
      <c r="AO3121" s="324" t="s">
        <v>1172</v>
      </c>
      <c r="AP3121" s="325" t="s">
        <v>246</v>
      </c>
      <c r="AQ3121" s="326">
        <v>0.15</v>
      </c>
      <c r="AR3121" s="326">
        <v>3.7999999999999999E-2</v>
      </c>
      <c r="AS3121" s="326">
        <f t="shared" si="1305"/>
        <v>5.6999999999999993E-3</v>
      </c>
      <c r="AT3121" s="22">
        <v>4.2</v>
      </c>
      <c r="AU3121" s="23">
        <v>5306</v>
      </c>
      <c r="AV3121" s="22">
        <f t="shared" si="1306"/>
        <v>127.02564</v>
      </c>
      <c r="AW3121" s="314"/>
      <c r="AX3121" s="314"/>
      <c r="AY3121" s="314"/>
      <c r="AZ3121" s="314"/>
      <c r="BA3121" s="30" t="s">
        <v>24</v>
      </c>
      <c r="BB3121" s="11" t="s">
        <v>1172</v>
      </c>
      <c r="BC3121" s="234" t="s">
        <v>1655</v>
      </c>
      <c r="BD3121" s="28">
        <v>0.15</v>
      </c>
      <c r="BE3121" s="28">
        <v>3.7999999999999999E-2</v>
      </c>
      <c r="BF3121" s="28">
        <f t="shared" si="1307"/>
        <v>5.6999999999999993E-3</v>
      </c>
      <c r="BG3121" s="10">
        <v>4.2</v>
      </c>
      <c r="BH3121" s="236">
        <v>3828</v>
      </c>
      <c r="BI3121" s="10">
        <f t="shared" si="1308"/>
        <v>91.642319999999998</v>
      </c>
      <c r="BJ3121" s="5"/>
      <c r="BK3121" s="5"/>
      <c r="BL3121" s="5"/>
      <c r="BM3121" s="5"/>
    </row>
    <row r="3122" spans="1:65" x14ac:dyDescent="0.25">
      <c r="A3122" s="323" t="s">
        <v>24</v>
      </c>
      <c r="B3122" s="324"/>
      <c r="C3122" s="325"/>
      <c r="D3122" s="326"/>
      <c r="E3122" s="326"/>
      <c r="F3122" s="326">
        <f t="shared" si="1299"/>
        <v>0</v>
      </c>
      <c r="G3122" s="22"/>
      <c r="H3122" s="23"/>
      <c r="I3122" s="22">
        <f t="shared" si="1300"/>
        <v>0</v>
      </c>
      <c r="J3122" s="314"/>
      <c r="K3122" s="314"/>
      <c r="L3122" s="314"/>
      <c r="M3122" s="314"/>
      <c r="N3122" s="323" t="s">
        <v>24</v>
      </c>
      <c r="O3122" s="324"/>
      <c r="P3122" s="325"/>
      <c r="Q3122" s="326"/>
      <c r="R3122" s="326"/>
      <c r="S3122" s="326">
        <f t="shared" si="1301"/>
        <v>0</v>
      </c>
      <c r="T3122" s="22"/>
      <c r="U3122" s="23"/>
      <c r="V3122" s="22">
        <f t="shared" si="1302"/>
        <v>0</v>
      </c>
      <c r="W3122" s="314"/>
      <c r="X3122" s="314"/>
      <c r="Y3122" s="314"/>
      <c r="Z3122" s="314"/>
      <c r="AA3122" s="323" t="s">
        <v>24</v>
      </c>
      <c r="AB3122" s="324"/>
      <c r="AC3122" s="325"/>
      <c r="AD3122" s="326"/>
      <c r="AE3122" s="326"/>
      <c r="AF3122" s="326">
        <f t="shared" si="1303"/>
        <v>0</v>
      </c>
      <c r="AG3122" s="22"/>
      <c r="AH3122" s="23"/>
      <c r="AI3122" s="22">
        <f t="shared" si="1304"/>
        <v>0</v>
      </c>
      <c r="AJ3122" s="314"/>
      <c r="AK3122" s="314"/>
      <c r="AL3122" s="314"/>
      <c r="AM3122" s="314"/>
      <c r="AN3122" s="323" t="s">
        <v>24</v>
      </c>
      <c r="AO3122" s="324"/>
      <c r="AP3122" s="325"/>
      <c r="AQ3122" s="326"/>
      <c r="AR3122" s="326"/>
      <c r="AS3122" s="326">
        <f t="shared" si="1305"/>
        <v>0</v>
      </c>
      <c r="AT3122" s="22"/>
      <c r="AU3122" s="23"/>
      <c r="AV3122" s="22">
        <f t="shared" si="1306"/>
        <v>0</v>
      </c>
      <c r="AW3122" s="314"/>
      <c r="AX3122" s="314"/>
      <c r="AY3122" s="314"/>
      <c r="AZ3122" s="314"/>
      <c r="BA3122" s="30" t="s">
        <v>24</v>
      </c>
      <c r="BB3122" s="11"/>
      <c r="BC3122" s="12"/>
      <c r="BD3122" s="28"/>
      <c r="BE3122" s="28"/>
      <c r="BF3122" s="28">
        <f t="shared" si="1307"/>
        <v>0</v>
      </c>
      <c r="BG3122" s="10"/>
      <c r="BH3122" s="15"/>
      <c r="BI3122" s="10">
        <f t="shared" si="1308"/>
        <v>0</v>
      </c>
      <c r="BJ3122" s="5"/>
      <c r="BK3122" s="5"/>
      <c r="BL3122" s="5"/>
      <c r="BM3122" s="5"/>
    </row>
    <row r="3123" spans="1:65" x14ac:dyDescent="0.25">
      <c r="A3123" s="327" t="s">
        <v>25</v>
      </c>
      <c r="B3123" s="324" t="s">
        <v>1289</v>
      </c>
      <c r="C3123" s="325" t="s">
        <v>1195</v>
      </c>
      <c r="D3123" s="326">
        <v>2.1</v>
      </c>
      <c r="E3123" s="326">
        <v>0.1</v>
      </c>
      <c r="F3123" s="326">
        <f t="shared" si="1299"/>
        <v>0.21000000000000002</v>
      </c>
      <c r="G3123" s="22">
        <v>6</v>
      </c>
      <c r="H3123" s="23">
        <v>12</v>
      </c>
      <c r="I3123" s="22">
        <f t="shared" si="1300"/>
        <v>15.120000000000003</v>
      </c>
      <c r="J3123" s="314"/>
      <c r="K3123" s="314"/>
      <c r="L3123" s="314"/>
      <c r="M3123" s="314"/>
      <c r="N3123" s="327" t="s">
        <v>25</v>
      </c>
      <c r="O3123" s="324" t="s">
        <v>1289</v>
      </c>
      <c r="P3123" s="325" t="s">
        <v>1195</v>
      </c>
      <c r="Q3123" s="326">
        <v>2.1</v>
      </c>
      <c r="R3123" s="326">
        <v>0.1</v>
      </c>
      <c r="S3123" s="326">
        <f t="shared" si="1301"/>
        <v>0.21000000000000002</v>
      </c>
      <c r="T3123" s="22">
        <v>6</v>
      </c>
      <c r="U3123" s="23">
        <v>12</v>
      </c>
      <c r="V3123" s="22">
        <f t="shared" si="1302"/>
        <v>15.120000000000003</v>
      </c>
      <c r="W3123" s="314"/>
      <c r="X3123" s="314"/>
      <c r="Y3123" s="314"/>
      <c r="Z3123" s="314"/>
      <c r="AA3123" s="327" t="s">
        <v>25</v>
      </c>
      <c r="AB3123" s="324" t="s">
        <v>1289</v>
      </c>
      <c r="AC3123" s="325" t="s">
        <v>1195</v>
      </c>
      <c r="AD3123" s="326">
        <v>2.1</v>
      </c>
      <c r="AE3123" s="326">
        <v>0.1</v>
      </c>
      <c r="AF3123" s="326">
        <f t="shared" si="1303"/>
        <v>0.21000000000000002</v>
      </c>
      <c r="AG3123" s="22">
        <v>6</v>
      </c>
      <c r="AH3123" s="23">
        <v>12</v>
      </c>
      <c r="AI3123" s="22">
        <f t="shared" si="1304"/>
        <v>15.120000000000003</v>
      </c>
      <c r="AJ3123" s="314"/>
      <c r="AK3123" s="314"/>
      <c r="AL3123" s="314"/>
      <c r="AM3123" s="314"/>
      <c r="AN3123" s="327" t="s">
        <v>25</v>
      </c>
      <c r="AO3123" s="324" t="s">
        <v>1289</v>
      </c>
      <c r="AP3123" s="325" t="s">
        <v>1195</v>
      </c>
      <c r="AQ3123" s="326">
        <v>2.1</v>
      </c>
      <c r="AR3123" s="326">
        <v>0.1</v>
      </c>
      <c r="AS3123" s="326">
        <f t="shared" si="1305"/>
        <v>0.21000000000000002</v>
      </c>
      <c r="AT3123" s="22">
        <v>6</v>
      </c>
      <c r="AU3123" s="23">
        <v>12</v>
      </c>
      <c r="AV3123" s="22">
        <f t="shared" si="1306"/>
        <v>15.120000000000003</v>
      </c>
      <c r="AW3123" s="314"/>
      <c r="AX3123" s="314"/>
      <c r="AY3123" s="314"/>
      <c r="AZ3123" s="314"/>
      <c r="BA3123" s="31" t="s">
        <v>25</v>
      </c>
      <c r="BB3123" s="11" t="s">
        <v>1289</v>
      </c>
      <c r="BC3123" s="12" t="s">
        <v>1195</v>
      </c>
      <c r="BD3123" s="28">
        <v>2.1</v>
      </c>
      <c r="BE3123" s="28">
        <v>0.1</v>
      </c>
      <c r="BF3123" s="28">
        <f t="shared" si="1307"/>
        <v>0.21000000000000002</v>
      </c>
      <c r="BG3123" s="10">
        <v>6</v>
      </c>
      <c r="BH3123" s="15">
        <v>12</v>
      </c>
      <c r="BI3123" s="10">
        <f t="shared" si="1308"/>
        <v>15.120000000000003</v>
      </c>
      <c r="BJ3123" s="5"/>
      <c r="BK3123" s="5"/>
      <c r="BL3123" s="5"/>
      <c r="BM3123" s="5"/>
    </row>
    <row r="3124" spans="1:65" x14ac:dyDescent="0.25">
      <c r="A3124" s="327" t="s">
        <v>25</v>
      </c>
      <c r="B3124" s="324"/>
      <c r="C3124" s="325"/>
      <c r="D3124" s="326"/>
      <c r="E3124" s="326"/>
      <c r="F3124" s="326">
        <f t="shared" si="1299"/>
        <v>0</v>
      </c>
      <c r="G3124" s="22"/>
      <c r="H3124" s="23"/>
      <c r="I3124" s="22">
        <f t="shared" si="1300"/>
        <v>0</v>
      </c>
      <c r="J3124" s="314"/>
      <c r="K3124" s="314"/>
      <c r="L3124" s="314"/>
      <c r="M3124" s="314"/>
      <c r="N3124" s="327" t="s">
        <v>25</v>
      </c>
      <c r="O3124" s="324"/>
      <c r="P3124" s="325"/>
      <c r="Q3124" s="326"/>
      <c r="R3124" s="326"/>
      <c r="S3124" s="326">
        <f t="shared" si="1301"/>
        <v>0</v>
      </c>
      <c r="T3124" s="22"/>
      <c r="U3124" s="23"/>
      <c r="V3124" s="22">
        <f t="shared" si="1302"/>
        <v>0</v>
      </c>
      <c r="W3124" s="314"/>
      <c r="X3124" s="314"/>
      <c r="Y3124" s="314"/>
      <c r="Z3124" s="314"/>
      <c r="AA3124" s="327" t="s">
        <v>25</v>
      </c>
      <c r="AB3124" s="324"/>
      <c r="AC3124" s="325"/>
      <c r="AD3124" s="326"/>
      <c r="AE3124" s="326"/>
      <c r="AF3124" s="326">
        <f t="shared" si="1303"/>
        <v>0</v>
      </c>
      <c r="AG3124" s="22"/>
      <c r="AH3124" s="23"/>
      <c r="AI3124" s="22">
        <f t="shared" si="1304"/>
        <v>0</v>
      </c>
      <c r="AJ3124" s="314"/>
      <c r="AK3124" s="314"/>
      <c r="AL3124" s="314"/>
      <c r="AM3124" s="314"/>
      <c r="AN3124" s="327" t="s">
        <v>25</v>
      </c>
      <c r="AO3124" s="324"/>
      <c r="AP3124" s="325"/>
      <c r="AQ3124" s="326"/>
      <c r="AR3124" s="326"/>
      <c r="AS3124" s="326">
        <f t="shared" si="1305"/>
        <v>0</v>
      </c>
      <c r="AT3124" s="22"/>
      <c r="AU3124" s="23"/>
      <c r="AV3124" s="22">
        <f t="shared" si="1306"/>
        <v>0</v>
      </c>
      <c r="AW3124" s="314"/>
      <c r="AX3124" s="314"/>
      <c r="AY3124" s="314"/>
      <c r="AZ3124" s="314"/>
      <c r="BA3124" s="31" t="s">
        <v>25</v>
      </c>
      <c r="BB3124" s="11"/>
      <c r="BC3124" s="12"/>
      <c r="BD3124" s="28"/>
      <c r="BE3124" s="28"/>
      <c r="BF3124" s="28">
        <f t="shared" si="1307"/>
        <v>0</v>
      </c>
      <c r="BG3124" s="10"/>
      <c r="BH3124" s="15"/>
      <c r="BI3124" s="10">
        <f t="shared" si="1308"/>
        <v>0</v>
      </c>
      <c r="BJ3124" s="5"/>
      <c r="BK3124" s="5"/>
      <c r="BL3124" s="5"/>
      <c r="BM3124" s="5"/>
    </row>
    <row r="3125" spans="1:65" x14ac:dyDescent="0.25">
      <c r="A3125" s="327" t="s">
        <v>25</v>
      </c>
      <c r="B3125" s="324"/>
      <c r="C3125" s="325"/>
      <c r="D3125" s="326"/>
      <c r="E3125" s="326"/>
      <c r="F3125" s="326">
        <f t="shared" si="1299"/>
        <v>0</v>
      </c>
      <c r="G3125" s="22"/>
      <c r="H3125" s="23"/>
      <c r="I3125" s="22">
        <f t="shared" si="1300"/>
        <v>0</v>
      </c>
      <c r="J3125" s="314"/>
      <c r="K3125" s="314"/>
      <c r="L3125" s="314"/>
      <c r="M3125" s="314"/>
      <c r="N3125" s="327" t="s">
        <v>25</v>
      </c>
      <c r="O3125" s="324"/>
      <c r="P3125" s="325"/>
      <c r="Q3125" s="326"/>
      <c r="R3125" s="326"/>
      <c r="S3125" s="326">
        <f t="shared" si="1301"/>
        <v>0</v>
      </c>
      <c r="T3125" s="22"/>
      <c r="U3125" s="23"/>
      <c r="V3125" s="22">
        <f t="shared" si="1302"/>
        <v>0</v>
      </c>
      <c r="W3125" s="314"/>
      <c r="X3125" s="314"/>
      <c r="Y3125" s="314"/>
      <c r="Z3125" s="314"/>
      <c r="AA3125" s="327" t="s">
        <v>25</v>
      </c>
      <c r="AB3125" s="324"/>
      <c r="AC3125" s="325"/>
      <c r="AD3125" s="326"/>
      <c r="AE3125" s="326"/>
      <c r="AF3125" s="326">
        <f t="shared" si="1303"/>
        <v>0</v>
      </c>
      <c r="AG3125" s="22"/>
      <c r="AH3125" s="23"/>
      <c r="AI3125" s="22">
        <f t="shared" si="1304"/>
        <v>0</v>
      </c>
      <c r="AJ3125" s="314"/>
      <c r="AK3125" s="314"/>
      <c r="AL3125" s="314"/>
      <c r="AM3125" s="314"/>
      <c r="AN3125" s="327" t="s">
        <v>25</v>
      </c>
      <c r="AO3125" s="324"/>
      <c r="AP3125" s="325"/>
      <c r="AQ3125" s="326"/>
      <c r="AR3125" s="326"/>
      <c r="AS3125" s="326">
        <f t="shared" si="1305"/>
        <v>0</v>
      </c>
      <c r="AT3125" s="22"/>
      <c r="AU3125" s="23"/>
      <c r="AV3125" s="22">
        <f t="shared" si="1306"/>
        <v>0</v>
      </c>
      <c r="AW3125" s="314"/>
      <c r="AX3125" s="314"/>
      <c r="AY3125" s="314"/>
      <c r="AZ3125" s="314"/>
      <c r="BA3125" s="31" t="s">
        <v>25</v>
      </c>
      <c r="BB3125" s="11"/>
      <c r="BC3125" s="12"/>
      <c r="BD3125" s="28"/>
      <c r="BE3125" s="28"/>
      <c r="BF3125" s="28">
        <f t="shared" si="1307"/>
        <v>0</v>
      </c>
      <c r="BG3125" s="10"/>
      <c r="BH3125" s="15"/>
      <c r="BI3125" s="10">
        <f t="shared" si="1308"/>
        <v>0</v>
      </c>
      <c r="BJ3125" s="5"/>
      <c r="BK3125" s="5"/>
      <c r="BL3125" s="5"/>
      <c r="BM3125" s="5"/>
    </row>
    <row r="3126" spans="1:65" x14ac:dyDescent="0.25">
      <c r="A3126" s="327" t="s">
        <v>39</v>
      </c>
      <c r="B3126" s="324"/>
      <c r="C3126" s="325"/>
      <c r="D3126" s="326"/>
      <c r="E3126" s="326"/>
      <c r="F3126" s="326"/>
      <c r="G3126" s="22"/>
      <c r="H3126" s="23"/>
      <c r="I3126" s="22">
        <f t="shared" ref="I3126:I3128" si="1309">SUM(G3126*H3126)</f>
        <v>0</v>
      </c>
      <c r="J3126" s="314"/>
      <c r="K3126" s="314"/>
      <c r="L3126" s="314"/>
      <c r="M3126" s="314"/>
      <c r="N3126" s="327" t="s">
        <v>39</v>
      </c>
      <c r="O3126" s="324"/>
      <c r="P3126" s="325"/>
      <c r="Q3126" s="326"/>
      <c r="R3126" s="326"/>
      <c r="S3126" s="326"/>
      <c r="T3126" s="22"/>
      <c r="U3126" s="23"/>
      <c r="V3126" s="22">
        <f t="shared" ref="V3126:V3128" si="1310">SUM(T3126*U3126)</f>
        <v>0</v>
      </c>
      <c r="W3126" s="314"/>
      <c r="X3126" s="314"/>
      <c r="Y3126" s="314"/>
      <c r="Z3126" s="314"/>
      <c r="AA3126" s="327" t="s">
        <v>39</v>
      </c>
      <c r="AB3126" s="324"/>
      <c r="AC3126" s="325"/>
      <c r="AD3126" s="326"/>
      <c r="AE3126" s="326"/>
      <c r="AF3126" s="326"/>
      <c r="AG3126" s="22"/>
      <c r="AH3126" s="23"/>
      <c r="AI3126" s="22">
        <f t="shared" ref="AI3126:AI3147" si="1311">SUM(AG3126*AH3126)</f>
        <v>0</v>
      </c>
      <c r="AJ3126" s="314"/>
      <c r="AK3126" s="314"/>
      <c r="AL3126" s="314"/>
      <c r="AM3126" s="314"/>
      <c r="AN3126" s="327" t="s">
        <v>39</v>
      </c>
      <c r="AO3126" s="324"/>
      <c r="AP3126" s="325"/>
      <c r="AQ3126" s="326"/>
      <c r="AR3126" s="326"/>
      <c r="AS3126" s="326"/>
      <c r="AT3126" s="22"/>
      <c r="AU3126" s="23"/>
      <c r="AV3126" s="22">
        <f t="shared" ref="AV3126:AV3147" si="1312">SUM(AT3126*AU3126)</f>
        <v>0</v>
      </c>
      <c r="AW3126" s="314"/>
      <c r="AX3126" s="314"/>
      <c r="AY3126" s="314"/>
      <c r="AZ3126" s="314"/>
      <c r="BA3126" s="31" t="s">
        <v>39</v>
      </c>
      <c r="BB3126" s="11"/>
      <c r="BC3126" s="12"/>
      <c r="BD3126" s="28"/>
      <c r="BE3126" s="28"/>
      <c r="BF3126" s="28"/>
      <c r="BG3126" s="10"/>
      <c r="BH3126" s="15"/>
      <c r="BI3126" s="10">
        <f t="shared" ref="BI3126:BI3147" si="1313">SUM(BG3126*BH3126)</f>
        <v>0</v>
      </c>
      <c r="BJ3126" s="5"/>
      <c r="BK3126" s="5"/>
      <c r="BL3126" s="5"/>
      <c r="BM3126" s="5"/>
    </row>
    <row r="3127" spans="1:65" x14ac:dyDescent="0.25">
      <c r="A3127" s="327" t="s">
        <v>39</v>
      </c>
      <c r="B3127" s="324"/>
      <c r="C3127" s="325"/>
      <c r="D3127" s="326"/>
      <c r="E3127" s="326"/>
      <c r="F3127" s="326"/>
      <c r="G3127" s="22"/>
      <c r="H3127" s="23"/>
      <c r="I3127" s="22">
        <f t="shared" si="1309"/>
        <v>0</v>
      </c>
      <c r="J3127" s="314"/>
      <c r="K3127" s="314"/>
      <c r="L3127" s="314"/>
      <c r="M3127" s="314"/>
      <c r="N3127" s="327" t="s">
        <v>39</v>
      </c>
      <c r="O3127" s="324"/>
      <c r="P3127" s="325"/>
      <c r="Q3127" s="326"/>
      <c r="R3127" s="326"/>
      <c r="S3127" s="326"/>
      <c r="T3127" s="22"/>
      <c r="U3127" s="23"/>
      <c r="V3127" s="22">
        <f t="shared" si="1310"/>
        <v>0</v>
      </c>
      <c r="W3127" s="314"/>
      <c r="X3127" s="314"/>
      <c r="Y3127" s="314"/>
      <c r="Z3127" s="314"/>
      <c r="AA3127" s="327" t="s">
        <v>39</v>
      </c>
      <c r="AB3127" s="324"/>
      <c r="AC3127" s="325"/>
      <c r="AD3127" s="326"/>
      <c r="AE3127" s="326"/>
      <c r="AF3127" s="326"/>
      <c r="AG3127" s="22"/>
      <c r="AH3127" s="23"/>
      <c r="AI3127" s="22">
        <f t="shared" si="1311"/>
        <v>0</v>
      </c>
      <c r="AJ3127" s="314"/>
      <c r="AK3127" s="314"/>
      <c r="AL3127" s="314"/>
      <c r="AM3127" s="314"/>
      <c r="AN3127" s="327" t="s">
        <v>39</v>
      </c>
      <c r="AO3127" s="324"/>
      <c r="AP3127" s="325"/>
      <c r="AQ3127" s="326"/>
      <c r="AR3127" s="326"/>
      <c r="AS3127" s="326"/>
      <c r="AT3127" s="22"/>
      <c r="AU3127" s="23"/>
      <c r="AV3127" s="22">
        <f t="shared" si="1312"/>
        <v>0</v>
      </c>
      <c r="AW3127" s="314"/>
      <c r="AX3127" s="314"/>
      <c r="AY3127" s="314"/>
      <c r="AZ3127" s="314"/>
      <c r="BA3127" s="31" t="s">
        <v>39</v>
      </c>
      <c r="BB3127" s="11"/>
      <c r="BC3127" s="12"/>
      <c r="BD3127" s="28"/>
      <c r="BE3127" s="28"/>
      <c r="BF3127" s="28"/>
      <c r="BG3127" s="10"/>
      <c r="BH3127" s="15"/>
      <c r="BI3127" s="10">
        <f t="shared" si="1313"/>
        <v>0</v>
      </c>
      <c r="BJ3127" s="5"/>
      <c r="BK3127" s="5"/>
      <c r="BL3127" s="5"/>
      <c r="BM3127" s="5"/>
    </row>
    <row r="3128" spans="1:65" x14ac:dyDescent="0.25">
      <c r="A3128" s="327" t="s">
        <v>39</v>
      </c>
      <c r="B3128" s="324"/>
      <c r="C3128" s="325"/>
      <c r="D3128" s="326"/>
      <c r="E3128" s="326"/>
      <c r="F3128" s="326"/>
      <c r="G3128" s="22"/>
      <c r="H3128" s="23"/>
      <c r="I3128" s="22">
        <f t="shared" si="1309"/>
        <v>0</v>
      </c>
      <c r="J3128" s="314"/>
      <c r="K3128" s="314"/>
      <c r="L3128" s="314"/>
      <c r="M3128" s="314"/>
      <c r="N3128" s="327" t="s">
        <v>39</v>
      </c>
      <c r="O3128" s="324"/>
      <c r="P3128" s="325"/>
      <c r="Q3128" s="326"/>
      <c r="R3128" s="326"/>
      <c r="S3128" s="326"/>
      <c r="T3128" s="22"/>
      <c r="U3128" s="23"/>
      <c r="V3128" s="22">
        <f t="shared" si="1310"/>
        <v>0</v>
      </c>
      <c r="W3128" s="314"/>
      <c r="X3128" s="314"/>
      <c r="Y3128" s="314"/>
      <c r="Z3128" s="314"/>
      <c r="AA3128" s="327" t="s">
        <v>39</v>
      </c>
      <c r="AB3128" s="324"/>
      <c r="AC3128" s="325"/>
      <c r="AD3128" s="326"/>
      <c r="AE3128" s="326"/>
      <c r="AF3128" s="326"/>
      <c r="AG3128" s="22"/>
      <c r="AH3128" s="23"/>
      <c r="AI3128" s="22">
        <f t="shared" si="1311"/>
        <v>0</v>
      </c>
      <c r="AJ3128" s="314"/>
      <c r="AK3128" s="314"/>
      <c r="AL3128" s="314"/>
      <c r="AM3128" s="314"/>
      <c r="AN3128" s="327" t="s">
        <v>39</v>
      </c>
      <c r="AO3128" s="324"/>
      <c r="AP3128" s="325"/>
      <c r="AQ3128" s="326"/>
      <c r="AR3128" s="326"/>
      <c r="AS3128" s="326"/>
      <c r="AT3128" s="22"/>
      <c r="AU3128" s="23"/>
      <c r="AV3128" s="22">
        <f t="shared" si="1312"/>
        <v>0</v>
      </c>
      <c r="AW3128" s="314"/>
      <c r="AX3128" s="314"/>
      <c r="AY3128" s="314"/>
      <c r="AZ3128" s="314"/>
      <c r="BA3128" s="31" t="s">
        <v>39</v>
      </c>
      <c r="BB3128" s="11"/>
      <c r="BC3128" s="12"/>
      <c r="BD3128" s="28"/>
      <c r="BE3128" s="28"/>
      <c r="BF3128" s="28"/>
      <c r="BG3128" s="10"/>
      <c r="BH3128" s="15"/>
      <c r="BI3128" s="10">
        <f t="shared" si="1313"/>
        <v>0</v>
      </c>
      <c r="BJ3128" s="5"/>
      <c r="BK3128" s="5"/>
      <c r="BL3128" s="5"/>
      <c r="BM3128" s="5"/>
    </row>
    <row r="3129" spans="1:65" x14ac:dyDescent="0.25">
      <c r="A3129" s="328" t="s">
        <v>28</v>
      </c>
      <c r="B3129" s="324" t="s">
        <v>1302</v>
      </c>
      <c r="C3129" s="325"/>
      <c r="D3129" s="326"/>
      <c r="E3129" s="326"/>
      <c r="F3129" s="326"/>
      <c r="G3129" s="22">
        <v>1</v>
      </c>
      <c r="H3129" s="23">
        <v>1140</v>
      </c>
      <c r="I3129" s="22">
        <f t="shared" ref="I3129:I3147" si="1314">SUM(G3129*H3129)</f>
        <v>1140</v>
      </c>
      <c r="J3129" s="22" t="s">
        <v>1252</v>
      </c>
      <c r="K3129" s="314"/>
      <c r="L3129" s="314"/>
      <c r="M3129" s="314"/>
      <c r="N3129" s="328" t="s">
        <v>28</v>
      </c>
      <c r="O3129" s="324" t="s">
        <v>1302</v>
      </c>
      <c r="P3129" s="325"/>
      <c r="Q3129" s="326"/>
      <c r="R3129" s="326"/>
      <c r="S3129" s="326"/>
      <c r="T3129" s="22">
        <v>1</v>
      </c>
      <c r="U3129" s="23">
        <v>1140</v>
      </c>
      <c r="V3129" s="22">
        <f t="shared" ref="V3129:V3147" si="1315">SUM(T3129*U3129)</f>
        <v>1140</v>
      </c>
      <c r="W3129" s="22" t="s">
        <v>1252</v>
      </c>
      <c r="X3129" s="314"/>
      <c r="Y3129" s="314"/>
      <c r="Z3129" s="314"/>
      <c r="AA3129" s="328" t="s">
        <v>28</v>
      </c>
      <c r="AB3129" s="324" t="s">
        <v>1302</v>
      </c>
      <c r="AC3129" s="325"/>
      <c r="AD3129" s="326"/>
      <c r="AE3129" s="326"/>
      <c r="AF3129" s="326"/>
      <c r="AG3129" s="22">
        <v>1</v>
      </c>
      <c r="AH3129" s="23">
        <v>1140</v>
      </c>
      <c r="AI3129" s="22">
        <f t="shared" si="1311"/>
        <v>1140</v>
      </c>
      <c r="AJ3129" s="22" t="s">
        <v>1252</v>
      </c>
      <c r="AK3129" s="314"/>
      <c r="AL3129" s="314"/>
      <c r="AM3129" s="314"/>
      <c r="AN3129" s="328" t="s">
        <v>28</v>
      </c>
      <c r="AO3129" s="324" t="s">
        <v>1302</v>
      </c>
      <c r="AP3129" s="325"/>
      <c r="AQ3129" s="326"/>
      <c r="AR3129" s="326"/>
      <c r="AS3129" s="326"/>
      <c r="AT3129" s="22">
        <v>1</v>
      </c>
      <c r="AU3129" s="23">
        <v>1140</v>
      </c>
      <c r="AV3129" s="22">
        <f t="shared" si="1312"/>
        <v>1140</v>
      </c>
      <c r="AW3129" s="22" t="s">
        <v>1252</v>
      </c>
      <c r="AX3129" s="314"/>
      <c r="AY3129" s="314"/>
      <c r="AZ3129" s="314"/>
      <c r="BA3129" s="32" t="s">
        <v>28</v>
      </c>
      <c r="BB3129" s="11" t="s">
        <v>1302</v>
      </c>
      <c r="BC3129" s="12"/>
      <c r="BD3129" s="28"/>
      <c r="BE3129" s="28"/>
      <c r="BF3129" s="28"/>
      <c r="BG3129" s="10">
        <v>1</v>
      </c>
      <c r="BH3129" s="15">
        <v>1140</v>
      </c>
      <c r="BI3129" s="10">
        <f t="shared" si="1313"/>
        <v>1140</v>
      </c>
      <c r="BJ3129" s="10" t="s">
        <v>1252</v>
      </c>
      <c r="BK3129" s="5"/>
      <c r="BL3129" s="5"/>
      <c r="BM3129" s="5"/>
    </row>
    <row r="3130" spans="1:65" x14ac:dyDescent="0.25">
      <c r="A3130" s="328" t="s">
        <v>28</v>
      </c>
      <c r="B3130" s="324" t="s">
        <v>1191</v>
      </c>
      <c r="C3130" s="325"/>
      <c r="D3130" s="326"/>
      <c r="E3130" s="326"/>
      <c r="F3130" s="326"/>
      <c r="G3130" s="22">
        <v>1</v>
      </c>
      <c r="H3130" s="329">
        <f>SUM(VENEER!X112)</f>
        <v>375.96</v>
      </c>
      <c r="I3130" s="22">
        <f t="shared" si="1314"/>
        <v>375.96</v>
      </c>
      <c r="J3130" s="329" t="s">
        <v>1338</v>
      </c>
      <c r="K3130" s="330"/>
      <c r="L3130" s="314"/>
      <c r="M3130" s="314"/>
      <c r="N3130" s="328" t="s">
        <v>28</v>
      </c>
      <c r="O3130" s="324" t="s">
        <v>1191</v>
      </c>
      <c r="P3130" s="325"/>
      <c r="Q3130" s="326"/>
      <c r="R3130" s="326"/>
      <c r="S3130" s="326"/>
      <c r="T3130" s="22">
        <v>1</v>
      </c>
      <c r="U3130" s="329">
        <f>SUM('VENEER TO LAMINATE'!M112)</f>
        <v>232</v>
      </c>
      <c r="V3130" s="22">
        <f t="shared" si="1315"/>
        <v>232</v>
      </c>
      <c r="W3130" s="329" t="s">
        <v>1514</v>
      </c>
      <c r="X3130" s="330"/>
      <c r="Y3130" s="314"/>
      <c r="Z3130" s="314"/>
      <c r="AA3130" s="328" t="s">
        <v>28</v>
      </c>
      <c r="AB3130" s="324" t="s">
        <v>1191</v>
      </c>
      <c r="AC3130" s="325"/>
      <c r="AD3130" s="326"/>
      <c r="AE3130" s="326"/>
      <c r="AF3130" s="326"/>
      <c r="AG3130" s="22">
        <v>1</v>
      </c>
      <c r="AH3130" s="329">
        <f>SUM('EGGER LAMINATE'!N112)</f>
        <v>129.82032000000001</v>
      </c>
      <c r="AI3130" s="22">
        <f t="shared" si="1311"/>
        <v>129.82032000000001</v>
      </c>
      <c r="AJ3130" s="329" t="s">
        <v>1527</v>
      </c>
      <c r="AK3130" s="330"/>
      <c r="AL3130" s="314"/>
      <c r="AM3130" s="314"/>
      <c r="AN3130" s="328" t="s">
        <v>28</v>
      </c>
      <c r="AO3130" s="324" t="s">
        <v>1191</v>
      </c>
      <c r="AP3130" s="325"/>
      <c r="AQ3130" s="326"/>
      <c r="AR3130" s="326"/>
      <c r="AS3130" s="326"/>
      <c r="AT3130" s="22">
        <v>1</v>
      </c>
      <c r="AU3130" s="329">
        <f>SUM(VENEER!U112)</f>
        <v>651.52</v>
      </c>
      <c r="AV3130" s="22">
        <f t="shared" si="1312"/>
        <v>651.52</v>
      </c>
      <c r="AW3130" s="329" t="s">
        <v>1629</v>
      </c>
      <c r="AX3130" s="330"/>
      <c r="AY3130" s="314"/>
      <c r="AZ3130" s="314"/>
      <c r="BA3130" s="32" t="s">
        <v>28</v>
      </c>
      <c r="BB3130" s="11" t="s">
        <v>1191</v>
      </c>
      <c r="BC3130" s="12"/>
      <c r="BD3130" s="28"/>
      <c r="BE3130" s="28"/>
      <c r="BF3130" s="28"/>
      <c r="BG3130" s="10">
        <v>1</v>
      </c>
      <c r="BH3130" s="236">
        <f>SUM(VENEER!AE112)</f>
        <v>634.79999999999995</v>
      </c>
      <c r="BI3130" s="10">
        <f t="shared" si="1313"/>
        <v>634.79999999999995</v>
      </c>
      <c r="BJ3130" s="171" t="s">
        <v>1676</v>
      </c>
      <c r="BK3130" s="172"/>
      <c r="BL3130" s="5"/>
      <c r="BM3130" s="5"/>
    </row>
    <row r="3131" spans="1:65" x14ac:dyDescent="0.25">
      <c r="A3131" s="328" t="s">
        <v>28</v>
      </c>
      <c r="B3131" s="324" t="s">
        <v>1191</v>
      </c>
      <c r="C3131" s="325"/>
      <c r="D3131" s="326"/>
      <c r="E3131" s="326"/>
      <c r="F3131" s="326"/>
      <c r="G3131" s="22">
        <v>1</v>
      </c>
      <c r="H3131" s="366">
        <v>300</v>
      </c>
      <c r="I3131" s="22">
        <f t="shared" si="1314"/>
        <v>300</v>
      </c>
      <c r="J3131" s="314"/>
      <c r="K3131" s="314"/>
      <c r="L3131" s="314"/>
      <c r="M3131" s="314"/>
      <c r="N3131" s="328" t="s">
        <v>28</v>
      </c>
      <c r="O3131" s="324" t="s">
        <v>1191</v>
      </c>
      <c r="P3131" s="325"/>
      <c r="Q3131" s="326"/>
      <c r="R3131" s="326"/>
      <c r="S3131" s="326"/>
      <c r="T3131" s="22">
        <v>1</v>
      </c>
      <c r="U3131" s="366">
        <v>300</v>
      </c>
      <c r="V3131" s="22">
        <f t="shared" si="1315"/>
        <v>300</v>
      </c>
      <c r="W3131" s="314"/>
      <c r="X3131" s="314"/>
      <c r="Y3131" s="314"/>
      <c r="Z3131" s="314"/>
      <c r="AA3131" s="328" t="s">
        <v>28</v>
      </c>
      <c r="AB3131" s="324" t="s">
        <v>1191</v>
      </c>
      <c r="AC3131" s="325"/>
      <c r="AD3131" s="326"/>
      <c r="AE3131" s="326"/>
      <c r="AF3131" s="326"/>
      <c r="AG3131" s="22">
        <v>1</v>
      </c>
      <c r="AH3131" s="366">
        <v>300</v>
      </c>
      <c r="AI3131" s="22">
        <f t="shared" si="1311"/>
        <v>300</v>
      </c>
      <c r="AJ3131" s="314"/>
      <c r="AK3131" s="314"/>
      <c r="AL3131" s="314"/>
      <c r="AM3131" s="314"/>
      <c r="AN3131" s="328" t="s">
        <v>28</v>
      </c>
      <c r="AO3131" s="324" t="s">
        <v>1191</v>
      </c>
      <c r="AP3131" s="325"/>
      <c r="AQ3131" s="326"/>
      <c r="AR3131" s="326"/>
      <c r="AS3131" s="326"/>
      <c r="AT3131" s="22">
        <v>1</v>
      </c>
      <c r="AU3131" s="366">
        <v>300</v>
      </c>
      <c r="AV3131" s="22">
        <f t="shared" si="1312"/>
        <v>300</v>
      </c>
      <c r="AW3131" s="314"/>
      <c r="AX3131" s="314"/>
      <c r="AY3131" s="314"/>
      <c r="AZ3131" s="314"/>
      <c r="BA3131" s="32" t="s">
        <v>28</v>
      </c>
      <c r="BB3131" s="11" t="s">
        <v>1191</v>
      </c>
      <c r="BC3131" s="12"/>
      <c r="BD3131" s="28"/>
      <c r="BE3131" s="28"/>
      <c r="BF3131" s="28"/>
      <c r="BG3131" s="10">
        <v>1</v>
      </c>
      <c r="BH3131" s="96">
        <v>300</v>
      </c>
      <c r="BI3131" s="10">
        <f t="shared" si="1313"/>
        <v>300</v>
      </c>
      <c r="BJ3131" s="5"/>
      <c r="BK3131" s="5"/>
      <c r="BL3131" s="5"/>
      <c r="BM3131" s="5"/>
    </row>
    <row r="3132" spans="1:65" x14ac:dyDescent="0.25">
      <c r="A3132" s="311" t="s">
        <v>26</v>
      </c>
      <c r="B3132" s="324"/>
      <c r="C3132" s="325"/>
      <c r="D3132" s="326"/>
      <c r="E3132" s="326"/>
      <c r="F3132" s="326"/>
      <c r="G3132" s="331">
        <v>0.1</v>
      </c>
      <c r="H3132" s="23">
        <f>SUM(I3129:I3131)</f>
        <v>1815.96</v>
      </c>
      <c r="I3132" s="22">
        <f t="shared" si="1314"/>
        <v>181.596</v>
      </c>
      <c r="J3132" s="314"/>
      <c r="K3132" s="314"/>
      <c r="L3132" s="314"/>
      <c r="M3132" s="314"/>
      <c r="N3132" s="311" t="s">
        <v>26</v>
      </c>
      <c r="O3132" s="324"/>
      <c r="P3132" s="325"/>
      <c r="Q3132" s="326"/>
      <c r="R3132" s="326"/>
      <c r="S3132" s="326"/>
      <c r="T3132" s="331">
        <v>0.1</v>
      </c>
      <c r="U3132" s="23">
        <f>SUM(V3129:V3131)</f>
        <v>1672</v>
      </c>
      <c r="V3132" s="22">
        <f t="shared" si="1315"/>
        <v>167.20000000000002</v>
      </c>
      <c r="W3132" s="314"/>
      <c r="X3132" s="314"/>
      <c r="Y3132" s="314"/>
      <c r="Z3132" s="314"/>
      <c r="AA3132" s="311" t="s">
        <v>26</v>
      </c>
      <c r="AB3132" s="324"/>
      <c r="AC3132" s="325"/>
      <c r="AD3132" s="326"/>
      <c r="AE3132" s="326"/>
      <c r="AF3132" s="326"/>
      <c r="AG3132" s="331">
        <v>0.1</v>
      </c>
      <c r="AH3132" s="23">
        <f>SUM(AI3129:AI3131)</f>
        <v>1569.82032</v>
      </c>
      <c r="AI3132" s="22">
        <f t="shared" si="1311"/>
        <v>156.982032</v>
      </c>
      <c r="AJ3132" s="314"/>
      <c r="AK3132" s="314"/>
      <c r="AL3132" s="314"/>
      <c r="AM3132" s="314"/>
      <c r="AN3132" s="311" t="s">
        <v>26</v>
      </c>
      <c r="AO3132" s="324"/>
      <c r="AP3132" s="325"/>
      <c r="AQ3132" s="326"/>
      <c r="AR3132" s="326"/>
      <c r="AS3132" s="326"/>
      <c r="AT3132" s="331">
        <v>0.1</v>
      </c>
      <c r="AU3132" s="23">
        <f>SUM(AV3129:AV3131)</f>
        <v>2091.52</v>
      </c>
      <c r="AV3132" s="22">
        <f t="shared" si="1312"/>
        <v>209.15200000000002</v>
      </c>
      <c r="AW3132" s="314"/>
      <c r="AX3132" s="314"/>
      <c r="AY3132" s="314"/>
      <c r="AZ3132" s="314"/>
      <c r="BA3132" t="s">
        <v>26</v>
      </c>
      <c r="BB3132" s="11"/>
      <c r="BC3132" s="12"/>
      <c r="BD3132" s="28"/>
      <c r="BE3132" s="28"/>
      <c r="BF3132" s="28"/>
      <c r="BG3132" s="33">
        <v>0.1</v>
      </c>
      <c r="BH3132" s="15">
        <f>SUM(BI3129:BI3131)</f>
        <v>2074.8000000000002</v>
      </c>
      <c r="BI3132" s="10">
        <f t="shared" si="1313"/>
        <v>207.48000000000002</v>
      </c>
      <c r="BJ3132" s="5"/>
      <c r="BK3132" s="5"/>
      <c r="BL3132" s="5"/>
      <c r="BM3132" s="5"/>
    </row>
    <row r="3133" spans="1:65" x14ac:dyDescent="0.25">
      <c r="A3133" s="311"/>
      <c r="B3133" s="324" t="s">
        <v>27</v>
      </c>
      <c r="C3133" s="325"/>
      <c r="D3133" s="326"/>
      <c r="E3133" s="326"/>
      <c r="F3133" s="326"/>
      <c r="G3133" s="22">
        <v>8.4</v>
      </c>
      <c r="H3133" s="23">
        <v>1.5</v>
      </c>
      <c r="I3133" s="22">
        <f t="shared" si="1314"/>
        <v>12.600000000000001</v>
      </c>
      <c r="J3133" s="314"/>
      <c r="K3133" s="314"/>
      <c r="L3133" s="314"/>
      <c r="M3133" s="314"/>
      <c r="N3133" s="311"/>
      <c r="O3133" s="324" t="s">
        <v>27</v>
      </c>
      <c r="P3133" s="325"/>
      <c r="Q3133" s="326"/>
      <c r="R3133" s="326"/>
      <c r="S3133" s="326"/>
      <c r="T3133" s="22">
        <v>8.4</v>
      </c>
      <c r="U3133" s="23">
        <v>1.5</v>
      </c>
      <c r="V3133" s="22">
        <f t="shared" si="1315"/>
        <v>12.600000000000001</v>
      </c>
      <c r="W3133" s="314"/>
      <c r="X3133" s="314"/>
      <c r="Y3133" s="314"/>
      <c r="Z3133" s="314"/>
      <c r="AA3133" s="311"/>
      <c r="AB3133" s="324" t="s">
        <v>27</v>
      </c>
      <c r="AC3133" s="325"/>
      <c r="AD3133" s="326"/>
      <c r="AE3133" s="326"/>
      <c r="AF3133" s="326"/>
      <c r="AG3133" s="22">
        <v>8.4</v>
      </c>
      <c r="AH3133" s="23">
        <v>1.5</v>
      </c>
      <c r="AI3133" s="22">
        <f t="shared" si="1311"/>
        <v>12.600000000000001</v>
      </c>
      <c r="AJ3133" s="314"/>
      <c r="AK3133" s="314"/>
      <c r="AL3133" s="314"/>
      <c r="AM3133" s="314"/>
      <c r="AN3133" s="311"/>
      <c r="AO3133" s="324" t="s">
        <v>27</v>
      </c>
      <c r="AP3133" s="325"/>
      <c r="AQ3133" s="326"/>
      <c r="AR3133" s="326"/>
      <c r="AS3133" s="326"/>
      <c r="AT3133" s="22">
        <v>8.4</v>
      </c>
      <c r="AU3133" s="23">
        <v>1.5</v>
      </c>
      <c r="AV3133" s="22">
        <f t="shared" si="1312"/>
        <v>12.600000000000001</v>
      </c>
      <c r="AW3133" s="314"/>
      <c r="AX3133" s="314"/>
      <c r="AY3133" s="314"/>
      <c r="AZ3133" s="314"/>
      <c r="BB3133" s="11" t="s">
        <v>27</v>
      </c>
      <c r="BC3133" s="12"/>
      <c r="BD3133" s="28"/>
      <c r="BE3133" s="28"/>
      <c r="BF3133" s="28"/>
      <c r="BG3133" s="10">
        <v>8.4</v>
      </c>
      <c r="BH3133" s="236">
        <v>1.65</v>
      </c>
      <c r="BI3133" s="10">
        <f t="shared" si="1313"/>
        <v>13.86</v>
      </c>
      <c r="BJ3133" s="5"/>
      <c r="BK3133" s="5"/>
      <c r="BL3133" s="5"/>
      <c r="BM3133" s="5"/>
    </row>
    <row r="3134" spans="1:65" x14ac:dyDescent="0.25">
      <c r="A3134" s="311"/>
      <c r="B3134" s="324" t="s">
        <v>13</v>
      </c>
      <c r="C3134" s="325" t="s">
        <v>14</v>
      </c>
      <c r="D3134" s="326" t="s">
        <v>29</v>
      </c>
      <c r="E3134" s="326"/>
      <c r="F3134" s="326">
        <f>SUM(G3120:G3122)</f>
        <v>8.4</v>
      </c>
      <c r="G3134" s="332">
        <f>SUM(F3134)/20</f>
        <v>0.42000000000000004</v>
      </c>
      <c r="H3134" s="23"/>
      <c r="I3134" s="22">
        <f t="shared" si="1314"/>
        <v>0</v>
      </c>
      <c r="J3134" s="314"/>
      <c r="K3134" s="314"/>
      <c r="L3134" s="314"/>
      <c r="M3134" s="314"/>
      <c r="N3134" s="311"/>
      <c r="O3134" s="324" t="s">
        <v>13</v>
      </c>
      <c r="P3134" s="325" t="s">
        <v>14</v>
      </c>
      <c r="Q3134" s="326" t="s">
        <v>29</v>
      </c>
      <c r="R3134" s="326"/>
      <c r="S3134" s="326">
        <f>SUM(T3120:T3122)</f>
        <v>8.4</v>
      </c>
      <c r="T3134" s="332">
        <f>SUM(S3134)/20</f>
        <v>0.42000000000000004</v>
      </c>
      <c r="U3134" s="23"/>
      <c r="V3134" s="22">
        <f t="shared" si="1315"/>
        <v>0</v>
      </c>
      <c r="W3134" s="314"/>
      <c r="X3134" s="314"/>
      <c r="Y3134" s="314"/>
      <c r="Z3134" s="314"/>
      <c r="AA3134" s="311"/>
      <c r="AB3134" s="324" t="s">
        <v>13</v>
      </c>
      <c r="AC3134" s="325" t="s">
        <v>14</v>
      </c>
      <c r="AD3134" s="326" t="s">
        <v>29</v>
      </c>
      <c r="AE3134" s="326"/>
      <c r="AF3134" s="326">
        <f>SUM(AG3120:AG3122)</f>
        <v>8.4</v>
      </c>
      <c r="AG3134" s="332">
        <f>SUM(AF3134)/20</f>
        <v>0.42000000000000004</v>
      </c>
      <c r="AH3134" s="23"/>
      <c r="AI3134" s="22">
        <f t="shared" si="1311"/>
        <v>0</v>
      </c>
      <c r="AJ3134" s="314"/>
      <c r="AK3134" s="314"/>
      <c r="AL3134" s="314"/>
      <c r="AM3134" s="314"/>
      <c r="AN3134" s="311"/>
      <c r="AO3134" s="324" t="s">
        <v>13</v>
      </c>
      <c r="AP3134" s="325" t="s">
        <v>14</v>
      </c>
      <c r="AQ3134" s="326" t="s">
        <v>29</v>
      </c>
      <c r="AR3134" s="326"/>
      <c r="AS3134" s="326">
        <f>SUM(AT3120:AT3122)</f>
        <v>8.4</v>
      </c>
      <c r="AT3134" s="332">
        <f>SUM(AS3134)/20</f>
        <v>0.42000000000000004</v>
      </c>
      <c r="AU3134" s="23"/>
      <c r="AV3134" s="22">
        <f t="shared" si="1312"/>
        <v>0</v>
      </c>
      <c r="AW3134" s="314"/>
      <c r="AX3134" s="314"/>
      <c r="AY3134" s="314"/>
      <c r="AZ3134" s="314"/>
      <c r="BB3134" s="11" t="s">
        <v>13</v>
      </c>
      <c r="BC3134" s="12" t="s">
        <v>14</v>
      </c>
      <c r="BD3134" s="28" t="s">
        <v>29</v>
      </c>
      <c r="BE3134" s="28"/>
      <c r="BF3134" s="28">
        <f>SUM(BG3120:BG3122)</f>
        <v>8.4</v>
      </c>
      <c r="BG3134" s="34">
        <f>SUM(BF3134)/20</f>
        <v>0.42000000000000004</v>
      </c>
      <c r="BH3134" s="23"/>
      <c r="BI3134" s="10">
        <f t="shared" si="1313"/>
        <v>0</v>
      </c>
      <c r="BJ3134" s="5"/>
      <c r="BK3134" s="5"/>
      <c r="BL3134" s="5"/>
      <c r="BM3134" s="5"/>
    </row>
    <row r="3135" spans="1:65" x14ac:dyDescent="0.25">
      <c r="A3135" s="311"/>
      <c r="B3135" s="324" t="s">
        <v>13</v>
      </c>
      <c r="C3135" s="325" t="s">
        <v>14</v>
      </c>
      <c r="D3135" s="326" t="s">
        <v>30</v>
      </c>
      <c r="E3135" s="326"/>
      <c r="F3135" s="326">
        <f>SUM(G3123:G3125)</f>
        <v>6</v>
      </c>
      <c r="G3135" s="332">
        <f>SUM(F3135)/10</f>
        <v>0.6</v>
      </c>
      <c r="H3135" s="23"/>
      <c r="I3135" s="22">
        <f t="shared" si="1314"/>
        <v>0</v>
      </c>
      <c r="J3135" s="314"/>
      <c r="K3135" s="314"/>
      <c r="L3135" s="314"/>
      <c r="M3135" s="314"/>
      <c r="N3135" s="311"/>
      <c r="O3135" s="324" t="s">
        <v>13</v>
      </c>
      <c r="P3135" s="325" t="s">
        <v>14</v>
      </c>
      <c r="Q3135" s="326" t="s">
        <v>30</v>
      </c>
      <c r="R3135" s="326"/>
      <c r="S3135" s="326">
        <f>SUM(T3123:T3125)</f>
        <v>6</v>
      </c>
      <c r="T3135" s="332">
        <f>SUM(S3135)/10</f>
        <v>0.6</v>
      </c>
      <c r="U3135" s="23"/>
      <c r="V3135" s="22">
        <f t="shared" si="1315"/>
        <v>0</v>
      </c>
      <c r="W3135" s="314"/>
      <c r="X3135" s="314"/>
      <c r="Y3135" s="314"/>
      <c r="Z3135" s="314"/>
      <c r="AA3135" s="311"/>
      <c r="AB3135" s="324" t="s">
        <v>13</v>
      </c>
      <c r="AC3135" s="325" t="s">
        <v>14</v>
      </c>
      <c r="AD3135" s="326" t="s">
        <v>30</v>
      </c>
      <c r="AE3135" s="326"/>
      <c r="AF3135" s="326">
        <f>SUM(AG3123:AG3125)</f>
        <v>6</v>
      </c>
      <c r="AG3135" s="332">
        <f>SUM(AF3135)/10</f>
        <v>0.6</v>
      </c>
      <c r="AH3135" s="23"/>
      <c r="AI3135" s="22">
        <f t="shared" si="1311"/>
        <v>0</v>
      </c>
      <c r="AJ3135" s="314"/>
      <c r="AK3135" s="314"/>
      <c r="AL3135" s="314"/>
      <c r="AM3135" s="314"/>
      <c r="AN3135" s="311"/>
      <c r="AO3135" s="324" t="s">
        <v>13</v>
      </c>
      <c r="AP3135" s="325" t="s">
        <v>14</v>
      </c>
      <c r="AQ3135" s="326" t="s">
        <v>30</v>
      </c>
      <c r="AR3135" s="326"/>
      <c r="AS3135" s="326">
        <f>SUM(AT3123:AT3125)</f>
        <v>6</v>
      </c>
      <c r="AT3135" s="332">
        <f>SUM(AS3135)/10</f>
        <v>0.6</v>
      </c>
      <c r="AU3135" s="23"/>
      <c r="AV3135" s="22">
        <f t="shared" si="1312"/>
        <v>0</v>
      </c>
      <c r="AW3135" s="314"/>
      <c r="AX3135" s="314"/>
      <c r="AY3135" s="314"/>
      <c r="AZ3135" s="314"/>
      <c r="BB3135" s="11" t="s">
        <v>13</v>
      </c>
      <c r="BC3135" s="12" t="s">
        <v>14</v>
      </c>
      <c r="BD3135" s="28" t="s">
        <v>30</v>
      </c>
      <c r="BE3135" s="28"/>
      <c r="BF3135" s="28">
        <f>SUM(BG3123:BG3125)</f>
        <v>6</v>
      </c>
      <c r="BG3135" s="34">
        <f>SUM(BF3135)/10</f>
        <v>0.6</v>
      </c>
      <c r="BH3135" s="23"/>
      <c r="BI3135" s="10">
        <f t="shared" si="1313"/>
        <v>0</v>
      </c>
      <c r="BJ3135" s="5"/>
      <c r="BK3135" s="5"/>
      <c r="BL3135" s="5"/>
      <c r="BM3135" s="5"/>
    </row>
    <row r="3136" spans="1:65" x14ac:dyDescent="0.25">
      <c r="A3136" s="311"/>
      <c r="B3136" s="324" t="s">
        <v>13</v>
      </c>
      <c r="C3136" s="325" t="s">
        <v>14</v>
      </c>
      <c r="D3136" s="326" t="s">
        <v>60</v>
      </c>
      <c r="E3136" s="326"/>
      <c r="F3136" s="333"/>
      <c r="G3136" s="332">
        <f>SUM(F3136)*0.25</f>
        <v>0</v>
      </c>
      <c r="H3136" s="23"/>
      <c r="I3136" s="22">
        <f t="shared" si="1314"/>
        <v>0</v>
      </c>
      <c r="J3136" s="314"/>
      <c r="K3136" s="314"/>
      <c r="L3136" s="314"/>
      <c r="M3136" s="314"/>
      <c r="N3136" s="311"/>
      <c r="O3136" s="324" t="s">
        <v>13</v>
      </c>
      <c r="P3136" s="325" t="s">
        <v>14</v>
      </c>
      <c r="Q3136" s="326" t="s">
        <v>60</v>
      </c>
      <c r="R3136" s="326"/>
      <c r="S3136" s="333"/>
      <c r="T3136" s="332">
        <f>SUM(S3136)*0.25</f>
        <v>0</v>
      </c>
      <c r="U3136" s="23"/>
      <c r="V3136" s="22">
        <f t="shared" si="1315"/>
        <v>0</v>
      </c>
      <c r="W3136" s="314"/>
      <c r="X3136" s="314"/>
      <c r="Y3136" s="314"/>
      <c r="Z3136" s="314"/>
      <c r="AA3136" s="311"/>
      <c r="AB3136" s="324" t="s">
        <v>13</v>
      </c>
      <c r="AC3136" s="325" t="s">
        <v>14</v>
      </c>
      <c r="AD3136" s="326" t="s">
        <v>60</v>
      </c>
      <c r="AE3136" s="326"/>
      <c r="AF3136" s="333"/>
      <c r="AG3136" s="332">
        <f>SUM(AF3136)*0.25</f>
        <v>0</v>
      </c>
      <c r="AH3136" s="23"/>
      <c r="AI3136" s="22">
        <f t="shared" si="1311"/>
        <v>0</v>
      </c>
      <c r="AJ3136" s="314"/>
      <c r="AK3136" s="314"/>
      <c r="AL3136" s="314"/>
      <c r="AM3136" s="314"/>
      <c r="AN3136" s="311"/>
      <c r="AO3136" s="324" t="s">
        <v>13</v>
      </c>
      <c r="AP3136" s="325" t="s">
        <v>14</v>
      </c>
      <c r="AQ3136" s="326" t="s">
        <v>60</v>
      </c>
      <c r="AR3136" s="326"/>
      <c r="AS3136" s="333"/>
      <c r="AT3136" s="332">
        <f>SUM(AS3136)*0.25</f>
        <v>0</v>
      </c>
      <c r="AU3136" s="23"/>
      <c r="AV3136" s="22">
        <f t="shared" si="1312"/>
        <v>0</v>
      </c>
      <c r="AW3136" s="314"/>
      <c r="AX3136" s="314"/>
      <c r="AY3136" s="314"/>
      <c r="AZ3136" s="314"/>
      <c r="BB3136" s="11" t="s">
        <v>13</v>
      </c>
      <c r="BC3136" s="12" t="s">
        <v>14</v>
      </c>
      <c r="BD3136" s="28" t="s">
        <v>60</v>
      </c>
      <c r="BE3136" s="28"/>
      <c r="BF3136" s="69"/>
      <c r="BG3136" s="34">
        <f>SUM(BF3136)*0.25</f>
        <v>0</v>
      </c>
      <c r="BH3136" s="23"/>
      <c r="BI3136" s="10">
        <f t="shared" si="1313"/>
        <v>0</v>
      </c>
      <c r="BJ3136" s="5"/>
      <c r="BK3136" s="5"/>
      <c r="BL3136" s="5"/>
      <c r="BM3136" s="5"/>
    </row>
    <row r="3137" spans="1:65" x14ac:dyDescent="0.25">
      <c r="A3137" s="311"/>
      <c r="B3137" s="324" t="s">
        <v>13</v>
      </c>
      <c r="C3137" s="325" t="s">
        <v>14</v>
      </c>
      <c r="D3137" s="326" t="s">
        <v>247</v>
      </c>
      <c r="E3137" s="326"/>
      <c r="F3137" s="326"/>
      <c r="G3137" s="332">
        <v>4</v>
      </c>
      <c r="H3137" s="23"/>
      <c r="I3137" s="22">
        <f t="shared" si="1314"/>
        <v>0</v>
      </c>
      <c r="J3137" s="314"/>
      <c r="K3137" s="314"/>
      <c r="L3137" s="314"/>
      <c r="M3137" s="314"/>
      <c r="N3137" s="311"/>
      <c r="O3137" s="324" t="s">
        <v>13</v>
      </c>
      <c r="P3137" s="325" t="s">
        <v>14</v>
      </c>
      <c r="Q3137" s="326" t="s">
        <v>247</v>
      </c>
      <c r="R3137" s="326"/>
      <c r="S3137" s="326"/>
      <c r="T3137" s="332">
        <v>4</v>
      </c>
      <c r="U3137" s="23"/>
      <c r="V3137" s="22">
        <f t="shared" si="1315"/>
        <v>0</v>
      </c>
      <c r="W3137" s="314"/>
      <c r="X3137" s="314"/>
      <c r="Y3137" s="314"/>
      <c r="Z3137" s="314"/>
      <c r="AA3137" s="311"/>
      <c r="AB3137" s="324" t="s">
        <v>13</v>
      </c>
      <c r="AC3137" s="325" t="s">
        <v>14</v>
      </c>
      <c r="AD3137" s="326" t="s">
        <v>247</v>
      </c>
      <c r="AE3137" s="326"/>
      <c r="AF3137" s="326"/>
      <c r="AG3137" s="332">
        <v>4</v>
      </c>
      <c r="AH3137" s="23"/>
      <c r="AI3137" s="22">
        <f t="shared" si="1311"/>
        <v>0</v>
      </c>
      <c r="AJ3137" s="314"/>
      <c r="AK3137" s="314"/>
      <c r="AL3137" s="314"/>
      <c r="AM3137" s="314"/>
      <c r="AN3137" s="311"/>
      <c r="AO3137" s="324" t="s">
        <v>13</v>
      </c>
      <c r="AP3137" s="325" t="s">
        <v>14</v>
      </c>
      <c r="AQ3137" s="326" t="s">
        <v>247</v>
      </c>
      <c r="AR3137" s="326"/>
      <c r="AS3137" s="326"/>
      <c r="AT3137" s="332">
        <v>4</v>
      </c>
      <c r="AU3137" s="23"/>
      <c r="AV3137" s="22">
        <f t="shared" si="1312"/>
        <v>0</v>
      </c>
      <c r="AW3137" s="314"/>
      <c r="AX3137" s="314"/>
      <c r="AY3137" s="314"/>
      <c r="AZ3137" s="314"/>
      <c r="BB3137" s="11" t="s">
        <v>13</v>
      </c>
      <c r="BC3137" s="12" t="s">
        <v>14</v>
      </c>
      <c r="BD3137" s="28" t="s">
        <v>247</v>
      </c>
      <c r="BE3137" s="28"/>
      <c r="BF3137" s="28"/>
      <c r="BG3137" s="34">
        <v>4</v>
      </c>
      <c r="BH3137" s="23"/>
      <c r="BI3137" s="10">
        <f t="shared" si="1313"/>
        <v>0</v>
      </c>
      <c r="BJ3137" s="5"/>
      <c r="BK3137" s="5"/>
      <c r="BL3137" s="5"/>
      <c r="BM3137" s="5"/>
    </row>
    <row r="3138" spans="1:65" x14ac:dyDescent="0.25">
      <c r="A3138" s="311"/>
      <c r="B3138" s="324" t="s">
        <v>13</v>
      </c>
      <c r="C3138" s="325" t="s">
        <v>15</v>
      </c>
      <c r="D3138" s="326"/>
      <c r="E3138" s="326"/>
      <c r="F3138" s="326"/>
      <c r="G3138" s="332">
        <v>32</v>
      </c>
      <c r="H3138" s="23"/>
      <c r="I3138" s="22">
        <f t="shared" si="1314"/>
        <v>0</v>
      </c>
      <c r="J3138" s="314"/>
      <c r="K3138" s="314"/>
      <c r="L3138" s="314"/>
      <c r="M3138" s="314"/>
      <c r="N3138" s="311"/>
      <c r="O3138" s="324" t="s">
        <v>13</v>
      </c>
      <c r="P3138" s="325" t="s">
        <v>15</v>
      </c>
      <c r="Q3138" s="326"/>
      <c r="R3138" s="326"/>
      <c r="S3138" s="326"/>
      <c r="T3138" s="332">
        <v>32</v>
      </c>
      <c r="U3138" s="23"/>
      <c r="V3138" s="22">
        <f t="shared" si="1315"/>
        <v>0</v>
      </c>
      <c r="W3138" s="314"/>
      <c r="X3138" s="314"/>
      <c r="Y3138" s="314"/>
      <c r="Z3138" s="314"/>
      <c r="AA3138" s="311"/>
      <c r="AB3138" s="324" t="s">
        <v>13</v>
      </c>
      <c r="AC3138" s="325" t="s">
        <v>15</v>
      </c>
      <c r="AD3138" s="326"/>
      <c r="AE3138" s="326"/>
      <c r="AF3138" s="326"/>
      <c r="AG3138" s="332">
        <v>32</v>
      </c>
      <c r="AH3138" s="23"/>
      <c r="AI3138" s="22">
        <f t="shared" si="1311"/>
        <v>0</v>
      </c>
      <c r="AJ3138" s="314"/>
      <c r="AK3138" s="314"/>
      <c r="AL3138" s="314"/>
      <c r="AM3138" s="314"/>
      <c r="AN3138" s="311"/>
      <c r="AO3138" s="324" t="s">
        <v>13</v>
      </c>
      <c r="AP3138" s="325" t="s">
        <v>15</v>
      </c>
      <c r="AQ3138" s="326"/>
      <c r="AR3138" s="326"/>
      <c r="AS3138" s="326"/>
      <c r="AT3138" s="332">
        <v>32</v>
      </c>
      <c r="AU3138" s="23"/>
      <c r="AV3138" s="22">
        <f t="shared" si="1312"/>
        <v>0</v>
      </c>
      <c r="AW3138" s="314"/>
      <c r="AX3138" s="314"/>
      <c r="AY3138" s="314"/>
      <c r="AZ3138" s="314"/>
      <c r="BB3138" s="11" t="s">
        <v>13</v>
      </c>
      <c r="BC3138" s="12" t="s">
        <v>15</v>
      </c>
      <c r="BD3138" s="28"/>
      <c r="BE3138" s="28"/>
      <c r="BF3138" s="28"/>
      <c r="BG3138" s="34">
        <v>32</v>
      </c>
      <c r="BH3138" s="23"/>
      <c r="BI3138" s="10">
        <f t="shared" si="1313"/>
        <v>0</v>
      </c>
      <c r="BJ3138" s="5"/>
      <c r="BK3138" s="5"/>
      <c r="BL3138" s="5"/>
      <c r="BM3138" s="5"/>
    </row>
    <row r="3139" spans="1:65" x14ac:dyDescent="0.25">
      <c r="A3139" s="311"/>
      <c r="B3139" s="324" t="s">
        <v>13</v>
      </c>
      <c r="C3139" s="325" t="s">
        <v>15</v>
      </c>
      <c r="D3139" s="326"/>
      <c r="E3139" s="326"/>
      <c r="F3139" s="326"/>
      <c r="G3139" s="332"/>
      <c r="H3139" s="23"/>
      <c r="I3139" s="22">
        <f t="shared" si="1314"/>
        <v>0</v>
      </c>
      <c r="J3139" s="314"/>
      <c r="K3139" s="314"/>
      <c r="L3139" s="314"/>
      <c r="M3139" s="314"/>
      <c r="N3139" s="311"/>
      <c r="O3139" s="324" t="s">
        <v>13</v>
      </c>
      <c r="P3139" s="325" t="s">
        <v>15</v>
      </c>
      <c r="Q3139" s="326"/>
      <c r="R3139" s="326"/>
      <c r="S3139" s="326"/>
      <c r="T3139" s="332"/>
      <c r="U3139" s="23"/>
      <c r="V3139" s="22">
        <f t="shared" si="1315"/>
        <v>0</v>
      </c>
      <c r="W3139" s="314"/>
      <c r="X3139" s="314"/>
      <c r="Y3139" s="314"/>
      <c r="Z3139" s="314"/>
      <c r="AA3139" s="311"/>
      <c r="AB3139" s="324" t="s">
        <v>13</v>
      </c>
      <c r="AC3139" s="325" t="s">
        <v>15</v>
      </c>
      <c r="AD3139" s="326"/>
      <c r="AE3139" s="326"/>
      <c r="AF3139" s="326"/>
      <c r="AG3139" s="332"/>
      <c r="AH3139" s="23"/>
      <c r="AI3139" s="22">
        <f t="shared" si="1311"/>
        <v>0</v>
      </c>
      <c r="AJ3139" s="314"/>
      <c r="AK3139" s="314"/>
      <c r="AL3139" s="314"/>
      <c r="AM3139" s="314"/>
      <c r="AN3139" s="311"/>
      <c r="AO3139" s="324" t="s">
        <v>13</v>
      </c>
      <c r="AP3139" s="325" t="s">
        <v>15</v>
      </c>
      <c r="AQ3139" s="326"/>
      <c r="AR3139" s="326"/>
      <c r="AS3139" s="326"/>
      <c r="AT3139" s="332"/>
      <c r="AU3139" s="23"/>
      <c r="AV3139" s="22">
        <f t="shared" si="1312"/>
        <v>0</v>
      </c>
      <c r="AW3139" s="314"/>
      <c r="AX3139" s="314"/>
      <c r="AY3139" s="314"/>
      <c r="AZ3139" s="314"/>
      <c r="BB3139" s="11" t="s">
        <v>13</v>
      </c>
      <c r="BC3139" s="12" t="s">
        <v>15</v>
      </c>
      <c r="BD3139" s="28"/>
      <c r="BE3139" s="28"/>
      <c r="BF3139" s="28"/>
      <c r="BG3139" s="34"/>
      <c r="BH3139" s="23"/>
      <c r="BI3139" s="10">
        <f t="shared" si="1313"/>
        <v>0</v>
      </c>
      <c r="BJ3139" s="5"/>
      <c r="BK3139" s="5"/>
      <c r="BL3139" s="5"/>
      <c r="BM3139" s="5"/>
    </row>
    <row r="3140" spans="1:65" x14ac:dyDescent="0.25">
      <c r="A3140" s="311"/>
      <c r="B3140" s="324" t="s">
        <v>13</v>
      </c>
      <c r="C3140" s="325" t="s">
        <v>15</v>
      </c>
      <c r="D3140" s="326"/>
      <c r="E3140" s="326"/>
      <c r="F3140" s="326"/>
      <c r="G3140" s="332"/>
      <c r="H3140" s="23"/>
      <c r="I3140" s="22">
        <f t="shared" si="1314"/>
        <v>0</v>
      </c>
      <c r="J3140" s="314"/>
      <c r="K3140" s="314"/>
      <c r="L3140" s="314"/>
      <c r="M3140" s="314"/>
      <c r="N3140" s="311"/>
      <c r="O3140" s="324" t="s">
        <v>13</v>
      </c>
      <c r="P3140" s="325" t="s">
        <v>15</v>
      </c>
      <c r="Q3140" s="326"/>
      <c r="R3140" s="326"/>
      <c r="S3140" s="326"/>
      <c r="T3140" s="332"/>
      <c r="U3140" s="23"/>
      <c r="V3140" s="22">
        <f t="shared" si="1315"/>
        <v>0</v>
      </c>
      <c r="W3140" s="314"/>
      <c r="X3140" s="314"/>
      <c r="Y3140" s="314"/>
      <c r="Z3140" s="314"/>
      <c r="AA3140" s="311"/>
      <c r="AB3140" s="324" t="s">
        <v>13</v>
      </c>
      <c r="AC3140" s="325" t="s">
        <v>15</v>
      </c>
      <c r="AD3140" s="326"/>
      <c r="AE3140" s="326"/>
      <c r="AF3140" s="326"/>
      <c r="AG3140" s="332"/>
      <c r="AH3140" s="23"/>
      <c r="AI3140" s="22">
        <f t="shared" si="1311"/>
        <v>0</v>
      </c>
      <c r="AJ3140" s="314"/>
      <c r="AK3140" s="314"/>
      <c r="AL3140" s="314"/>
      <c r="AM3140" s="314"/>
      <c r="AN3140" s="311"/>
      <c r="AO3140" s="324" t="s">
        <v>13</v>
      </c>
      <c r="AP3140" s="325" t="s">
        <v>15</v>
      </c>
      <c r="AQ3140" s="326"/>
      <c r="AR3140" s="326"/>
      <c r="AS3140" s="326"/>
      <c r="AT3140" s="332"/>
      <c r="AU3140" s="23"/>
      <c r="AV3140" s="22">
        <f t="shared" si="1312"/>
        <v>0</v>
      </c>
      <c r="AW3140" s="314"/>
      <c r="AX3140" s="314"/>
      <c r="AY3140" s="314"/>
      <c r="AZ3140" s="314"/>
      <c r="BB3140" s="11" t="s">
        <v>13</v>
      </c>
      <c r="BC3140" s="12" t="s">
        <v>15</v>
      </c>
      <c r="BD3140" s="28"/>
      <c r="BE3140" s="28"/>
      <c r="BF3140" s="28"/>
      <c r="BG3140" s="34"/>
      <c r="BH3140" s="23"/>
      <c r="BI3140" s="10">
        <f t="shared" si="1313"/>
        <v>0</v>
      </c>
      <c r="BJ3140" s="5"/>
      <c r="BK3140" s="5"/>
      <c r="BL3140" s="5"/>
      <c r="BM3140" s="5"/>
    </row>
    <row r="3141" spans="1:65" x14ac:dyDescent="0.25">
      <c r="A3141" s="311"/>
      <c r="B3141" s="324" t="s">
        <v>13</v>
      </c>
      <c r="C3141" s="325" t="s">
        <v>16</v>
      </c>
      <c r="D3141" s="326"/>
      <c r="E3141" s="326"/>
      <c r="F3141" s="326"/>
      <c r="G3141" s="332">
        <v>8</v>
      </c>
      <c r="H3141" s="23"/>
      <c r="I3141" s="22">
        <f t="shared" si="1314"/>
        <v>0</v>
      </c>
      <c r="J3141" s="314"/>
      <c r="K3141" s="314"/>
      <c r="L3141" s="314"/>
      <c r="M3141" s="314"/>
      <c r="N3141" s="311"/>
      <c r="O3141" s="324" t="s">
        <v>13</v>
      </c>
      <c r="P3141" s="325" t="s">
        <v>16</v>
      </c>
      <c r="Q3141" s="326"/>
      <c r="R3141" s="326"/>
      <c r="S3141" s="326"/>
      <c r="T3141" s="332">
        <v>8</v>
      </c>
      <c r="U3141" s="23"/>
      <c r="V3141" s="22">
        <f t="shared" si="1315"/>
        <v>0</v>
      </c>
      <c r="W3141" s="314"/>
      <c r="X3141" s="314"/>
      <c r="Y3141" s="314"/>
      <c r="Z3141" s="314"/>
      <c r="AA3141" s="311"/>
      <c r="AB3141" s="324" t="s">
        <v>13</v>
      </c>
      <c r="AC3141" s="325" t="s">
        <v>16</v>
      </c>
      <c r="AD3141" s="326"/>
      <c r="AE3141" s="326"/>
      <c r="AF3141" s="326"/>
      <c r="AG3141" s="332">
        <v>8</v>
      </c>
      <c r="AH3141" s="23"/>
      <c r="AI3141" s="22">
        <f t="shared" si="1311"/>
        <v>0</v>
      </c>
      <c r="AJ3141" s="314"/>
      <c r="AK3141" s="314"/>
      <c r="AL3141" s="314"/>
      <c r="AM3141" s="314"/>
      <c r="AN3141" s="311"/>
      <c r="AO3141" s="324" t="s">
        <v>13</v>
      </c>
      <c r="AP3141" s="325" t="s">
        <v>16</v>
      </c>
      <c r="AQ3141" s="326"/>
      <c r="AR3141" s="326"/>
      <c r="AS3141" s="326"/>
      <c r="AT3141" s="332">
        <v>8</v>
      </c>
      <c r="AU3141" s="23"/>
      <c r="AV3141" s="22">
        <f t="shared" si="1312"/>
        <v>0</v>
      </c>
      <c r="AW3141" s="314"/>
      <c r="AX3141" s="314"/>
      <c r="AY3141" s="314"/>
      <c r="AZ3141" s="314"/>
      <c r="BB3141" s="11" t="s">
        <v>13</v>
      </c>
      <c r="BC3141" s="12" t="s">
        <v>16</v>
      </c>
      <c r="BD3141" s="28"/>
      <c r="BE3141" s="28"/>
      <c r="BF3141" s="28"/>
      <c r="BG3141" s="232">
        <v>8.5</v>
      </c>
      <c r="BH3141" s="23"/>
      <c r="BI3141" s="10">
        <f t="shared" si="1313"/>
        <v>0</v>
      </c>
      <c r="BJ3141" s="5"/>
      <c r="BK3141" s="5"/>
      <c r="BL3141" s="5"/>
      <c r="BM3141" s="5"/>
    </row>
    <row r="3142" spans="1:65" x14ac:dyDescent="0.25">
      <c r="A3142" s="311"/>
      <c r="B3142" s="324" t="s">
        <v>13</v>
      </c>
      <c r="C3142" s="325" t="s">
        <v>16</v>
      </c>
      <c r="D3142" s="326"/>
      <c r="E3142" s="326"/>
      <c r="F3142" s="326"/>
      <c r="G3142" s="332"/>
      <c r="H3142" s="23"/>
      <c r="I3142" s="22">
        <f t="shared" si="1314"/>
        <v>0</v>
      </c>
      <c r="J3142" s="314"/>
      <c r="K3142" s="314"/>
      <c r="L3142" s="314"/>
      <c r="M3142" s="314"/>
      <c r="N3142" s="311"/>
      <c r="O3142" s="324" t="s">
        <v>13</v>
      </c>
      <c r="P3142" s="325" t="s">
        <v>16</v>
      </c>
      <c r="Q3142" s="326"/>
      <c r="R3142" s="326"/>
      <c r="S3142" s="326"/>
      <c r="T3142" s="332"/>
      <c r="U3142" s="23"/>
      <c r="V3142" s="22">
        <f t="shared" si="1315"/>
        <v>0</v>
      </c>
      <c r="W3142" s="314"/>
      <c r="X3142" s="314"/>
      <c r="Y3142" s="314"/>
      <c r="Z3142" s="314"/>
      <c r="AA3142" s="311"/>
      <c r="AB3142" s="324" t="s">
        <v>13</v>
      </c>
      <c r="AC3142" s="325" t="s">
        <v>16</v>
      </c>
      <c r="AD3142" s="326"/>
      <c r="AE3142" s="326"/>
      <c r="AF3142" s="326"/>
      <c r="AG3142" s="332"/>
      <c r="AH3142" s="23"/>
      <c r="AI3142" s="22">
        <f t="shared" si="1311"/>
        <v>0</v>
      </c>
      <c r="AJ3142" s="314"/>
      <c r="AK3142" s="314"/>
      <c r="AL3142" s="314"/>
      <c r="AM3142" s="314"/>
      <c r="AN3142" s="311"/>
      <c r="AO3142" s="324" t="s">
        <v>13</v>
      </c>
      <c r="AP3142" s="325" t="s">
        <v>16</v>
      </c>
      <c r="AQ3142" s="326"/>
      <c r="AR3142" s="326"/>
      <c r="AS3142" s="326"/>
      <c r="AT3142" s="332"/>
      <c r="AU3142" s="23"/>
      <c r="AV3142" s="22">
        <f t="shared" si="1312"/>
        <v>0</v>
      </c>
      <c r="AW3142" s="314"/>
      <c r="AX3142" s="314"/>
      <c r="AY3142" s="314"/>
      <c r="AZ3142" s="314"/>
      <c r="BB3142" s="11" t="s">
        <v>13</v>
      </c>
      <c r="BC3142" s="12" t="s">
        <v>16</v>
      </c>
      <c r="BD3142" s="28"/>
      <c r="BE3142" s="28"/>
      <c r="BF3142" s="28"/>
      <c r="BG3142" s="34"/>
      <c r="BH3142" s="23"/>
      <c r="BI3142" s="10">
        <f t="shared" si="1313"/>
        <v>0</v>
      </c>
      <c r="BJ3142" s="5"/>
      <c r="BK3142" s="5"/>
      <c r="BL3142" s="5"/>
      <c r="BM3142" s="5"/>
    </row>
    <row r="3143" spans="1:65" x14ac:dyDescent="0.25">
      <c r="A3143" s="311"/>
      <c r="B3143" s="324" t="s">
        <v>21</v>
      </c>
      <c r="C3143" s="325" t="s">
        <v>14</v>
      </c>
      <c r="D3143" s="326"/>
      <c r="E3143" s="326"/>
      <c r="F3143" s="326"/>
      <c r="G3143" s="22">
        <f>SUM(G3134:G3137)</f>
        <v>5.0199999999999996</v>
      </c>
      <c r="H3143" s="23">
        <v>37.42</v>
      </c>
      <c r="I3143" s="22">
        <f t="shared" si="1314"/>
        <v>187.8484</v>
      </c>
      <c r="J3143" s="314"/>
      <c r="K3143" s="314">
        <f>SUM(G3143)*I3118</f>
        <v>5.0199999999999996</v>
      </c>
      <c r="L3143" s="314"/>
      <c r="M3143" s="314"/>
      <c r="N3143" s="311"/>
      <c r="O3143" s="324" t="s">
        <v>21</v>
      </c>
      <c r="P3143" s="325" t="s">
        <v>14</v>
      </c>
      <c r="Q3143" s="326"/>
      <c r="R3143" s="326"/>
      <c r="S3143" s="326"/>
      <c r="T3143" s="22">
        <f>SUM(T3134:T3137)</f>
        <v>5.0199999999999996</v>
      </c>
      <c r="U3143" s="23">
        <v>37.42</v>
      </c>
      <c r="V3143" s="22">
        <f t="shared" si="1315"/>
        <v>187.8484</v>
      </c>
      <c r="W3143" s="314"/>
      <c r="X3143" s="314">
        <f>SUM(T3143)*V3118</f>
        <v>0</v>
      </c>
      <c r="Y3143" s="314"/>
      <c r="Z3143" s="314"/>
      <c r="AA3143" s="311"/>
      <c r="AB3143" s="324" t="s">
        <v>21</v>
      </c>
      <c r="AC3143" s="325" t="s">
        <v>14</v>
      </c>
      <c r="AD3143" s="326"/>
      <c r="AE3143" s="326"/>
      <c r="AF3143" s="326"/>
      <c r="AG3143" s="22">
        <f>SUM(AG3134:AG3137)</f>
        <v>5.0199999999999996</v>
      </c>
      <c r="AH3143" s="23">
        <v>37.42</v>
      </c>
      <c r="AI3143" s="22">
        <f t="shared" si="1311"/>
        <v>187.8484</v>
      </c>
      <c r="AJ3143" s="314"/>
      <c r="AK3143" s="314">
        <f>SUM(AG3143)*AI3118</f>
        <v>0</v>
      </c>
      <c r="AL3143" s="314"/>
      <c r="AM3143" s="314"/>
      <c r="AN3143" s="311"/>
      <c r="AO3143" s="324" t="s">
        <v>21</v>
      </c>
      <c r="AP3143" s="325" t="s">
        <v>14</v>
      </c>
      <c r="AQ3143" s="326"/>
      <c r="AR3143" s="326"/>
      <c r="AS3143" s="326"/>
      <c r="AT3143" s="22">
        <f>SUM(AT3134:AT3137)</f>
        <v>5.0199999999999996</v>
      </c>
      <c r="AU3143" s="23">
        <v>37.42</v>
      </c>
      <c r="AV3143" s="22">
        <f t="shared" si="1312"/>
        <v>187.8484</v>
      </c>
      <c r="AW3143" s="314"/>
      <c r="AX3143" s="314">
        <f>SUM(AT3143)*AV3118</f>
        <v>0</v>
      </c>
      <c r="AY3143" s="314"/>
      <c r="AZ3143" s="314"/>
      <c r="BB3143" s="11" t="s">
        <v>21</v>
      </c>
      <c r="BC3143" s="12" t="s">
        <v>14</v>
      </c>
      <c r="BD3143" s="28"/>
      <c r="BE3143" s="28"/>
      <c r="BF3143" s="28"/>
      <c r="BG3143" s="22">
        <f>SUM(BG3134:BG3137)</f>
        <v>5.0199999999999996</v>
      </c>
      <c r="BH3143" s="15">
        <v>37.42</v>
      </c>
      <c r="BI3143" s="10">
        <f t="shared" si="1313"/>
        <v>187.8484</v>
      </c>
      <c r="BJ3143" s="5"/>
      <c r="BK3143" s="5">
        <f>SUM(BG3143)*BI3118</f>
        <v>0</v>
      </c>
      <c r="BL3143" s="5"/>
      <c r="BM3143" s="5"/>
    </row>
    <row r="3144" spans="1:65" x14ac:dyDescent="0.25">
      <c r="A3144" s="311"/>
      <c r="B3144" s="324" t="s">
        <v>21</v>
      </c>
      <c r="C3144" s="325" t="s">
        <v>15</v>
      </c>
      <c r="D3144" s="326"/>
      <c r="E3144" s="326"/>
      <c r="F3144" s="326"/>
      <c r="G3144" s="22">
        <f>SUM(G3138:G3140)</f>
        <v>32</v>
      </c>
      <c r="H3144" s="23">
        <v>37.42</v>
      </c>
      <c r="I3144" s="22">
        <f t="shared" si="1314"/>
        <v>1197.44</v>
      </c>
      <c r="J3144" s="314"/>
      <c r="K3144" s="314"/>
      <c r="L3144" s="314">
        <f>SUM(G3144)*I3118</f>
        <v>32</v>
      </c>
      <c r="M3144" s="314"/>
      <c r="N3144" s="311"/>
      <c r="O3144" s="324" t="s">
        <v>21</v>
      </c>
      <c r="P3144" s="325" t="s">
        <v>15</v>
      </c>
      <c r="Q3144" s="326"/>
      <c r="R3144" s="326"/>
      <c r="S3144" s="326"/>
      <c r="T3144" s="22">
        <f>SUM(T3138:T3140)</f>
        <v>32</v>
      </c>
      <c r="U3144" s="23">
        <v>37.42</v>
      </c>
      <c r="V3144" s="22">
        <f t="shared" si="1315"/>
        <v>1197.44</v>
      </c>
      <c r="W3144" s="314"/>
      <c r="X3144" s="314"/>
      <c r="Y3144" s="314">
        <f>SUM(T3144)*V3118</f>
        <v>0</v>
      </c>
      <c r="Z3144" s="314"/>
      <c r="AA3144" s="311"/>
      <c r="AB3144" s="324" t="s">
        <v>21</v>
      </c>
      <c r="AC3144" s="325" t="s">
        <v>15</v>
      </c>
      <c r="AD3144" s="326"/>
      <c r="AE3144" s="326"/>
      <c r="AF3144" s="326"/>
      <c r="AG3144" s="22">
        <f>SUM(AG3138:AG3140)</f>
        <v>32</v>
      </c>
      <c r="AH3144" s="23">
        <v>37.42</v>
      </c>
      <c r="AI3144" s="22">
        <f t="shared" si="1311"/>
        <v>1197.44</v>
      </c>
      <c r="AJ3144" s="314"/>
      <c r="AK3144" s="314"/>
      <c r="AL3144" s="314">
        <f>SUM(AG3144)*AI3118</f>
        <v>0</v>
      </c>
      <c r="AM3144" s="314"/>
      <c r="AN3144" s="311"/>
      <c r="AO3144" s="324" t="s">
        <v>21</v>
      </c>
      <c r="AP3144" s="325" t="s">
        <v>15</v>
      </c>
      <c r="AQ3144" s="326"/>
      <c r="AR3144" s="326"/>
      <c r="AS3144" s="326"/>
      <c r="AT3144" s="22">
        <f>SUM(AT3138:AT3140)</f>
        <v>32</v>
      </c>
      <c r="AU3144" s="23">
        <v>37.42</v>
      </c>
      <c r="AV3144" s="22">
        <f t="shared" si="1312"/>
        <v>1197.44</v>
      </c>
      <c r="AW3144" s="314"/>
      <c r="AX3144" s="314"/>
      <c r="AY3144" s="314">
        <f>SUM(AT3144)*AV3118</f>
        <v>0</v>
      </c>
      <c r="AZ3144" s="314"/>
      <c r="BB3144" s="11" t="s">
        <v>21</v>
      </c>
      <c r="BC3144" s="12" t="s">
        <v>15</v>
      </c>
      <c r="BD3144" s="28"/>
      <c r="BE3144" s="28"/>
      <c r="BF3144" s="28"/>
      <c r="BG3144" s="22">
        <f>SUM(BG3138:BG3140)</f>
        <v>32</v>
      </c>
      <c r="BH3144" s="15">
        <v>37.42</v>
      </c>
      <c r="BI3144" s="10">
        <f t="shared" si="1313"/>
        <v>1197.44</v>
      </c>
      <c r="BJ3144" s="5"/>
      <c r="BK3144" s="5"/>
      <c r="BL3144" s="5">
        <f>SUM(BG3144)*BI3118</f>
        <v>0</v>
      </c>
      <c r="BM3144" s="5"/>
    </row>
    <row r="3145" spans="1:65" x14ac:dyDescent="0.25">
      <c r="A3145" s="311"/>
      <c r="B3145" s="324" t="s">
        <v>21</v>
      </c>
      <c r="C3145" s="325" t="s">
        <v>16</v>
      </c>
      <c r="D3145" s="326"/>
      <c r="E3145" s="326"/>
      <c r="F3145" s="326"/>
      <c r="G3145" s="22">
        <f>SUM(G3141:G3142)</f>
        <v>8</v>
      </c>
      <c r="H3145" s="23">
        <v>37.42</v>
      </c>
      <c r="I3145" s="22">
        <f t="shared" si="1314"/>
        <v>299.36</v>
      </c>
      <c r="J3145" s="314"/>
      <c r="K3145" s="314"/>
      <c r="L3145" s="314"/>
      <c r="M3145" s="314">
        <f>SUM(G3145)*I3118</f>
        <v>8</v>
      </c>
      <c r="N3145" s="311"/>
      <c r="O3145" s="324" t="s">
        <v>21</v>
      </c>
      <c r="P3145" s="325" t="s">
        <v>16</v>
      </c>
      <c r="Q3145" s="326"/>
      <c r="R3145" s="326"/>
      <c r="S3145" s="326"/>
      <c r="T3145" s="22">
        <f>SUM(T3141:T3142)</f>
        <v>8</v>
      </c>
      <c r="U3145" s="23">
        <v>37.42</v>
      </c>
      <c r="V3145" s="22">
        <f t="shared" si="1315"/>
        <v>299.36</v>
      </c>
      <c r="W3145" s="314"/>
      <c r="X3145" s="314"/>
      <c r="Y3145" s="314"/>
      <c r="Z3145" s="314">
        <f>SUM(T3145)*V3118</f>
        <v>0</v>
      </c>
      <c r="AA3145" s="311"/>
      <c r="AB3145" s="324" t="s">
        <v>21</v>
      </c>
      <c r="AC3145" s="325" t="s">
        <v>16</v>
      </c>
      <c r="AD3145" s="326"/>
      <c r="AE3145" s="326"/>
      <c r="AF3145" s="326"/>
      <c r="AG3145" s="22">
        <f>SUM(AG3141:AG3142)</f>
        <v>8</v>
      </c>
      <c r="AH3145" s="23">
        <v>37.42</v>
      </c>
      <c r="AI3145" s="22">
        <f t="shared" si="1311"/>
        <v>299.36</v>
      </c>
      <c r="AJ3145" s="314"/>
      <c r="AK3145" s="314"/>
      <c r="AL3145" s="314"/>
      <c r="AM3145" s="314">
        <f>SUM(AG3145)*AI3118</f>
        <v>0</v>
      </c>
      <c r="AN3145" s="311"/>
      <c r="AO3145" s="324" t="s">
        <v>21</v>
      </c>
      <c r="AP3145" s="325" t="s">
        <v>16</v>
      </c>
      <c r="AQ3145" s="326"/>
      <c r="AR3145" s="326"/>
      <c r="AS3145" s="326"/>
      <c r="AT3145" s="22">
        <f>SUM(AT3141:AT3142)</f>
        <v>8</v>
      </c>
      <c r="AU3145" s="23">
        <v>37.42</v>
      </c>
      <c r="AV3145" s="22">
        <f t="shared" si="1312"/>
        <v>299.36</v>
      </c>
      <c r="AW3145" s="314"/>
      <c r="AX3145" s="314"/>
      <c r="AY3145" s="314"/>
      <c r="AZ3145" s="314">
        <f>SUM(AT3145)*AV3118</f>
        <v>0</v>
      </c>
      <c r="BB3145" s="11" t="s">
        <v>21</v>
      </c>
      <c r="BC3145" s="12" t="s">
        <v>16</v>
      </c>
      <c r="BD3145" s="28"/>
      <c r="BE3145" s="28"/>
      <c r="BF3145" s="28"/>
      <c r="BG3145" s="22">
        <f>SUM(BG3141:BG3142)</f>
        <v>8.5</v>
      </c>
      <c r="BH3145" s="15">
        <v>37.42</v>
      </c>
      <c r="BI3145" s="10">
        <f t="shared" si="1313"/>
        <v>318.07</v>
      </c>
      <c r="BJ3145" s="5"/>
      <c r="BK3145" s="5"/>
      <c r="BL3145" s="5"/>
      <c r="BM3145" s="5">
        <f>SUM(BG3145)*BI3118</f>
        <v>0</v>
      </c>
    </row>
    <row r="3146" spans="1:65" x14ac:dyDescent="0.25">
      <c r="A3146" s="311"/>
      <c r="B3146" s="324" t="s">
        <v>13</v>
      </c>
      <c r="C3146" s="325" t="s">
        <v>17</v>
      </c>
      <c r="D3146" s="326"/>
      <c r="E3146" s="326"/>
      <c r="F3146" s="326"/>
      <c r="G3146" s="332">
        <v>4</v>
      </c>
      <c r="H3146" s="23">
        <v>37.42</v>
      </c>
      <c r="I3146" s="22">
        <f t="shared" si="1314"/>
        <v>149.68</v>
      </c>
      <c r="J3146" s="314"/>
      <c r="K3146" s="314"/>
      <c r="L3146" s="314">
        <f>SUM(G3146)*I3118</f>
        <v>4</v>
      </c>
      <c r="M3146" s="314"/>
      <c r="N3146" s="311"/>
      <c r="O3146" s="324" t="s">
        <v>13</v>
      </c>
      <c r="P3146" s="325" t="s">
        <v>17</v>
      </c>
      <c r="Q3146" s="326"/>
      <c r="R3146" s="326"/>
      <c r="S3146" s="326"/>
      <c r="T3146" s="332">
        <v>4</v>
      </c>
      <c r="U3146" s="23">
        <v>37.42</v>
      </c>
      <c r="V3146" s="22">
        <f t="shared" si="1315"/>
        <v>149.68</v>
      </c>
      <c r="W3146" s="314"/>
      <c r="X3146" s="314"/>
      <c r="Y3146" s="314">
        <f>SUM(T3146)*V3118</f>
        <v>0</v>
      </c>
      <c r="Z3146" s="314"/>
      <c r="AA3146" s="311"/>
      <c r="AB3146" s="324" t="s">
        <v>13</v>
      </c>
      <c r="AC3146" s="325" t="s">
        <v>17</v>
      </c>
      <c r="AD3146" s="326"/>
      <c r="AE3146" s="326"/>
      <c r="AF3146" s="326"/>
      <c r="AG3146" s="332">
        <v>4</v>
      </c>
      <c r="AH3146" s="23">
        <v>37.42</v>
      </c>
      <c r="AI3146" s="22">
        <f t="shared" si="1311"/>
        <v>149.68</v>
      </c>
      <c r="AJ3146" s="314"/>
      <c r="AK3146" s="314"/>
      <c r="AL3146" s="314">
        <f>SUM(AG3146)*AI3118</f>
        <v>0</v>
      </c>
      <c r="AM3146" s="314"/>
      <c r="AN3146" s="311"/>
      <c r="AO3146" s="324" t="s">
        <v>13</v>
      </c>
      <c r="AP3146" s="325" t="s">
        <v>17</v>
      </c>
      <c r="AQ3146" s="326"/>
      <c r="AR3146" s="326"/>
      <c r="AS3146" s="326"/>
      <c r="AT3146" s="332">
        <v>4</v>
      </c>
      <c r="AU3146" s="23">
        <v>37.42</v>
      </c>
      <c r="AV3146" s="22">
        <f t="shared" si="1312"/>
        <v>149.68</v>
      </c>
      <c r="AW3146" s="314"/>
      <c r="AX3146" s="314"/>
      <c r="AY3146" s="314">
        <f>SUM(AT3146)*AV3118</f>
        <v>0</v>
      </c>
      <c r="AZ3146" s="314"/>
      <c r="BB3146" s="11" t="s">
        <v>13</v>
      </c>
      <c r="BC3146" s="12" t="s">
        <v>17</v>
      </c>
      <c r="BD3146" s="28"/>
      <c r="BE3146" s="28"/>
      <c r="BF3146" s="28"/>
      <c r="BG3146" s="34">
        <v>4</v>
      </c>
      <c r="BH3146" s="15">
        <v>37.42</v>
      </c>
      <c r="BI3146" s="10">
        <f t="shared" si="1313"/>
        <v>149.68</v>
      </c>
      <c r="BJ3146" s="5"/>
      <c r="BK3146" s="5"/>
      <c r="BL3146" s="5">
        <f>SUM(BG3146)*BI3118</f>
        <v>0</v>
      </c>
      <c r="BM3146" s="5"/>
    </row>
    <row r="3147" spans="1:65" x14ac:dyDescent="0.25">
      <c r="A3147" s="311"/>
      <c r="B3147" s="324" t="s">
        <v>12</v>
      </c>
      <c r="C3147" s="325"/>
      <c r="D3147" s="326"/>
      <c r="E3147" s="326"/>
      <c r="F3147" s="326"/>
      <c r="G3147" s="22"/>
      <c r="H3147" s="23">
        <v>37.42</v>
      </c>
      <c r="I3147" s="22">
        <f t="shared" si="1314"/>
        <v>0</v>
      </c>
      <c r="J3147" s="314"/>
      <c r="K3147" s="314"/>
      <c r="L3147" s="314"/>
      <c r="M3147" s="314"/>
      <c r="N3147" s="311"/>
      <c r="O3147" s="324" t="s">
        <v>12</v>
      </c>
      <c r="P3147" s="325"/>
      <c r="Q3147" s="326"/>
      <c r="R3147" s="326"/>
      <c r="S3147" s="326"/>
      <c r="T3147" s="22"/>
      <c r="U3147" s="23">
        <v>37.42</v>
      </c>
      <c r="V3147" s="22">
        <f t="shared" si="1315"/>
        <v>0</v>
      </c>
      <c r="W3147" s="314"/>
      <c r="X3147" s="314"/>
      <c r="Y3147" s="314"/>
      <c r="Z3147" s="314"/>
      <c r="AA3147" s="311"/>
      <c r="AB3147" s="324" t="s">
        <v>12</v>
      </c>
      <c r="AC3147" s="325"/>
      <c r="AD3147" s="326"/>
      <c r="AE3147" s="326"/>
      <c r="AF3147" s="326"/>
      <c r="AG3147" s="22"/>
      <c r="AH3147" s="23">
        <v>37.42</v>
      </c>
      <c r="AI3147" s="22">
        <f t="shared" si="1311"/>
        <v>0</v>
      </c>
      <c r="AJ3147" s="314"/>
      <c r="AK3147" s="314"/>
      <c r="AL3147" s="314"/>
      <c r="AM3147" s="314"/>
      <c r="AN3147" s="311"/>
      <c r="AO3147" s="324" t="s">
        <v>12</v>
      </c>
      <c r="AP3147" s="325"/>
      <c r="AQ3147" s="326"/>
      <c r="AR3147" s="326"/>
      <c r="AS3147" s="326"/>
      <c r="AT3147" s="22"/>
      <c r="AU3147" s="23">
        <v>37.42</v>
      </c>
      <c r="AV3147" s="22">
        <f t="shared" si="1312"/>
        <v>0</v>
      </c>
      <c r="AW3147" s="314"/>
      <c r="AX3147" s="314"/>
      <c r="AY3147" s="314"/>
      <c r="AZ3147" s="314"/>
      <c r="BB3147" s="11" t="s">
        <v>12</v>
      </c>
      <c r="BC3147" s="12"/>
      <c r="BD3147" s="28"/>
      <c r="BE3147" s="28"/>
      <c r="BF3147" s="28"/>
      <c r="BG3147" s="10"/>
      <c r="BH3147" s="15">
        <v>37.42</v>
      </c>
      <c r="BI3147" s="10">
        <f t="shared" si="1313"/>
        <v>0</v>
      </c>
      <c r="BJ3147" s="5"/>
      <c r="BK3147" s="5"/>
      <c r="BL3147" s="5"/>
      <c r="BM3147" s="5"/>
    </row>
    <row r="3148" spans="1:65" x14ac:dyDescent="0.25">
      <c r="A3148" s="311"/>
      <c r="B3148" s="324" t="s">
        <v>11</v>
      </c>
      <c r="C3148" s="325"/>
      <c r="D3148" s="326"/>
      <c r="E3148" s="326"/>
      <c r="F3148" s="326"/>
      <c r="G3148" s="22">
        <v>1</v>
      </c>
      <c r="H3148" s="23">
        <f>SUM(I3120:I3147)*0.01</f>
        <v>40.465587900000003</v>
      </c>
      <c r="I3148" s="22">
        <f>SUM(G3148*H3148)</f>
        <v>40.465587900000003</v>
      </c>
      <c r="J3148" s="314"/>
      <c r="K3148" s="314"/>
      <c r="L3148" s="314"/>
      <c r="M3148" s="314"/>
      <c r="N3148" s="311"/>
      <c r="O3148" s="324" t="s">
        <v>11</v>
      </c>
      <c r="P3148" s="325"/>
      <c r="Q3148" s="326"/>
      <c r="R3148" s="326"/>
      <c r="S3148" s="326"/>
      <c r="T3148" s="22">
        <v>1</v>
      </c>
      <c r="U3148" s="23">
        <f>SUM(V3120:V3147)*0.01</f>
        <v>38.882027899999997</v>
      </c>
      <c r="V3148" s="22">
        <f>SUM(T3148*U3148)</f>
        <v>38.882027899999997</v>
      </c>
      <c r="W3148" s="314"/>
      <c r="X3148" s="314"/>
      <c r="Y3148" s="314"/>
      <c r="Z3148" s="314"/>
      <c r="AA3148" s="311"/>
      <c r="AB3148" s="324" t="s">
        <v>11</v>
      </c>
      <c r="AC3148" s="325"/>
      <c r="AD3148" s="326"/>
      <c r="AE3148" s="326"/>
      <c r="AF3148" s="326"/>
      <c r="AG3148" s="22">
        <v>1</v>
      </c>
      <c r="AH3148" s="23">
        <f>SUM(AI3120:AI3147)*0.01</f>
        <v>37.758051420000001</v>
      </c>
      <c r="AI3148" s="22">
        <f>SUM(AG3148*AH3148)</f>
        <v>37.758051420000001</v>
      </c>
      <c r="AJ3148" s="314"/>
      <c r="AK3148" s="314"/>
      <c r="AL3148" s="314"/>
      <c r="AM3148" s="314"/>
      <c r="AN3148" s="311"/>
      <c r="AO3148" s="324" t="s">
        <v>11</v>
      </c>
      <c r="AP3148" s="325"/>
      <c r="AQ3148" s="326"/>
      <c r="AR3148" s="326"/>
      <c r="AS3148" s="326"/>
      <c r="AT3148" s="22">
        <v>1</v>
      </c>
      <c r="AU3148" s="23">
        <f>SUM(AV3120:AV3147)*0.01</f>
        <v>43.496747900000003</v>
      </c>
      <c r="AV3148" s="22">
        <f>SUM(AT3148*AU3148)</f>
        <v>43.496747900000003</v>
      </c>
      <c r="AW3148" s="314"/>
      <c r="AX3148" s="314"/>
      <c r="AY3148" s="314"/>
      <c r="AZ3148" s="314"/>
      <c r="BB3148" s="11" t="s">
        <v>11</v>
      </c>
      <c r="BC3148" s="12"/>
      <c r="BD3148" s="28"/>
      <c r="BE3148" s="28"/>
      <c r="BF3148" s="28"/>
      <c r="BG3148" s="10">
        <v>1</v>
      </c>
      <c r="BH3148" s="15">
        <f>SUM(BI3120:BI3147)*0.01</f>
        <v>43.046213450000003</v>
      </c>
      <c r="BI3148" s="10">
        <f>SUM(BG3148*BH3148)</f>
        <v>43.046213450000003</v>
      </c>
      <c r="BJ3148" s="5"/>
      <c r="BK3148" s="5"/>
      <c r="BL3148" s="5"/>
      <c r="BM3148" s="5"/>
    </row>
    <row r="3149" spans="1:65" s="2" customFormat="1" x14ac:dyDescent="0.25">
      <c r="A3149" s="319"/>
      <c r="B3149" s="318" t="s">
        <v>10</v>
      </c>
      <c r="C3149" s="319"/>
      <c r="D3149" s="320"/>
      <c r="E3149" s="320"/>
      <c r="F3149" s="320"/>
      <c r="G3149" s="321">
        <f>SUM(G3143:G3146)</f>
        <v>49.019999999999996</v>
      </c>
      <c r="H3149" s="322"/>
      <c r="I3149" s="321">
        <f>SUM(I3120:I3148)</f>
        <v>4087.0243779000002</v>
      </c>
      <c r="J3149" s="321">
        <f>SUM(I3149)*I3118</f>
        <v>4087.0243779000002</v>
      </c>
      <c r="K3149" s="321">
        <f>SUM(K3143:K3148)</f>
        <v>5.0199999999999996</v>
      </c>
      <c r="L3149" s="321">
        <f t="shared" ref="L3149" si="1316">SUM(L3143:L3148)</f>
        <v>36</v>
      </c>
      <c r="M3149" s="321">
        <f t="shared" ref="M3149" si="1317">SUM(M3143:M3148)</f>
        <v>8</v>
      </c>
      <c r="N3149" s="319"/>
      <c r="O3149" s="318" t="s">
        <v>10</v>
      </c>
      <c r="P3149" s="319"/>
      <c r="Q3149" s="320"/>
      <c r="R3149" s="320"/>
      <c r="S3149" s="320"/>
      <c r="T3149" s="321">
        <f>SUM(T3143:T3146)</f>
        <v>49.019999999999996</v>
      </c>
      <c r="U3149" s="322"/>
      <c r="V3149" s="321">
        <f>SUM(V3120:V3148)</f>
        <v>3927.0848179</v>
      </c>
      <c r="W3149" s="321">
        <f>SUM(V3149)*V3118</f>
        <v>0</v>
      </c>
      <c r="X3149" s="321">
        <f>SUM(X3143:X3148)</f>
        <v>0</v>
      </c>
      <c r="Y3149" s="321">
        <f t="shared" ref="Y3149:Z3149" si="1318">SUM(Y3143:Y3148)</f>
        <v>0</v>
      </c>
      <c r="Z3149" s="321">
        <f t="shared" si="1318"/>
        <v>0</v>
      </c>
      <c r="AA3149" s="319"/>
      <c r="AB3149" s="318" t="s">
        <v>10</v>
      </c>
      <c r="AC3149" s="319"/>
      <c r="AD3149" s="320"/>
      <c r="AE3149" s="320"/>
      <c r="AF3149" s="320"/>
      <c r="AG3149" s="321">
        <f>SUM(AG3143:AG3146)</f>
        <v>49.019999999999996</v>
      </c>
      <c r="AH3149" s="322"/>
      <c r="AI3149" s="321">
        <f>SUM(AI3120:AI3148)</f>
        <v>3813.5631934199996</v>
      </c>
      <c r="AJ3149" s="321">
        <f>SUM(AI3149)*AI3118</f>
        <v>0</v>
      </c>
      <c r="AK3149" s="321">
        <f>SUM(AK3143:AK3148)</f>
        <v>0</v>
      </c>
      <c r="AL3149" s="321">
        <f t="shared" ref="AL3149:AM3149" si="1319">SUM(AL3143:AL3148)</f>
        <v>0</v>
      </c>
      <c r="AM3149" s="321">
        <f t="shared" si="1319"/>
        <v>0</v>
      </c>
      <c r="AN3149" s="319"/>
      <c r="AO3149" s="318" t="s">
        <v>10</v>
      </c>
      <c r="AP3149" s="319"/>
      <c r="AQ3149" s="320"/>
      <c r="AR3149" s="320"/>
      <c r="AS3149" s="320"/>
      <c r="AT3149" s="321">
        <f>SUM(AT3143:AT3146)</f>
        <v>49.019999999999996</v>
      </c>
      <c r="AU3149" s="322"/>
      <c r="AV3149" s="321">
        <f>SUM(AV3120:AV3148)</f>
        <v>4393.1715378999997</v>
      </c>
      <c r="AW3149" s="321">
        <f>SUM(AV3149)*AV3118</f>
        <v>0</v>
      </c>
      <c r="AX3149" s="321">
        <f>SUM(AX3143:AX3148)</f>
        <v>0</v>
      </c>
      <c r="AY3149" s="321">
        <f t="shared" ref="AY3149:AZ3149" si="1320">SUM(AY3143:AY3148)</f>
        <v>0</v>
      </c>
      <c r="AZ3149" s="321">
        <f t="shared" si="1320"/>
        <v>0</v>
      </c>
      <c r="BB3149" s="8" t="s">
        <v>10</v>
      </c>
      <c r="BD3149" s="27"/>
      <c r="BE3149" s="27"/>
      <c r="BF3149" s="27"/>
      <c r="BG3149" s="6">
        <f>SUM(BG3143:BG3146)</f>
        <v>49.519999999999996</v>
      </c>
      <c r="BH3149" s="14"/>
      <c r="BI3149" s="6">
        <f>SUM(BI3120:BI3148)</f>
        <v>4347.6675584500008</v>
      </c>
      <c r="BJ3149" s="6">
        <f>SUM(BI3149)*BI3118</f>
        <v>0</v>
      </c>
      <c r="BK3149" s="6">
        <f>SUM(BK3143:BK3148)</f>
        <v>0</v>
      </c>
      <c r="BL3149" s="6">
        <f t="shared" ref="BL3149:BM3149" si="1321">SUM(BL3143:BL3148)</f>
        <v>0</v>
      </c>
      <c r="BM3149" s="6">
        <f t="shared" si="1321"/>
        <v>0</v>
      </c>
    </row>
    <row r="3150" spans="1:65" ht="15.6" x14ac:dyDescent="0.3">
      <c r="A3150" s="309" t="s">
        <v>9</v>
      </c>
      <c r="B3150" s="310" t="str">
        <f>'JMS SHEDULE OF WORKS'!D101</f>
        <v>FF-07 Café counter (front)</v>
      </c>
      <c r="C3150" s="311"/>
      <c r="D3150" s="312" t="str">
        <f>'JMS SHEDULE OF WORKS'!F101</f>
        <v>6695mm X 700mm X 950mm</v>
      </c>
      <c r="E3150" s="312"/>
      <c r="F3150" s="313" t="str">
        <f>'JMS SHEDULE OF WORKS'!J101</f>
        <v>RE-43, 44 &amp; 45</v>
      </c>
      <c r="G3150" s="314"/>
      <c r="H3150" s="315" t="s">
        <v>22</v>
      </c>
      <c r="I3150" s="316">
        <f>'JMS SHEDULE OF WORKS'!G101</f>
        <v>1</v>
      </c>
      <c r="J3150" s="314"/>
      <c r="K3150" s="314"/>
      <c r="L3150" s="314"/>
      <c r="M3150" s="314"/>
      <c r="N3150" s="309" t="s">
        <v>9</v>
      </c>
      <c r="O3150" s="310">
        <f>'JMS SHEDULE OF WORKS'!Q101</f>
        <v>95.5</v>
      </c>
      <c r="P3150" s="311"/>
      <c r="Q3150" s="312">
        <f>'JMS SHEDULE OF WORKS'!S101</f>
        <v>0</v>
      </c>
      <c r="R3150" s="312"/>
      <c r="S3150" s="313">
        <f>'JMS SHEDULE OF WORKS'!W101</f>
        <v>43749</v>
      </c>
      <c r="T3150" s="314"/>
      <c r="U3150" s="315" t="s">
        <v>22</v>
      </c>
      <c r="V3150" s="316">
        <f>'JMS SHEDULE OF WORKS'!T101</f>
        <v>0</v>
      </c>
      <c r="W3150" s="314"/>
      <c r="X3150" s="314"/>
      <c r="Y3150" s="314"/>
      <c r="Z3150" s="314"/>
      <c r="AA3150" s="3" t="s">
        <v>9</v>
      </c>
      <c r="AB3150" s="67">
        <f>'JMS SHEDULE OF WORKS'!AD101</f>
        <v>0</v>
      </c>
      <c r="AD3150" s="26">
        <f>'JMS SHEDULE OF WORKS'!AF101</f>
        <v>0</v>
      </c>
      <c r="AE3150" s="26"/>
      <c r="AF3150" s="68">
        <f>'JMS SHEDULE OF WORKS'!AJ101</f>
        <v>0</v>
      </c>
      <c r="AG3150" s="5"/>
      <c r="AH3150" s="13" t="s">
        <v>22</v>
      </c>
      <c r="AI3150" s="24">
        <f>'JMS SHEDULE OF WORKS'!AG101</f>
        <v>0</v>
      </c>
      <c r="AJ3150" s="5"/>
      <c r="AK3150" s="5"/>
      <c r="AL3150" s="5"/>
      <c r="AM3150" s="5"/>
    </row>
    <row r="3151" spans="1:65" s="2" customFormat="1" x14ac:dyDescent="0.25">
      <c r="A3151" s="317" t="str">
        <f>'JMS SHEDULE OF WORKS'!A101</f>
        <v>6881/96</v>
      </c>
      <c r="B3151" s="318" t="s">
        <v>3</v>
      </c>
      <c r="C3151" s="319" t="s">
        <v>4</v>
      </c>
      <c r="D3151" s="320" t="s">
        <v>5</v>
      </c>
      <c r="E3151" s="320" t="s">
        <v>5</v>
      </c>
      <c r="F3151" s="320" t="s">
        <v>23</v>
      </c>
      <c r="G3151" s="321" t="s">
        <v>6</v>
      </c>
      <c r="H3151" s="322" t="s">
        <v>7</v>
      </c>
      <c r="I3151" s="321" t="s">
        <v>8</v>
      </c>
      <c r="J3151" s="321"/>
      <c r="K3151" s="321" t="s">
        <v>18</v>
      </c>
      <c r="L3151" s="321" t="s">
        <v>19</v>
      </c>
      <c r="M3151" s="321" t="s">
        <v>20</v>
      </c>
      <c r="N3151" s="317">
        <f>'JMS SHEDULE OF WORKS'!N101</f>
        <v>21687.903194799997</v>
      </c>
      <c r="O3151" s="318" t="s">
        <v>3</v>
      </c>
      <c r="P3151" s="319" t="s">
        <v>4</v>
      </c>
      <c r="Q3151" s="320" t="s">
        <v>5</v>
      </c>
      <c r="R3151" s="320" t="s">
        <v>5</v>
      </c>
      <c r="S3151" s="320" t="s">
        <v>23</v>
      </c>
      <c r="T3151" s="321" t="s">
        <v>6</v>
      </c>
      <c r="U3151" s="322" t="s">
        <v>7</v>
      </c>
      <c r="V3151" s="321" t="s">
        <v>8</v>
      </c>
      <c r="W3151" s="321"/>
      <c r="X3151" s="321" t="s">
        <v>18</v>
      </c>
      <c r="Y3151" s="321" t="s">
        <v>19</v>
      </c>
      <c r="Z3151" s="321" t="s">
        <v>20</v>
      </c>
      <c r="AA3151" s="66" t="str">
        <f>'JMS SHEDULE OF WORKS'!AA101</f>
        <v>Now revised to unfinished Oberflex from Shadbolts</v>
      </c>
      <c r="AB3151" s="8" t="s">
        <v>3</v>
      </c>
      <c r="AC3151" s="2" t="s">
        <v>4</v>
      </c>
      <c r="AD3151" s="27" t="s">
        <v>5</v>
      </c>
      <c r="AE3151" s="27" t="s">
        <v>5</v>
      </c>
      <c r="AF3151" s="27" t="s">
        <v>23</v>
      </c>
      <c r="AG3151" s="6" t="s">
        <v>6</v>
      </c>
      <c r="AH3151" s="14" t="s">
        <v>7</v>
      </c>
      <c r="AI3151" s="6" t="s">
        <v>8</v>
      </c>
      <c r="AJ3151" s="6"/>
      <c r="AK3151" s="6" t="s">
        <v>18</v>
      </c>
      <c r="AL3151" s="6" t="s">
        <v>19</v>
      </c>
      <c r="AM3151" s="6" t="s">
        <v>20</v>
      </c>
    </row>
    <row r="3152" spans="1:65" x14ac:dyDescent="0.25">
      <c r="A3152" s="323" t="s">
        <v>24</v>
      </c>
      <c r="B3152" s="324" t="s">
        <v>1250</v>
      </c>
      <c r="C3152" s="325" t="s">
        <v>246</v>
      </c>
      <c r="D3152" s="326">
        <v>0.1</v>
      </c>
      <c r="E3152" s="326">
        <v>3.7999999999999999E-2</v>
      </c>
      <c r="F3152" s="326">
        <f t="shared" ref="F3152:F3159" si="1322">SUM(D3152*E3152)</f>
        <v>3.8E-3</v>
      </c>
      <c r="G3152" s="22">
        <v>70.2</v>
      </c>
      <c r="H3152" s="23">
        <v>5306</v>
      </c>
      <c r="I3152" s="22">
        <f t="shared" ref="I3152:I3159" si="1323">SUM(F3152*G3152)*H3152</f>
        <v>1415.4285600000001</v>
      </c>
      <c r="J3152" s="314"/>
      <c r="K3152" s="314"/>
      <c r="L3152" s="314"/>
      <c r="M3152" s="314"/>
      <c r="N3152" s="323" t="s">
        <v>24</v>
      </c>
      <c r="O3152" s="324" t="s">
        <v>1250</v>
      </c>
      <c r="P3152" s="325" t="s">
        <v>246</v>
      </c>
      <c r="Q3152" s="326">
        <v>0.1</v>
      </c>
      <c r="R3152" s="326">
        <v>3.7999999999999999E-2</v>
      </c>
      <c r="S3152" s="326">
        <f t="shared" ref="S3152:S3156" si="1324">SUM(Q3152*R3152)</f>
        <v>3.8E-3</v>
      </c>
      <c r="T3152" s="22">
        <v>70.2</v>
      </c>
      <c r="U3152" s="23">
        <v>5306</v>
      </c>
      <c r="V3152" s="22">
        <f t="shared" ref="V3152:V3156" si="1325">SUM(S3152*T3152)*U3152</f>
        <v>1415.4285600000001</v>
      </c>
      <c r="W3152" s="314"/>
      <c r="X3152" s="314"/>
      <c r="Y3152" s="314"/>
      <c r="Z3152" s="314"/>
      <c r="AA3152" s="30" t="s">
        <v>24</v>
      </c>
      <c r="AB3152" s="11" t="s">
        <v>1250</v>
      </c>
      <c r="AC3152" s="234" t="s">
        <v>1655</v>
      </c>
      <c r="AD3152" s="28">
        <v>0.1</v>
      </c>
      <c r="AE3152" s="28">
        <v>3.7999999999999999E-2</v>
      </c>
      <c r="AF3152" s="28">
        <f t="shared" ref="AF3152:AF3156" si="1326">SUM(AD3152*AE3152)</f>
        <v>3.8E-3</v>
      </c>
      <c r="AG3152" s="10">
        <v>70.2</v>
      </c>
      <c r="AH3152" s="15">
        <v>3828</v>
      </c>
      <c r="AI3152" s="10">
        <f t="shared" ref="AI3152:AI3159" si="1327">SUM(AF3152*AG3152)*AH3152</f>
        <v>1021.15728</v>
      </c>
      <c r="AJ3152" s="5"/>
      <c r="AK3152" s="5"/>
      <c r="AL3152" s="5"/>
      <c r="AM3152" s="5"/>
    </row>
    <row r="3153" spans="1:39" x14ac:dyDescent="0.25">
      <c r="A3153" s="323" t="s">
        <v>24</v>
      </c>
      <c r="B3153" s="324" t="s">
        <v>1305</v>
      </c>
      <c r="C3153" s="325" t="s">
        <v>1212</v>
      </c>
      <c r="D3153" s="326">
        <v>0.05</v>
      </c>
      <c r="E3153" s="326">
        <v>0.05</v>
      </c>
      <c r="F3153" s="326">
        <f t="shared" si="1322"/>
        <v>2.5000000000000005E-3</v>
      </c>
      <c r="G3153" s="22">
        <v>8</v>
      </c>
      <c r="H3153" s="23">
        <v>550</v>
      </c>
      <c r="I3153" s="22">
        <f t="shared" si="1323"/>
        <v>11.000000000000002</v>
      </c>
      <c r="J3153" s="314"/>
      <c r="K3153" s="314"/>
      <c r="L3153" s="314"/>
      <c r="M3153" s="314"/>
      <c r="N3153" s="323" t="s">
        <v>24</v>
      </c>
      <c r="O3153" s="324" t="s">
        <v>1305</v>
      </c>
      <c r="P3153" s="325" t="s">
        <v>1212</v>
      </c>
      <c r="Q3153" s="326">
        <v>0.05</v>
      </c>
      <c r="R3153" s="326">
        <v>0.05</v>
      </c>
      <c r="S3153" s="326">
        <f t="shared" si="1324"/>
        <v>2.5000000000000005E-3</v>
      </c>
      <c r="T3153" s="22">
        <v>8</v>
      </c>
      <c r="U3153" s="23">
        <v>550</v>
      </c>
      <c r="V3153" s="22">
        <f t="shared" si="1325"/>
        <v>11.000000000000002</v>
      </c>
      <c r="W3153" s="314"/>
      <c r="X3153" s="314"/>
      <c r="Y3153" s="314"/>
      <c r="Z3153" s="314"/>
      <c r="AA3153" s="30" t="s">
        <v>24</v>
      </c>
      <c r="AB3153" s="11" t="s">
        <v>1305</v>
      </c>
      <c r="AC3153" s="12" t="s">
        <v>1212</v>
      </c>
      <c r="AD3153" s="28">
        <v>0.05</v>
      </c>
      <c r="AE3153" s="28">
        <v>0.05</v>
      </c>
      <c r="AF3153" s="28">
        <f t="shared" si="1326"/>
        <v>2.5000000000000005E-3</v>
      </c>
      <c r="AG3153" s="10">
        <v>8</v>
      </c>
      <c r="AH3153" s="15">
        <v>550</v>
      </c>
      <c r="AI3153" s="10">
        <f t="shared" si="1327"/>
        <v>11.000000000000002</v>
      </c>
      <c r="AJ3153" s="5"/>
      <c r="AK3153" s="5"/>
      <c r="AL3153" s="5"/>
      <c r="AM3153" s="5"/>
    </row>
    <row r="3154" spans="1:39" x14ac:dyDescent="0.25">
      <c r="A3154" s="323" t="s">
        <v>24</v>
      </c>
      <c r="B3154" s="324"/>
      <c r="C3154" s="325"/>
      <c r="D3154" s="326"/>
      <c r="E3154" s="326"/>
      <c r="F3154" s="326">
        <f t="shared" si="1322"/>
        <v>0</v>
      </c>
      <c r="G3154" s="22"/>
      <c r="H3154" s="23"/>
      <c r="I3154" s="22">
        <f t="shared" si="1323"/>
        <v>0</v>
      </c>
      <c r="J3154" s="314"/>
      <c r="K3154" s="314"/>
      <c r="L3154" s="314"/>
      <c r="M3154" s="314"/>
      <c r="N3154" s="323" t="s">
        <v>24</v>
      </c>
      <c r="O3154" s="324"/>
      <c r="P3154" s="325"/>
      <c r="Q3154" s="326"/>
      <c r="R3154" s="326"/>
      <c r="S3154" s="326">
        <f t="shared" si="1324"/>
        <v>0</v>
      </c>
      <c r="T3154" s="22"/>
      <c r="U3154" s="23"/>
      <c r="V3154" s="22">
        <f t="shared" si="1325"/>
        <v>0</v>
      </c>
      <c r="W3154" s="314"/>
      <c r="X3154" s="314"/>
      <c r="Y3154" s="314"/>
      <c r="Z3154" s="314"/>
      <c r="AA3154" s="30" t="s">
        <v>24</v>
      </c>
      <c r="AB3154" s="11"/>
      <c r="AC3154" s="12"/>
      <c r="AD3154" s="28"/>
      <c r="AE3154" s="28"/>
      <c r="AF3154" s="28">
        <f t="shared" si="1326"/>
        <v>0</v>
      </c>
      <c r="AG3154" s="10"/>
      <c r="AH3154" s="15"/>
      <c r="AI3154" s="10">
        <f t="shared" si="1327"/>
        <v>0</v>
      </c>
      <c r="AJ3154" s="5"/>
      <c r="AK3154" s="5"/>
      <c r="AL3154" s="5"/>
      <c r="AM3154" s="5"/>
    </row>
    <row r="3155" spans="1:39" x14ac:dyDescent="0.25">
      <c r="A3155" s="327" t="s">
        <v>25</v>
      </c>
      <c r="B3155" s="324" t="s">
        <v>1250</v>
      </c>
      <c r="C3155" s="325" t="s">
        <v>1169</v>
      </c>
      <c r="D3155" s="326">
        <v>1</v>
      </c>
      <c r="E3155" s="326">
        <v>0.7</v>
      </c>
      <c r="F3155" s="326">
        <f t="shared" si="1322"/>
        <v>0.7</v>
      </c>
      <c r="G3155" s="22">
        <v>1</v>
      </c>
      <c r="H3155" s="23">
        <v>15</v>
      </c>
      <c r="I3155" s="22">
        <f t="shared" si="1323"/>
        <v>10.5</v>
      </c>
      <c r="J3155" s="314"/>
      <c r="K3155" s="314"/>
      <c r="L3155" s="314"/>
      <c r="M3155" s="314"/>
      <c r="N3155" s="327" t="s">
        <v>25</v>
      </c>
      <c r="O3155" s="324" t="s">
        <v>1250</v>
      </c>
      <c r="P3155" s="325" t="s">
        <v>1169</v>
      </c>
      <c r="Q3155" s="326">
        <v>1</v>
      </c>
      <c r="R3155" s="326">
        <v>0.7</v>
      </c>
      <c r="S3155" s="326">
        <f t="shared" si="1324"/>
        <v>0.7</v>
      </c>
      <c r="T3155" s="22">
        <v>1</v>
      </c>
      <c r="U3155" s="23">
        <v>15</v>
      </c>
      <c r="V3155" s="22">
        <f t="shared" si="1325"/>
        <v>10.5</v>
      </c>
      <c r="W3155" s="314"/>
      <c r="X3155" s="314"/>
      <c r="Y3155" s="314"/>
      <c r="Z3155" s="314"/>
      <c r="AA3155" s="31" t="s">
        <v>25</v>
      </c>
      <c r="AB3155" s="11" t="s">
        <v>1250</v>
      </c>
      <c r="AC3155" s="12" t="s">
        <v>1169</v>
      </c>
      <c r="AD3155" s="28">
        <v>1</v>
      </c>
      <c r="AE3155" s="28">
        <v>0.7</v>
      </c>
      <c r="AF3155" s="28">
        <f t="shared" si="1326"/>
        <v>0.7</v>
      </c>
      <c r="AG3155" s="10">
        <v>1</v>
      </c>
      <c r="AH3155" s="15">
        <v>15</v>
      </c>
      <c r="AI3155" s="10">
        <f t="shared" si="1327"/>
        <v>10.5</v>
      </c>
      <c r="AJ3155" s="5"/>
      <c r="AK3155" s="5"/>
      <c r="AL3155" s="5"/>
      <c r="AM3155" s="5"/>
    </row>
    <row r="3156" spans="1:39" x14ac:dyDescent="0.25">
      <c r="A3156" s="327" t="s">
        <v>25</v>
      </c>
      <c r="B3156" s="324" t="s">
        <v>1250</v>
      </c>
      <c r="C3156" s="325" t="s">
        <v>1169</v>
      </c>
      <c r="D3156" s="326">
        <v>1</v>
      </c>
      <c r="E3156" s="326">
        <v>1.1000000000000001</v>
      </c>
      <c r="F3156" s="326">
        <f t="shared" si="1322"/>
        <v>1.1000000000000001</v>
      </c>
      <c r="G3156" s="22">
        <v>5</v>
      </c>
      <c r="H3156" s="23">
        <v>15</v>
      </c>
      <c r="I3156" s="22">
        <f t="shared" si="1323"/>
        <v>82.5</v>
      </c>
      <c r="J3156" s="314"/>
      <c r="K3156" s="314"/>
      <c r="L3156" s="314"/>
      <c r="M3156" s="314"/>
      <c r="N3156" s="327" t="s">
        <v>25</v>
      </c>
      <c r="O3156" s="324" t="s">
        <v>1250</v>
      </c>
      <c r="P3156" s="325" t="s">
        <v>1169</v>
      </c>
      <c r="Q3156" s="326">
        <v>1</v>
      </c>
      <c r="R3156" s="326">
        <v>1.1000000000000001</v>
      </c>
      <c r="S3156" s="326">
        <f t="shared" si="1324"/>
        <v>1.1000000000000001</v>
      </c>
      <c r="T3156" s="22">
        <v>5</v>
      </c>
      <c r="U3156" s="23">
        <v>15</v>
      </c>
      <c r="V3156" s="22">
        <f t="shared" si="1325"/>
        <v>82.5</v>
      </c>
      <c r="W3156" s="314"/>
      <c r="X3156" s="314"/>
      <c r="Y3156" s="314"/>
      <c r="Z3156" s="314"/>
      <c r="AA3156" s="31" t="s">
        <v>25</v>
      </c>
      <c r="AB3156" s="11" t="s">
        <v>1250</v>
      </c>
      <c r="AC3156" s="12" t="s">
        <v>1169</v>
      </c>
      <c r="AD3156" s="28">
        <v>1</v>
      </c>
      <c r="AE3156" s="28">
        <v>1.1000000000000001</v>
      </c>
      <c r="AF3156" s="28">
        <f t="shared" si="1326"/>
        <v>1.1000000000000001</v>
      </c>
      <c r="AG3156" s="10">
        <v>5</v>
      </c>
      <c r="AH3156" s="15">
        <v>15</v>
      </c>
      <c r="AI3156" s="10">
        <f t="shared" si="1327"/>
        <v>82.5</v>
      </c>
      <c r="AJ3156" s="5"/>
      <c r="AK3156" s="5"/>
      <c r="AL3156" s="5"/>
      <c r="AM3156" s="5"/>
    </row>
    <row r="3157" spans="1:39" x14ac:dyDescent="0.25">
      <c r="A3157" s="327" t="s">
        <v>25</v>
      </c>
      <c r="B3157" s="324" t="s">
        <v>1250</v>
      </c>
      <c r="C3157" s="325" t="s">
        <v>1306</v>
      </c>
      <c r="D3157" s="326">
        <v>1</v>
      </c>
      <c r="E3157" s="326">
        <v>0.7</v>
      </c>
      <c r="F3157" s="326">
        <f t="shared" ref="F3157:F3158" si="1328">SUM(D3157*E3157)</f>
        <v>0.7</v>
      </c>
      <c r="G3157" s="22">
        <v>1</v>
      </c>
      <c r="H3157" s="23">
        <v>12</v>
      </c>
      <c r="I3157" s="22">
        <f t="shared" ref="I3157:I3158" si="1329">SUM(F3157*G3157)*H3157</f>
        <v>8.3999999999999986</v>
      </c>
      <c r="J3157" s="314"/>
      <c r="K3157" s="314"/>
      <c r="L3157" s="314"/>
      <c r="M3157" s="314"/>
      <c r="N3157" s="327" t="s">
        <v>25</v>
      </c>
      <c r="O3157" s="324" t="s">
        <v>1250</v>
      </c>
      <c r="P3157" s="325" t="s">
        <v>1306</v>
      </c>
      <c r="Q3157" s="326">
        <v>1</v>
      </c>
      <c r="R3157" s="326">
        <v>0.7</v>
      </c>
      <c r="S3157" s="326">
        <f t="shared" ref="S3157:S3158" si="1330">SUM(Q3157*R3157)</f>
        <v>0.7</v>
      </c>
      <c r="T3157" s="22">
        <v>1</v>
      </c>
      <c r="U3157" s="23">
        <v>12</v>
      </c>
      <c r="V3157" s="22">
        <f t="shared" ref="V3157:V3158" si="1331">SUM(S3157*T3157)*U3157</f>
        <v>8.3999999999999986</v>
      </c>
      <c r="W3157" s="314"/>
      <c r="X3157" s="314"/>
      <c r="Y3157" s="314"/>
      <c r="Z3157" s="314"/>
      <c r="AA3157" s="31" t="s">
        <v>25</v>
      </c>
      <c r="AB3157" s="11" t="s">
        <v>1250</v>
      </c>
      <c r="AC3157" s="12" t="s">
        <v>1306</v>
      </c>
      <c r="AD3157" s="28">
        <v>1</v>
      </c>
      <c r="AE3157" s="28">
        <v>0.7</v>
      </c>
      <c r="AF3157" s="28">
        <f t="shared" ref="AF3157:AF3159" si="1332">SUM(AD3157*AE3157)</f>
        <v>0.7</v>
      </c>
      <c r="AG3157" s="10">
        <v>1</v>
      </c>
      <c r="AH3157" s="15">
        <v>12</v>
      </c>
      <c r="AI3157" s="10">
        <f t="shared" si="1327"/>
        <v>8.3999999999999986</v>
      </c>
      <c r="AJ3157" s="5"/>
      <c r="AK3157" s="5"/>
      <c r="AL3157" s="5"/>
      <c r="AM3157" s="5"/>
    </row>
    <row r="3158" spans="1:39" x14ac:dyDescent="0.25">
      <c r="A3158" s="327" t="s">
        <v>25</v>
      </c>
      <c r="B3158" s="324" t="s">
        <v>1250</v>
      </c>
      <c r="C3158" s="325" t="s">
        <v>1306</v>
      </c>
      <c r="D3158" s="326">
        <v>1</v>
      </c>
      <c r="E3158" s="326">
        <v>1.1000000000000001</v>
      </c>
      <c r="F3158" s="326">
        <f t="shared" si="1328"/>
        <v>1.1000000000000001</v>
      </c>
      <c r="G3158" s="22">
        <v>5</v>
      </c>
      <c r="H3158" s="23">
        <v>12</v>
      </c>
      <c r="I3158" s="22">
        <f t="shared" si="1329"/>
        <v>66</v>
      </c>
      <c r="J3158" s="314"/>
      <c r="K3158" s="314"/>
      <c r="L3158" s="314"/>
      <c r="M3158" s="314"/>
      <c r="N3158" s="327" t="s">
        <v>25</v>
      </c>
      <c r="O3158" s="324" t="s">
        <v>1250</v>
      </c>
      <c r="P3158" s="325" t="s">
        <v>1306</v>
      </c>
      <c r="Q3158" s="326">
        <v>1</v>
      </c>
      <c r="R3158" s="326">
        <v>1.1000000000000001</v>
      </c>
      <c r="S3158" s="326">
        <f t="shared" si="1330"/>
        <v>1.1000000000000001</v>
      </c>
      <c r="T3158" s="22">
        <v>5</v>
      </c>
      <c r="U3158" s="23">
        <v>12</v>
      </c>
      <c r="V3158" s="22">
        <f t="shared" si="1331"/>
        <v>66</v>
      </c>
      <c r="W3158" s="314"/>
      <c r="X3158" s="314"/>
      <c r="Y3158" s="314"/>
      <c r="Z3158" s="314"/>
      <c r="AA3158" s="31" t="s">
        <v>25</v>
      </c>
      <c r="AB3158" s="11" t="s">
        <v>1250</v>
      </c>
      <c r="AC3158" s="12" t="s">
        <v>1306</v>
      </c>
      <c r="AD3158" s="28">
        <v>1</v>
      </c>
      <c r="AE3158" s="28">
        <v>1.1000000000000001</v>
      </c>
      <c r="AF3158" s="28">
        <f t="shared" si="1332"/>
        <v>1.1000000000000001</v>
      </c>
      <c r="AG3158" s="10">
        <v>5</v>
      </c>
      <c r="AH3158" s="15">
        <v>12</v>
      </c>
      <c r="AI3158" s="10">
        <f t="shared" si="1327"/>
        <v>66</v>
      </c>
      <c r="AJ3158" s="5"/>
      <c r="AK3158" s="5"/>
      <c r="AL3158" s="5"/>
      <c r="AM3158" s="5"/>
    </row>
    <row r="3159" spans="1:39" x14ac:dyDescent="0.25">
      <c r="A3159" s="327" t="s">
        <v>25</v>
      </c>
      <c r="B3159" s="324" t="s">
        <v>1188</v>
      </c>
      <c r="C3159" s="325" t="s">
        <v>1303</v>
      </c>
      <c r="D3159" s="326">
        <v>2.2000000000000002</v>
      </c>
      <c r="E3159" s="326">
        <v>0.7</v>
      </c>
      <c r="F3159" s="326">
        <f t="shared" si="1322"/>
        <v>1.54</v>
      </c>
      <c r="G3159" s="22">
        <v>3</v>
      </c>
      <c r="H3159" s="23">
        <v>40</v>
      </c>
      <c r="I3159" s="22">
        <f t="shared" si="1323"/>
        <v>184.8</v>
      </c>
      <c r="J3159" s="314"/>
      <c r="K3159" s="314"/>
      <c r="L3159" s="314"/>
      <c r="M3159" s="314"/>
      <c r="N3159" s="327" t="s">
        <v>25</v>
      </c>
      <c r="O3159" s="324" t="s">
        <v>1188</v>
      </c>
      <c r="P3159" s="325" t="s">
        <v>1303</v>
      </c>
      <c r="Q3159" s="326">
        <v>2.2000000000000002</v>
      </c>
      <c r="R3159" s="326">
        <v>0.7</v>
      </c>
      <c r="S3159" s="326">
        <f t="shared" ref="S3159" si="1333">SUM(Q3159*R3159)</f>
        <v>1.54</v>
      </c>
      <c r="T3159" s="22">
        <v>3</v>
      </c>
      <c r="U3159" s="23">
        <v>40</v>
      </c>
      <c r="V3159" s="22">
        <f t="shared" ref="V3159" si="1334">SUM(S3159*T3159)*U3159</f>
        <v>184.8</v>
      </c>
      <c r="W3159" s="314"/>
      <c r="X3159" s="314"/>
      <c r="Y3159" s="314"/>
      <c r="Z3159" s="314"/>
      <c r="AA3159" s="31" t="s">
        <v>25</v>
      </c>
      <c r="AB3159" s="11" t="s">
        <v>1188</v>
      </c>
      <c r="AC3159" s="12" t="s">
        <v>1303</v>
      </c>
      <c r="AD3159" s="28">
        <v>2.2000000000000002</v>
      </c>
      <c r="AE3159" s="28">
        <v>0.7</v>
      </c>
      <c r="AF3159" s="28">
        <f t="shared" si="1332"/>
        <v>1.54</v>
      </c>
      <c r="AG3159" s="10">
        <v>3</v>
      </c>
      <c r="AH3159" s="15">
        <v>40</v>
      </c>
      <c r="AI3159" s="10">
        <f t="shared" si="1327"/>
        <v>184.8</v>
      </c>
      <c r="AJ3159" s="5"/>
      <c r="AK3159" s="5"/>
      <c r="AL3159" s="5"/>
      <c r="AM3159" s="5"/>
    </row>
    <row r="3160" spans="1:39" x14ac:dyDescent="0.25">
      <c r="A3160" s="327" t="s">
        <v>39</v>
      </c>
      <c r="B3160" s="324"/>
      <c r="C3160" s="325"/>
      <c r="D3160" s="326"/>
      <c r="E3160" s="326"/>
      <c r="F3160" s="326"/>
      <c r="G3160" s="22"/>
      <c r="H3160" s="23"/>
      <c r="I3160" s="22">
        <f t="shared" ref="I3160:I3162" si="1335">SUM(G3160*H3160)</f>
        <v>0</v>
      </c>
      <c r="J3160" s="314"/>
      <c r="K3160" s="314"/>
      <c r="L3160" s="314"/>
      <c r="M3160" s="314"/>
      <c r="N3160" s="327" t="s">
        <v>39</v>
      </c>
      <c r="O3160" s="324"/>
      <c r="P3160" s="325"/>
      <c r="Q3160" s="326"/>
      <c r="R3160" s="326"/>
      <c r="S3160" s="326"/>
      <c r="T3160" s="22"/>
      <c r="U3160" s="23"/>
      <c r="V3160" s="22">
        <f t="shared" ref="V3160:V3173" si="1336">SUM(T3160*U3160)</f>
        <v>0</v>
      </c>
      <c r="W3160" s="314"/>
      <c r="X3160" s="314"/>
      <c r="Y3160" s="314"/>
      <c r="Z3160" s="314"/>
      <c r="AA3160" s="31" t="s">
        <v>39</v>
      </c>
      <c r="AB3160" s="11"/>
      <c r="AC3160" s="12"/>
      <c r="AD3160" s="28"/>
      <c r="AE3160" s="28"/>
      <c r="AF3160" s="28"/>
      <c r="AG3160" s="10"/>
      <c r="AH3160" s="15"/>
      <c r="AI3160" s="10">
        <f t="shared" ref="AI3160:AI3173" si="1337">SUM(AG3160*AH3160)</f>
        <v>0</v>
      </c>
      <c r="AJ3160" s="5"/>
      <c r="AK3160" s="5"/>
      <c r="AL3160" s="5"/>
      <c r="AM3160" s="5"/>
    </row>
    <row r="3161" spans="1:39" x14ac:dyDescent="0.25">
      <c r="A3161" s="327" t="s">
        <v>39</v>
      </c>
      <c r="B3161" s="324"/>
      <c r="C3161" s="325"/>
      <c r="D3161" s="326"/>
      <c r="E3161" s="326"/>
      <c r="F3161" s="326"/>
      <c r="G3161" s="22"/>
      <c r="H3161" s="23"/>
      <c r="I3161" s="22">
        <f t="shared" si="1335"/>
        <v>0</v>
      </c>
      <c r="J3161" s="314"/>
      <c r="K3161" s="314"/>
      <c r="L3161" s="314"/>
      <c r="M3161" s="314"/>
      <c r="N3161" s="327" t="s">
        <v>39</v>
      </c>
      <c r="O3161" s="324"/>
      <c r="P3161" s="325"/>
      <c r="Q3161" s="326"/>
      <c r="R3161" s="326"/>
      <c r="S3161" s="326"/>
      <c r="T3161" s="22"/>
      <c r="U3161" s="23"/>
      <c r="V3161" s="22">
        <f t="shared" si="1336"/>
        <v>0</v>
      </c>
      <c r="W3161" s="314"/>
      <c r="X3161" s="314"/>
      <c r="Y3161" s="314"/>
      <c r="Z3161" s="314"/>
      <c r="AA3161" s="31" t="s">
        <v>39</v>
      </c>
      <c r="AB3161" s="11"/>
      <c r="AC3161" s="12"/>
      <c r="AD3161" s="28"/>
      <c r="AE3161" s="28"/>
      <c r="AF3161" s="28"/>
      <c r="AG3161" s="10"/>
      <c r="AH3161" s="15"/>
      <c r="AI3161" s="10">
        <f t="shared" si="1337"/>
        <v>0</v>
      </c>
      <c r="AJ3161" s="5"/>
      <c r="AK3161" s="5"/>
      <c r="AL3161" s="5"/>
      <c r="AM3161" s="5"/>
    </row>
    <row r="3162" spans="1:39" x14ac:dyDescent="0.25">
      <c r="A3162" s="327" t="s">
        <v>39</v>
      </c>
      <c r="B3162" s="324"/>
      <c r="C3162" s="325"/>
      <c r="D3162" s="326"/>
      <c r="E3162" s="326"/>
      <c r="F3162" s="326"/>
      <c r="G3162" s="22"/>
      <c r="H3162" s="23"/>
      <c r="I3162" s="22">
        <f t="shared" si="1335"/>
        <v>0</v>
      </c>
      <c r="J3162" s="314"/>
      <c r="K3162" s="314"/>
      <c r="L3162" s="314"/>
      <c r="M3162" s="314"/>
      <c r="N3162" s="327" t="s">
        <v>39</v>
      </c>
      <c r="O3162" s="324"/>
      <c r="P3162" s="325"/>
      <c r="Q3162" s="326"/>
      <c r="R3162" s="326"/>
      <c r="S3162" s="326"/>
      <c r="T3162" s="22"/>
      <c r="U3162" s="23"/>
      <c r="V3162" s="22">
        <f t="shared" si="1336"/>
        <v>0</v>
      </c>
      <c r="W3162" s="314"/>
      <c r="X3162" s="314"/>
      <c r="Y3162" s="314"/>
      <c r="Z3162" s="314"/>
      <c r="AA3162" s="31" t="s">
        <v>39</v>
      </c>
      <c r="AB3162" s="11"/>
      <c r="AC3162" s="12"/>
      <c r="AD3162" s="28"/>
      <c r="AE3162" s="28"/>
      <c r="AF3162" s="28"/>
      <c r="AG3162" s="10"/>
      <c r="AH3162" s="15"/>
      <c r="AI3162" s="10">
        <f t="shared" si="1337"/>
        <v>0</v>
      </c>
      <c r="AJ3162" s="5"/>
      <c r="AK3162" s="5"/>
      <c r="AL3162" s="5"/>
      <c r="AM3162" s="5"/>
    </row>
    <row r="3163" spans="1:39" x14ac:dyDescent="0.25">
      <c r="A3163" s="328" t="s">
        <v>28</v>
      </c>
      <c r="B3163" s="324" t="s">
        <v>1250</v>
      </c>
      <c r="C3163" s="325"/>
      <c r="D3163" s="326"/>
      <c r="E3163" s="326"/>
      <c r="F3163" s="326"/>
      <c r="G3163" s="22">
        <v>1</v>
      </c>
      <c r="H3163" s="23">
        <v>13500</v>
      </c>
      <c r="I3163" s="22">
        <f t="shared" ref="I3163:I3183" si="1338">SUM(G3163*H3163)</f>
        <v>13500</v>
      </c>
      <c r="J3163" s="22" t="s">
        <v>1252</v>
      </c>
      <c r="K3163" s="314"/>
      <c r="L3163" s="314"/>
      <c r="M3163" s="314"/>
      <c r="N3163" s="328" t="s">
        <v>28</v>
      </c>
      <c r="O3163" s="324" t="s">
        <v>1250</v>
      </c>
      <c r="P3163" s="325"/>
      <c r="Q3163" s="326"/>
      <c r="R3163" s="326"/>
      <c r="S3163" s="326"/>
      <c r="T3163" s="22">
        <v>1</v>
      </c>
      <c r="U3163" s="23">
        <v>13500</v>
      </c>
      <c r="V3163" s="22">
        <f t="shared" si="1336"/>
        <v>13500</v>
      </c>
      <c r="W3163" s="22" t="s">
        <v>1252</v>
      </c>
      <c r="X3163" s="314"/>
      <c r="Y3163" s="314"/>
      <c r="Z3163" s="314"/>
      <c r="AA3163" s="32" t="s">
        <v>28</v>
      </c>
      <c r="AB3163" s="11" t="s">
        <v>1250</v>
      </c>
      <c r="AC3163" s="12"/>
      <c r="AD3163" s="28"/>
      <c r="AE3163" s="28"/>
      <c r="AF3163" s="28"/>
      <c r="AG3163" s="10">
        <v>1</v>
      </c>
      <c r="AH3163" s="15">
        <v>13500</v>
      </c>
      <c r="AI3163" s="10">
        <f t="shared" si="1337"/>
        <v>13500</v>
      </c>
      <c r="AJ3163" s="10" t="s">
        <v>1252</v>
      </c>
      <c r="AK3163" s="5"/>
      <c r="AL3163" s="5"/>
      <c r="AM3163" s="5"/>
    </row>
    <row r="3164" spans="1:39" x14ac:dyDescent="0.25">
      <c r="A3164" s="328" t="s">
        <v>28</v>
      </c>
      <c r="B3164" s="324" t="s">
        <v>1191</v>
      </c>
      <c r="C3164" s="325" t="s">
        <v>1192</v>
      </c>
      <c r="D3164" s="326"/>
      <c r="E3164" s="326"/>
      <c r="F3164" s="326"/>
      <c r="G3164" s="22">
        <v>1</v>
      </c>
      <c r="H3164" s="329">
        <f>SUM(VENEER!X117)</f>
        <v>678.17</v>
      </c>
      <c r="I3164" s="22">
        <f t="shared" si="1338"/>
        <v>678.17</v>
      </c>
      <c r="J3164" s="329" t="s">
        <v>1338</v>
      </c>
      <c r="K3164" s="330"/>
      <c r="L3164" s="314"/>
      <c r="M3164" s="314"/>
      <c r="N3164" s="328" t="s">
        <v>28</v>
      </c>
      <c r="O3164" s="324" t="s">
        <v>1191</v>
      </c>
      <c r="P3164" s="325" t="s">
        <v>1192</v>
      </c>
      <c r="Q3164" s="326"/>
      <c r="R3164" s="326"/>
      <c r="S3164" s="326"/>
      <c r="T3164" s="22">
        <v>1</v>
      </c>
      <c r="U3164" s="329">
        <f>SUM(VENEER!U117)</f>
        <v>691.91</v>
      </c>
      <c r="V3164" s="22">
        <f t="shared" si="1336"/>
        <v>691.91</v>
      </c>
      <c r="W3164" s="329" t="s">
        <v>1338</v>
      </c>
      <c r="X3164" s="330"/>
      <c r="Y3164" s="314"/>
      <c r="Z3164" s="314"/>
      <c r="AA3164" s="32" t="s">
        <v>28</v>
      </c>
      <c r="AB3164" s="11" t="s">
        <v>1191</v>
      </c>
      <c r="AC3164" s="12" t="s">
        <v>1192</v>
      </c>
      <c r="AD3164" s="28"/>
      <c r="AE3164" s="28"/>
      <c r="AF3164" s="28"/>
      <c r="AG3164" s="10">
        <v>1</v>
      </c>
      <c r="AH3164" s="236">
        <f>SUM(VENEER!AE117)</f>
        <v>650.41999999999996</v>
      </c>
      <c r="AI3164" s="10">
        <f t="shared" si="1337"/>
        <v>650.41999999999996</v>
      </c>
      <c r="AJ3164" s="171" t="s">
        <v>1676</v>
      </c>
      <c r="AK3164" s="172"/>
      <c r="AL3164" s="5"/>
      <c r="AM3164" s="5"/>
    </row>
    <row r="3165" spans="1:39" x14ac:dyDescent="0.25">
      <c r="A3165" s="328" t="s">
        <v>28</v>
      </c>
      <c r="B3165" s="324"/>
      <c r="C3165" s="325"/>
      <c r="D3165" s="326"/>
      <c r="E3165" s="326"/>
      <c r="F3165" s="326"/>
      <c r="G3165" s="22"/>
      <c r="H3165" s="23"/>
      <c r="I3165" s="22">
        <f t="shared" si="1338"/>
        <v>0</v>
      </c>
      <c r="J3165" s="314"/>
      <c r="K3165" s="314"/>
      <c r="L3165" s="314"/>
      <c r="M3165" s="314"/>
      <c r="N3165" s="328" t="s">
        <v>28</v>
      </c>
      <c r="O3165" s="324"/>
      <c r="P3165" s="325"/>
      <c r="Q3165" s="326"/>
      <c r="R3165" s="326"/>
      <c r="S3165" s="326"/>
      <c r="T3165" s="22"/>
      <c r="U3165" s="23"/>
      <c r="V3165" s="22">
        <f t="shared" si="1336"/>
        <v>0</v>
      </c>
      <c r="W3165" s="314"/>
      <c r="X3165" s="314"/>
      <c r="Y3165" s="314"/>
      <c r="Z3165" s="314"/>
      <c r="AA3165" s="32" t="s">
        <v>28</v>
      </c>
      <c r="AB3165" s="11"/>
      <c r="AC3165" s="12"/>
      <c r="AD3165" s="28"/>
      <c r="AE3165" s="28"/>
      <c r="AF3165" s="28"/>
      <c r="AG3165" s="10"/>
      <c r="AH3165" s="15"/>
      <c r="AI3165" s="10">
        <f t="shared" si="1337"/>
        <v>0</v>
      </c>
      <c r="AJ3165" s="5"/>
      <c r="AK3165" s="5"/>
      <c r="AL3165" s="5"/>
      <c r="AM3165" s="5"/>
    </row>
    <row r="3166" spans="1:39" x14ac:dyDescent="0.25">
      <c r="A3166" s="311" t="s">
        <v>26</v>
      </c>
      <c r="B3166" s="324"/>
      <c r="C3166" s="325"/>
      <c r="D3166" s="326"/>
      <c r="E3166" s="326"/>
      <c r="F3166" s="326"/>
      <c r="G3166" s="331">
        <v>0.1</v>
      </c>
      <c r="H3166" s="23">
        <f>SUM(I3163:I3165)</f>
        <v>14178.17</v>
      </c>
      <c r="I3166" s="22">
        <f t="shared" si="1338"/>
        <v>1417.817</v>
      </c>
      <c r="J3166" s="314"/>
      <c r="K3166" s="314"/>
      <c r="L3166" s="314"/>
      <c r="M3166" s="314"/>
      <c r="N3166" s="311" t="s">
        <v>26</v>
      </c>
      <c r="O3166" s="324"/>
      <c r="P3166" s="325"/>
      <c r="Q3166" s="326"/>
      <c r="R3166" s="326"/>
      <c r="S3166" s="326"/>
      <c r="T3166" s="331">
        <v>0.1</v>
      </c>
      <c r="U3166" s="23">
        <f>SUM(V3163:V3165)</f>
        <v>14191.91</v>
      </c>
      <c r="V3166" s="22">
        <f t="shared" si="1336"/>
        <v>1419.191</v>
      </c>
      <c r="W3166" s="314"/>
      <c r="X3166" s="314"/>
      <c r="Y3166" s="314"/>
      <c r="Z3166" s="314"/>
      <c r="AA3166" t="s">
        <v>26</v>
      </c>
      <c r="AB3166" s="11"/>
      <c r="AC3166" s="12"/>
      <c r="AD3166" s="28"/>
      <c r="AE3166" s="28"/>
      <c r="AF3166" s="28"/>
      <c r="AG3166" s="33">
        <v>0.1</v>
      </c>
      <c r="AH3166" s="15">
        <f>SUM(AI3163:AI3165)</f>
        <v>14150.42</v>
      </c>
      <c r="AI3166" s="10">
        <f t="shared" si="1337"/>
        <v>1415.0420000000001</v>
      </c>
      <c r="AJ3166" s="5"/>
      <c r="AK3166" s="5"/>
      <c r="AL3166" s="5"/>
      <c r="AM3166" s="5"/>
    </row>
    <row r="3167" spans="1:39" x14ac:dyDescent="0.25">
      <c r="A3167" s="311"/>
      <c r="B3167" s="324" t="s">
        <v>27</v>
      </c>
      <c r="C3167" s="325"/>
      <c r="D3167" s="326"/>
      <c r="E3167" s="326"/>
      <c r="F3167" s="326"/>
      <c r="G3167" s="22">
        <f>SUM(G3152)</f>
        <v>70.2</v>
      </c>
      <c r="H3167" s="23">
        <v>1.25</v>
      </c>
      <c r="I3167" s="22">
        <f t="shared" si="1338"/>
        <v>87.75</v>
      </c>
      <c r="J3167" s="314"/>
      <c r="K3167" s="314"/>
      <c r="L3167" s="314"/>
      <c r="M3167" s="314"/>
      <c r="N3167" s="311"/>
      <c r="O3167" s="324" t="s">
        <v>27</v>
      </c>
      <c r="P3167" s="325"/>
      <c r="Q3167" s="326"/>
      <c r="R3167" s="326"/>
      <c r="S3167" s="326"/>
      <c r="T3167" s="22">
        <f>SUM(T3152)</f>
        <v>70.2</v>
      </c>
      <c r="U3167" s="329">
        <v>1.75</v>
      </c>
      <c r="V3167" s="22">
        <f t="shared" si="1336"/>
        <v>122.85000000000001</v>
      </c>
      <c r="W3167" s="314"/>
      <c r="X3167" s="314"/>
      <c r="Y3167" s="314"/>
      <c r="Z3167" s="314"/>
      <c r="AB3167" s="11" t="s">
        <v>27</v>
      </c>
      <c r="AC3167" s="12"/>
      <c r="AD3167" s="28"/>
      <c r="AE3167" s="28"/>
      <c r="AF3167" s="28"/>
      <c r="AG3167" s="10">
        <f>SUM(AG3152)</f>
        <v>70.2</v>
      </c>
      <c r="AH3167" s="171">
        <v>1.85</v>
      </c>
      <c r="AI3167" s="10">
        <f t="shared" si="1337"/>
        <v>129.87</v>
      </c>
      <c r="AJ3167" s="5"/>
      <c r="AK3167" s="5"/>
      <c r="AL3167" s="5"/>
      <c r="AM3167" s="5"/>
    </row>
    <row r="3168" spans="1:39" x14ac:dyDescent="0.25">
      <c r="A3168" s="311"/>
      <c r="B3168" s="324" t="s">
        <v>13</v>
      </c>
      <c r="C3168" s="325" t="s">
        <v>14</v>
      </c>
      <c r="D3168" s="326" t="s">
        <v>29</v>
      </c>
      <c r="E3168" s="326"/>
      <c r="F3168" s="326">
        <f>SUM(G3152:G3154)</f>
        <v>78.2</v>
      </c>
      <c r="G3168" s="332">
        <f>SUM(F3168)/20</f>
        <v>3.91</v>
      </c>
      <c r="H3168" s="23"/>
      <c r="I3168" s="22">
        <f t="shared" si="1338"/>
        <v>0</v>
      </c>
      <c r="J3168" s="314"/>
      <c r="K3168" s="314"/>
      <c r="L3168" s="314"/>
      <c r="M3168" s="314"/>
      <c r="N3168" s="311"/>
      <c r="O3168" s="324" t="s">
        <v>13</v>
      </c>
      <c r="P3168" s="325" t="s">
        <v>14</v>
      </c>
      <c r="Q3168" s="326" t="s">
        <v>29</v>
      </c>
      <c r="R3168" s="326"/>
      <c r="S3168" s="326">
        <f>SUM(T3152:T3154)</f>
        <v>78.2</v>
      </c>
      <c r="T3168" s="332">
        <f>SUM(S3168)/20</f>
        <v>3.91</v>
      </c>
      <c r="U3168" s="23"/>
      <c r="V3168" s="22">
        <f t="shared" si="1336"/>
        <v>0</v>
      </c>
      <c r="W3168" s="314"/>
      <c r="X3168" s="314"/>
      <c r="Y3168" s="314"/>
      <c r="Z3168" s="314"/>
      <c r="AB3168" s="11" t="s">
        <v>13</v>
      </c>
      <c r="AC3168" s="12" t="s">
        <v>14</v>
      </c>
      <c r="AD3168" s="28" t="s">
        <v>29</v>
      </c>
      <c r="AE3168" s="28"/>
      <c r="AF3168" s="28">
        <f>SUM(AG3152:AG3154)</f>
        <v>78.2</v>
      </c>
      <c r="AG3168" s="34">
        <f>SUM(AF3168)/20</f>
        <v>3.91</v>
      </c>
      <c r="AH3168" s="23"/>
      <c r="AI3168" s="10">
        <f t="shared" si="1337"/>
        <v>0</v>
      </c>
      <c r="AJ3168" s="5"/>
      <c r="AK3168" s="5"/>
      <c r="AL3168" s="5"/>
      <c r="AM3168" s="5"/>
    </row>
    <row r="3169" spans="1:39" x14ac:dyDescent="0.25">
      <c r="A3169" s="311"/>
      <c r="B3169" s="324" t="s">
        <v>13</v>
      </c>
      <c r="C3169" s="325" t="s">
        <v>14</v>
      </c>
      <c r="D3169" s="326" t="s">
        <v>30</v>
      </c>
      <c r="E3169" s="326"/>
      <c r="F3169" s="326">
        <f>SUM(G3155:G3159)</f>
        <v>15</v>
      </c>
      <c r="G3169" s="332">
        <f>SUM(F3169)/10</f>
        <v>1.5</v>
      </c>
      <c r="H3169" s="23"/>
      <c r="I3169" s="22">
        <f t="shared" si="1338"/>
        <v>0</v>
      </c>
      <c r="J3169" s="314"/>
      <c r="K3169" s="314"/>
      <c r="L3169" s="314"/>
      <c r="M3169" s="314"/>
      <c r="N3169" s="311"/>
      <c r="O3169" s="324" t="s">
        <v>13</v>
      </c>
      <c r="P3169" s="325" t="s">
        <v>14</v>
      </c>
      <c r="Q3169" s="326" t="s">
        <v>30</v>
      </c>
      <c r="R3169" s="326"/>
      <c r="S3169" s="326">
        <f>SUM(T3155:T3159)</f>
        <v>15</v>
      </c>
      <c r="T3169" s="332">
        <f>SUM(S3169)/10</f>
        <v>1.5</v>
      </c>
      <c r="U3169" s="23"/>
      <c r="V3169" s="22">
        <f t="shared" si="1336"/>
        <v>0</v>
      </c>
      <c r="W3169" s="314"/>
      <c r="X3169" s="314"/>
      <c r="Y3169" s="314"/>
      <c r="Z3169" s="314"/>
      <c r="AB3169" s="11" t="s">
        <v>13</v>
      </c>
      <c r="AC3169" s="12" t="s">
        <v>14</v>
      </c>
      <c r="AD3169" s="28" t="s">
        <v>30</v>
      </c>
      <c r="AE3169" s="28"/>
      <c r="AF3169" s="28">
        <f>SUM(AG3155:AG3159)</f>
        <v>15</v>
      </c>
      <c r="AG3169" s="34">
        <f>SUM(AF3169)/10</f>
        <v>1.5</v>
      </c>
      <c r="AH3169" s="23"/>
      <c r="AI3169" s="10">
        <f t="shared" si="1337"/>
        <v>0</v>
      </c>
      <c r="AJ3169" s="5"/>
      <c r="AK3169" s="5"/>
      <c r="AL3169" s="5"/>
      <c r="AM3169" s="5"/>
    </row>
    <row r="3170" spans="1:39" x14ac:dyDescent="0.25">
      <c r="A3170" s="311"/>
      <c r="B3170" s="324" t="s">
        <v>13</v>
      </c>
      <c r="C3170" s="325" t="s">
        <v>14</v>
      </c>
      <c r="D3170" s="326" t="s">
        <v>60</v>
      </c>
      <c r="E3170" s="326"/>
      <c r="F3170" s="333"/>
      <c r="G3170" s="332">
        <f>SUM(F3170)*0.25</f>
        <v>0</v>
      </c>
      <c r="H3170" s="23"/>
      <c r="I3170" s="22">
        <f t="shared" si="1338"/>
        <v>0</v>
      </c>
      <c r="J3170" s="314"/>
      <c r="K3170" s="314"/>
      <c r="L3170" s="314"/>
      <c r="M3170" s="314"/>
      <c r="N3170" s="311"/>
      <c r="O3170" s="324" t="s">
        <v>13</v>
      </c>
      <c r="P3170" s="325" t="s">
        <v>14</v>
      </c>
      <c r="Q3170" s="326" t="s">
        <v>60</v>
      </c>
      <c r="R3170" s="326"/>
      <c r="S3170" s="333"/>
      <c r="T3170" s="332">
        <f>SUM(S3170)*0.25</f>
        <v>0</v>
      </c>
      <c r="U3170" s="23"/>
      <c r="V3170" s="22">
        <f t="shared" si="1336"/>
        <v>0</v>
      </c>
      <c r="W3170" s="314"/>
      <c r="X3170" s="314"/>
      <c r="Y3170" s="314"/>
      <c r="Z3170" s="314"/>
      <c r="AB3170" s="11" t="s">
        <v>13</v>
      </c>
      <c r="AC3170" s="12" t="s">
        <v>14</v>
      </c>
      <c r="AD3170" s="28" t="s">
        <v>60</v>
      </c>
      <c r="AE3170" s="28"/>
      <c r="AF3170" s="69"/>
      <c r="AG3170" s="34">
        <f>SUM(AF3170)*0.25</f>
        <v>0</v>
      </c>
      <c r="AH3170" s="23"/>
      <c r="AI3170" s="10">
        <f t="shared" si="1337"/>
        <v>0</v>
      </c>
      <c r="AJ3170" s="5"/>
      <c r="AK3170" s="5"/>
      <c r="AL3170" s="5"/>
      <c r="AM3170" s="5"/>
    </row>
    <row r="3171" spans="1:39" x14ac:dyDescent="0.25">
      <c r="A3171" s="311"/>
      <c r="B3171" s="324" t="s">
        <v>13</v>
      </c>
      <c r="C3171" s="325" t="s">
        <v>14</v>
      </c>
      <c r="D3171" s="326" t="s">
        <v>247</v>
      </c>
      <c r="E3171" s="326"/>
      <c r="F3171" s="326"/>
      <c r="G3171" s="332">
        <v>8</v>
      </c>
      <c r="H3171" s="23"/>
      <c r="I3171" s="22">
        <f t="shared" si="1338"/>
        <v>0</v>
      </c>
      <c r="J3171" s="314"/>
      <c r="K3171" s="314"/>
      <c r="L3171" s="314"/>
      <c r="M3171" s="314"/>
      <c r="N3171" s="311"/>
      <c r="O3171" s="324" t="s">
        <v>13</v>
      </c>
      <c r="P3171" s="325" t="s">
        <v>14</v>
      </c>
      <c r="Q3171" s="326" t="s">
        <v>247</v>
      </c>
      <c r="R3171" s="326"/>
      <c r="S3171" s="326"/>
      <c r="T3171" s="332">
        <v>8</v>
      </c>
      <c r="U3171" s="23"/>
      <c r="V3171" s="22">
        <f t="shared" si="1336"/>
        <v>0</v>
      </c>
      <c r="W3171" s="314"/>
      <c r="X3171" s="314"/>
      <c r="Y3171" s="314"/>
      <c r="Z3171" s="314"/>
      <c r="AB3171" s="11" t="s">
        <v>13</v>
      </c>
      <c r="AC3171" s="12" t="s">
        <v>14</v>
      </c>
      <c r="AD3171" s="28" t="s">
        <v>247</v>
      </c>
      <c r="AE3171" s="28"/>
      <c r="AF3171" s="28"/>
      <c r="AG3171" s="34">
        <v>8</v>
      </c>
      <c r="AH3171" s="23"/>
      <c r="AI3171" s="10">
        <f t="shared" si="1337"/>
        <v>0</v>
      </c>
      <c r="AJ3171" s="5"/>
      <c r="AK3171" s="5"/>
      <c r="AL3171" s="5"/>
      <c r="AM3171" s="5"/>
    </row>
    <row r="3172" spans="1:39" x14ac:dyDescent="0.25">
      <c r="A3172" s="311"/>
      <c r="B3172" s="324" t="s">
        <v>13</v>
      </c>
      <c r="C3172" s="325" t="s">
        <v>15</v>
      </c>
      <c r="D3172" s="326" t="s">
        <v>1297</v>
      </c>
      <c r="E3172" s="326"/>
      <c r="F3172" s="326"/>
      <c r="G3172" s="332">
        <v>12</v>
      </c>
      <c r="H3172" s="23"/>
      <c r="I3172" s="22">
        <f t="shared" si="1338"/>
        <v>0</v>
      </c>
      <c r="J3172" s="314"/>
      <c r="K3172" s="314"/>
      <c r="L3172" s="314"/>
      <c r="M3172" s="314"/>
      <c r="N3172" s="311"/>
      <c r="O3172" s="324" t="s">
        <v>13</v>
      </c>
      <c r="P3172" s="325" t="s">
        <v>15</v>
      </c>
      <c r="Q3172" s="326" t="s">
        <v>1297</v>
      </c>
      <c r="R3172" s="326"/>
      <c r="S3172" s="326"/>
      <c r="T3172" s="332">
        <v>12</v>
      </c>
      <c r="U3172" s="23"/>
      <c r="V3172" s="22">
        <f t="shared" si="1336"/>
        <v>0</v>
      </c>
      <c r="W3172" s="314"/>
      <c r="X3172" s="314"/>
      <c r="Y3172" s="314"/>
      <c r="Z3172" s="314"/>
      <c r="AB3172" s="11" t="s">
        <v>13</v>
      </c>
      <c r="AC3172" s="12" t="s">
        <v>15</v>
      </c>
      <c r="AD3172" s="28" t="s">
        <v>1297</v>
      </c>
      <c r="AE3172" s="28"/>
      <c r="AF3172" s="28"/>
      <c r="AG3172" s="34">
        <v>12</v>
      </c>
      <c r="AH3172" s="23"/>
      <c r="AI3172" s="10">
        <f t="shared" si="1337"/>
        <v>0</v>
      </c>
      <c r="AJ3172" s="5"/>
      <c r="AK3172" s="5"/>
      <c r="AL3172" s="5"/>
      <c r="AM3172" s="5"/>
    </row>
    <row r="3173" spans="1:39" x14ac:dyDescent="0.25">
      <c r="A3173" s="311"/>
      <c r="B3173" s="324" t="s">
        <v>13</v>
      </c>
      <c r="C3173" s="325" t="s">
        <v>15</v>
      </c>
      <c r="D3173" s="326" t="s">
        <v>1307</v>
      </c>
      <c r="E3173" s="326"/>
      <c r="F3173" s="326"/>
      <c r="G3173" s="332">
        <v>16</v>
      </c>
      <c r="H3173" s="23"/>
      <c r="I3173" s="22">
        <f t="shared" si="1338"/>
        <v>0</v>
      </c>
      <c r="J3173" s="314"/>
      <c r="K3173" s="314"/>
      <c r="L3173" s="314"/>
      <c r="M3173" s="314"/>
      <c r="N3173" s="311"/>
      <c r="O3173" s="324" t="s">
        <v>13</v>
      </c>
      <c r="P3173" s="325" t="s">
        <v>15</v>
      </c>
      <c r="Q3173" s="326" t="s">
        <v>1307</v>
      </c>
      <c r="R3173" s="326"/>
      <c r="S3173" s="326"/>
      <c r="T3173" s="332">
        <v>16</v>
      </c>
      <c r="U3173" s="23"/>
      <c r="V3173" s="22">
        <f t="shared" si="1336"/>
        <v>0</v>
      </c>
      <c r="W3173" s="314"/>
      <c r="X3173" s="314"/>
      <c r="Y3173" s="314"/>
      <c r="Z3173" s="314"/>
      <c r="AB3173" s="11" t="s">
        <v>13</v>
      </c>
      <c r="AC3173" s="12" t="s">
        <v>15</v>
      </c>
      <c r="AD3173" s="28" t="s">
        <v>1307</v>
      </c>
      <c r="AE3173" s="28"/>
      <c r="AF3173" s="28"/>
      <c r="AG3173" s="34">
        <v>16</v>
      </c>
      <c r="AH3173" s="23"/>
      <c r="AI3173" s="10">
        <f t="shared" si="1337"/>
        <v>0</v>
      </c>
      <c r="AJ3173" s="5"/>
      <c r="AK3173" s="5"/>
      <c r="AL3173" s="5"/>
      <c r="AM3173" s="5"/>
    </row>
    <row r="3174" spans="1:39" x14ac:dyDescent="0.25">
      <c r="A3174" s="311"/>
      <c r="B3174" s="324" t="s">
        <v>13</v>
      </c>
      <c r="C3174" s="325" t="s">
        <v>15</v>
      </c>
      <c r="D3174" s="326" t="s">
        <v>1305</v>
      </c>
      <c r="E3174" s="326"/>
      <c r="F3174" s="326"/>
      <c r="G3174" s="332">
        <v>8</v>
      </c>
      <c r="H3174" s="23"/>
      <c r="I3174" s="22">
        <f t="shared" ref="I3174:I3175" si="1339">SUM(G3174*H3174)</f>
        <v>0</v>
      </c>
      <c r="J3174" s="314"/>
      <c r="K3174" s="314"/>
      <c r="L3174" s="314"/>
      <c r="M3174" s="314"/>
      <c r="N3174" s="311"/>
      <c r="O3174" s="324" t="s">
        <v>13</v>
      </c>
      <c r="P3174" s="325" t="s">
        <v>15</v>
      </c>
      <c r="Q3174" s="326" t="s">
        <v>1305</v>
      </c>
      <c r="R3174" s="326"/>
      <c r="S3174" s="326"/>
      <c r="T3174" s="332">
        <v>8</v>
      </c>
      <c r="U3174" s="23"/>
      <c r="V3174" s="22">
        <f t="shared" ref="V3174:V3175" si="1340">SUM(T3174*U3174)</f>
        <v>0</v>
      </c>
      <c r="W3174" s="314"/>
      <c r="X3174" s="314"/>
      <c r="Y3174" s="314"/>
      <c r="Z3174" s="314"/>
      <c r="AB3174" s="11" t="s">
        <v>13</v>
      </c>
      <c r="AC3174" s="12" t="s">
        <v>15</v>
      </c>
      <c r="AD3174" s="28" t="s">
        <v>1305</v>
      </c>
      <c r="AE3174" s="28"/>
      <c r="AF3174" s="28"/>
      <c r="AG3174" s="34">
        <v>8</v>
      </c>
      <c r="AH3174" s="23"/>
      <c r="AI3174" s="10">
        <f t="shared" ref="AI3174:AI3183" si="1341">SUM(AG3174*AH3174)</f>
        <v>0</v>
      </c>
      <c r="AJ3174" s="5"/>
      <c r="AK3174" s="5"/>
      <c r="AL3174" s="5"/>
      <c r="AM3174" s="5"/>
    </row>
    <row r="3175" spans="1:39" x14ac:dyDescent="0.25">
      <c r="A3175" s="311"/>
      <c r="B3175" s="324" t="s">
        <v>13</v>
      </c>
      <c r="C3175" s="325" t="s">
        <v>15</v>
      </c>
      <c r="D3175" s="326" t="s">
        <v>1191</v>
      </c>
      <c r="E3175" s="326"/>
      <c r="F3175" s="326">
        <v>0.25</v>
      </c>
      <c r="G3175" s="332">
        <f>SUM(F3175)*78</f>
        <v>19.5</v>
      </c>
      <c r="H3175" s="23"/>
      <c r="I3175" s="22">
        <f t="shared" si="1339"/>
        <v>0</v>
      </c>
      <c r="J3175" s="314"/>
      <c r="K3175" s="314"/>
      <c r="L3175" s="314"/>
      <c r="M3175" s="314"/>
      <c r="N3175" s="311"/>
      <c r="O3175" s="324" t="s">
        <v>13</v>
      </c>
      <c r="P3175" s="325" t="s">
        <v>15</v>
      </c>
      <c r="Q3175" s="326" t="s">
        <v>1191</v>
      </c>
      <c r="R3175" s="326"/>
      <c r="S3175" s="326">
        <v>0.25</v>
      </c>
      <c r="T3175" s="332">
        <f>SUM(S3175)*78</f>
        <v>19.5</v>
      </c>
      <c r="U3175" s="23"/>
      <c r="V3175" s="22">
        <f t="shared" si="1340"/>
        <v>0</v>
      </c>
      <c r="W3175" s="314"/>
      <c r="X3175" s="314"/>
      <c r="Y3175" s="314"/>
      <c r="Z3175" s="314"/>
      <c r="AB3175" s="11" t="s">
        <v>13</v>
      </c>
      <c r="AC3175" s="12" t="s">
        <v>15</v>
      </c>
      <c r="AD3175" s="28" t="s">
        <v>1191</v>
      </c>
      <c r="AE3175" s="28"/>
      <c r="AF3175" s="28">
        <v>0.25</v>
      </c>
      <c r="AG3175" s="34">
        <f>SUM(AF3175)*78</f>
        <v>19.5</v>
      </c>
      <c r="AH3175" s="23"/>
      <c r="AI3175" s="10">
        <f t="shared" si="1341"/>
        <v>0</v>
      </c>
      <c r="AJ3175" s="5"/>
      <c r="AK3175" s="5"/>
      <c r="AL3175" s="5"/>
      <c r="AM3175" s="5"/>
    </row>
    <row r="3176" spans="1:39" x14ac:dyDescent="0.25">
      <c r="A3176" s="311"/>
      <c r="B3176" s="324" t="s">
        <v>13</v>
      </c>
      <c r="C3176" s="325" t="s">
        <v>15</v>
      </c>
      <c r="D3176" s="326" t="s">
        <v>1188</v>
      </c>
      <c r="E3176" s="326"/>
      <c r="F3176" s="326"/>
      <c r="G3176" s="332">
        <v>32</v>
      </c>
      <c r="H3176" s="23"/>
      <c r="I3176" s="22">
        <f t="shared" si="1338"/>
        <v>0</v>
      </c>
      <c r="J3176" s="314"/>
      <c r="K3176" s="314"/>
      <c r="L3176" s="314"/>
      <c r="M3176" s="314"/>
      <c r="N3176" s="311"/>
      <c r="O3176" s="324" t="s">
        <v>13</v>
      </c>
      <c r="P3176" s="325" t="s">
        <v>15</v>
      </c>
      <c r="Q3176" s="326" t="s">
        <v>1188</v>
      </c>
      <c r="R3176" s="326"/>
      <c r="S3176" s="326"/>
      <c r="T3176" s="332">
        <v>32</v>
      </c>
      <c r="U3176" s="23"/>
      <c r="V3176" s="22">
        <f t="shared" ref="V3176:V3183" si="1342">SUM(T3176*U3176)</f>
        <v>0</v>
      </c>
      <c r="W3176" s="314"/>
      <c r="X3176" s="314"/>
      <c r="Y3176" s="314"/>
      <c r="Z3176" s="314"/>
      <c r="AB3176" s="11" t="s">
        <v>13</v>
      </c>
      <c r="AC3176" s="12" t="s">
        <v>15</v>
      </c>
      <c r="AD3176" s="28" t="s">
        <v>1188</v>
      </c>
      <c r="AE3176" s="28"/>
      <c r="AF3176" s="28"/>
      <c r="AG3176" s="34">
        <v>32</v>
      </c>
      <c r="AH3176" s="23"/>
      <c r="AI3176" s="10">
        <f t="shared" si="1341"/>
        <v>0</v>
      </c>
      <c r="AJ3176" s="5"/>
      <c r="AK3176" s="5"/>
      <c r="AL3176" s="5"/>
      <c r="AM3176" s="5"/>
    </row>
    <row r="3177" spans="1:39" x14ac:dyDescent="0.25">
      <c r="A3177" s="311"/>
      <c r="B3177" s="324" t="s">
        <v>13</v>
      </c>
      <c r="C3177" s="325" t="s">
        <v>16</v>
      </c>
      <c r="D3177" s="326"/>
      <c r="E3177" s="326"/>
      <c r="F3177" s="326"/>
      <c r="G3177" s="332">
        <f>SUM(G3152/10)</f>
        <v>7.0200000000000005</v>
      </c>
      <c r="H3177" s="23"/>
      <c r="I3177" s="22">
        <f t="shared" si="1338"/>
        <v>0</v>
      </c>
      <c r="J3177" s="314"/>
      <c r="K3177" s="314"/>
      <c r="L3177" s="314"/>
      <c r="M3177" s="314"/>
      <c r="N3177" s="311"/>
      <c r="O3177" s="324" t="s">
        <v>13</v>
      </c>
      <c r="P3177" s="325" t="s">
        <v>16</v>
      </c>
      <c r="Q3177" s="326"/>
      <c r="R3177" s="326"/>
      <c r="S3177" s="326"/>
      <c r="T3177" s="329">
        <v>8</v>
      </c>
      <c r="U3177" s="23"/>
      <c r="V3177" s="22">
        <f t="shared" si="1342"/>
        <v>0</v>
      </c>
      <c r="W3177" s="314"/>
      <c r="X3177" s="314"/>
      <c r="Y3177" s="314"/>
      <c r="Z3177" s="314"/>
      <c r="AB3177" s="11" t="s">
        <v>13</v>
      </c>
      <c r="AC3177" s="12" t="s">
        <v>16</v>
      </c>
      <c r="AD3177" s="28"/>
      <c r="AE3177" s="28"/>
      <c r="AF3177" s="28"/>
      <c r="AG3177" s="171">
        <v>8.5</v>
      </c>
      <c r="AH3177" s="23"/>
      <c r="AI3177" s="10">
        <f t="shared" si="1341"/>
        <v>0</v>
      </c>
      <c r="AJ3177" s="5"/>
      <c r="AK3177" s="5"/>
      <c r="AL3177" s="5"/>
      <c r="AM3177" s="5"/>
    </row>
    <row r="3178" spans="1:39" x14ac:dyDescent="0.25">
      <c r="A3178" s="311"/>
      <c r="B3178" s="324" t="s">
        <v>13</v>
      </c>
      <c r="C3178" s="325" t="s">
        <v>16</v>
      </c>
      <c r="D3178" s="326"/>
      <c r="E3178" s="326"/>
      <c r="F3178" s="326"/>
      <c r="G3178" s="332"/>
      <c r="H3178" s="23"/>
      <c r="I3178" s="22">
        <f t="shared" si="1338"/>
        <v>0</v>
      </c>
      <c r="J3178" s="314"/>
      <c r="K3178" s="314"/>
      <c r="L3178" s="314"/>
      <c r="M3178" s="314"/>
      <c r="N3178" s="311"/>
      <c r="O3178" s="324" t="s">
        <v>13</v>
      </c>
      <c r="P3178" s="325" t="s">
        <v>16</v>
      </c>
      <c r="Q3178" s="326"/>
      <c r="R3178" s="326"/>
      <c r="S3178" s="326"/>
      <c r="T3178" s="332"/>
      <c r="U3178" s="23"/>
      <c r="V3178" s="22">
        <f t="shared" si="1342"/>
        <v>0</v>
      </c>
      <c r="W3178" s="314"/>
      <c r="X3178" s="314"/>
      <c r="Y3178" s="314"/>
      <c r="Z3178" s="314"/>
      <c r="AB3178" s="11" t="s">
        <v>13</v>
      </c>
      <c r="AC3178" s="12" t="s">
        <v>16</v>
      </c>
      <c r="AD3178" s="28"/>
      <c r="AE3178" s="28"/>
      <c r="AF3178" s="28"/>
      <c r="AG3178" s="34"/>
      <c r="AH3178" s="23"/>
      <c r="AI3178" s="10">
        <f t="shared" si="1341"/>
        <v>0</v>
      </c>
      <c r="AJ3178" s="5"/>
      <c r="AK3178" s="5"/>
      <c r="AL3178" s="5"/>
      <c r="AM3178" s="5"/>
    </row>
    <row r="3179" spans="1:39" x14ac:dyDescent="0.25">
      <c r="A3179" s="311"/>
      <c r="B3179" s="324" t="s">
        <v>21</v>
      </c>
      <c r="C3179" s="325" t="s">
        <v>14</v>
      </c>
      <c r="D3179" s="326"/>
      <c r="E3179" s="326"/>
      <c r="F3179" s="326"/>
      <c r="G3179" s="22">
        <f>SUM(G3168:G3171)</f>
        <v>13.41</v>
      </c>
      <c r="H3179" s="23">
        <v>37.42</v>
      </c>
      <c r="I3179" s="22">
        <f t="shared" si="1338"/>
        <v>501.80220000000003</v>
      </c>
      <c r="J3179" s="314"/>
      <c r="K3179" s="314">
        <f>SUM(G3179)*I3150</f>
        <v>13.41</v>
      </c>
      <c r="L3179" s="314"/>
      <c r="M3179" s="314"/>
      <c r="N3179" s="311"/>
      <c r="O3179" s="324" t="s">
        <v>21</v>
      </c>
      <c r="P3179" s="325" t="s">
        <v>14</v>
      </c>
      <c r="Q3179" s="326"/>
      <c r="R3179" s="326"/>
      <c r="S3179" s="326"/>
      <c r="T3179" s="22">
        <f>SUM(T3168:T3171)</f>
        <v>13.41</v>
      </c>
      <c r="U3179" s="23">
        <v>37.42</v>
      </c>
      <c r="V3179" s="22">
        <f t="shared" si="1342"/>
        <v>501.80220000000003</v>
      </c>
      <c r="W3179" s="314"/>
      <c r="X3179" s="314">
        <f>SUM(T3179)*V3150</f>
        <v>0</v>
      </c>
      <c r="Y3179" s="314"/>
      <c r="Z3179" s="314"/>
      <c r="AB3179" s="11" t="s">
        <v>21</v>
      </c>
      <c r="AC3179" s="12" t="s">
        <v>14</v>
      </c>
      <c r="AD3179" s="28"/>
      <c r="AE3179" s="28"/>
      <c r="AF3179" s="28"/>
      <c r="AG3179" s="22">
        <f>SUM(AG3168:AG3171)</f>
        <v>13.41</v>
      </c>
      <c r="AH3179" s="15">
        <v>37.42</v>
      </c>
      <c r="AI3179" s="10">
        <f t="shared" si="1341"/>
        <v>501.80220000000003</v>
      </c>
      <c r="AJ3179" s="5"/>
      <c r="AK3179" s="5">
        <f>SUM(AG3179)*AI3150</f>
        <v>0</v>
      </c>
      <c r="AL3179" s="5"/>
      <c r="AM3179" s="5"/>
    </row>
    <row r="3180" spans="1:39" x14ac:dyDescent="0.25">
      <c r="A3180" s="311"/>
      <c r="B3180" s="324" t="s">
        <v>21</v>
      </c>
      <c r="C3180" s="325" t="s">
        <v>15</v>
      </c>
      <c r="D3180" s="326"/>
      <c r="E3180" s="326"/>
      <c r="F3180" s="326"/>
      <c r="G3180" s="22">
        <f>SUM(G3172:G3176)</f>
        <v>87.5</v>
      </c>
      <c r="H3180" s="23">
        <v>37.42</v>
      </c>
      <c r="I3180" s="22">
        <f t="shared" si="1338"/>
        <v>3274.25</v>
      </c>
      <c r="J3180" s="314"/>
      <c r="K3180" s="314"/>
      <c r="L3180" s="314">
        <f>SUM(G3180)*I3150</f>
        <v>87.5</v>
      </c>
      <c r="M3180" s="314"/>
      <c r="N3180" s="311"/>
      <c r="O3180" s="324" t="s">
        <v>21</v>
      </c>
      <c r="P3180" s="325" t="s">
        <v>15</v>
      </c>
      <c r="Q3180" s="326"/>
      <c r="R3180" s="326"/>
      <c r="S3180" s="326"/>
      <c r="T3180" s="22">
        <f>SUM(T3172:T3176)</f>
        <v>87.5</v>
      </c>
      <c r="U3180" s="23">
        <v>37.42</v>
      </c>
      <c r="V3180" s="22">
        <f t="shared" si="1342"/>
        <v>3274.25</v>
      </c>
      <c r="W3180" s="314"/>
      <c r="X3180" s="314"/>
      <c r="Y3180" s="314">
        <f>SUM(T3180)*V3150</f>
        <v>0</v>
      </c>
      <c r="Z3180" s="314"/>
      <c r="AB3180" s="11" t="s">
        <v>21</v>
      </c>
      <c r="AC3180" s="12" t="s">
        <v>15</v>
      </c>
      <c r="AD3180" s="28"/>
      <c r="AE3180" s="28"/>
      <c r="AF3180" s="28"/>
      <c r="AG3180" s="22">
        <f>SUM(AG3172:AG3176)</f>
        <v>87.5</v>
      </c>
      <c r="AH3180" s="15">
        <v>37.42</v>
      </c>
      <c r="AI3180" s="10">
        <f t="shared" si="1341"/>
        <v>3274.25</v>
      </c>
      <c r="AJ3180" s="5"/>
      <c r="AK3180" s="5"/>
      <c r="AL3180" s="5">
        <f>SUM(AG3180)*AI3150</f>
        <v>0</v>
      </c>
      <c r="AM3180" s="5"/>
    </row>
    <row r="3181" spans="1:39" x14ac:dyDescent="0.25">
      <c r="A3181" s="311"/>
      <c r="B3181" s="324" t="s">
        <v>21</v>
      </c>
      <c r="C3181" s="325" t="s">
        <v>16</v>
      </c>
      <c r="D3181" s="326"/>
      <c r="E3181" s="326"/>
      <c r="F3181" s="326"/>
      <c r="G3181" s="22">
        <f>SUM(G3177:G3178)</f>
        <v>7.0200000000000005</v>
      </c>
      <c r="H3181" s="23">
        <v>37.42</v>
      </c>
      <c r="I3181" s="22">
        <f t="shared" si="1338"/>
        <v>262.6884</v>
      </c>
      <c r="J3181" s="314"/>
      <c r="K3181" s="314"/>
      <c r="L3181" s="314"/>
      <c r="M3181" s="314">
        <f>SUM(G3181)*I3150</f>
        <v>7.0200000000000005</v>
      </c>
      <c r="N3181" s="311"/>
      <c r="O3181" s="324" t="s">
        <v>21</v>
      </c>
      <c r="P3181" s="325" t="s">
        <v>16</v>
      </c>
      <c r="Q3181" s="326"/>
      <c r="R3181" s="326"/>
      <c r="S3181" s="326"/>
      <c r="T3181" s="22">
        <f>SUM(T3177:T3178)</f>
        <v>8</v>
      </c>
      <c r="U3181" s="23">
        <v>37.42</v>
      </c>
      <c r="V3181" s="22">
        <f t="shared" si="1342"/>
        <v>299.36</v>
      </c>
      <c r="W3181" s="314"/>
      <c r="X3181" s="314"/>
      <c r="Y3181" s="314"/>
      <c r="Z3181" s="314">
        <f>SUM(T3181)*V3150</f>
        <v>0</v>
      </c>
      <c r="AB3181" s="11" t="s">
        <v>21</v>
      </c>
      <c r="AC3181" s="12" t="s">
        <v>16</v>
      </c>
      <c r="AD3181" s="28"/>
      <c r="AE3181" s="28"/>
      <c r="AF3181" s="28"/>
      <c r="AG3181" s="22">
        <f>SUM(AG3177:AG3178)</f>
        <v>8.5</v>
      </c>
      <c r="AH3181" s="15">
        <v>37.42</v>
      </c>
      <c r="AI3181" s="10">
        <f t="shared" si="1341"/>
        <v>318.07</v>
      </c>
      <c r="AJ3181" s="5"/>
      <c r="AK3181" s="5"/>
      <c r="AL3181" s="5"/>
      <c r="AM3181" s="5">
        <f>SUM(AG3181)*AI3150</f>
        <v>0</v>
      </c>
    </row>
    <row r="3182" spans="1:39" x14ac:dyDescent="0.25">
      <c r="A3182" s="311"/>
      <c r="B3182" s="324" t="s">
        <v>13</v>
      </c>
      <c r="C3182" s="325" t="s">
        <v>17</v>
      </c>
      <c r="D3182" s="326"/>
      <c r="E3182" s="326"/>
      <c r="F3182" s="326"/>
      <c r="G3182" s="332">
        <v>8</v>
      </c>
      <c r="H3182" s="23">
        <v>37.42</v>
      </c>
      <c r="I3182" s="22">
        <f t="shared" si="1338"/>
        <v>299.36</v>
      </c>
      <c r="J3182" s="314"/>
      <c r="K3182" s="314"/>
      <c r="L3182" s="314">
        <f>SUM(G3182)*I3150</f>
        <v>8</v>
      </c>
      <c r="M3182" s="314"/>
      <c r="N3182" s="311"/>
      <c r="O3182" s="324" t="s">
        <v>13</v>
      </c>
      <c r="P3182" s="325" t="s">
        <v>17</v>
      </c>
      <c r="Q3182" s="326"/>
      <c r="R3182" s="326"/>
      <c r="S3182" s="326"/>
      <c r="T3182" s="332">
        <v>8</v>
      </c>
      <c r="U3182" s="23">
        <v>37.42</v>
      </c>
      <c r="V3182" s="22">
        <f t="shared" si="1342"/>
        <v>299.36</v>
      </c>
      <c r="W3182" s="314"/>
      <c r="X3182" s="314"/>
      <c r="Y3182" s="314">
        <f>SUM(T3182)*V3150</f>
        <v>0</v>
      </c>
      <c r="Z3182" s="314"/>
      <c r="AB3182" s="11" t="s">
        <v>13</v>
      </c>
      <c r="AC3182" s="12" t="s">
        <v>17</v>
      </c>
      <c r="AD3182" s="28"/>
      <c r="AE3182" s="28"/>
      <c r="AF3182" s="28"/>
      <c r="AG3182" s="34">
        <v>8</v>
      </c>
      <c r="AH3182" s="15">
        <v>37.42</v>
      </c>
      <c r="AI3182" s="10">
        <f t="shared" si="1341"/>
        <v>299.36</v>
      </c>
      <c r="AJ3182" s="5"/>
      <c r="AK3182" s="5"/>
      <c r="AL3182" s="5">
        <f>SUM(AG3182)*AI3150</f>
        <v>0</v>
      </c>
      <c r="AM3182" s="5"/>
    </row>
    <row r="3183" spans="1:39" x14ac:dyDescent="0.25">
      <c r="A3183" s="311"/>
      <c r="B3183" s="324" t="s">
        <v>12</v>
      </c>
      <c r="C3183" s="325"/>
      <c r="D3183" s="326"/>
      <c r="E3183" s="326"/>
      <c r="F3183" s="326"/>
      <c r="G3183" s="22"/>
      <c r="H3183" s="23">
        <v>37.42</v>
      </c>
      <c r="I3183" s="22">
        <f t="shared" si="1338"/>
        <v>0</v>
      </c>
      <c r="J3183" s="314"/>
      <c r="K3183" s="314"/>
      <c r="L3183" s="314"/>
      <c r="M3183" s="314"/>
      <c r="N3183" s="311"/>
      <c r="O3183" s="324" t="s">
        <v>12</v>
      </c>
      <c r="P3183" s="325"/>
      <c r="Q3183" s="326"/>
      <c r="R3183" s="326"/>
      <c r="S3183" s="326"/>
      <c r="T3183" s="22"/>
      <c r="U3183" s="23">
        <v>37.42</v>
      </c>
      <c r="V3183" s="22">
        <f t="shared" si="1342"/>
        <v>0</v>
      </c>
      <c r="W3183" s="314"/>
      <c r="X3183" s="314"/>
      <c r="Y3183" s="314"/>
      <c r="Z3183" s="314"/>
      <c r="AB3183" s="11" t="s">
        <v>12</v>
      </c>
      <c r="AC3183" s="12"/>
      <c r="AD3183" s="28"/>
      <c r="AE3183" s="28"/>
      <c r="AF3183" s="28"/>
      <c r="AG3183" s="10"/>
      <c r="AH3183" s="15">
        <v>37.42</v>
      </c>
      <c r="AI3183" s="10">
        <f t="shared" si="1341"/>
        <v>0</v>
      </c>
      <c r="AJ3183" s="5"/>
      <c r="AK3183" s="5"/>
      <c r="AL3183" s="5"/>
      <c r="AM3183" s="5"/>
    </row>
    <row r="3184" spans="1:39" x14ac:dyDescent="0.25">
      <c r="A3184" s="311"/>
      <c r="B3184" s="324" t="s">
        <v>11</v>
      </c>
      <c r="C3184" s="325"/>
      <c r="D3184" s="326"/>
      <c r="E3184" s="326"/>
      <c r="F3184" s="326"/>
      <c r="G3184" s="22">
        <v>1</v>
      </c>
      <c r="H3184" s="23">
        <f>SUM(I3152:I3183)*0.01</f>
        <v>218.00466159999999</v>
      </c>
      <c r="I3184" s="22">
        <f>SUM(G3184*H3184)</f>
        <v>218.00466159999999</v>
      </c>
      <c r="J3184" s="314"/>
      <c r="K3184" s="314"/>
      <c r="L3184" s="314"/>
      <c r="M3184" s="314"/>
      <c r="N3184" s="311"/>
      <c r="O3184" s="324" t="s">
        <v>11</v>
      </c>
      <c r="P3184" s="325"/>
      <c r="Q3184" s="326"/>
      <c r="R3184" s="326"/>
      <c r="S3184" s="326"/>
      <c r="T3184" s="22">
        <v>1</v>
      </c>
      <c r="U3184" s="23">
        <f>SUM(V3152:V3183)*0.01</f>
        <v>218.87351759999999</v>
      </c>
      <c r="V3184" s="22">
        <f>SUM(T3184*U3184)</f>
        <v>218.87351759999999</v>
      </c>
      <c r="W3184" s="314"/>
      <c r="X3184" s="314"/>
      <c r="Y3184" s="314"/>
      <c r="Z3184" s="314"/>
      <c r="AB3184" s="11" t="s">
        <v>11</v>
      </c>
      <c r="AC3184" s="12"/>
      <c r="AD3184" s="28"/>
      <c r="AE3184" s="28"/>
      <c r="AF3184" s="28"/>
      <c r="AG3184" s="10">
        <v>1</v>
      </c>
      <c r="AH3184" s="15">
        <f>SUM(AI3152:AI3183)*0.01</f>
        <v>214.73171479999996</v>
      </c>
      <c r="AI3184" s="10">
        <f>SUM(AG3184*AH3184)</f>
        <v>214.73171479999996</v>
      </c>
      <c r="AJ3184" s="5"/>
      <c r="AK3184" s="5"/>
      <c r="AL3184" s="5"/>
      <c r="AM3184" s="5"/>
    </row>
    <row r="3185" spans="1:39" s="2" customFormat="1" x14ac:dyDescent="0.25">
      <c r="A3185" s="319"/>
      <c r="B3185" s="318" t="s">
        <v>10</v>
      </c>
      <c r="C3185" s="319"/>
      <c r="D3185" s="320"/>
      <c r="E3185" s="320"/>
      <c r="F3185" s="320"/>
      <c r="G3185" s="321">
        <f>SUM(G3179:G3182)</f>
        <v>115.92999999999999</v>
      </c>
      <c r="H3185" s="322"/>
      <c r="I3185" s="321">
        <f>SUM(I3152:I3184)</f>
        <v>22018.4708216</v>
      </c>
      <c r="J3185" s="321">
        <f>SUM(I3185)*I3150</f>
        <v>22018.4708216</v>
      </c>
      <c r="K3185" s="321">
        <f>SUM(K3179:K3184)</f>
        <v>13.41</v>
      </c>
      <c r="L3185" s="321">
        <f t="shared" ref="L3185" si="1343">SUM(L3179:L3184)</f>
        <v>95.5</v>
      </c>
      <c r="M3185" s="321">
        <f t="shared" ref="M3185" si="1344">SUM(M3179:M3184)</f>
        <v>7.0200000000000005</v>
      </c>
      <c r="N3185" s="319"/>
      <c r="O3185" s="318" t="s">
        <v>10</v>
      </c>
      <c r="P3185" s="319"/>
      <c r="Q3185" s="320"/>
      <c r="R3185" s="320"/>
      <c r="S3185" s="320"/>
      <c r="T3185" s="321">
        <f>SUM(T3179:T3182)</f>
        <v>116.91</v>
      </c>
      <c r="U3185" s="322"/>
      <c r="V3185" s="321">
        <f>SUM(V3152:V3184)</f>
        <v>22106.225277599999</v>
      </c>
      <c r="W3185" s="321">
        <f>SUM(V3185)*V3150</f>
        <v>0</v>
      </c>
      <c r="X3185" s="321">
        <f>SUM(X3179:X3184)</f>
        <v>0</v>
      </c>
      <c r="Y3185" s="321">
        <f t="shared" ref="Y3185:Z3185" si="1345">SUM(Y3179:Y3184)</f>
        <v>0</v>
      </c>
      <c r="Z3185" s="321">
        <f t="shared" si="1345"/>
        <v>0</v>
      </c>
      <c r="AB3185" s="8" t="s">
        <v>10</v>
      </c>
      <c r="AD3185" s="27"/>
      <c r="AE3185" s="27"/>
      <c r="AF3185" s="27"/>
      <c r="AG3185" s="6">
        <f>SUM(AG3179:AG3182)</f>
        <v>117.41</v>
      </c>
      <c r="AH3185" s="14"/>
      <c r="AI3185" s="6">
        <f>SUM(AI3152:AI3184)</f>
        <v>21687.903194799997</v>
      </c>
      <c r="AJ3185" s="6">
        <f>SUM(AI3185)*AI3150</f>
        <v>0</v>
      </c>
      <c r="AK3185" s="6">
        <f>SUM(AK3179:AK3184)</f>
        <v>0</v>
      </c>
      <c r="AL3185" s="6">
        <f t="shared" ref="AL3185:AM3185" si="1346">SUM(AL3179:AL3184)</f>
        <v>0</v>
      </c>
      <c r="AM3185" s="6">
        <f t="shared" si="1346"/>
        <v>0</v>
      </c>
    </row>
    <row r="3186" spans="1:39" ht="15.6" x14ac:dyDescent="0.3">
      <c r="A3186" s="309" t="s">
        <v>9</v>
      </c>
      <c r="B3186" s="310" t="str">
        <f>'JMS SHEDULE OF WORKS'!D102</f>
        <v>FF-07 Café counter (back)</v>
      </c>
      <c r="C3186" s="311"/>
      <c r="D3186" s="312" t="str">
        <f>'JMS SHEDULE OF WORKS'!F102</f>
        <v>6695mm X 700mm X 950mm</v>
      </c>
      <c r="E3186" s="312"/>
      <c r="F3186" s="313" t="str">
        <f>'JMS SHEDULE OF WORKS'!J102</f>
        <v>RE-43, 44 &amp; 45</v>
      </c>
      <c r="G3186" s="314"/>
      <c r="H3186" s="315" t="s">
        <v>22</v>
      </c>
      <c r="I3186" s="316">
        <f>'JMS SHEDULE OF WORKS'!G102</f>
        <v>1</v>
      </c>
      <c r="J3186" s="314"/>
      <c r="K3186" s="314"/>
      <c r="L3186" s="314"/>
      <c r="M3186" s="314"/>
      <c r="N3186" s="3" t="s">
        <v>9</v>
      </c>
      <c r="O3186" s="67">
        <f>'JMS SHEDULE OF WORKS'!Q102</f>
        <v>44</v>
      </c>
      <c r="Q3186" s="26">
        <f>'JMS SHEDULE OF WORKS'!S102</f>
        <v>0</v>
      </c>
      <c r="R3186" s="26"/>
      <c r="S3186" s="68">
        <f>'JMS SHEDULE OF WORKS'!W102</f>
        <v>43749</v>
      </c>
      <c r="T3186" s="5"/>
      <c r="U3186" s="13" t="s">
        <v>22</v>
      </c>
      <c r="V3186" s="24">
        <f>'JMS SHEDULE OF WORKS'!T102</f>
        <v>0</v>
      </c>
      <c r="W3186" s="5"/>
      <c r="X3186" s="5"/>
      <c r="Y3186" s="5"/>
      <c r="Z3186" s="5"/>
    </row>
    <row r="3187" spans="1:39" s="2" customFormat="1" x14ac:dyDescent="0.25">
      <c r="A3187" s="317" t="str">
        <f>'JMS SHEDULE OF WORKS'!A102</f>
        <v>6881/97</v>
      </c>
      <c r="B3187" s="318" t="s">
        <v>3</v>
      </c>
      <c r="C3187" s="319" t="s">
        <v>4</v>
      </c>
      <c r="D3187" s="320" t="s">
        <v>5</v>
      </c>
      <c r="E3187" s="320" t="s">
        <v>5</v>
      </c>
      <c r="F3187" s="320" t="s">
        <v>23</v>
      </c>
      <c r="G3187" s="321" t="s">
        <v>6</v>
      </c>
      <c r="H3187" s="322" t="s">
        <v>7</v>
      </c>
      <c r="I3187" s="321" t="s">
        <v>8</v>
      </c>
      <c r="J3187" s="321"/>
      <c r="K3187" s="321" t="s">
        <v>18</v>
      </c>
      <c r="L3187" s="321" t="s">
        <v>19</v>
      </c>
      <c r="M3187" s="321" t="s">
        <v>20</v>
      </c>
      <c r="N3187" s="66">
        <f>'JMS SHEDULE OF WORKS'!N102</f>
        <v>17131.580892800001</v>
      </c>
      <c r="O3187" s="8" t="s">
        <v>3</v>
      </c>
      <c r="P3187" s="2" t="s">
        <v>4</v>
      </c>
      <c r="Q3187" s="27" t="s">
        <v>5</v>
      </c>
      <c r="R3187" s="27" t="s">
        <v>5</v>
      </c>
      <c r="S3187" s="27" t="s">
        <v>23</v>
      </c>
      <c r="T3187" s="6" t="s">
        <v>6</v>
      </c>
      <c r="U3187" s="14" t="s">
        <v>7</v>
      </c>
      <c r="V3187" s="6" t="s">
        <v>8</v>
      </c>
      <c r="W3187" s="6"/>
      <c r="X3187" s="6" t="s">
        <v>18</v>
      </c>
      <c r="Y3187" s="6" t="s">
        <v>19</v>
      </c>
      <c r="Z3187" s="6" t="s">
        <v>20</v>
      </c>
    </row>
    <row r="3188" spans="1:39" x14ac:dyDescent="0.25">
      <c r="A3188" s="323" t="s">
        <v>24</v>
      </c>
      <c r="B3188" s="324" t="s">
        <v>1250</v>
      </c>
      <c r="C3188" s="325" t="s">
        <v>246</v>
      </c>
      <c r="D3188" s="326">
        <v>0.1</v>
      </c>
      <c r="E3188" s="326">
        <v>3.7999999999999999E-2</v>
      </c>
      <c r="F3188" s="326">
        <f t="shared" ref="F3188:F3189" si="1347">SUM(D3188*E3188)</f>
        <v>3.8E-3</v>
      </c>
      <c r="G3188" s="22">
        <v>7.2</v>
      </c>
      <c r="H3188" s="23">
        <v>5306</v>
      </c>
      <c r="I3188" s="22">
        <f t="shared" ref="I3188:I3189" si="1348">SUM(F3188*G3188)*H3188</f>
        <v>145.17215999999999</v>
      </c>
      <c r="J3188" s="314"/>
      <c r="K3188" s="314"/>
      <c r="L3188" s="314"/>
      <c r="M3188" s="314"/>
      <c r="N3188" s="30" t="s">
        <v>24</v>
      </c>
      <c r="O3188" s="11" t="s">
        <v>1250</v>
      </c>
      <c r="P3188" s="234" t="s">
        <v>1655</v>
      </c>
      <c r="Q3188" s="28">
        <v>0.1</v>
      </c>
      <c r="R3188" s="28">
        <v>3.7999999999999999E-2</v>
      </c>
      <c r="S3188" s="28">
        <f t="shared" ref="S3188:S3189" si="1349">SUM(Q3188*R3188)</f>
        <v>3.8E-3</v>
      </c>
      <c r="T3188" s="10">
        <v>7.2</v>
      </c>
      <c r="U3188" s="236">
        <v>3828</v>
      </c>
      <c r="V3188" s="10">
        <f t="shared" ref="V3188:V3189" si="1350">SUM(S3188*T3188)*U3188</f>
        <v>104.73407999999999</v>
      </c>
      <c r="W3188" s="5"/>
      <c r="X3188" s="5"/>
      <c r="Y3188" s="5"/>
      <c r="Z3188" s="5"/>
    </row>
    <row r="3189" spans="1:39" x14ac:dyDescent="0.25">
      <c r="A3189" s="323" t="s">
        <v>24</v>
      </c>
      <c r="B3189" s="324" t="s">
        <v>1305</v>
      </c>
      <c r="C3189" s="325" t="s">
        <v>1212</v>
      </c>
      <c r="D3189" s="326">
        <v>0.05</v>
      </c>
      <c r="E3189" s="326">
        <v>0.05</v>
      </c>
      <c r="F3189" s="326">
        <f t="shared" si="1347"/>
        <v>2.5000000000000005E-3</v>
      </c>
      <c r="G3189" s="22">
        <v>1</v>
      </c>
      <c r="H3189" s="23">
        <v>550</v>
      </c>
      <c r="I3189" s="22">
        <f t="shared" si="1348"/>
        <v>1.3750000000000002</v>
      </c>
      <c r="J3189" s="314"/>
      <c r="K3189" s="314"/>
      <c r="L3189" s="314"/>
      <c r="M3189" s="314"/>
      <c r="N3189" s="30" t="s">
        <v>24</v>
      </c>
      <c r="O3189" s="11" t="s">
        <v>1305</v>
      </c>
      <c r="P3189" s="12" t="s">
        <v>1212</v>
      </c>
      <c r="Q3189" s="28">
        <v>0.05</v>
      </c>
      <c r="R3189" s="28">
        <v>0.05</v>
      </c>
      <c r="S3189" s="28">
        <f t="shared" si="1349"/>
        <v>2.5000000000000005E-3</v>
      </c>
      <c r="T3189" s="10">
        <v>1</v>
      </c>
      <c r="U3189" s="15">
        <v>550</v>
      </c>
      <c r="V3189" s="10">
        <f t="shared" si="1350"/>
        <v>1.3750000000000002</v>
      </c>
      <c r="W3189" s="5"/>
      <c r="X3189" s="5"/>
      <c r="Y3189" s="5"/>
      <c r="Z3189" s="5"/>
    </row>
    <row r="3190" spans="1:39" x14ac:dyDescent="0.25">
      <c r="A3190" s="323" t="s">
        <v>24</v>
      </c>
      <c r="B3190" s="324"/>
      <c r="C3190" s="325"/>
      <c r="D3190" s="326"/>
      <c r="E3190" s="326"/>
      <c r="F3190" s="326">
        <f t="shared" ref="F3190:F3193" si="1351">SUM(D3190*E3190)</f>
        <v>0</v>
      </c>
      <c r="G3190" s="22"/>
      <c r="H3190" s="23"/>
      <c r="I3190" s="22">
        <f t="shared" ref="I3190:I3193" si="1352">SUM(F3190*G3190)*H3190</f>
        <v>0</v>
      </c>
      <c r="J3190" s="314"/>
      <c r="K3190" s="314"/>
      <c r="L3190" s="314"/>
      <c r="M3190" s="314"/>
      <c r="N3190" s="30" t="s">
        <v>24</v>
      </c>
      <c r="O3190" s="11"/>
      <c r="P3190" s="12"/>
      <c r="Q3190" s="28"/>
      <c r="R3190" s="28"/>
      <c r="S3190" s="28">
        <f t="shared" ref="S3190:S3193" si="1353">SUM(Q3190*R3190)</f>
        <v>0</v>
      </c>
      <c r="T3190" s="10"/>
      <c r="U3190" s="15"/>
      <c r="V3190" s="10">
        <f t="shared" ref="V3190:V3193" si="1354">SUM(S3190*T3190)*U3190</f>
        <v>0</v>
      </c>
      <c r="W3190" s="5"/>
      <c r="X3190" s="5"/>
      <c r="Y3190" s="5"/>
      <c r="Z3190" s="5"/>
    </row>
    <row r="3191" spans="1:39" x14ac:dyDescent="0.25">
      <c r="A3191" s="327" t="s">
        <v>25</v>
      </c>
      <c r="B3191" s="324" t="s">
        <v>1188</v>
      </c>
      <c r="C3191" s="325" t="s">
        <v>1303</v>
      </c>
      <c r="D3191" s="326">
        <v>2.2000000000000002</v>
      </c>
      <c r="E3191" s="326">
        <v>0.7</v>
      </c>
      <c r="F3191" s="326">
        <f t="shared" si="1351"/>
        <v>1.54</v>
      </c>
      <c r="G3191" s="22">
        <v>3</v>
      </c>
      <c r="H3191" s="23">
        <v>40</v>
      </c>
      <c r="I3191" s="22">
        <f t="shared" si="1352"/>
        <v>184.8</v>
      </c>
      <c r="J3191" s="314"/>
      <c r="K3191" s="314"/>
      <c r="L3191" s="314"/>
      <c r="M3191" s="314"/>
      <c r="N3191" s="31" t="s">
        <v>25</v>
      </c>
      <c r="O3191" s="11" t="s">
        <v>1188</v>
      </c>
      <c r="P3191" s="12" t="s">
        <v>1303</v>
      </c>
      <c r="Q3191" s="28">
        <v>2.2000000000000002</v>
      </c>
      <c r="R3191" s="28">
        <v>0.7</v>
      </c>
      <c r="S3191" s="28">
        <f t="shared" si="1353"/>
        <v>1.54</v>
      </c>
      <c r="T3191" s="10">
        <v>3</v>
      </c>
      <c r="U3191" s="15">
        <v>40</v>
      </c>
      <c r="V3191" s="10">
        <f t="shared" si="1354"/>
        <v>184.8</v>
      </c>
      <c r="W3191" s="5"/>
      <c r="X3191" s="5"/>
      <c r="Y3191" s="5"/>
      <c r="Z3191" s="5"/>
    </row>
    <row r="3192" spans="1:39" x14ac:dyDescent="0.25">
      <c r="A3192" s="327" t="s">
        <v>25</v>
      </c>
      <c r="B3192" s="324" t="s">
        <v>1250</v>
      </c>
      <c r="C3192" s="325" t="s">
        <v>1169</v>
      </c>
      <c r="D3192" s="326">
        <v>1</v>
      </c>
      <c r="E3192" s="326">
        <v>0.7</v>
      </c>
      <c r="F3192" s="326">
        <f t="shared" si="1351"/>
        <v>0.7</v>
      </c>
      <c r="G3192" s="22">
        <v>1</v>
      </c>
      <c r="H3192" s="23">
        <v>15</v>
      </c>
      <c r="I3192" s="22">
        <f t="shared" si="1352"/>
        <v>10.5</v>
      </c>
      <c r="J3192" s="314"/>
      <c r="K3192" s="314"/>
      <c r="L3192" s="314"/>
      <c r="M3192" s="314"/>
      <c r="N3192" s="31" t="s">
        <v>25</v>
      </c>
      <c r="O3192" s="11" t="s">
        <v>1250</v>
      </c>
      <c r="P3192" s="12" t="s">
        <v>1169</v>
      </c>
      <c r="Q3192" s="28">
        <v>1</v>
      </c>
      <c r="R3192" s="28">
        <v>0.7</v>
      </c>
      <c r="S3192" s="28">
        <f t="shared" si="1353"/>
        <v>0.7</v>
      </c>
      <c r="T3192" s="10">
        <v>1</v>
      </c>
      <c r="U3192" s="15">
        <v>15</v>
      </c>
      <c r="V3192" s="10">
        <f t="shared" si="1354"/>
        <v>10.5</v>
      </c>
      <c r="W3192" s="5"/>
      <c r="X3192" s="5"/>
      <c r="Y3192" s="5"/>
      <c r="Z3192" s="5"/>
    </row>
    <row r="3193" spans="1:39" x14ac:dyDescent="0.25">
      <c r="A3193" s="327" t="s">
        <v>25</v>
      </c>
      <c r="B3193" s="324" t="s">
        <v>1250</v>
      </c>
      <c r="C3193" s="325" t="s">
        <v>1306</v>
      </c>
      <c r="D3193" s="326">
        <v>1</v>
      </c>
      <c r="E3193" s="326">
        <v>0.7</v>
      </c>
      <c r="F3193" s="326">
        <f t="shared" si="1351"/>
        <v>0.7</v>
      </c>
      <c r="G3193" s="22">
        <v>1</v>
      </c>
      <c r="H3193" s="23">
        <v>12</v>
      </c>
      <c r="I3193" s="22">
        <f t="shared" si="1352"/>
        <v>8.3999999999999986</v>
      </c>
      <c r="J3193" s="314"/>
      <c r="K3193" s="314"/>
      <c r="L3193" s="314"/>
      <c r="M3193" s="314"/>
      <c r="N3193" s="31" t="s">
        <v>25</v>
      </c>
      <c r="O3193" s="11" t="s">
        <v>1250</v>
      </c>
      <c r="P3193" s="12" t="s">
        <v>1306</v>
      </c>
      <c r="Q3193" s="28">
        <v>1</v>
      </c>
      <c r="R3193" s="28">
        <v>0.7</v>
      </c>
      <c r="S3193" s="28">
        <f t="shared" si="1353"/>
        <v>0.7</v>
      </c>
      <c r="T3193" s="10">
        <v>1</v>
      </c>
      <c r="U3193" s="15">
        <v>12</v>
      </c>
      <c r="V3193" s="10">
        <f t="shared" si="1354"/>
        <v>8.3999999999999986</v>
      </c>
      <c r="W3193" s="5"/>
      <c r="X3193" s="5"/>
      <c r="Y3193" s="5"/>
      <c r="Z3193" s="5"/>
    </row>
    <row r="3194" spans="1:39" x14ac:dyDescent="0.25">
      <c r="A3194" s="327" t="s">
        <v>39</v>
      </c>
      <c r="B3194" s="324"/>
      <c r="C3194" s="325"/>
      <c r="D3194" s="326"/>
      <c r="E3194" s="326"/>
      <c r="F3194" s="326"/>
      <c r="G3194" s="22"/>
      <c r="H3194" s="23"/>
      <c r="I3194" s="22">
        <f t="shared" ref="I3194:I3196" si="1355">SUM(G3194*H3194)</f>
        <v>0</v>
      </c>
      <c r="J3194" s="314"/>
      <c r="K3194" s="314"/>
      <c r="L3194" s="314"/>
      <c r="M3194" s="314"/>
      <c r="N3194" s="31" t="s">
        <v>39</v>
      </c>
      <c r="O3194" s="11"/>
      <c r="P3194" s="12"/>
      <c r="Q3194" s="28"/>
      <c r="R3194" s="28"/>
      <c r="S3194" s="28"/>
      <c r="T3194" s="10"/>
      <c r="U3194" s="15"/>
      <c r="V3194" s="10">
        <f t="shared" ref="V3194:V3215" si="1356">SUM(T3194*U3194)</f>
        <v>0</v>
      </c>
      <c r="W3194" s="5"/>
      <c r="X3194" s="5"/>
      <c r="Y3194" s="5"/>
      <c r="Z3194" s="5"/>
    </row>
    <row r="3195" spans="1:39" x14ac:dyDescent="0.25">
      <c r="A3195" s="327" t="s">
        <v>39</v>
      </c>
      <c r="B3195" s="324"/>
      <c r="C3195" s="325"/>
      <c r="D3195" s="326"/>
      <c r="E3195" s="326"/>
      <c r="F3195" s="326"/>
      <c r="G3195" s="22"/>
      <c r="H3195" s="23"/>
      <c r="I3195" s="22">
        <f t="shared" si="1355"/>
        <v>0</v>
      </c>
      <c r="J3195" s="314"/>
      <c r="K3195" s="314"/>
      <c r="L3195" s="314"/>
      <c r="M3195" s="314"/>
      <c r="N3195" s="31" t="s">
        <v>39</v>
      </c>
      <c r="O3195" s="11"/>
      <c r="P3195" s="12"/>
      <c r="Q3195" s="28"/>
      <c r="R3195" s="28"/>
      <c r="S3195" s="28"/>
      <c r="T3195" s="10"/>
      <c r="U3195" s="15"/>
      <c r="V3195" s="10">
        <f t="shared" si="1356"/>
        <v>0</v>
      </c>
      <c r="W3195" s="5"/>
      <c r="X3195" s="5"/>
      <c r="Y3195" s="5"/>
      <c r="Z3195" s="5"/>
    </row>
    <row r="3196" spans="1:39" x14ac:dyDescent="0.25">
      <c r="A3196" s="327" t="s">
        <v>39</v>
      </c>
      <c r="B3196" s="324"/>
      <c r="C3196" s="325"/>
      <c r="D3196" s="326"/>
      <c r="E3196" s="326"/>
      <c r="F3196" s="326"/>
      <c r="G3196" s="22"/>
      <c r="H3196" s="23"/>
      <c r="I3196" s="22">
        <f t="shared" si="1355"/>
        <v>0</v>
      </c>
      <c r="J3196" s="314"/>
      <c r="K3196" s="314"/>
      <c r="L3196" s="314"/>
      <c r="M3196" s="314"/>
      <c r="N3196" s="31" t="s">
        <v>39</v>
      </c>
      <c r="O3196" s="11"/>
      <c r="P3196" s="12"/>
      <c r="Q3196" s="28"/>
      <c r="R3196" s="28"/>
      <c r="S3196" s="28"/>
      <c r="T3196" s="10"/>
      <c r="U3196" s="15"/>
      <c r="V3196" s="10">
        <f t="shared" si="1356"/>
        <v>0</v>
      </c>
      <c r="W3196" s="5"/>
      <c r="X3196" s="5"/>
      <c r="Y3196" s="5"/>
      <c r="Z3196" s="5"/>
    </row>
    <row r="3197" spans="1:39" x14ac:dyDescent="0.25">
      <c r="A3197" s="328" t="s">
        <v>28</v>
      </c>
      <c r="B3197" s="324" t="s">
        <v>1250</v>
      </c>
      <c r="C3197" s="325"/>
      <c r="D3197" s="326"/>
      <c r="E3197" s="326"/>
      <c r="F3197" s="326"/>
      <c r="G3197" s="22">
        <v>1</v>
      </c>
      <c r="H3197" s="23">
        <v>13500</v>
      </c>
      <c r="I3197" s="22">
        <f t="shared" ref="I3197" si="1357">SUM(G3197*H3197)</f>
        <v>13500</v>
      </c>
      <c r="J3197" s="22" t="s">
        <v>1252</v>
      </c>
      <c r="K3197" s="314"/>
      <c r="L3197" s="314"/>
      <c r="M3197" s="314"/>
      <c r="N3197" s="32" t="s">
        <v>28</v>
      </c>
      <c r="O3197" s="11" t="s">
        <v>1250</v>
      </c>
      <c r="P3197" s="12"/>
      <c r="Q3197" s="28"/>
      <c r="R3197" s="28"/>
      <c r="S3197" s="28"/>
      <c r="T3197" s="10">
        <v>1</v>
      </c>
      <c r="U3197" s="15">
        <v>13500</v>
      </c>
      <c r="V3197" s="10">
        <f t="shared" si="1356"/>
        <v>13500</v>
      </c>
      <c r="W3197" s="10" t="s">
        <v>1252</v>
      </c>
      <c r="X3197" s="5"/>
      <c r="Y3197" s="5"/>
      <c r="Z3197" s="5"/>
    </row>
    <row r="3198" spans="1:39" x14ac:dyDescent="0.25">
      <c r="A3198" s="328" t="s">
        <v>28</v>
      </c>
      <c r="B3198" s="324"/>
      <c r="C3198" s="325"/>
      <c r="D3198" s="326"/>
      <c r="E3198" s="326"/>
      <c r="F3198" s="326"/>
      <c r="G3198" s="22"/>
      <c r="H3198" s="23"/>
      <c r="I3198" s="22">
        <f t="shared" ref="I3198:I3215" si="1358">SUM(G3198*H3198)</f>
        <v>0</v>
      </c>
      <c r="J3198" s="314"/>
      <c r="K3198" s="314"/>
      <c r="L3198" s="314"/>
      <c r="M3198" s="314"/>
      <c r="N3198" s="32" t="s">
        <v>28</v>
      </c>
      <c r="O3198" s="11"/>
      <c r="P3198" s="12"/>
      <c r="Q3198" s="28"/>
      <c r="R3198" s="28"/>
      <c r="S3198" s="28"/>
      <c r="T3198" s="10"/>
      <c r="U3198" s="15"/>
      <c r="V3198" s="10">
        <f t="shared" si="1356"/>
        <v>0</v>
      </c>
      <c r="W3198" s="5"/>
      <c r="X3198" s="5"/>
      <c r="Y3198" s="5"/>
      <c r="Z3198" s="5"/>
    </row>
    <row r="3199" spans="1:39" x14ac:dyDescent="0.25">
      <c r="A3199" s="328" t="s">
        <v>28</v>
      </c>
      <c r="B3199" s="324"/>
      <c r="C3199" s="325"/>
      <c r="D3199" s="326"/>
      <c r="E3199" s="326"/>
      <c r="F3199" s="326"/>
      <c r="G3199" s="22"/>
      <c r="H3199" s="23"/>
      <c r="I3199" s="22">
        <f t="shared" si="1358"/>
        <v>0</v>
      </c>
      <c r="J3199" s="314"/>
      <c r="K3199" s="314"/>
      <c r="L3199" s="314"/>
      <c r="M3199" s="314"/>
      <c r="N3199" s="32" t="s">
        <v>28</v>
      </c>
      <c r="O3199" s="11"/>
      <c r="P3199" s="12"/>
      <c r="Q3199" s="28"/>
      <c r="R3199" s="28"/>
      <c r="S3199" s="28"/>
      <c r="T3199" s="10"/>
      <c r="U3199" s="15"/>
      <c r="V3199" s="10">
        <f t="shared" si="1356"/>
        <v>0</v>
      </c>
      <c r="W3199" s="5"/>
      <c r="X3199" s="5"/>
      <c r="Y3199" s="5"/>
      <c r="Z3199" s="5"/>
    </row>
    <row r="3200" spans="1:39" x14ac:dyDescent="0.25">
      <c r="A3200" s="311" t="s">
        <v>26</v>
      </c>
      <c r="B3200" s="324"/>
      <c r="C3200" s="325"/>
      <c r="D3200" s="326"/>
      <c r="E3200" s="326"/>
      <c r="F3200" s="326"/>
      <c r="G3200" s="331">
        <v>0.1</v>
      </c>
      <c r="H3200" s="23">
        <f>SUM(I3197:I3199)</f>
        <v>13500</v>
      </c>
      <c r="I3200" s="22">
        <f t="shared" si="1358"/>
        <v>1350</v>
      </c>
      <c r="J3200" s="314"/>
      <c r="K3200" s="314"/>
      <c r="L3200" s="314"/>
      <c r="M3200" s="314"/>
      <c r="N3200" t="s">
        <v>26</v>
      </c>
      <c r="O3200" s="11"/>
      <c r="P3200" s="12"/>
      <c r="Q3200" s="28"/>
      <c r="R3200" s="28"/>
      <c r="S3200" s="28"/>
      <c r="T3200" s="33">
        <v>0.1</v>
      </c>
      <c r="U3200" s="15">
        <f>SUM(V3197:V3199)</f>
        <v>13500</v>
      </c>
      <c r="V3200" s="10">
        <f t="shared" si="1356"/>
        <v>1350</v>
      </c>
      <c r="W3200" s="5"/>
      <c r="X3200" s="5"/>
      <c r="Y3200" s="5"/>
      <c r="Z3200" s="5"/>
    </row>
    <row r="3201" spans="1:26" x14ac:dyDescent="0.25">
      <c r="A3201" s="311"/>
      <c r="B3201" s="324" t="s">
        <v>27</v>
      </c>
      <c r="C3201" s="325"/>
      <c r="D3201" s="326"/>
      <c r="E3201" s="326"/>
      <c r="F3201" s="326"/>
      <c r="G3201" s="22">
        <f>SUM(G3188)</f>
        <v>7.2</v>
      </c>
      <c r="H3201" s="23">
        <v>1.25</v>
      </c>
      <c r="I3201" s="22">
        <f t="shared" si="1358"/>
        <v>9</v>
      </c>
      <c r="J3201" s="314"/>
      <c r="K3201" s="314"/>
      <c r="L3201" s="314"/>
      <c r="M3201" s="314"/>
      <c r="O3201" s="11" t="s">
        <v>27</v>
      </c>
      <c r="P3201" s="12"/>
      <c r="Q3201" s="28"/>
      <c r="R3201" s="28"/>
      <c r="S3201" s="28"/>
      <c r="T3201" s="10">
        <f>SUM(T3188)</f>
        <v>7.2</v>
      </c>
      <c r="U3201" s="236">
        <v>1.3</v>
      </c>
      <c r="V3201" s="10">
        <f t="shared" si="1356"/>
        <v>9.3600000000000012</v>
      </c>
      <c r="W3201" s="5"/>
      <c r="X3201" s="5"/>
      <c r="Y3201" s="5"/>
      <c r="Z3201" s="5"/>
    </row>
    <row r="3202" spans="1:26" x14ac:dyDescent="0.25">
      <c r="A3202" s="311"/>
      <c r="B3202" s="324" t="s">
        <v>13</v>
      </c>
      <c r="C3202" s="325" t="s">
        <v>14</v>
      </c>
      <c r="D3202" s="326" t="s">
        <v>29</v>
      </c>
      <c r="E3202" s="326"/>
      <c r="F3202" s="326">
        <f>SUM(G3188:G3190)</f>
        <v>8.1999999999999993</v>
      </c>
      <c r="G3202" s="332">
        <f>SUM(F3202)/20</f>
        <v>0.41</v>
      </c>
      <c r="H3202" s="23"/>
      <c r="I3202" s="22">
        <f t="shared" si="1358"/>
        <v>0</v>
      </c>
      <c r="J3202" s="314"/>
      <c r="K3202" s="314"/>
      <c r="L3202" s="314"/>
      <c r="M3202" s="314"/>
      <c r="O3202" s="11" t="s">
        <v>13</v>
      </c>
      <c r="P3202" s="12" t="s">
        <v>14</v>
      </c>
      <c r="Q3202" s="28" t="s">
        <v>29</v>
      </c>
      <c r="R3202" s="28"/>
      <c r="S3202" s="28">
        <f>SUM(T3188:T3190)</f>
        <v>8.1999999999999993</v>
      </c>
      <c r="T3202" s="34">
        <f>SUM(S3202)/20</f>
        <v>0.41</v>
      </c>
      <c r="U3202" s="23"/>
      <c r="V3202" s="10">
        <f t="shared" si="1356"/>
        <v>0</v>
      </c>
      <c r="W3202" s="5"/>
      <c r="X3202" s="5"/>
      <c r="Y3202" s="5"/>
      <c r="Z3202" s="5"/>
    </row>
    <row r="3203" spans="1:26" x14ac:dyDescent="0.25">
      <c r="A3203" s="311"/>
      <c r="B3203" s="324" t="s">
        <v>13</v>
      </c>
      <c r="C3203" s="325" t="s">
        <v>14</v>
      </c>
      <c r="D3203" s="326" t="s">
        <v>30</v>
      </c>
      <c r="E3203" s="326"/>
      <c r="F3203" s="326">
        <f>SUM(G3191:G3193)</f>
        <v>5</v>
      </c>
      <c r="G3203" s="332">
        <f>SUM(F3203)/10</f>
        <v>0.5</v>
      </c>
      <c r="H3203" s="23"/>
      <c r="I3203" s="22">
        <f t="shared" si="1358"/>
        <v>0</v>
      </c>
      <c r="J3203" s="314"/>
      <c r="K3203" s="314"/>
      <c r="L3203" s="314"/>
      <c r="M3203" s="314"/>
      <c r="O3203" s="11" t="s">
        <v>13</v>
      </c>
      <c r="P3203" s="12" t="s">
        <v>14</v>
      </c>
      <c r="Q3203" s="28" t="s">
        <v>30</v>
      </c>
      <c r="R3203" s="28"/>
      <c r="S3203" s="28">
        <f>SUM(T3191:T3193)</f>
        <v>5</v>
      </c>
      <c r="T3203" s="34">
        <f>SUM(S3203)/10</f>
        <v>0.5</v>
      </c>
      <c r="U3203" s="23"/>
      <c r="V3203" s="10">
        <f t="shared" si="1356"/>
        <v>0</v>
      </c>
      <c r="W3203" s="5"/>
      <c r="X3203" s="5"/>
      <c r="Y3203" s="5"/>
      <c r="Z3203" s="5"/>
    </row>
    <row r="3204" spans="1:26" x14ac:dyDescent="0.25">
      <c r="A3204" s="311"/>
      <c r="B3204" s="324" t="s">
        <v>13</v>
      </c>
      <c r="C3204" s="325" t="s">
        <v>14</v>
      </c>
      <c r="D3204" s="326" t="s">
        <v>60</v>
      </c>
      <c r="E3204" s="326"/>
      <c r="F3204" s="333"/>
      <c r="G3204" s="332">
        <f>SUM(F3204)*0.25</f>
        <v>0</v>
      </c>
      <c r="H3204" s="23"/>
      <c r="I3204" s="22">
        <f t="shared" si="1358"/>
        <v>0</v>
      </c>
      <c r="J3204" s="314"/>
      <c r="K3204" s="314"/>
      <c r="L3204" s="314"/>
      <c r="M3204" s="314"/>
      <c r="O3204" s="11" t="s">
        <v>13</v>
      </c>
      <c r="P3204" s="12" t="s">
        <v>14</v>
      </c>
      <c r="Q3204" s="28" t="s">
        <v>60</v>
      </c>
      <c r="R3204" s="28"/>
      <c r="S3204" s="69"/>
      <c r="T3204" s="34">
        <f>SUM(S3204)*0.25</f>
        <v>0</v>
      </c>
      <c r="U3204" s="23"/>
      <c r="V3204" s="10">
        <f t="shared" si="1356"/>
        <v>0</v>
      </c>
      <c r="W3204" s="5"/>
      <c r="X3204" s="5"/>
      <c r="Y3204" s="5"/>
      <c r="Z3204" s="5"/>
    </row>
    <row r="3205" spans="1:26" x14ac:dyDescent="0.25">
      <c r="A3205" s="311"/>
      <c r="B3205" s="324" t="s">
        <v>13</v>
      </c>
      <c r="C3205" s="325" t="s">
        <v>14</v>
      </c>
      <c r="D3205" s="326" t="s">
        <v>247</v>
      </c>
      <c r="E3205" s="326"/>
      <c r="F3205" s="326"/>
      <c r="G3205" s="332">
        <v>2</v>
      </c>
      <c r="H3205" s="23"/>
      <c r="I3205" s="22">
        <f t="shared" si="1358"/>
        <v>0</v>
      </c>
      <c r="J3205" s="314"/>
      <c r="K3205" s="314"/>
      <c r="L3205" s="314"/>
      <c r="M3205" s="314"/>
      <c r="O3205" s="11" t="s">
        <v>13</v>
      </c>
      <c r="P3205" s="12" t="s">
        <v>14</v>
      </c>
      <c r="Q3205" s="28" t="s">
        <v>247</v>
      </c>
      <c r="R3205" s="28"/>
      <c r="S3205" s="28"/>
      <c r="T3205" s="34">
        <v>2</v>
      </c>
      <c r="U3205" s="23"/>
      <c r="V3205" s="10">
        <f t="shared" si="1356"/>
        <v>0</v>
      </c>
      <c r="W3205" s="5"/>
      <c r="X3205" s="5"/>
      <c r="Y3205" s="5"/>
      <c r="Z3205" s="5"/>
    </row>
    <row r="3206" spans="1:26" x14ac:dyDescent="0.25">
      <c r="A3206" s="311"/>
      <c r="B3206" s="324" t="s">
        <v>13</v>
      </c>
      <c r="C3206" s="325" t="s">
        <v>15</v>
      </c>
      <c r="D3206" s="326" t="s">
        <v>1307</v>
      </c>
      <c r="E3206" s="326"/>
      <c r="F3206" s="326"/>
      <c r="G3206" s="332">
        <v>2</v>
      </c>
      <c r="H3206" s="23"/>
      <c r="I3206" s="22">
        <f t="shared" si="1358"/>
        <v>0</v>
      </c>
      <c r="J3206" s="314"/>
      <c r="K3206" s="314"/>
      <c r="L3206" s="314"/>
      <c r="M3206" s="314"/>
      <c r="O3206" s="11" t="s">
        <v>13</v>
      </c>
      <c r="P3206" s="12" t="s">
        <v>15</v>
      </c>
      <c r="Q3206" s="28" t="s">
        <v>1307</v>
      </c>
      <c r="R3206" s="28"/>
      <c r="S3206" s="28"/>
      <c r="T3206" s="34">
        <v>2</v>
      </c>
      <c r="U3206" s="23"/>
      <c r="V3206" s="10">
        <f t="shared" si="1356"/>
        <v>0</v>
      </c>
      <c r="W3206" s="5"/>
      <c r="X3206" s="5"/>
      <c r="Y3206" s="5"/>
      <c r="Z3206" s="5"/>
    </row>
    <row r="3207" spans="1:26" x14ac:dyDescent="0.25">
      <c r="A3207" s="311"/>
      <c r="B3207" s="324" t="s">
        <v>13</v>
      </c>
      <c r="C3207" s="325" t="s">
        <v>15</v>
      </c>
      <c r="D3207" s="326" t="s">
        <v>1305</v>
      </c>
      <c r="E3207" s="326"/>
      <c r="F3207" s="326"/>
      <c r="G3207" s="332">
        <v>2</v>
      </c>
      <c r="H3207" s="23"/>
      <c r="I3207" s="22">
        <f t="shared" si="1358"/>
        <v>0</v>
      </c>
      <c r="J3207" s="314"/>
      <c r="K3207" s="314"/>
      <c r="L3207" s="314"/>
      <c r="M3207" s="314"/>
      <c r="O3207" s="11" t="s">
        <v>13</v>
      </c>
      <c r="P3207" s="12" t="s">
        <v>15</v>
      </c>
      <c r="Q3207" s="28" t="s">
        <v>1305</v>
      </c>
      <c r="R3207" s="28"/>
      <c r="S3207" s="28"/>
      <c r="T3207" s="34">
        <v>2</v>
      </c>
      <c r="U3207" s="23"/>
      <c r="V3207" s="10">
        <f t="shared" si="1356"/>
        <v>0</v>
      </c>
      <c r="W3207" s="5"/>
      <c r="X3207" s="5"/>
      <c r="Y3207" s="5"/>
      <c r="Z3207" s="5"/>
    </row>
    <row r="3208" spans="1:26" x14ac:dyDescent="0.25">
      <c r="A3208" s="311"/>
      <c r="B3208" s="324" t="s">
        <v>13</v>
      </c>
      <c r="C3208" s="325" t="s">
        <v>15</v>
      </c>
      <c r="D3208" s="326" t="s">
        <v>1188</v>
      </c>
      <c r="E3208" s="326"/>
      <c r="F3208" s="326"/>
      <c r="G3208" s="332">
        <v>32</v>
      </c>
      <c r="H3208" s="23"/>
      <c r="I3208" s="22">
        <f t="shared" si="1358"/>
        <v>0</v>
      </c>
      <c r="J3208" s="314"/>
      <c r="K3208" s="314"/>
      <c r="L3208" s="314"/>
      <c r="M3208" s="314"/>
      <c r="O3208" s="11" t="s">
        <v>13</v>
      </c>
      <c r="P3208" s="12" t="s">
        <v>15</v>
      </c>
      <c r="Q3208" s="28" t="s">
        <v>1188</v>
      </c>
      <c r="R3208" s="28"/>
      <c r="S3208" s="28"/>
      <c r="T3208" s="34">
        <v>32</v>
      </c>
      <c r="U3208" s="23"/>
      <c r="V3208" s="10">
        <f t="shared" si="1356"/>
        <v>0</v>
      </c>
      <c r="W3208" s="5"/>
      <c r="X3208" s="5"/>
      <c r="Y3208" s="5"/>
      <c r="Z3208" s="5"/>
    </row>
    <row r="3209" spans="1:26" x14ac:dyDescent="0.25">
      <c r="A3209" s="311"/>
      <c r="B3209" s="324" t="s">
        <v>13</v>
      </c>
      <c r="C3209" s="325" t="s">
        <v>16</v>
      </c>
      <c r="D3209" s="326"/>
      <c r="E3209" s="326"/>
      <c r="F3209" s="326"/>
      <c r="G3209" s="332">
        <f>SUM(G3188/10)</f>
        <v>0.72</v>
      </c>
      <c r="H3209" s="23"/>
      <c r="I3209" s="22">
        <f t="shared" si="1358"/>
        <v>0</v>
      </c>
      <c r="J3209" s="314"/>
      <c r="K3209" s="314"/>
      <c r="L3209" s="314"/>
      <c r="M3209" s="314"/>
      <c r="O3209" s="11" t="s">
        <v>13</v>
      </c>
      <c r="P3209" s="12" t="s">
        <v>16</v>
      </c>
      <c r="Q3209" s="28"/>
      <c r="R3209" s="28"/>
      <c r="S3209" s="28"/>
      <c r="T3209" s="232">
        <v>1</v>
      </c>
      <c r="U3209" s="23"/>
      <c r="V3209" s="10">
        <f t="shared" si="1356"/>
        <v>0</v>
      </c>
      <c r="W3209" s="5"/>
      <c r="X3209" s="5"/>
      <c r="Y3209" s="5"/>
      <c r="Z3209" s="5"/>
    </row>
    <row r="3210" spans="1:26" x14ac:dyDescent="0.25">
      <c r="A3210" s="311"/>
      <c r="B3210" s="324" t="s">
        <v>13</v>
      </c>
      <c r="C3210" s="325" t="s">
        <v>16</v>
      </c>
      <c r="D3210" s="326"/>
      <c r="E3210" s="326"/>
      <c r="F3210" s="326"/>
      <c r="G3210" s="332"/>
      <c r="H3210" s="23"/>
      <c r="I3210" s="22">
        <f t="shared" si="1358"/>
        <v>0</v>
      </c>
      <c r="J3210" s="314"/>
      <c r="K3210" s="314"/>
      <c r="L3210" s="314"/>
      <c r="M3210" s="314"/>
      <c r="O3210" s="11" t="s">
        <v>13</v>
      </c>
      <c r="P3210" s="12" t="s">
        <v>16</v>
      </c>
      <c r="Q3210" s="28"/>
      <c r="R3210" s="28"/>
      <c r="S3210" s="28"/>
      <c r="T3210" s="34"/>
      <c r="U3210" s="23"/>
      <c r="V3210" s="10">
        <f t="shared" si="1356"/>
        <v>0</v>
      </c>
      <c r="W3210" s="5"/>
      <c r="X3210" s="5"/>
      <c r="Y3210" s="5"/>
      <c r="Z3210" s="5"/>
    </row>
    <row r="3211" spans="1:26" x14ac:dyDescent="0.25">
      <c r="A3211" s="311"/>
      <c r="B3211" s="324" t="s">
        <v>21</v>
      </c>
      <c r="C3211" s="325" t="s">
        <v>14</v>
      </c>
      <c r="D3211" s="326"/>
      <c r="E3211" s="326"/>
      <c r="F3211" s="326"/>
      <c r="G3211" s="22">
        <f>SUM(G3202:G3205)</f>
        <v>2.91</v>
      </c>
      <c r="H3211" s="23">
        <v>37.42</v>
      </c>
      <c r="I3211" s="22">
        <f t="shared" si="1358"/>
        <v>108.89220000000002</v>
      </c>
      <c r="J3211" s="314"/>
      <c r="K3211" s="314">
        <f>SUM(G3211)*I3186</f>
        <v>2.91</v>
      </c>
      <c r="L3211" s="314"/>
      <c r="M3211" s="314"/>
      <c r="O3211" s="11" t="s">
        <v>21</v>
      </c>
      <c r="P3211" s="12" t="s">
        <v>14</v>
      </c>
      <c r="Q3211" s="28"/>
      <c r="R3211" s="28"/>
      <c r="S3211" s="28"/>
      <c r="T3211" s="22">
        <f>SUM(T3202:T3205)</f>
        <v>2.91</v>
      </c>
      <c r="U3211" s="15">
        <v>37.42</v>
      </c>
      <c r="V3211" s="10">
        <f t="shared" si="1356"/>
        <v>108.89220000000002</v>
      </c>
      <c r="W3211" s="5"/>
      <c r="X3211" s="5">
        <f>SUM(T3211)*V3186</f>
        <v>0</v>
      </c>
      <c r="Y3211" s="5"/>
      <c r="Z3211" s="5"/>
    </row>
    <row r="3212" spans="1:26" x14ac:dyDescent="0.25">
      <c r="A3212" s="311"/>
      <c r="B3212" s="324" t="s">
        <v>21</v>
      </c>
      <c r="C3212" s="325" t="s">
        <v>15</v>
      </c>
      <c r="D3212" s="326"/>
      <c r="E3212" s="326"/>
      <c r="F3212" s="326"/>
      <c r="G3212" s="22">
        <f>SUM(G3206:G3208)</f>
        <v>36</v>
      </c>
      <c r="H3212" s="23">
        <v>37.42</v>
      </c>
      <c r="I3212" s="22">
        <f t="shared" si="1358"/>
        <v>1347.1200000000001</v>
      </c>
      <c r="J3212" s="314"/>
      <c r="K3212" s="314"/>
      <c r="L3212" s="314">
        <f>SUM(G3212)*I3186</f>
        <v>36</v>
      </c>
      <c r="M3212" s="314"/>
      <c r="O3212" s="11" t="s">
        <v>21</v>
      </c>
      <c r="P3212" s="12" t="s">
        <v>15</v>
      </c>
      <c r="Q3212" s="28"/>
      <c r="R3212" s="28"/>
      <c r="S3212" s="28"/>
      <c r="T3212" s="22">
        <f>SUM(T3206:T3208)</f>
        <v>36</v>
      </c>
      <c r="U3212" s="15">
        <v>37.42</v>
      </c>
      <c r="V3212" s="10">
        <f t="shared" si="1356"/>
        <v>1347.1200000000001</v>
      </c>
      <c r="W3212" s="5"/>
      <c r="X3212" s="5"/>
      <c r="Y3212" s="5">
        <f>SUM(T3212)*V3186</f>
        <v>0</v>
      </c>
      <c r="Z3212" s="5"/>
    </row>
    <row r="3213" spans="1:26" x14ac:dyDescent="0.25">
      <c r="A3213" s="311"/>
      <c r="B3213" s="324" t="s">
        <v>21</v>
      </c>
      <c r="C3213" s="325" t="s">
        <v>16</v>
      </c>
      <c r="D3213" s="326"/>
      <c r="E3213" s="326"/>
      <c r="F3213" s="326"/>
      <c r="G3213" s="22">
        <f>SUM(G3209:G3210)</f>
        <v>0.72</v>
      </c>
      <c r="H3213" s="23">
        <v>37.42</v>
      </c>
      <c r="I3213" s="22">
        <f t="shared" si="1358"/>
        <v>26.942399999999999</v>
      </c>
      <c r="J3213" s="314"/>
      <c r="K3213" s="314"/>
      <c r="L3213" s="314"/>
      <c r="M3213" s="314">
        <f>SUM(G3213)*I3186</f>
        <v>0.72</v>
      </c>
      <c r="O3213" s="11" t="s">
        <v>21</v>
      </c>
      <c r="P3213" s="12" t="s">
        <v>16</v>
      </c>
      <c r="Q3213" s="28"/>
      <c r="R3213" s="28"/>
      <c r="S3213" s="28"/>
      <c r="T3213" s="22">
        <f>SUM(T3209:T3210)</f>
        <v>1</v>
      </c>
      <c r="U3213" s="15">
        <v>37.42</v>
      </c>
      <c r="V3213" s="10">
        <f t="shared" si="1356"/>
        <v>37.42</v>
      </c>
      <c r="W3213" s="5"/>
      <c r="X3213" s="5"/>
      <c r="Y3213" s="5"/>
      <c r="Z3213" s="5">
        <f>SUM(T3213)*V3186</f>
        <v>0</v>
      </c>
    </row>
    <row r="3214" spans="1:26" x14ac:dyDescent="0.25">
      <c r="A3214" s="311"/>
      <c r="B3214" s="324" t="s">
        <v>13</v>
      </c>
      <c r="C3214" s="325" t="s">
        <v>17</v>
      </c>
      <c r="D3214" s="326"/>
      <c r="E3214" s="326"/>
      <c r="F3214" s="326"/>
      <c r="G3214" s="332">
        <v>8</v>
      </c>
      <c r="H3214" s="23">
        <v>37.42</v>
      </c>
      <c r="I3214" s="22">
        <f t="shared" si="1358"/>
        <v>299.36</v>
      </c>
      <c r="J3214" s="314"/>
      <c r="K3214" s="314"/>
      <c r="L3214" s="314">
        <f>SUM(G3214)*I3186</f>
        <v>8</v>
      </c>
      <c r="M3214" s="314"/>
      <c r="O3214" s="11" t="s">
        <v>13</v>
      </c>
      <c r="P3214" s="12" t="s">
        <v>17</v>
      </c>
      <c r="Q3214" s="28"/>
      <c r="R3214" s="28"/>
      <c r="S3214" s="28"/>
      <c r="T3214" s="34">
        <v>8</v>
      </c>
      <c r="U3214" s="15">
        <v>37.42</v>
      </c>
      <c r="V3214" s="10">
        <f t="shared" si="1356"/>
        <v>299.36</v>
      </c>
      <c r="W3214" s="5"/>
      <c r="X3214" s="5"/>
      <c r="Y3214" s="5">
        <f>SUM(T3214)*V3186</f>
        <v>0</v>
      </c>
      <c r="Z3214" s="5"/>
    </row>
    <row r="3215" spans="1:26" x14ac:dyDescent="0.25">
      <c r="A3215" s="311"/>
      <c r="B3215" s="324" t="s">
        <v>12</v>
      </c>
      <c r="C3215" s="325"/>
      <c r="D3215" s="326"/>
      <c r="E3215" s="326"/>
      <c r="F3215" s="326"/>
      <c r="G3215" s="22"/>
      <c r="H3215" s="23">
        <v>37.42</v>
      </c>
      <c r="I3215" s="22">
        <f t="shared" si="1358"/>
        <v>0</v>
      </c>
      <c r="J3215" s="314"/>
      <c r="K3215" s="314"/>
      <c r="L3215" s="314"/>
      <c r="M3215" s="314"/>
      <c r="O3215" s="11" t="s">
        <v>12</v>
      </c>
      <c r="P3215" s="12"/>
      <c r="Q3215" s="28"/>
      <c r="R3215" s="28"/>
      <c r="S3215" s="28"/>
      <c r="T3215" s="10"/>
      <c r="U3215" s="15">
        <v>37.42</v>
      </c>
      <c r="V3215" s="10">
        <f t="shared" si="1356"/>
        <v>0</v>
      </c>
      <c r="W3215" s="5"/>
      <c r="X3215" s="5"/>
      <c r="Y3215" s="5"/>
      <c r="Z3215" s="5"/>
    </row>
    <row r="3216" spans="1:26" x14ac:dyDescent="0.25">
      <c r="A3216" s="311"/>
      <c r="B3216" s="324" t="s">
        <v>11</v>
      </c>
      <c r="C3216" s="325"/>
      <c r="D3216" s="326"/>
      <c r="E3216" s="326"/>
      <c r="F3216" s="326"/>
      <c r="G3216" s="22">
        <v>1</v>
      </c>
      <c r="H3216" s="23">
        <f>SUM(I3188:I3215)*0.01</f>
        <v>169.91561760000002</v>
      </c>
      <c r="I3216" s="22">
        <f>SUM(G3216*H3216)</f>
        <v>169.91561760000002</v>
      </c>
      <c r="J3216" s="314"/>
      <c r="K3216" s="314"/>
      <c r="L3216" s="314"/>
      <c r="M3216" s="314"/>
      <c r="O3216" s="11" t="s">
        <v>11</v>
      </c>
      <c r="P3216" s="12"/>
      <c r="Q3216" s="28"/>
      <c r="R3216" s="28"/>
      <c r="S3216" s="28"/>
      <c r="T3216" s="10">
        <v>1</v>
      </c>
      <c r="U3216" s="15">
        <f>SUM(V3188:V3215)*0.01</f>
        <v>169.6196128</v>
      </c>
      <c r="V3216" s="10">
        <f>SUM(T3216*U3216)</f>
        <v>169.6196128</v>
      </c>
      <c r="W3216" s="5"/>
      <c r="X3216" s="5"/>
      <c r="Y3216" s="5"/>
      <c r="Z3216" s="5"/>
    </row>
    <row r="3217" spans="1:26" s="2" customFormat="1" x14ac:dyDescent="0.25">
      <c r="A3217" s="319"/>
      <c r="B3217" s="318" t="s">
        <v>10</v>
      </c>
      <c r="C3217" s="319"/>
      <c r="D3217" s="320"/>
      <c r="E3217" s="320"/>
      <c r="F3217" s="320"/>
      <c r="G3217" s="321">
        <f>SUM(G3211:G3214)</f>
        <v>47.629999999999995</v>
      </c>
      <c r="H3217" s="322"/>
      <c r="I3217" s="321">
        <f>SUM(I3188:I3216)</f>
        <v>17161.4773776</v>
      </c>
      <c r="J3217" s="321">
        <f>SUM(I3217)*I3186</f>
        <v>17161.4773776</v>
      </c>
      <c r="K3217" s="321">
        <f>SUM(K3211:K3216)</f>
        <v>2.91</v>
      </c>
      <c r="L3217" s="321">
        <f t="shared" ref="L3217" si="1359">SUM(L3211:L3216)</f>
        <v>44</v>
      </c>
      <c r="M3217" s="321">
        <f t="shared" ref="M3217" si="1360">SUM(M3211:M3216)</f>
        <v>0.72</v>
      </c>
      <c r="O3217" s="8" t="s">
        <v>10</v>
      </c>
      <c r="Q3217" s="27"/>
      <c r="R3217" s="27"/>
      <c r="S3217" s="27"/>
      <c r="T3217" s="6">
        <f>SUM(T3211:T3214)</f>
        <v>47.91</v>
      </c>
      <c r="U3217" s="14"/>
      <c r="V3217" s="6">
        <f>SUM(V3188:V3216)</f>
        <v>17131.580892800001</v>
      </c>
      <c r="W3217" s="6">
        <f>SUM(V3217)*V3186</f>
        <v>0</v>
      </c>
      <c r="X3217" s="6">
        <f>SUM(X3211:X3216)</f>
        <v>0</v>
      </c>
      <c r="Y3217" s="6">
        <f t="shared" ref="Y3217:Z3217" si="1361">SUM(Y3211:Y3216)</f>
        <v>0</v>
      </c>
      <c r="Z3217" s="6">
        <f t="shared" si="1361"/>
        <v>0</v>
      </c>
    </row>
    <row r="3218" spans="1:26" ht="15.6" x14ac:dyDescent="0.3">
      <c r="A3218" s="3" t="s">
        <v>9</v>
      </c>
      <c r="B3218" s="67" t="str">
        <f>'JMS SHEDULE OF WORKS'!D103</f>
        <v>FF-06 Window ledge Café</v>
      </c>
      <c r="D3218" s="26" t="str">
        <f>'JMS SHEDULE OF WORKS'!F103</f>
        <v>4100mm X 485mm X 1050mm</v>
      </c>
      <c r="F3218" s="68" t="str">
        <f>'JMS SHEDULE OF WORKS'!J103</f>
        <v>RE-14</v>
      </c>
      <c r="H3218" s="13" t="s">
        <v>22</v>
      </c>
      <c r="I3218" s="24">
        <f>'JMS SHEDULE OF WORKS'!G103</f>
        <v>1</v>
      </c>
    </row>
    <row r="3219" spans="1:26" s="2" customFormat="1" x14ac:dyDescent="0.25">
      <c r="A3219" s="66" t="str">
        <f>'JMS SHEDULE OF WORKS'!A103</f>
        <v>6881/98</v>
      </c>
      <c r="B3219" s="8" t="s">
        <v>3</v>
      </c>
      <c r="C3219" s="2" t="s">
        <v>4</v>
      </c>
      <c r="D3219" s="27" t="s">
        <v>5</v>
      </c>
      <c r="E3219" s="27" t="s">
        <v>5</v>
      </c>
      <c r="F3219" s="27" t="s">
        <v>23</v>
      </c>
      <c r="G3219" s="6" t="s">
        <v>6</v>
      </c>
      <c r="H3219" s="14" t="s">
        <v>7</v>
      </c>
      <c r="I3219" s="6" t="s">
        <v>8</v>
      </c>
      <c r="J3219" s="6"/>
      <c r="K3219" s="6" t="s">
        <v>18</v>
      </c>
      <c r="L3219" s="6" t="s">
        <v>19</v>
      </c>
      <c r="M3219" s="6" t="s">
        <v>20</v>
      </c>
    </row>
    <row r="3220" spans="1:26" x14ac:dyDescent="0.25">
      <c r="A3220" s="30" t="s">
        <v>24</v>
      </c>
      <c r="B3220" s="11"/>
      <c r="C3220" s="12"/>
      <c r="D3220" s="28"/>
      <c r="E3220" s="28"/>
      <c r="F3220" s="28">
        <f t="shared" ref="F3220:F3225" si="1362">SUM(D3220*E3220)</f>
        <v>0</v>
      </c>
      <c r="G3220" s="10"/>
      <c r="H3220" s="15"/>
      <c r="I3220" s="10">
        <f t="shared" ref="I3220:I3225" si="1363">SUM(F3220*G3220)*H3220</f>
        <v>0</v>
      </c>
    </row>
    <row r="3221" spans="1:26" x14ac:dyDescent="0.25">
      <c r="A3221" s="30" t="s">
        <v>24</v>
      </c>
      <c r="B3221" s="11"/>
      <c r="C3221" s="12"/>
      <c r="D3221" s="28"/>
      <c r="E3221" s="28"/>
      <c r="F3221" s="28">
        <f t="shared" si="1362"/>
        <v>0</v>
      </c>
      <c r="G3221" s="10"/>
      <c r="H3221" s="15"/>
      <c r="I3221" s="10">
        <f t="shared" si="1363"/>
        <v>0</v>
      </c>
    </row>
    <row r="3222" spans="1:26" x14ac:dyDescent="0.25">
      <c r="A3222" s="30" t="s">
        <v>24</v>
      </c>
      <c r="B3222" s="11"/>
      <c r="C3222" s="12"/>
      <c r="D3222" s="28"/>
      <c r="E3222" s="28"/>
      <c r="F3222" s="28">
        <f t="shared" si="1362"/>
        <v>0</v>
      </c>
      <c r="G3222" s="10"/>
      <c r="H3222" s="15"/>
      <c r="I3222" s="10">
        <f t="shared" si="1363"/>
        <v>0</v>
      </c>
    </row>
    <row r="3223" spans="1:26" x14ac:dyDescent="0.25">
      <c r="A3223" s="31" t="s">
        <v>25</v>
      </c>
      <c r="B3223" s="11"/>
      <c r="C3223" s="12"/>
      <c r="D3223" s="28"/>
      <c r="E3223" s="28"/>
      <c r="F3223" s="28">
        <f t="shared" si="1362"/>
        <v>0</v>
      </c>
      <c r="G3223" s="10"/>
      <c r="H3223" s="15"/>
      <c r="I3223" s="10">
        <f t="shared" si="1363"/>
        <v>0</v>
      </c>
    </row>
    <row r="3224" spans="1:26" x14ac:dyDescent="0.25">
      <c r="A3224" s="31" t="s">
        <v>25</v>
      </c>
      <c r="B3224" s="11"/>
      <c r="C3224" s="12"/>
      <c r="D3224" s="28"/>
      <c r="E3224" s="28"/>
      <c r="F3224" s="28">
        <f t="shared" si="1362"/>
        <v>0</v>
      </c>
      <c r="G3224" s="10"/>
      <c r="H3224" s="15"/>
      <c r="I3224" s="10">
        <f t="shared" si="1363"/>
        <v>0</v>
      </c>
    </row>
    <row r="3225" spans="1:26" x14ac:dyDescent="0.25">
      <c r="A3225" s="31" t="s">
        <v>25</v>
      </c>
      <c r="B3225" s="11"/>
      <c r="C3225" s="12"/>
      <c r="D3225" s="28"/>
      <c r="E3225" s="28"/>
      <c r="F3225" s="28">
        <f t="shared" si="1362"/>
        <v>0</v>
      </c>
      <c r="G3225" s="10"/>
      <c r="H3225" s="15"/>
      <c r="I3225" s="10">
        <f t="shared" si="1363"/>
        <v>0</v>
      </c>
    </row>
    <row r="3226" spans="1:26" x14ac:dyDescent="0.25">
      <c r="A3226" s="31" t="s">
        <v>39</v>
      </c>
      <c r="B3226" s="11"/>
      <c r="C3226" s="12"/>
      <c r="D3226" s="28"/>
      <c r="E3226" s="28"/>
      <c r="F3226" s="28"/>
      <c r="G3226" s="10"/>
      <c r="H3226" s="15"/>
      <c r="I3226" s="10">
        <f t="shared" ref="I3226:I3228" si="1364">SUM(G3226*H3226)</f>
        <v>0</v>
      </c>
    </row>
    <row r="3227" spans="1:26" x14ac:dyDescent="0.25">
      <c r="A3227" s="31" t="s">
        <v>39</v>
      </c>
      <c r="B3227" s="11"/>
      <c r="C3227" s="12"/>
      <c r="D3227" s="28"/>
      <c r="E3227" s="28"/>
      <c r="F3227" s="28"/>
      <c r="G3227" s="10"/>
      <c r="H3227" s="15"/>
      <c r="I3227" s="10">
        <f t="shared" si="1364"/>
        <v>0</v>
      </c>
    </row>
    <row r="3228" spans="1:26" x14ac:dyDescent="0.25">
      <c r="A3228" s="31" t="s">
        <v>39</v>
      </c>
      <c r="B3228" s="11"/>
      <c r="C3228" s="12"/>
      <c r="D3228" s="28"/>
      <c r="E3228" s="28"/>
      <c r="F3228" s="28"/>
      <c r="G3228" s="10"/>
      <c r="H3228" s="15"/>
      <c r="I3228" s="10">
        <f t="shared" si="1364"/>
        <v>0</v>
      </c>
    </row>
    <row r="3229" spans="1:26" x14ac:dyDescent="0.25">
      <c r="A3229" s="32" t="s">
        <v>28</v>
      </c>
      <c r="B3229" s="11"/>
      <c r="C3229" s="12"/>
      <c r="D3229" s="28"/>
      <c r="E3229" s="28"/>
      <c r="F3229" s="28"/>
      <c r="G3229" s="10"/>
      <c r="H3229" s="15"/>
      <c r="I3229" s="10">
        <f t="shared" ref="I3229:I3247" si="1365">SUM(G3229*H3229)</f>
        <v>0</v>
      </c>
    </row>
    <row r="3230" spans="1:26" x14ac:dyDescent="0.25">
      <c r="A3230" s="32" t="s">
        <v>28</v>
      </c>
      <c r="B3230" s="11"/>
      <c r="C3230" s="12"/>
      <c r="D3230" s="28"/>
      <c r="E3230" s="28"/>
      <c r="F3230" s="28"/>
      <c r="G3230" s="10"/>
      <c r="H3230" s="15"/>
      <c r="I3230" s="10">
        <f t="shared" si="1365"/>
        <v>0</v>
      </c>
    </row>
    <row r="3231" spans="1:26" x14ac:dyDescent="0.25">
      <c r="A3231" s="32" t="s">
        <v>28</v>
      </c>
      <c r="B3231" s="11"/>
      <c r="C3231" s="12"/>
      <c r="D3231" s="28"/>
      <c r="E3231" s="28"/>
      <c r="F3231" s="28"/>
      <c r="G3231" s="10"/>
      <c r="H3231" s="15"/>
      <c r="I3231" s="10">
        <f t="shared" si="1365"/>
        <v>0</v>
      </c>
    </row>
    <row r="3232" spans="1:26" x14ac:dyDescent="0.25">
      <c r="A3232" t="s">
        <v>26</v>
      </c>
      <c r="B3232" s="11"/>
      <c r="C3232" s="12"/>
      <c r="D3232" s="28"/>
      <c r="E3232" s="28"/>
      <c r="F3232" s="28"/>
      <c r="G3232" s="33">
        <v>0.1</v>
      </c>
      <c r="H3232" s="15">
        <f>SUM(I3229:I3231)</f>
        <v>0</v>
      </c>
      <c r="I3232" s="10">
        <f t="shared" si="1365"/>
        <v>0</v>
      </c>
    </row>
    <row r="3233" spans="2:13" x14ac:dyDescent="0.25">
      <c r="B3233" s="11" t="s">
        <v>27</v>
      </c>
      <c r="C3233" s="12"/>
      <c r="D3233" s="28"/>
      <c r="E3233" s="28"/>
      <c r="F3233" s="28"/>
      <c r="G3233" s="10"/>
      <c r="H3233" s="15"/>
      <c r="I3233" s="10">
        <f t="shared" si="1365"/>
        <v>0</v>
      </c>
    </row>
    <row r="3234" spans="2:13" x14ac:dyDescent="0.25">
      <c r="B3234" s="11" t="s">
        <v>13</v>
      </c>
      <c r="C3234" s="12" t="s">
        <v>14</v>
      </c>
      <c r="D3234" s="28" t="s">
        <v>29</v>
      </c>
      <c r="E3234" s="28"/>
      <c r="F3234" s="28">
        <f>SUM(G3220:G3222)</f>
        <v>0</v>
      </c>
      <c r="G3234" s="34">
        <f>SUM(F3234)/20</f>
        <v>0</v>
      </c>
      <c r="H3234" s="23"/>
      <c r="I3234" s="10">
        <f t="shared" si="1365"/>
        <v>0</v>
      </c>
    </row>
    <row r="3235" spans="2:13" x14ac:dyDescent="0.25">
      <c r="B3235" s="11" t="s">
        <v>13</v>
      </c>
      <c r="C3235" s="12" t="s">
        <v>14</v>
      </c>
      <c r="D3235" s="28" t="s">
        <v>30</v>
      </c>
      <c r="E3235" s="28"/>
      <c r="F3235" s="28">
        <f>SUM(G3223:G3225)</f>
        <v>0</v>
      </c>
      <c r="G3235" s="34">
        <f>SUM(F3235)/10</f>
        <v>0</v>
      </c>
      <c r="H3235" s="23"/>
      <c r="I3235" s="10">
        <f t="shared" si="1365"/>
        <v>0</v>
      </c>
    </row>
    <row r="3236" spans="2:13" x14ac:dyDescent="0.25">
      <c r="B3236" s="11" t="s">
        <v>13</v>
      </c>
      <c r="C3236" s="12" t="s">
        <v>14</v>
      </c>
      <c r="D3236" s="28" t="s">
        <v>60</v>
      </c>
      <c r="E3236" s="28"/>
      <c r="F3236" s="69"/>
      <c r="G3236" s="34">
        <f>SUM(F3236)*0.25</f>
        <v>0</v>
      </c>
      <c r="H3236" s="23"/>
      <c r="I3236" s="10">
        <f t="shared" si="1365"/>
        <v>0</v>
      </c>
    </row>
    <row r="3237" spans="2:13" x14ac:dyDescent="0.25">
      <c r="B3237" s="11" t="s">
        <v>13</v>
      </c>
      <c r="C3237" s="12" t="s">
        <v>14</v>
      </c>
      <c r="D3237" s="28"/>
      <c r="E3237" s="28"/>
      <c r="F3237" s="28"/>
      <c r="G3237" s="34"/>
      <c r="H3237" s="23"/>
      <c r="I3237" s="10">
        <f t="shared" si="1365"/>
        <v>0</v>
      </c>
    </row>
    <row r="3238" spans="2:13" x14ac:dyDescent="0.25">
      <c r="B3238" s="11" t="s">
        <v>13</v>
      </c>
      <c r="C3238" s="12" t="s">
        <v>15</v>
      </c>
      <c r="D3238" s="28"/>
      <c r="E3238" s="28"/>
      <c r="F3238" s="28"/>
      <c r="G3238" s="34"/>
      <c r="H3238" s="23"/>
      <c r="I3238" s="10">
        <f t="shared" si="1365"/>
        <v>0</v>
      </c>
    </row>
    <row r="3239" spans="2:13" x14ac:dyDescent="0.25">
      <c r="B3239" s="11" t="s">
        <v>13</v>
      </c>
      <c r="C3239" s="12" t="s">
        <v>15</v>
      </c>
      <c r="D3239" s="28"/>
      <c r="E3239" s="28"/>
      <c r="F3239" s="28"/>
      <c r="G3239" s="34"/>
      <c r="H3239" s="23"/>
      <c r="I3239" s="10">
        <f t="shared" si="1365"/>
        <v>0</v>
      </c>
    </row>
    <row r="3240" spans="2:13" x14ac:dyDescent="0.25">
      <c r="B3240" s="11" t="s">
        <v>13</v>
      </c>
      <c r="C3240" s="12" t="s">
        <v>15</v>
      </c>
      <c r="D3240" s="28"/>
      <c r="E3240" s="28"/>
      <c r="F3240" s="28"/>
      <c r="G3240" s="34"/>
      <c r="H3240" s="23"/>
      <c r="I3240" s="10">
        <f t="shared" si="1365"/>
        <v>0</v>
      </c>
    </row>
    <row r="3241" spans="2:13" x14ac:dyDescent="0.25">
      <c r="B3241" s="11" t="s">
        <v>13</v>
      </c>
      <c r="C3241" s="12" t="s">
        <v>16</v>
      </c>
      <c r="D3241" s="28"/>
      <c r="E3241" s="28"/>
      <c r="F3241" s="28"/>
      <c r="G3241" s="34"/>
      <c r="H3241" s="23"/>
      <c r="I3241" s="10">
        <f t="shared" si="1365"/>
        <v>0</v>
      </c>
    </row>
    <row r="3242" spans="2:13" x14ac:dyDescent="0.25">
      <c r="B3242" s="11" t="s">
        <v>13</v>
      </c>
      <c r="C3242" s="12" t="s">
        <v>16</v>
      </c>
      <c r="D3242" s="28"/>
      <c r="E3242" s="28"/>
      <c r="F3242" s="28"/>
      <c r="G3242" s="34"/>
      <c r="H3242" s="23"/>
      <c r="I3242" s="10">
        <f t="shared" si="1365"/>
        <v>0</v>
      </c>
    </row>
    <row r="3243" spans="2:13" x14ac:dyDescent="0.25">
      <c r="B3243" s="11" t="s">
        <v>21</v>
      </c>
      <c r="C3243" s="12" t="s">
        <v>14</v>
      </c>
      <c r="D3243" s="28"/>
      <c r="E3243" s="28"/>
      <c r="F3243" s="28"/>
      <c r="G3243" s="22">
        <f>SUM(G3234:G3237)</f>
        <v>0</v>
      </c>
      <c r="H3243" s="15">
        <v>37.42</v>
      </c>
      <c r="I3243" s="10">
        <f t="shared" si="1365"/>
        <v>0</v>
      </c>
      <c r="K3243" s="5">
        <f>SUM(G3243)*I3218</f>
        <v>0</v>
      </c>
    </row>
    <row r="3244" spans="2:13" x14ac:dyDescent="0.25">
      <c r="B3244" s="11" t="s">
        <v>21</v>
      </c>
      <c r="C3244" s="12" t="s">
        <v>15</v>
      </c>
      <c r="D3244" s="28"/>
      <c r="E3244" s="28"/>
      <c r="F3244" s="28"/>
      <c r="G3244" s="22">
        <f>SUM(G3238:G3240)</f>
        <v>0</v>
      </c>
      <c r="H3244" s="15">
        <v>37.42</v>
      </c>
      <c r="I3244" s="10">
        <f t="shared" si="1365"/>
        <v>0</v>
      </c>
      <c r="L3244" s="5">
        <f>SUM(G3244)*I3218</f>
        <v>0</v>
      </c>
    </row>
    <row r="3245" spans="2:13" x14ac:dyDescent="0.25">
      <c r="B3245" s="11" t="s">
        <v>21</v>
      </c>
      <c r="C3245" s="12" t="s">
        <v>16</v>
      </c>
      <c r="D3245" s="28"/>
      <c r="E3245" s="28"/>
      <c r="F3245" s="28"/>
      <c r="G3245" s="22">
        <f>SUM(G3241:G3242)</f>
        <v>0</v>
      </c>
      <c r="H3245" s="15">
        <v>37.42</v>
      </c>
      <c r="I3245" s="10">
        <f t="shared" si="1365"/>
        <v>0</v>
      </c>
      <c r="M3245" s="5">
        <f>SUM(G3245)*I3218</f>
        <v>0</v>
      </c>
    </row>
    <row r="3246" spans="2:13" x14ac:dyDescent="0.25">
      <c r="B3246" s="11" t="s">
        <v>13</v>
      </c>
      <c r="C3246" s="12" t="s">
        <v>17</v>
      </c>
      <c r="D3246" s="28"/>
      <c r="E3246" s="28"/>
      <c r="F3246" s="28"/>
      <c r="G3246" s="34"/>
      <c r="H3246" s="15">
        <v>37.42</v>
      </c>
      <c r="I3246" s="10">
        <f t="shared" si="1365"/>
        <v>0</v>
      </c>
      <c r="L3246" s="5">
        <f>SUM(G3246)*I3218</f>
        <v>0</v>
      </c>
    </row>
    <row r="3247" spans="2:13" x14ac:dyDescent="0.25">
      <c r="B3247" s="11" t="s">
        <v>12</v>
      </c>
      <c r="C3247" s="12"/>
      <c r="D3247" s="28"/>
      <c r="E3247" s="28"/>
      <c r="F3247" s="28"/>
      <c r="G3247" s="10"/>
      <c r="H3247" s="15">
        <v>37.42</v>
      </c>
      <c r="I3247" s="10">
        <f t="shared" si="1365"/>
        <v>0</v>
      </c>
    </row>
    <row r="3248" spans="2:13" x14ac:dyDescent="0.25">
      <c r="B3248" s="11" t="s">
        <v>11</v>
      </c>
      <c r="C3248" s="12"/>
      <c r="D3248" s="28"/>
      <c r="E3248" s="28"/>
      <c r="F3248" s="28"/>
      <c r="G3248" s="10">
        <v>1</v>
      </c>
      <c r="H3248" s="15">
        <f>SUM(I3220:I3247)*0.01</f>
        <v>0</v>
      </c>
      <c r="I3248" s="10">
        <f>SUM(G3248*H3248)</f>
        <v>0</v>
      </c>
    </row>
    <row r="3249" spans="1:13" s="2" customFormat="1" x14ac:dyDescent="0.25">
      <c r="B3249" s="8" t="s">
        <v>10</v>
      </c>
      <c r="D3249" s="27"/>
      <c r="E3249" s="27"/>
      <c r="F3249" s="27"/>
      <c r="G3249" s="6">
        <f>SUM(G3243:G3246)</f>
        <v>0</v>
      </c>
      <c r="H3249" s="14"/>
      <c r="I3249" s="6">
        <f>SUM(I3220:I3248)</f>
        <v>0</v>
      </c>
      <c r="J3249" s="6">
        <f>SUM(I3249)*I3218</f>
        <v>0</v>
      </c>
      <c r="K3249" s="6">
        <f>SUM(K3243:K3248)</f>
        <v>0</v>
      </c>
      <c r="L3249" s="6">
        <f t="shared" ref="L3249" si="1366">SUM(L3243:L3248)</f>
        <v>0</v>
      </c>
      <c r="M3249" s="6">
        <f t="shared" ref="M3249" si="1367">SUM(M3243:M3248)</f>
        <v>0</v>
      </c>
    </row>
    <row r="3250" spans="1:13" ht="15.6" x14ac:dyDescent="0.3">
      <c r="A3250" s="3" t="s">
        <v>9</v>
      </c>
      <c r="B3250" s="67" t="str">
        <f>'JMS SHEDULE OF WORKS'!D104</f>
        <v>Reception bench</v>
      </c>
      <c r="D3250" s="26" t="str">
        <f>'JMS SHEDULE OF WORKS'!F104</f>
        <v>4100mm X 485mm X 1050mm</v>
      </c>
      <c r="F3250" s="68">
        <f>'JMS SHEDULE OF WORKS'!J104</f>
        <v>0</v>
      </c>
      <c r="H3250" s="13" t="s">
        <v>22</v>
      </c>
      <c r="I3250" s="24">
        <f>'JMS SHEDULE OF WORKS'!G104</f>
        <v>1</v>
      </c>
    </row>
    <row r="3251" spans="1:13" s="2" customFormat="1" x14ac:dyDescent="0.25">
      <c r="A3251" s="66" t="str">
        <f>'JMS SHEDULE OF WORKS'!A104</f>
        <v>6881/99</v>
      </c>
      <c r="B3251" s="8" t="s">
        <v>3</v>
      </c>
      <c r="C3251" s="2" t="s">
        <v>4</v>
      </c>
      <c r="D3251" s="27" t="s">
        <v>5</v>
      </c>
      <c r="E3251" s="27" t="s">
        <v>5</v>
      </c>
      <c r="F3251" s="27" t="s">
        <v>23</v>
      </c>
      <c r="G3251" s="6" t="s">
        <v>6</v>
      </c>
      <c r="H3251" s="14" t="s">
        <v>7</v>
      </c>
      <c r="I3251" s="6" t="s">
        <v>8</v>
      </c>
      <c r="J3251" s="6"/>
      <c r="K3251" s="6" t="s">
        <v>18</v>
      </c>
      <c r="L3251" s="6" t="s">
        <v>19</v>
      </c>
      <c r="M3251" s="6" t="s">
        <v>20</v>
      </c>
    </row>
    <row r="3252" spans="1:13" x14ac:dyDescent="0.25">
      <c r="A3252" s="30" t="s">
        <v>24</v>
      </c>
      <c r="B3252" s="11"/>
      <c r="C3252" s="12"/>
      <c r="D3252" s="28"/>
      <c r="E3252" s="28"/>
      <c r="F3252" s="28">
        <f t="shared" ref="F3252:F3260" si="1368">SUM(D3252*E3252)</f>
        <v>0</v>
      </c>
      <c r="G3252" s="10"/>
      <c r="H3252" s="15"/>
      <c r="I3252" s="10">
        <f t="shared" ref="I3252:I3260" si="1369">SUM(F3252*G3252)*H3252</f>
        <v>0</v>
      </c>
    </row>
    <row r="3253" spans="1:13" x14ac:dyDescent="0.25">
      <c r="A3253" s="30" t="s">
        <v>24</v>
      </c>
      <c r="B3253" s="11"/>
      <c r="C3253" s="12"/>
      <c r="D3253" s="28"/>
      <c r="E3253" s="28"/>
      <c r="F3253" s="28">
        <f t="shared" si="1368"/>
        <v>0</v>
      </c>
      <c r="G3253" s="10"/>
      <c r="H3253" s="15"/>
      <c r="I3253" s="10">
        <f t="shared" si="1369"/>
        <v>0</v>
      </c>
    </row>
    <row r="3254" spans="1:13" x14ac:dyDescent="0.25">
      <c r="A3254" s="30" t="s">
        <v>24</v>
      </c>
      <c r="B3254" s="11"/>
      <c r="C3254" s="12"/>
      <c r="D3254" s="28"/>
      <c r="E3254" s="28"/>
      <c r="F3254" s="28">
        <f t="shared" si="1368"/>
        <v>0</v>
      </c>
      <c r="G3254" s="10"/>
      <c r="H3254" s="15"/>
      <c r="I3254" s="10">
        <f t="shared" si="1369"/>
        <v>0</v>
      </c>
    </row>
    <row r="3255" spans="1:13" x14ac:dyDescent="0.25">
      <c r="A3255" s="31" t="s">
        <v>25</v>
      </c>
      <c r="B3255" s="11"/>
      <c r="C3255" s="12"/>
      <c r="D3255" s="28"/>
      <c r="E3255" s="28"/>
      <c r="F3255" s="28">
        <f t="shared" si="1368"/>
        <v>0</v>
      </c>
      <c r="G3255" s="10"/>
      <c r="H3255" s="15"/>
      <c r="I3255" s="10">
        <f t="shared" si="1369"/>
        <v>0</v>
      </c>
    </row>
    <row r="3256" spans="1:13" x14ac:dyDescent="0.25">
      <c r="A3256" s="31" t="s">
        <v>25</v>
      </c>
      <c r="B3256" s="11"/>
      <c r="C3256" s="12"/>
      <c r="D3256" s="28"/>
      <c r="E3256" s="28"/>
      <c r="F3256" s="28">
        <f t="shared" si="1368"/>
        <v>0</v>
      </c>
      <c r="G3256" s="10"/>
      <c r="H3256" s="15"/>
      <c r="I3256" s="10">
        <f t="shared" si="1369"/>
        <v>0</v>
      </c>
    </row>
    <row r="3257" spans="1:13" x14ac:dyDescent="0.25">
      <c r="A3257" s="31" t="s">
        <v>25</v>
      </c>
      <c r="B3257" s="11"/>
      <c r="C3257" s="12"/>
      <c r="D3257" s="28"/>
      <c r="E3257" s="28"/>
      <c r="F3257" s="28">
        <f t="shared" si="1368"/>
        <v>0</v>
      </c>
      <c r="G3257" s="10"/>
      <c r="H3257" s="15"/>
      <c r="I3257" s="10">
        <f t="shared" si="1369"/>
        <v>0</v>
      </c>
    </row>
    <row r="3258" spans="1:13" x14ac:dyDescent="0.25">
      <c r="A3258" s="31" t="s">
        <v>25</v>
      </c>
      <c r="B3258" s="11" t="s">
        <v>1250</v>
      </c>
      <c r="C3258" s="12" t="s">
        <v>1285</v>
      </c>
      <c r="D3258" s="28">
        <v>2.1</v>
      </c>
      <c r="E3258" s="28">
        <v>0.55000000000000004</v>
      </c>
      <c r="F3258" s="28">
        <f t="shared" si="1368"/>
        <v>1.1550000000000002</v>
      </c>
      <c r="G3258" s="10">
        <v>4</v>
      </c>
      <c r="H3258" s="15">
        <v>15</v>
      </c>
      <c r="I3258" s="10">
        <f t="shared" si="1369"/>
        <v>69.300000000000011</v>
      </c>
    </row>
    <row r="3259" spans="1:13" x14ac:dyDescent="0.25">
      <c r="A3259" s="31" t="s">
        <v>25</v>
      </c>
      <c r="B3259" s="11" t="s">
        <v>1250</v>
      </c>
      <c r="C3259" s="12" t="s">
        <v>1285</v>
      </c>
      <c r="D3259" s="28">
        <v>2.1</v>
      </c>
      <c r="E3259" s="28">
        <v>0.2</v>
      </c>
      <c r="F3259" s="28">
        <f t="shared" si="1368"/>
        <v>0.42000000000000004</v>
      </c>
      <c r="G3259" s="10">
        <v>2</v>
      </c>
      <c r="H3259" s="15">
        <v>15</v>
      </c>
      <c r="I3259" s="10">
        <f t="shared" si="1369"/>
        <v>12.600000000000001</v>
      </c>
    </row>
    <row r="3260" spans="1:13" x14ac:dyDescent="0.25">
      <c r="A3260" s="31" t="s">
        <v>25</v>
      </c>
      <c r="B3260" s="11" t="s">
        <v>1250</v>
      </c>
      <c r="C3260" s="12" t="s">
        <v>1285</v>
      </c>
      <c r="D3260" s="28">
        <v>0.55000000000000004</v>
      </c>
      <c r="E3260" s="28">
        <v>0.2</v>
      </c>
      <c r="F3260" s="28">
        <f t="shared" si="1368"/>
        <v>0.11000000000000001</v>
      </c>
      <c r="G3260" s="10">
        <v>2</v>
      </c>
      <c r="H3260" s="15">
        <v>15</v>
      </c>
      <c r="I3260" s="10">
        <f t="shared" si="1369"/>
        <v>3.3000000000000003</v>
      </c>
    </row>
    <row r="3261" spans="1:13" x14ac:dyDescent="0.25">
      <c r="A3261" s="32" t="s">
        <v>28</v>
      </c>
      <c r="B3261" s="11" t="s">
        <v>1283</v>
      </c>
      <c r="C3261" s="12"/>
      <c r="D3261" s="28"/>
      <c r="E3261" s="28"/>
      <c r="F3261" s="28"/>
      <c r="G3261" s="10">
        <v>1</v>
      </c>
      <c r="H3261" s="15">
        <v>3200</v>
      </c>
      <c r="I3261" s="10">
        <f t="shared" ref="I3261" si="1370">SUM(G3261*H3261)</f>
        <v>3200</v>
      </c>
      <c r="J3261" s="10" t="s">
        <v>1252</v>
      </c>
    </row>
    <row r="3262" spans="1:13" x14ac:dyDescent="0.25">
      <c r="A3262" s="32" t="s">
        <v>28</v>
      </c>
      <c r="B3262" s="11"/>
      <c r="C3262" s="12"/>
      <c r="D3262" s="28"/>
      <c r="E3262" s="28"/>
      <c r="F3262" s="28"/>
      <c r="G3262" s="10"/>
      <c r="H3262" s="15"/>
      <c r="I3262" s="10">
        <f t="shared" ref="I3262:I3279" si="1371">SUM(G3262*H3262)</f>
        <v>0</v>
      </c>
    </row>
    <row r="3263" spans="1:13" x14ac:dyDescent="0.25">
      <c r="A3263" s="32" t="s">
        <v>28</v>
      </c>
      <c r="B3263" s="11"/>
      <c r="C3263" s="12"/>
      <c r="D3263" s="28"/>
      <c r="E3263" s="28"/>
      <c r="F3263" s="28"/>
      <c r="G3263" s="10"/>
      <c r="H3263" s="15"/>
      <c r="I3263" s="10">
        <f t="shared" si="1371"/>
        <v>0</v>
      </c>
    </row>
    <row r="3264" spans="1:13" x14ac:dyDescent="0.25">
      <c r="A3264" t="s">
        <v>26</v>
      </c>
      <c r="B3264" s="11"/>
      <c r="C3264" s="12"/>
      <c r="D3264" s="28"/>
      <c r="E3264" s="28"/>
      <c r="F3264" s="28"/>
      <c r="G3264" s="33">
        <v>0.1</v>
      </c>
      <c r="H3264" s="15">
        <f>SUM(I3261:I3263)</f>
        <v>3200</v>
      </c>
      <c r="I3264" s="10">
        <f t="shared" si="1371"/>
        <v>320</v>
      </c>
    </row>
    <row r="3265" spans="2:13" x14ac:dyDescent="0.25">
      <c r="B3265" s="11" t="s">
        <v>27</v>
      </c>
      <c r="C3265" s="12"/>
      <c r="D3265" s="28"/>
      <c r="E3265" s="28"/>
      <c r="F3265" s="28"/>
      <c r="G3265" s="10"/>
      <c r="H3265" s="15"/>
      <c r="I3265" s="10">
        <f t="shared" si="1371"/>
        <v>0</v>
      </c>
    </row>
    <row r="3266" spans="2:13" x14ac:dyDescent="0.25">
      <c r="B3266" s="11" t="s">
        <v>13</v>
      </c>
      <c r="C3266" s="12" t="s">
        <v>14</v>
      </c>
      <c r="D3266" s="28" t="s">
        <v>29</v>
      </c>
      <c r="E3266" s="28"/>
      <c r="F3266" s="28">
        <f>SUM(G3252:G3254)</f>
        <v>0</v>
      </c>
      <c r="G3266" s="34">
        <f>SUM(F3266)/20</f>
        <v>0</v>
      </c>
      <c r="H3266" s="23"/>
      <c r="I3266" s="10">
        <f t="shared" si="1371"/>
        <v>0</v>
      </c>
    </row>
    <row r="3267" spans="2:13" x14ac:dyDescent="0.25">
      <c r="B3267" s="11" t="s">
        <v>13</v>
      </c>
      <c r="C3267" s="12" t="s">
        <v>14</v>
      </c>
      <c r="D3267" s="28" t="s">
        <v>30</v>
      </c>
      <c r="E3267" s="28"/>
      <c r="F3267" s="28">
        <f>SUM(G3255:G3257)</f>
        <v>0</v>
      </c>
      <c r="G3267" s="34">
        <f>SUM(F3267)/10</f>
        <v>0</v>
      </c>
      <c r="H3267" s="23"/>
      <c r="I3267" s="10">
        <f t="shared" si="1371"/>
        <v>0</v>
      </c>
    </row>
    <row r="3268" spans="2:13" x14ac:dyDescent="0.25">
      <c r="B3268" s="11" t="s">
        <v>13</v>
      </c>
      <c r="C3268" s="12" t="s">
        <v>14</v>
      </c>
      <c r="D3268" s="28" t="s">
        <v>60</v>
      </c>
      <c r="E3268" s="28"/>
      <c r="F3268" s="69"/>
      <c r="G3268" s="34">
        <f>SUM(F3268)*0.25</f>
        <v>0</v>
      </c>
      <c r="H3268" s="23"/>
      <c r="I3268" s="10">
        <f t="shared" si="1371"/>
        <v>0</v>
      </c>
    </row>
    <row r="3269" spans="2:13" x14ac:dyDescent="0.25">
      <c r="B3269" s="11" t="s">
        <v>13</v>
      </c>
      <c r="C3269" s="12" t="s">
        <v>14</v>
      </c>
      <c r="D3269" s="28"/>
      <c r="E3269" s="28"/>
      <c r="F3269" s="28"/>
      <c r="G3269" s="34"/>
      <c r="H3269" s="23"/>
      <c r="I3269" s="10">
        <f t="shared" si="1371"/>
        <v>0</v>
      </c>
    </row>
    <row r="3270" spans="2:13" x14ac:dyDescent="0.25">
      <c r="B3270" s="11" t="s">
        <v>13</v>
      </c>
      <c r="C3270" s="12" t="s">
        <v>15</v>
      </c>
      <c r="D3270" s="28"/>
      <c r="E3270" s="28"/>
      <c r="F3270" s="28"/>
      <c r="G3270" s="34">
        <v>8</v>
      </c>
      <c r="H3270" s="23"/>
      <c r="I3270" s="10">
        <f t="shared" si="1371"/>
        <v>0</v>
      </c>
    </row>
    <row r="3271" spans="2:13" x14ac:dyDescent="0.25">
      <c r="B3271" s="11" t="s">
        <v>13</v>
      </c>
      <c r="C3271" s="12" t="s">
        <v>15</v>
      </c>
      <c r="D3271" s="28"/>
      <c r="E3271" s="28"/>
      <c r="F3271" s="28"/>
      <c r="G3271" s="34"/>
      <c r="H3271" s="23"/>
      <c r="I3271" s="10">
        <f t="shared" si="1371"/>
        <v>0</v>
      </c>
    </row>
    <row r="3272" spans="2:13" x14ac:dyDescent="0.25">
      <c r="B3272" s="11" t="s">
        <v>13</v>
      </c>
      <c r="C3272" s="12" t="s">
        <v>15</v>
      </c>
      <c r="D3272" s="28"/>
      <c r="E3272" s="28"/>
      <c r="F3272" s="28"/>
      <c r="G3272" s="34"/>
      <c r="H3272" s="23"/>
      <c r="I3272" s="10">
        <f t="shared" si="1371"/>
        <v>0</v>
      </c>
    </row>
    <row r="3273" spans="2:13" x14ac:dyDescent="0.25">
      <c r="B3273" s="11" t="s">
        <v>13</v>
      </c>
      <c r="C3273" s="12" t="s">
        <v>16</v>
      </c>
      <c r="D3273" s="28"/>
      <c r="E3273" s="28"/>
      <c r="F3273" s="28"/>
      <c r="G3273" s="34"/>
      <c r="H3273" s="23"/>
      <c r="I3273" s="10">
        <f t="shared" si="1371"/>
        <v>0</v>
      </c>
    </row>
    <row r="3274" spans="2:13" x14ac:dyDescent="0.25">
      <c r="B3274" s="11" t="s">
        <v>13</v>
      </c>
      <c r="C3274" s="12" t="s">
        <v>16</v>
      </c>
      <c r="D3274" s="28"/>
      <c r="E3274" s="28"/>
      <c r="F3274" s="28"/>
      <c r="G3274" s="34"/>
      <c r="H3274" s="23"/>
      <c r="I3274" s="10">
        <f t="shared" si="1371"/>
        <v>0</v>
      </c>
    </row>
    <row r="3275" spans="2:13" x14ac:dyDescent="0.25">
      <c r="B3275" s="11" t="s">
        <v>21</v>
      </c>
      <c r="C3275" s="12" t="s">
        <v>14</v>
      </c>
      <c r="D3275" s="28"/>
      <c r="E3275" s="28"/>
      <c r="F3275" s="28"/>
      <c r="G3275" s="22">
        <f>SUM(G3266:G3269)</f>
        <v>0</v>
      </c>
      <c r="H3275" s="15">
        <v>37.42</v>
      </c>
      <c r="I3275" s="10">
        <f t="shared" si="1371"/>
        <v>0</v>
      </c>
      <c r="K3275" s="5">
        <f>SUM(G3275)*I3250</f>
        <v>0</v>
      </c>
    </row>
    <row r="3276" spans="2:13" x14ac:dyDescent="0.25">
      <c r="B3276" s="11" t="s">
        <v>21</v>
      </c>
      <c r="C3276" s="12" t="s">
        <v>15</v>
      </c>
      <c r="D3276" s="28"/>
      <c r="E3276" s="28"/>
      <c r="F3276" s="28"/>
      <c r="G3276" s="22">
        <f>SUM(G3270:G3272)</f>
        <v>8</v>
      </c>
      <c r="H3276" s="15">
        <v>37.42</v>
      </c>
      <c r="I3276" s="10">
        <f t="shared" si="1371"/>
        <v>299.36</v>
      </c>
      <c r="L3276" s="5">
        <f>SUM(G3276)*I3250</f>
        <v>8</v>
      </c>
    </row>
    <row r="3277" spans="2:13" x14ac:dyDescent="0.25">
      <c r="B3277" s="11" t="s">
        <v>21</v>
      </c>
      <c r="C3277" s="12" t="s">
        <v>16</v>
      </c>
      <c r="D3277" s="28"/>
      <c r="E3277" s="28"/>
      <c r="F3277" s="28"/>
      <c r="G3277" s="22">
        <f>SUM(G3273:G3274)</f>
        <v>0</v>
      </c>
      <c r="H3277" s="15">
        <v>37.42</v>
      </c>
      <c r="I3277" s="10">
        <f t="shared" si="1371"/>
        <v>0</v>
      </c>
      <c r="M3277" s="5">
        <f>SUM(G3277)*I3250</f>
        <v>0</v>
      </c>
    </row>
    <row r="3278" spans="2:13" x14ac:dyDescent="0.25">
      <c r="B3278" s="11" t="s">
        <v>13</v>
      </c>
      <c r="C3278" s="12" t="s">
        <v>17</v>
      </c>
      <c r="D3278" s="28"/>
      <c r="E3278" s="28"/>
      <c r="F3278" s="28"/>
      <c r="G3278" s="34">
        <v>1</v>
      </c>
      <c r="H3278" s="15">
        <v>37.42</v>
      </c>
      <c r="I3278" s="10">
        <f t="shared" si="1371"/>
        <v>37.42</v>
      </c>
      <c r="L3278" s="5">
        <f>SUM(G3278)*I3250</f>
        <v>1</v>
      </c>
    </row>
    <row r="3279" spans="2:13" x14ac:dyDescent="0.25">
      <c r="B3279" s="11" t="s">
        <v>12</v>
      </c>
      <c r="C3279" s="12"/>
      <c r="D3279" s="28"/>
      <c r="E3279" s="28"/>
      <c r="F3279" s="28"/>
      <c r="G3279" s="10"/>
      <c r="H3279" s="15">
        <v>37.42</v>
      </c>
      <c r="I3279" s="10">
        <f t="shared" si="1371"/>
        <v>0</v>
      </c>
    </row>
    <row r="3280" spans="2:13" x14ac:dyDescent="0.25">
      <c r="B3280" s="11" t="s">
        <v>11</v>
      </c>
      <c r="C3280" s="12"/>
      <c r="D3280" s="28"/>
      <c r="E3280" s="28"/>
      <c r="F3280" s="28"/>
      <c r="G3280" s="10">
        <v>1</v>
      </c>
      <c r="H3280" s="15">
        <f>SUM(I3252:I3279)*0.01</f>
        <v>39.419800000000002</v>
      </c>
      <c r="I3280" s="10">
        <f>SUM(G3280*H3280)</f>
        <v>39.419800000000002</v>
      </c>
    </row>
    <row r="3281" spans="1:13" s="2" customFormat="1" x14ac:dyDescent="0.25">
      <c r="B3281" s="8" t="s">
        <v>10</v>
      </c>
      <c r="D3281" s="27"/>
      <c r="E3281" s="27"/>
      <c r="F3281" s="27"/>
      <c r="G3281" s="6">
        <f>SUM(G3275:G3278)</f>
        <v>9</v>
      </c>
      <c r="H3281" s="14"/>
      <c r="I3281" s="6">
        <f>SUM(I3252:I3280)</f>
        <v>3981.3998000000001</v>
      </c>
      <c r="J3281" s="6">
        <f>SUM(I3281)*I3250</f>
        <v>3981.3998000000001</v>
      </c>
      <c r="K3281" s="6">
        <f>SUM(K3275:K3280)</f>
        <v>0</v>
      </c>
      <c r="L3281" s="6">
        <f t="shared" ref="L3281" si="1372">SUM(L3275:L3280)</f>
        <v>9</v>
      </c>
      <c r="M3281" s="6">
        <f t="shared" ref="M3281" si="1373">SUM(M3275:M3280)</f>
        <v>0</v>
      </c>
    </row>
    <row r="3282" spans="1:13" ht="15.6" x14ac:dyDescent="0.3">
      <c r="A3282" s="3" t="s">
        <v>9</v>
      </c>
      <c r="B3282" s="74" t="s">
        <v>1315</v>
      </c>
      <c r="D3282" s="26">
        <f>'JMS SHEDULE OF WORKS'!F158</f>
        <v>0</v>
      </c>
      <c r="F3282" s="68">
        <f>'JMS SHEDULE OF WORKS'!J158</f>
        <v>0</v>
      </c>
      <c r="H3282" s="13" t="s">
        <v>22</v>
      </c>
      <c r="I3282" s="24">
        <f>'JMS SHEDULE OF WORKS'!G158</f>
        <v>0</v>
      </c>
    </row>
    <row r="3283" spans="1:13" s="2" customFormat="1" x14ac:dyDescent="0.25">
      <c r="A3283" s="70" t="s">
        <v>1161</v>
      </c>
      <c r="B3283" s="8" t="s">
        <v>3</v>
      </c>
      <c r="C3283" s="2" t="s">
        <v>4</v>
      </c>
      <c r="D3283" s="27" t="s">
        <v>5</v>
      </c>
      <c r="E3283" s="27" t="s">
        <v>5</v>
      </c>
      <c r="F3283" s="27" t="s">
        <v>23</v>
      </c>
      <c r="G3283" s="6" t="s">
        <v>6</v>
      </c>
      <c r="H3283" s="14" t="s">
        <v>7</v>
      </c>
      <c r="I3283" s="6" t="s">
        <v>8</v>
      </c>
      <c r="J3283" s="6"/>
      <c r="K3283" s="6" t="s">
        <v>18</v>
      </c>
      <c r="L3283" s="6" t="s">
        <v>19</v>
      </c>
      <c r="M3283" s="6" t="s">
        <v>20</v>
      </c>
    </row>
    <row r="3284" spans="1:13" x14ac:dyDescent="0.25">
      <c r="A3284" s="30" t="s">
        <v>24</v>
      </c>
      <c r="B3284" s="11"/>
      <c r="C3284" s="12"/>
      <c r="D3284" s="28"/>
      <c r="E3284" s="28"/>
      <c r="F3284" s="28">
        <f t="shared" ref="F3284:F3289" si="1374">SUM(D3284*E3284)</f>
        <v>0</v>
      </c>
      <c r="G3284" s="10"/>
      <c r="H3284" s="15"/>
      <c r="I3284" s="10">
        <f t="shared" ref="I3284:I3289" si="1375">SUM(F3284*G3284)*H3284</f>
        <v>0</v>
      </c>
    </row>
    <row r="3285" spans="1:13" x14ac:dyDescent="0.25">
      <c r="A3285" s="30" t="s">
        <v>24</v>
      </c>
      <c r="B3285" s="11"/>
      <c r="C3285" s="12"/>
      <c r="D3285" s="28"/>
      <c r="E3285" s="28"/>
      <c r="F3285" s="28">
        <f t="shared" si="1374"/>
        <v>0</v>
      </c>
      <c r="G3285" s="10"/>
      <c r="H3285" s="15"/>
      <c r="I3285" s="10">
        <f t="shared" si="1375"/>
        <v>0</v>
      </c>
    </row>
    <row r="3286" spans="1:13" x14ac:dyDescent="0.25">
      <c r="A3286" s="30" t="s">
        <v>24</v>
      </c>
      <c r="B3286" s="11"/>
      <c r="C3286" s="12"/>
      <c r="D3286" s="28"/>
      <c r="E3286" s="28"/>
      <c r="F3286" s="28">
        <f t="shared" si="1374"/>
        <v>0</v>
      </c>
      <c r="G3286" s="10"/>
      <c r="H3286" s="15"/>
      <c r="I3286" s="10">
        <f t="shared" si="1375"/>
        <v>0</v>
      </c>
    </row>
    <row r="3287" spans="1:13" x14ac:dyDescent="0.25">
      <c r="A3287" s="31" t="s">
        <v>25</v>
      </c>
      <c r="B3287" s="11"/>
      <c r="C3287" s="12"/>
      <c r="D3287" s="28"/>
      <c r="E3287" s="28"/>
      <c r="F3287" s="28">
        <f t="shared" si="1374"/>
        <v>0</v>
      </c>
      <c r="G3287" s="10"/>
      <c r="H3287" s="15"/>
      <c r="I3287" s="10">
        <f t="shared" si="1375"/>
        <v>0</v>
      </c>
    </row>
    <row r="3288" spans="1:13" x14ac:dyDescent="0.25">
      <c r="A3288" s="31" t="s">
        <v>25</v>
      </c>
      <c r="B3288" s="11"/>
      <c r="C3288" s="12"/>
      <c r="D3288" s="28"/>
      <c r="E3288" s="28"/>
      <c r="F3288" s="28">
        <f t="shared" si="1374"/>
        <v>0</v>
      </c>
      <c r="G3288" s="10"/>
      <c r="H3288" s="15"/>
      <c r="I3288" s="10">
        <f t="shared" si="1375"/>
        <v>0</v>
      </c>
    </row>
    <row r="3289" spans="1:13" x14ac:dyDescent="0.25">
      <c r="A3289" s="31" t="s">
        <v>25</v>
      </c>
      <c r="B3289" s="11"/>
      <c r="C3289" s="12"/>
      <c r="D3289" s="28"/>
      <c r="E3289" s="28"/>
      <c r="F3289" s="28">
        <f t="shared" si="1374"/>
        <v>0</v>
      </c>
      <c r="G3289" s="10"/>
      <c r="H3289" s="15"/>
      <c r="I3289" s="10">
        <f t="shared" si="1375"/>
        <v>0</v>
      </c>
    </row>
    <row r="3290" spans="1:13" x14ac:dyDescent="0.25">
      <c r="A3290" s="32" t="s">
        <v>28</v>
      </c>
      <c r="B3290" s="11" t="s">
        <v>1316</v>
      </c>
      <c r="C3290" s="12"/>
      <c r="D3290" s="28"/>
      <c r="E3290" s="28"/>
      <c r="F3290" s="28"/>
      <c r="G3290" s="10">
        <v>30</v>
      </c>
      <c r="H3290" s="15">
        <v>0.03</v>
      </c>
      <c r="I3290" s="10">
        <f t="shared" ref="I3290" si="1376">SUM(G3290*H3290)</f>
        <v>0.89999999999999991</v>
      </c>
      <c r="J3290" s="10"/>
    </row>
    <row r="3291" spans="1:13" x14ac:dyDescent="0.25">
      <c r="A3291" s="32" t="s">
        <v>28</v>
      </c>
      <c r="B3291" s="11"/>
      <c r="C3291" s="12"/>
      <c r="D3291" s="28"/>
      <c r="E3291" s="28"/>
      <c r="F3291" s="28"/>
      <c r="G3291" s="10"/>
      <c r="H3291" s="15"/>
      <c r="I3291" s="10">
        <f t="shared" ref="I3291:I3308" si="1377">SUM(G3291*H3291)</f>
        <v>0</v>
      </c>
    </row>
    <row r="3292" spans="1:13" x14ac:dyDescent="0.25">
      <c r="A3292" s="32" t="s">
        <v>28</v>
      </c>
      <c r="B3292" s="11"/>
      <c r="C3292" s="12"/>
      <c r="D3292" s="28"/>
      <c r="E3292" s="28"/>
      <c r="F3292" s="28"/>
      <c r="G3292" s="10"/>
      <c r="H3292" s="15"/>
      <c r="I3292" s="10">
        <f t="shared" si="1377"/>
        <v>0</v>
      </c>
    </row>
    <row r="3293" spans="1:13" x14ac:dyDescent="0.25">
      <c r="A3293" t="s">
        <v>26</v>
      </c>
      <c r="B3293" s="11"/>
      <c r="C3293" s="12"/>
      <c r="D3293" s="28"/>
      <c r="E3293" s="28"/>
      <c r="F3293" s="28"/>
      <c r="G3293" s="33">
        <v>0.1</v>
      </c>
      <c r="H3293" s="15">
        <f>SUM(I3290:I3292)</f>
        <v>0.89999999999999991</v>
      </c>
      <c r="I3293" s="10">
        <f t="shared" si="1377"/>
        <v>0.09</v>
      </c>
    </row>
    <row r="3294" spans="1:13" x14ac:dyDescent="0.25">
      <c r="B3294" s="11" t="s">
        <v>27</v>
      </c>
      <c r="C3294" s="12"/>
      <c r="D3294" s="28"/>
      <c r="E3294" s="28"/>
      <c r="F3294" s="28"/>
      <c r="G3294" s="10"/>
      <c r="H3294" s="15"/>
      <c r="I3294" s="10">
        <f t="shared" si="1377"/>
        <v>0</v>
      </c>
    </row>
    <row r="3295" spans="1:13" x14ac:dyDescent="0.25">
      <c r="B3295" s="11" t="s">
        <v>13</v>
      </c>
      <c r="C3295" s="12" t="s">
        <v>14</v>
      </c>
      <c r="D3295" s="28" t="s">
        <v>29</v>
      </c>
      <c r="E3295" s="28"/>
      <c r="F3295" s="28">
        <f>SUM(G3284:G3286)</f>
        <v>0</v>
      </c>
      <c r="G3295" s="34">
        <f>SUM(F3295)/20</f>
        <v>0</v>
      </c>
      <c r="H3295" s="23"/>
      <c r="I3295" s="10">
        <f t="shared" si="1377"/>
        <v>0</v>
      </c>
    </row>
    <row r="3296" spans="1:13" x14ac:dyDescent="0.25">
      <c r="B3296" s="11" t="s">
        <v>13</v>
      </c>
      <c r="C3296" s="12" t="s">
        <v>14</v>
      </c>
      <c r="D3296" s="28" t="s">
        <v>30</v>
      </c>
      <c r="E3296" s="28"/>
      <c r="F3296" s="28">
        <f>SUM(G3287:G3289)</f>
        <v>0</v>
      </c>
      <c r="G3296" s="34">
        <f>SUM(F3296)/10</f>
        <v>0</v>
      </c>
      <c r="H3296" s="23"/>
      <c r="I3296" s="10">
        <f t="shared" si="1377"/>
        <v>0</v>
      </c>
    </row>
    <row r="3297" spans="1:13" x14ac:dyDescent="0.25">
      <c r="B3297" s="11" t="s">
        <v>13</v>
      </c>
      <c r="C3297" s="12" t="s">
        <v>14</v>
      </c>
      <c r="D3297" s="28" t="s">
        <v>60</v>
      </c>
      <c r="E3297" s="28"/>
      <c r="F3297" s="69"/>
      <c r="G3297" s="34">
        <f>SUM(F3297)*0.25</f>
        <v>0</v>
      </c>
      <c r="H3297" s="23"/>
      <c r="I3297" s="10">
        <f t="shared" si="1377"/>
        <v>0</v>
      </c>
    </row>
    <row r="3298" spans="1:13" x14ac:dyDescent="0.25">
      <c r="B3298" s="11" t="s">
        <v>13</v>
      </c>
      <c r="C3298" s="12" t="s">
        <v>14</v>
      </c>
      <c r="D3298" s="28" t="s">
        <v>247</v>
      </c>
      <c r="E3298" s="28"/>
      <c r="F3298" s="28"/>
      <c r="G3298" s="34">
        <v>0.75</v>
      </c>
      <c r="H3298" s="23"/>
      <c r="I3298" s="10">
        <f t="shared" si="1377"/>
        <v>0</v>
      </c>
    </row>
    <row r="3299" spans="1:13" x14ac:dyDescent="0.25">
      <c r="B3299" s="11" t="s">
        <v>13</v>
      </c>
      <c r="C3299" s="12" t="s">
        <v>15</v>
      </c>
      <c r="D3299" s="28"/>
      <c r="E3299" s="28"/>
      <c r="F3299" s="28"/>
      <c r="G3299" s="34"/>
      <c r="H3299" s="23"/>
      <c r="I3299" s="10">
        <f t="shared" si="1377"/>
        <v>0</v>
      </c>
    </row>
    <row r="3300" spans="1:13" x14ac:dyDescent="0.25">
      <c r="B3300" s="11" t="s">
        <v>13</v>
      </c>
      <c r="C3300" s="12" t="s">
        <v>15</v>
      </c>
      <c r="D3300" s="28"/>
      <c r="E3300" s="28"/>
      <c r="F3300" s="28"/>
      <c r="G3300" s="34"/>
      <c r="H3300" s="23"/>
      <c r="I3300" s="10">
        <f t="shared" si="1377"/>
        <v>0</v>
      </c>
    </row>
    <row r="3301" spans="1:13" x14ac:dyDescent="0.25">
      <c r="B3301" s="11" t="s">
        <v>13</v>
      </c>
      <c r="C3301" s="12" t="s">
        <v>15</v>
      </c>
      <c r="D3301" s="28"/>
      <c r="E3301" s="28"/>
      <c r="F3301" s="28"/>
      <c r="G3301" s="34"/>
      <c r="H3301" s="23"/>
      <c r="I3301" s="10">
        <f t="shared" si="1377"/>
        <v>0</v>
      </c>
    </row>
    <row r="3302" spans="1:13" x14ac:dyDescent="0.25">
      <c r="B3302" s="11" t="s">
        <v>13</v>
      </c>
      <c r="C3302" s="12" t="s">
        <v>16</v>
      </c>
      <c r="D3302" s="28"/>
      <c r="E3302" s="28"/>
      <c r="F3302" s="28"/>
      <c r="G3302" s="34"/>
      <c r="H3302" s="23"/>
      <c r="I3302" s="10">
        <f t="shared" si="1377"/>
        <v>0</v>
      </c>
    </row>
    <row r="3303" spans="1:13" x14ac:dyDescent="0.25">
      <c r="B3303" s="11" t="s">
        <v>13</v>
      </c>
      <c r="C3303" s="12" t="s">
        <v>16</v>
      </c>
      <c r="D3303" s="28"/>
      <c r="E3303" s="28"/>
      <c r="F3303" s="28"/>
      <c r="G3303" s="34"/>
      <c r="H3303" s="23"/>
      <c r="I3303" s="10">
        <f t="shared" si="1377"/>
        <v>0</v>
      </c>
    </row>
    <row r="3304" spans="1:13" x14ac:dyDescent="0.25">
      <c r="B3304" s="11" t="s">
        <v>21</v>
      </c>
      <c r="C3304" s="12" t="s">
        <v>14</v>
      </c>
      <c r="D3304" s="28"/>
      <c r="E3304" s="28"/>
      <c r="F3304" s="28"/>
      <c r="G3304" s="22">
        <f>SUM(G3295:G3298)</f>
        <v>0.75</v>
      </c>
      <c r="H3304" s="15">
        <v>37.42</v>
      </c>
      <c r="I3304" s="10">
        <f t="shared" si="1377"/>
        <v>28.065000000000001</v>
      </c>
      <c r="K3304" s="5">
        <f>SUM(G3304)*I3282</f>
        <v>0</v>
      </c>
    </row>
    <row r="3305" spans="1:13" x14ac:dyDescent="0.25">
      <c r="B3305" s="11" t="s">
        <v>21</v>
      </c>
      <c r="C3305" s="12" t="s">
        <v>15</v>
      </c>
      <c r="D3305" s="28"/>
      <c r="E3305" s="28"/>
      <c r="F3305" s="28"/>
      <c r="G3305" s="22">
        <f>SUM(G3299:G3301)</f>
        <v>0</v>
      </c>
      <c r="H3305" s="15">
        <v>37.42</v>
      </c>
      <c r="I3305" s="10">
        <f t="shared" si="1377"/>
        <v>0</v>
      </c>
      <c r="L3305" s="5">
        <f>SUM(G3305)*I3282</f>
        <v>0</v>
      </c>
    </row>
    <row r="3306" spans="1:13" x14ac:dyDescent="0.25">
      <c r="B3306" s="11" t="s">
        <v>21</v>
      </c>
      <c r="C3306" s="12" t="s">
        <v>16</v>
      </c>
      <c r="D3306" s="28"/>
      <c r="E3306" s="28"/>
      <c r="F3306" s="28"/>
      <c r="G3306" s="22">
        <f>SUM(G3302:G3303)</f>
        <v>0</v>
      </c>
      <c r="H3306" s="15">
        <v>37.42</v>
      </c>
      <c r="I3306" s="10">
        <f t="shared" si="1377"/>
        <v>0</v>
      </c>
      <c r="M3306" s="5">
        <f>SUM(G3306)*I3282</f>
        <v>0</v>
      </c>
    </row>
    <row r="3307" spans="1:13" x14ac:dyDescent="0.25">
      <c r="B3307" s="11" t="s">
        <v>13</v>
      </c>
      <c r="C3307" s="12" t="s">
        <v>17</v>
      </c>
      <c r="D3307" s="28"/>
      <c r="E3307" s="28"/>
      <c r="F3307" s="28"/>
      <c r="G3307" s="34"/>
      <c r="H3307" s="15">
        <v>37.42</v>
      </c>
      <c r="I3307" s="10">
        <f t="shared" si="1377"/>
        <v>0</v>
      </c>
      <c r="L3307" s="5">
        <f>SUM(G3307)*I3282</f>
        <v>0</v>
      </c>
    </row>
    <row r="3308" spans="1:13" x14ac:dyDescent="0.25">
      <c r="B3308" s="11" t="s">
        <v>12</v>
      </c>
      <c r="C3308" s="12"/>
      <c r="D3308" s="28"/>
      <c r="E3308" s="28"/>
      <c r="F3308" s="28"/>
      <c r="G3308" s="10"/>
      <c r="H3308" s="15">
        <v>37.42</v>
      </c>
      <c r="I3308" s="10">
        <f t="shared" si="1377"/>
        <v>0</v>
      </c>
    </row>
    <row r="3309" spans="1:13" x14ac:dyDescent="0.25">
      <c r="B3309" s="11" t="s">
        <v>11</v>
      </c>
      <c r="C3309" s="12"/>
      <c r="D3309" s="28"/>
      <c r="E3309" s="28"/>
      <c r="F3309" s="28"/>
      <c r="G3309" s="10">
        <v>1</v>
      </c>
      <c r="H3309" s="15">
        <f>SUM(I3284:I3308)*0.01</f>
        <v>0.29055000000000003</v>
      </c>
      <c r="I3309" s="10">
        <f>SUM(G3309*H3309)</f>
        <v>0.29055000000000003</v>
      </c>
    </row>
    <row r="3310" spans="1:13" s="2" customFormat="1" x14ac:dyDescent="0.25">
      <c r="B3310" s="8" t="s">
        <v>10</v>
      </c>
      <c r="D3310" s="27"/>
      <c r="E3310" s="27"/>
      <c r="F3310" s="27"/>
      <c r="G3310" s="6">
        <f>SUM(G3304:G3307)</f>
        <v>0.75</v>
      </c>
      <c r="H3310" s="14"/>
      <c r="I3310" s="6">
        <f>SUM(I3284:I3309)</f>
        <v>29.345549999999999</v>
      </c>
      <c r="J3310" s="6">
        <f>SUM(I3310)*I3282</f>
        <v>0</v>
      </c>
      <c r="K3310" s="6">
        <f>SUM(K3304:K3309)</f>
        <v>0</v>
      </c>
      <c r="L3310" s="6">
        <f t="shared" ref="L3310:M3310" si="1378">SUM(L3304:L3309)</f>
        <v>0</v>
      </c>
      <c r="M3310" s="6">
        <f t="shared" si="1378"/>
        <v>0</v>
      </c>
    </row>
    <row r="3311" spans="1:13" ht="15.6" x14ac:dyDescent="0.3">
      <c r="A3311" s="3" t="s">
        <v>9</v>
      </c>
      <c r="B3311" s="74" t="s">
        <v>1345</v>
      </c>
      <c r="D3311" s="26">
        <f>'[1]JMS SHEDULE OF WORKS'!F167</f>
        <v>0</v>
      </c>
      <c r="F3311">
        <f>'[1]JMS SHEDULE OF WORKS'!J167</f>
        <v>0</v>
      </c>
      <c r="H3311" s="5" t="s">
        <v>22</v>
      </c>
      <c r="I3311" s="24">
        <f>'[1]JMS SHEDULE OF WORKS'!G167</f>
        <v>0</v>
      </c>
    </row>
    <row r="3312" spans="1:13" s="2" customFormat="1" x14ac:dyDescent="0.25">
      <c r="A3312" s="74" t="s">
        <v>1322</v>
      </c>
      <c r="B3312" s="8" t="s">
        <v>3</v>
      </c>
      <c r="C3312" s="2" t="s">
        <v>4</v>
      </c>
      <c r="D3312" s="27" t="s">
        <v>5</v>
      </c>
      <c r="E3312" s="27" t="s">
        <v>5</v>
      </c>
      <c r="F3312" s="27" t="s">
        <v>23</v>
      </c>
      <c r="G3312" s="6" t="s">
        <v>6</v>
      </c>
      <c r="H3312" s="6" t="s">
        <v>7</v>
      </c>
      <c r="I3312" s="6" t="s">
        <v>8</v>
      </c>
      <c r="J3312" s="6"/>
      <c r="K3312" s="6" t="s">
        <v>18</v>
      </c>
      <c r="L3312" s="6" t="s">
        <v>19</v>
      </c>
      <c r="M3312" s="6" t="s">
        <v>20</v>
      </c>
    </row>
    <row r="3313" spans="1:10" x14ac:dyDescent="0.25">
      <c r="A3313" s="30" t="s">
        <v>24</v>
      </c>
      <c r="B3313" s="11"/>
      <c r="C3313" s="12"/>
      <c r="D3313" s="28"/>
      <c r="E3313" s="28"/>
      <c r="F3313" s="28">
        <f t="shared" ref="F3313:F3318" si="1379">SUM(D3313*E3313)</f>
        <v>0</v>
      </c>
      <c r="G3313" s="10"/>
      <c r="H3313" s="10"/>
      <c r="I3313" s="10">
        <f t="shared" ref="I3313:I3318" si="1380">SUM(F3313*G3313)*H3313</f>
        <v>0</v>
      </c>
    </row>
    <row r="3314" spans="1:10" x14ac:dyDescent="0.25">
      <c r="A3314" s="30" t="s">
        <v>24</v>
      </c>
      <c r="B3314" s="11"/>
      <c r="C3314" s="12"/>
      <c r="D3314" s="28"/>
      <c r="E3314" s="28"/>
      <c r="F3314" s="28">
        <f t="shared" si="1379"/>
        <v>0</v>
      </c>
      <c r="G3314" s="10"/>
      <c r="H3314" s="10"/>
      <c r="I3314" s="10">
        <f t="shared" si="1380"/>
        <v>0</v>
      </c>
    </row>
    <row r="3315" spans="1:10" x14ac:dyDescent="0.25">
      <c r="A3315" s="30" t="s">
        <v>24</v>
      </c>
      <c r="B3315" s="11"/>
      <c r="C3315" s="12"/>
      <c r="D3315" s="28"/>
      <c r="E3315" s="28"/>
      <c r="F3315" s="28">
        <f t="shared" si="1379"/>
        <v>0</v>
      </c>
      <c r="G3315" s="10"/>
      <c r="H3315" s="10"/>
      <c r="I3315" s="10">
        <f t="shared" si="1380"/>
        <v>0</v>
      </c>
    </row>
    <row r="3316" spans="1:10" x14ac:dyDescent="0.25">
      <c r="A3316" s="31" t="s">
        <v>25</v>
      </c>
      <c r="B3316" s="11" t="s">
        <v>1318</v>
      </c>
      <c r="C3316" s="12" t="s">
        <v>1319</v>
      </c>
      <c r="D3316" s="28">
        <v>2.1</v>
      </c>
      <c r="E3316" s="28">
        <v>0.03</v>
      </c>
      <c r="F3316" s="28">
        <f t="shared" si="1379"/>
        <v>6.3E-2</v>
      </c>
      <c r="G3316" s="10">
        <v>2</v>
      </c>
      <c r="H3316" s="10">
        <v>4</v>
      </c>
      <c r="I3316" s="10">
        <f t="shared" si="1380"/>
        <v>0.504</v>
      </c>
    </row>
    <row r="3317" spans="1:10" x14ac:dyDescent="0.25">
      <c r="A3317" s="31" t="s">
        <v>25</v>
      </c>
      <c r="B3317" s="11" t="s">
        <v>1318</v>
      </c>
      <c r="C3317" s="12" t="s">
        <v>1319</v>
      </c>
      <c r="D3317" s="28">
        <v>1</v>
      </c>
      <c r="E3317" s="28">
        <v>0.03</v>
      </c>
      <c r="F3317" s="28">
        <f t="shared" si="1379"/>
        <v>0.03</v>
      </c>
      <c r="G3317" s="10">
        <v>1</v>
      </c>
      <c r="H3317" s="10">
        <v>4</v>
      </c>
      <c r="I3317" s="10">
        <f t="shared" si="1380"/>
        <v>0.12</v>
      </c>
    </row>
    <row r="3318" spans="1:10" x14ac:dyDescent="0.25">
      <c r="A3318" s="31" t="s">
        <v>25</v>
      </c>
      <c r="B3318" s="11"/>
      <c r="C3318" s="12"/>
      <c r="D3318" s="28"/>
      <c r="E3318" s="28"/>
      <c r="F3318" s="28">
        <f t="shared" si="1379"/>
        <v>0</v>
      </c>
      <c r="G3318" s="10"/>
      <c r="H3318" s="10"/>
      <c r="I3318" s="10">
        <f t="shared" si="1380"/>
        <v>0</v>
      </c>
    </row>
    <row r="3319" spans="1:10" x14ac:dyDescent="0.25">
      <c r="A3319" s="32" t="s">
        <v>28</v>
      </c>
      <c r="B3319" s="11"/>
      <c r="C3319" s="12"/>
      <c r="D3319" s="28"/>
      <c r="E3319" s="28"/>
      <c r="F3319" s="28"/>
      <c r="G3319" s="10"/>
      <c r="H3319" s="10"/>
      <c r="I3319" s="10">
        <f t="shared" ref="I3319" si="1381">SUM(G3319*H3319)</f>
        <v>0</v>
      </c>
      <c r="J3319" s="10"/>
    </row>
    <row r="3320" spans="1:10" x14ac:dyDescent="0.25">
      <c r="A3320" s="32" t="s">
        <v>28</v>
      </c>
      <c r="B3320" s="11"/>
      <c r="C3320" s="12"/>
      <c r="D3320" s="28"/>
      <c r="E3320" s="28"/>
      <c r="F3320" s="28"/>
      <c r="G3320" s="10"/>
      <c r="H3320" s="10"/>
      <c r="I3320" s="10">
        <f t="shared" ref="I3320:I3337" si="1382">SUM(G3320*H3320)</f>
        <v>0</v>
      </c>
    </row>
    <row r="3321" spans="1:10" x14ac:dyDescent="0.25">
      <c r="A3321" s="32" t="s">
        <v>28</v>
      </c>
      <c r="B3321" s="11"/>
      <c r="C3321" s="12"/>
      <c r="D3321" s="28"/>
      <c r="E3321" s="28"/>
      <c r="F3321" s="28"/>
      <c r="G3321" s="10"/>
      <c r="H3321" s="10"/>
      <c r="I3321" s="10">
        <f t="shared" si="1382"/>
        <v>0</v>
      </c>
    </row>
    <row r="3322" spans="1:10" x14ac:dyDescent="0.25">
      <c r="A3322" t="s">
        <v>26</v>
      </c>
      <c r="B3322" s="11"/>
      <c r="C3322" s="12"/>
      <c r="D3322" s="28"/>
      <c r="E3322" s="28"/>
      <c r="F3322" s="28"/>
      <c r="G3322" s="33">
        <v>0.1</v>
      </c>
      <c r="H3322" s="10">
        <f>SUM(I3319:I3321)</f>
        <v>0</v>
      </c>
      <c r="I3322" s="10">
        <f t="shared" si="1382"/>
        <v>0</v>
      </c>
    </row>
    <row r="3323" spans="1:10" x14ac:dyDescent="0.25">
      <c r="B3323" s="11" t="s">
        <v>27</v>
      </c>
      <c r="C3323" s="12"/>
      <c r="D3323" s="28"/>
      <c r="E3323" s="28"/>
      <c r="F3323" s="28"/>
      <c r="G3323" s="10"/>
      <c r="H3323" s="10"/>
      <c r="I3323" s="10">
        <f t="shared" si="1382"/>
        <v>0</v>
      </c>
    </row>
    <row r="3324" spans="1:10" x14ac:dyDescent="0.25">
      <c r="B3324" s="11" t="s">
        <v>13</v>
      </c>
      <c r="C3324" s="12" t="s">
        <v>14</v>
      </c>
      <c r="D3324" s="28" t="s">
        <v>29</v>
      </c>
      <c r="E3324" s="28"/>
      <c r="F3324" s="28">
        <f>SUM(G3313:G3315)</f>
        <v>0</v>
      </c>
      <c r="G3324" s="34">
        <f>SUM(F3324)/20</f>
        <v>0</v>
      </c>
      <c r="H3324" s="22"/>
      <c r="I3324" s="10">
        <f t="shared" si="1382"/>
        <v>0</v>
      </c>
    </row>
    <row r="3325" spans="1:10" x14ac:dyDescent="0.25">
      <c r="B3325" s="11" t="s">
        <v>13</v>
      </c>
      <c r="C3325" s="12" t="s">
        <v>14</v>
      </c>
      <c r="D3325" s="28" t="s">
        <v>30</v>
      </c>
      <c r="E3325" s="28"/>
      <c r="F3325" s="28">
        <f>SUM(G3316:G3318)</f>
        <v>3</v>
      </c>
      <c r="G3325" s="34">
        <f>SUM(F3325)/50</f>
        <v>0.06</v>
      </c>
      <c r="H3325" s="22"/>
      <c r="I3325" s="10">
        <f t="shared" si="1382"/>
        <v>0</v>
      </c>
    </row>
    <row r="3326" spans="1:10" x14ac:dyDescent="0.25">
      <c r="B3326" s="11" t="s">
        <v>13</v>
      </c>
      <c r="C3326" s="12" t="s">
        <v>14</v>
      </c>
      <c r="D3326" s="28" t="s">
        <v>60</v>
      </c>
      <c r="E3326" s="28"/>
      <c r="F3326" s="69"/>
      <c r="G3326" s="34">
        <f>SUM(F3326)*0.25</f>
        <v>0</v>
      </c>
      <c r="H3326" s="22"/>
      <c r="I3326" s="10">
        <f t="shared" si="1382"/>
        <v>0</v>
      </c>
    </row>
    <row r="3327" spans="1:10" x14ac:dyDescent="0.25">
      <c r="B3327" s="11" t="s">
        <v>13</v>
      </c>
      <c r="C3327" s="12" t="s">
        <v>14</v>
      </c>
      <c r="D3327" s="28" t="s">
        <v>247</v>
      </c>
      <c r="E3327" s="28"/>
      <c r="F3327" s="28"/>
      <c r="G3327" s="34">
        <v>0.75</v>
      </c>
      <c r="H3327" s="22"/>
      <c r="I3327" s="10">
        <f t="shared" si="1382"/>
        <v>0</v>
      </c>
    </row>
    <row r="3328" spans="1:10" x14ac:dyDescent="0.25">
      <c r="B3328" s="11" t="s">
        <v>13</v>
      </c>
      <c r="C3328" s="12" t="s">
        <v>15</v>
      </c>
      <c r="D3328" s="28"/>
      <c r="E3328" s="28"/>
      <c r="F3328" s="28"/>
      <c r="G3328" s="34"/>
      <c r="H3328" s="22"/>
      <c r="I3328" s="10">
        <f t="shared" si="1382"/>
        <v>0</v>
      </c>
    </row>
    <row r="3329" spans="1:13" x14ac:dyDescent="0.25">
      <c r="B3329" s="11" t="s">
        <v>13</v>
      </c>
      <c r="C3329" s="12" t="s">
        <v>15</v>
      </c>
      <c r="D3329" s="28"/>
      <c r="E3329" s="28"/>
      <c r="F3329" s="28"/>
      <c r="G3329" s="34"/>
      <c r="H3329" s="22"/>
      <c r="I3329" s="10">
        <f t="shared" si="1382"/>
        <v>0</v>
      </c>
    </row>
    <row r="3330" spans="1:13" x14ac:dyDescent="0.25">
      <c r="B3330" s="11" t="s">
        <v>13</v>
      </c>
      <c r="C3330" s="12" t="s">
        <v>15</v>
      </c>
      <c r="D3330" s="28"/>
      <c r="E3330" s="28"/>
      <c r="F3330" s="28"/>
      <c r="G3330" s="34"/>
      <c r="H3330" s="22"/>
      <c r="I3330" s="10">
        <f t="shared" si="1382"/>
        <v>0</v>
      </c>
    </row>
    <row r="3331" spans="1:13" x14ac:dyDescent="0.25">
      <c r="B3331" s="11" t="s">
        <v>13</v>
      </c>
      <c r="C3331" s="12" t="s">
        <v>16</v>
      </c>
      <c r="D3331" s="28"/>
      <c r="E3331" s="28"/>
      <c r="F3331" s="28"/>
      <c r="G3331" s="34"/>
      <c r="H3331" s="22"/>
      <c r="I3331" s="10">
        <f t="shared" si="1382"/>
        <v>0</v>
      </c>
    </row>
    <row r="3332" spans="1:13" x14ac:dyDescent="0.25">
      <c r="B3332" s="11" t="s">
        <v>13</v>
      </c>
      <c r="C3332" s="12" t="s">
        <v>16</v>
      </c>
      <c r="D3332" s="28"/>
      <c r="E3332" s="28"/>
      <c r="F3332" s="28"/>
      <c r="G3332" s="34"/>
      <c r="H3332" s="22"/>
      <c r="I3332" s="10">
        <f t="shared" si="1382"/>
        <v>0</v>
      </c>
    </row>
    <row r="3333" spans="1:13" x14ac:dyDescent="0.25">
      <c r="B3333" s="11" t="s">
        <v>21</v>
      </c>
      <c r="C3333" s="12" t="s">
        <v>14</v>
      </c>
      <c r="D3333" s="28"/>
      <c r="E3333" s="28"/>
      <c r="F3333" s="28"/>
      <c r="G3333" s="22">
        <f>SUM(G3324:G3327)</f>
        <v>0.81</v>
      </c>
      <c r="H3333" s="10">
        <v>37.42</v>
      </c>
      <c r="I3333" s="10">
        <f t="shared" si="1382"/>
        <v>30.310200000000002</v>
      </c>
      <c r="K3333" s="5">
        <f>SUM(G3333)*I3310</f>
        <v>23.769895500000001</v>
      </c>
    </row>
    <row r="3334" spans="1:13" x14ac:dyDescent="0.25">
      <c r="B3334" s="11" t="s">
        <v>21</v>
      </c>
      <c r="C3334" s="12" t="s">
        <v>15</v>
      </c>
      <c r="D3334" s="28"/>
      <c r="E3334" s="28"/>
      <c r="F3334" s="28"/>
      <c r="G3334" s="22">
        <f>SUM(G3328:G3330)</f>
        <v>0</v>
      </c>
      <c r="H3334" s="10">
        <v>37.42</v>
      </c>
      <c r="I3334" s="10">
        <f t="shared" si="1382"/>
        <v>0</v>
      </c>
      <c r="L3334" s="5">
        <f>SUM(G3334)*I3310</f>
        <v>0</v>
      </c>
    </row>
    <row r="3335" spans="1:13" x14ac:dyDescent="0.25">
      <c r="B3335" s="11" t="s">
        <v>21</v>
      </c>
      <c r="C3335" s="12" t="s">
        <v>16</v>
      </c>
      <c r="D3335" s="28"/>
      <c r="E3335" s="28"/>
      <c r="F3335" s="28"/>
      <c r="G3335" s="22">
        <f>SUM(G3331:G3332)</f>
        <v>0</v>
      </c>
      <c r="H3335" s="10">
        <v>37.42</v>
      </c>
      <c r="I3335" s="10">
        <f t="shared" si="1382"/>
        <v>0</v>
      </c>
      <c r="M3335" s="5">
        <f>SUM(G3335)*I3310</f>
        <v>0</v>
      </c>
    </row>
    <row r="3336" spans="1:13" x14ac:dyDescent="0.25">
      <c r="B3336" s="11" t="s">
        <v>13</v>
      </c>
      <c r="C3336" s="12" t="s">
        <v>17</v>
      </c>
      <c r="D3336" s="28"/>
      <c r="E3336" s="28"/>
      <c r="F3336" s="28"/>
      <c r="G3336" s="34"/>
      <c r="H3336" s="10">
        <v>37.42</v>
      </c>
      <c r="I3336" s="10">
        <f t="shared" si="1382"/>
        <v>0</v>
      </c>
      <c r="L3336" s="5">
        <f>SUM(G3336)*I3310</f>
        <v>0</v>
      </c>
    </row>
    <row r="3337" spans="1:13" x14ac:dyDescent="0.25">
      <c r="B3337" s="11" t="s">
        <v>12</v>
      </c>
      <c r="C3337" s="12"/>
      <c r="D3337" s="28"/>
      <c r="E3337" s="28"/>
      <c r="F3337" s="28"/>
      <c r="G3337" s="10"/>
      <c r="H3337" s="10">
        <v>37.42</v>
      </c>
      <c r="I3337" s="10">
        <f t="shared" si="1382"/>
        <v>0</v>
      </c>
    </row>
    <row r="3338" spans="1:13" x14ac:dyDescent="0.25">
      <c r="B3338" s="11" t="s">
        <v>11</v>
      </c>
      <c r="C3338" s="12"/>
      <c r="D3338" s="28"/>
      <c r="E3338" s="28"/>
      <c r="F3338" s="28"/>
      <c r="G3338" s="10">
        <v>1</v>
      </c>
      <c r="H3338" s="10">
        <f>SUM(I3313:I3337)*0.01</f>
        <v>0.30934200000000001</v>
      </c>
      <c r="I3338" s="10">
        <f>SUM(G3338*H3338)</f>
        <v>0.30934200000000001</v>
      </c>
    </row>
    <row r="3339" spans="1:13" s="2" customFormat="1" x14ac:dyDescent="0.25">
      <c r="B3339" s="8" t="s">
        <v>10</v>
      </c>
      <c r="D3339" s="27"/>
      <c r="E3339" s="27"/>
      <c r="F3339" s="27"/>
      <c r="G3339" s="6">
        <f>SUM(G3333:G3336)</f>
        <v>0.81</v>
      </c>
      <c r="H3339" s="6"/>
      <c r="I3339" s="6">
        <f>SUM(I3313:I3338)</f>
        <v>31.243542000000001</v>
      </c>
      <c r="J3339" s="6">
        <f>SUM(I3339)*I3310</f>
        <v>916.85892393810002</v>
      </c>
      <c r="K3339" s="6">
        <f>SUM(K3333:K3338)</f>
        <v>23.769895500000001</v>
      </c>
      <c r="L3339" s="6">
        <f t="shared" ref="L3339:M3339" si="1383">SUM(L3333:L3338)</f>
        <v>0</v>
      </c>
      <c r="M3339" s="6">
        <f t="shared" si="1383"/>
        <v>0</v>
      </c>
    </row>
    <row r="3340" spans="1:13" ht="15.6" x14ac:dyDescent="0.3">
      <c r="A3340" s="3" t="s">
        <v>9</v>
      </c>
      <c r="B3340" s="74" t="str">
        <f>'[1]JMS SHEDULE OF WORKS'!D107</f>
        <v>Door cladding DG.02 &amp; 03</v>
      </c>
      <c r="C3340" s="175" t="str">
        <f>'[1]JMS SHEDULE OF WORKS'!E107</f>
        <v>L20/213</v>
      </c>
      <c r="D3340"/>
      <c r="E3340"/>
      <c r="F3340" s="5" t="str">
        <f>'[1]JMS SHEDULE OF WORKS'!J107</f>
        <v>DD-17</v>
      </c>
      <c r="G3340"/>
      <c r="H3340" t="s">
        <v>22</v>
      </c>
      <c r="I3340" s="176">
        <v>2</v>
      </c>
      <c r="J3340"/>
      <c r="K3340"/>
      <c r="L3340"/>
      <c r="M3340"/>
    </row>
    <row r="3341" spans="1:13" s="2" customFormat="1" x14ac:dyDescent="0.25">
      <c r="A3341" s="74" t="str">
        <f>'[1]JMS SHEDULE OF WORKS'!A107</f>
        <v>6881/102</v>
      </c>
      <c r="B3341" s="8" t="s">
        <v>3</v>
      </c>
      <c r="C3341" s="2" t="s">
        <v>4</v>
      </c>
      <c r="D3341" s="2" t="s">
        <v>5</v>
      </c>
      <c r="E3341" s="2" t="s">
        <v>5</v>
      </c>
      <c r="F3341" s="2" t="s">
        <v>23</v>
      </c>
      <c r="G3341" s="2" t="s">
        <v>6</v>
      </c>
      <c r="H3341" s="2" t="s">
        <v>7</v>
      </c>
      <c r="I3341" s="2" t="s">
        <v>8</v>
      </c>
      <c r="K3341" s="2" t="s">
        <v>18</v>
      </c>
      <c r="L3341" s="2" t="s">
        <v>19</v>
      </c>
      <c r="M3341" s="2" t="s">
        <v>20</v>
      </c>
    </row>
    <row r="3342" spans="1:13" x14ac:dyDescent="0.25">
      <c r="A3342" s="30" t="s">
        <v>24</v>
      </c>
      <c r="B3342" s="11"/>
      <c r="C3342" s="12"/>
      <c r="D3342" s="28"/>
      <c r="E3342" s="28"/>
      <c r="F3342" s="28">
        <f t="shared" ref="F3342:F3347" si="1384">SUM(D3342*E3342)</f>
        <v>0</v>
      </c>
      <c r="G3342" s="10"/>
      <c r="H3342" s="10"/>
      <c r="I3342" s="10">
        <f t="shared" ref="I3342:I3347" si="1385">SUM(F3342*G3342)*H3342</f>
        <v>0</v>
      </c>
    </row>
    <row r="3343" spans="1:13" x14ac:dyDescent="0.25">
      <c r="A3343" s="30" t="s">
        <v>24</v>
      </c>
      <c r="B3343" s="11"/>
      <c r="C3343" s="12"/>
      <c r="D3343" s="28"/>
      <c r="E3343" s="28"/>
      <c r="F3343" s="28">
        <f t="shared" si="1384"/>
        <v>0</v>
      </c>
      <c r="G3343" s="10"/>
      <c r="H3343" s="10"/>
      <c r="I3343" s="10">
        <f t="shared" si="1385"/>
        <v>0</v>
      </c>
    </row>
    <row r="3344" spans="1:13" x14ac:dyDescent="0.25">
      <c r="A3344" s="30" t="s">
        <v>24</v>
      </c>
      <c r="B3344" s="11"/>
      <c r="C3344" s="12"/>
      <c r="D3344" s="28"/>
      <c r="E3344" s="28"/>
      <c r="F3344" s="28">
        <f t="shared" si="1384"/>
        <v>0</v>
      </c>
      <c r="G3344" s="10"/>
      <c r="H3344" s="10"/>
      <c r="I3344" s="10">
        <f t="shared" si="1385"/>
        <v>0</v>
      </c>
    </row>
    <row r="3345" spans="1:10" x14ac:dyDescent="0.25">
      <c r="A3345" s="31" t="s">
        <v>25</v>
      </c>
      <c r="B3345" s="11"/>
      <c r="C3345" s="12"/>
      <c r="D3345" s="28"/>
      <c r="E3345" s="28"/>
      <c r="F3345" s="28">
        <f t="shared" si="1384"/>
        <v>0</v>
      </c>
      <c r="G3345" s="10"/>
      <c r="H3345" s="10"/>
      <c r="I3345" s="10">
        <f t="shared" si="1385"/>
        <v>0</v>
      </c>
    </row>
    <row r="3346" spans="1:10" x14ac:dyDescent="0.25">
      <c r="A3346" s="31" t="s">
        <v>25</v>
      </c>
      <c r="B3346" s="11"/>
      <c r="C3346" s="12"/>
      <c r="D3346" s="28"/>
      <c r="E3346" s="28"/>
      <c r="F3346" s="28">
        <f t="shared" si="1384"/>
        <v>0</v>
      </c>
      <c r="G3346" s="10"/>
      <c r="H3346" s="10"/>
      <c r="I3346" s="10">
        <f t="shared" si="1385"/>
        <v>0</v>
      </c>
    </row>
    <row r="3347" spans="1:10" x14ac:dyDescent="0.25">
      <c r="A3347" s="31" t="s">
        <v>25</v>
      </c>
      <c r="B3347" s="11"/>
      <c r="C3347" s="12"/>
      <c r="D3347" s="28"/>
      <c r="E3347" s="28"/>
      <c r="F3347" s="28">
        <f t="shared" si="1384"/>
        <v>0</v>
      </c>
      <c r="G3347" s="10"/>
      <c r="H3347" s="10"/>
      <c r="I3347" s="10">
        <f t="shared" si="1385"/>
        <v>0</v>
      </c>
    </row>
    <row r="3348" spans="1:10" x14ac:dyDescent="0.25">
      <c r="A3348" s="32" t="s">
        <v>28</v>
      </c>
      <c r="B3348" s="11" t="s">
        <v>1186</v>
      </c>
      <c r="C3348" s="12" t="s">
        <v>1339</v>
      </c>
      <c r="D3348" s="28"/>
      <c r="E3348" s="28"/>
      <c r="F3348" s="28"/>
      <c r="G3348" s="10">
        <v>1</v>
      </c>
      <c r="H3348" s="10">
        <v>2850</v>
      </c>
      <c r="I3348" s="10">
        <f t="shared" ref="I3348" si="1386">SUM(G3348*H3348)</f>
        <v>2850</v>
      </c>
      <c r="J3348" s="10" t="s">
        <v>1340</v>
      </c>
    </row>
    <row r="3349" spans="1:10" x14ac:dyDescent="0.25">
      <c r="A3349" s="32" t="s">
        <v>28</v>
      </c>
      <c r="B3349" s="11"/>
      <c r="C3349" s="12"/>
      <c r="D3349" s="28"/>
      <c r="E3349" s="28"/>
      <c r="F3349" s="28"/>
      <c r="G3349" s="10"/>
      <c r="H3349" s="10"/>
      <c r="I3349" s="10">
        <f t="shared" ref="I3349:I3366" si="1387">SUM(G3349*H3349)</f>
        <v>0</v>
      </c>
    </row>
    <row r="3350" spans="1:10" x14ac:dyDescent="0.25">
      <c r="A3350" s="32" t="s">
        <v>28</v>
      </c>
      <c r="B3350" s="11"/>
      <c r="C3350" s="12"/>
      <c r="D3350" s="28"/>
      <c r="E3350" s="28"/>
      <c r="F3350" s="28"/>
      <c r="G3350" s="10"/>
      <c r="H3350" s="10"/>
      <c r="I3350" s="10">
        <f t="shared" si="1387"/>
        <v>0</v>
      </c>
    </row>
    <row r="3351" spans="1:10" x14ac:dyDescent="0.25">
      <c r="A3351" t="s">
        <v>26</v>
      </c>
      <c r="B3351" s="11"/>
      <c r="C3351" s="12"/>
      <c r="D3351" s="28"/>
      <c r="E3351" s="28"/>
      <c r="F3351" s="28"/>
      <c r="G3351" s="33">
        <v>0.1</v>
      </c>
      <c r="H3351" s="10">
        <f>SUM(I3348:I3350)</f>
        <v>2850</v>
      </c>
      <c r="I3351" s="10">
        <f t="shared" si="1387"/>
        <v>285</v>
      </c>
    </row>
    <row r="3352" spans="1:10" x14ac:dyDescent="0.25">
      <c r="B3352" s="11" t="s">
        <v>27</v>
      </c>
      <c r="C3352" s="12"/>
      <c r="D3352" s="28"/>
      <c r="E3352" s="28"/>
      <c r="F3352" s="28"/>
      <c r="G3352" s="10"/>
      <c r="H3352" s="10"/>
      <c r="I3352" s="10">
        <f t="shared" si="1387"/>
        <v>0</v>
      </c>
    </row>
    <row r="3353" spans="1:10" x14ac:dyDescent="0.25">
      <c r="B3353" s="11" t="s">
        <v>13</v>
      </c>
      <c r="C3353" s="12" t="s">
        <v>14</v>
      </c>
      <c r="D3353" s="28" t="s">
        <v>29</v>
      </c>
      <c r="E3353" s="28"/>
      <c r="F3353" s="28">
        <f>SUM(G3342:G3344)</f>
        <v>0</v>
      </c>
      <c r="G3353" s="34"/>
      <c r="H3353" s="22"/>
      <c r="I3353" s="10">
        <f t="shared" si="1387"/>
        <v>0</v>
      </c>
    </row>
    <row r="3354" spans="1:10" x14ac:dyDescent="0.25">
      <c r="B3354" s="11" t="s">
        <v>13</v>
      </c>
      <c r="C3354" s="12" t="s">
        <v>14</v>
      </c>
      <c r="D3354" s="28" t="s">
        <v>30</v>
      </c>
      <c r="E3354" s="28"/>
      <c r="F3354" s="28">
        <f>SUM(G3345:G3347)</f>
        <v>0</v>
      </c>
      <c r="G3354" s="34"/>
      <c r="H3354" s="22"/>
      <c r="I3354" s="10">
        <f t="shared" si="1387"/>
        <v>0</v>
      </c>
    </row>
    <row r="3355" spans="1:10" x14ac:dyDescent="0.25">
      <c r="B3355" s="11" t="s">
        <v>13</v>
      </c>
      <c r="C3355" s="12" t="s">
        <v>14</v>
      </c>
      <c r="D3355" s="28" t="s">
        <v>60</v>
      </c>
      <c r="E3355" s="28"/>
      <c r="F3355" s="69"/>
      <c r="G3355" s="34"/>
      <c r="H3355" s="22"/>
      <c r="I3355" s="10">
        <f t="shared" si="1387"/>
        <v>0</v>
      </c>
    </row>
    <row r="3356" spans="1:10" x14ac:dyDescent="0.25">
      <c r="B3356" s="11" t="s">
        <v>13</v>
      </c>
      <c r="C3356" s="12" t="s">
        <v>14</v>
      </c>
      <c r="D3356" s="28" t="s">
        <v>247</v>
      </c>
      <c r="E3356" s="28"/>
      <c r="F3356" s="28"/>
      <c r="G3356" s="34"/>
      <c r="H3356" s="22"/>
      <c r="I3356" s="10">
        <f t="shared" si="1387"/>
        <v>0</v>
      </c>
    </row>
    <row r="3357" spans="1:10" x14ac:dyDescent="0.25">
      <c r="B3357" s="11" t="s">
        <v>13</v>
      </c>
      <c r="C3357" s="12" t="s">
        <v>15</v>
      </c>
      <c r="D3357" s="28"/>
      <c r="E3357" s="28"/>
      <c r="F3357" s="28"/>
      <c r="G3357" s="34">
        <v>8</v>
      </c>
      <c r="H3357" s="22"/>
      <c r="I3357" s="10">
        <f t="shared" si="1387"/>
        <v>0</v>
      </c>
    </row>
    <row r="3358" spans="1:10" x14ac:dyDescent="0.25">
      <c r="B3358" s="11" t="s">
        <v>13</v>
      </c>
      <c r="C3358" s="12" t="s">
        <v>15</v>
      </c>
      <c r="D3358" s="28"/>
      <c r="E3358" s="28"/>
      <c r="F3358" s="28"/>
      <c r="G3358" s="34"/>
      <c r="H3358" s="22"/>
      <c r="I3358" s="10">
        <f t="shared" si="1387"/>
        <v>0</v>
      </c>
    </row>
    <row r="3359" spans="1:10" x14ac:dyDescent="0.25">
      <c r="B3359" s="11" t="s">
        <v>13</v>
      </c>
      <c r="C3359" s="12" t="s">
        <v>15</v>
      </c>
      <c r="D3359" s="28"/>
      <c r="E3359" s="28"/>
      <c r="F3359" s="28"/>
      <c r="G3359" s="34"/>
      <c r="H3359" s="22"/>
      <c r="I3359" s="10">
        <f t="shared" si="1387"/>
        <v>0</v>
      </c>
    </row>
    <row r="3360" spans="1:10" x14ac:dyDescent="0.25">
      <c r="B3360" s="11" t="s">
        <v>13</v>
      </c>
      <c r="C3360" s="12" t="s">
        <v>16</v>
      </c>
      <c r="D3360" s="28"/>
      <c r="E3360" s="28"/>
      <c r="F3360" s="28"/>
      <c r="G3360" s="34"/>
      <c r="H3360" s="22"/>
      <c r="I3360" s="10">
        <f t="shared" si="1387"/>
        <v>0</v>
      </c>
    </row>
    <row r="3361" spans="1:13" x14ac:dyDescent="0.25">
      <c r="B3361" s="11" t="s">
        <v>13</v>
      </c>
      <c r="C3361" s="12" t="s">
        <v>16</v>
      </c>
      <c r="D3361" s="28"/>
      <c r="E3361" s="28"/>
      <c r="F3361" s="28"/>
      <c r="G3361" s="34"/>
      <c r="H3361" s="22"/>
      <c r="I3361" s="10">
        <f t="shared" si="1387"/>
        <v>0</v>
      </c>
    </row>
    <row r="3362" spans="1:13" x14ac:dyDescent="0.25">
      <c r="B3362" s="11" t="s">
        <v>21</v>
      </c>
      <c r="C3362" s="12" t="s">
        <v>14</v>
      </c>
      <c r="D3362" s="28"/>
      <c r="E3362" s="28"/>
      <c r="F3362" s="28"/>
      <c r="G3362" s="22">
        <f>SUM(G3353:G3356)</f>
        <v>0</v>
      </c>
      <c r="H3362" s="10">
        <v>37.42</v>
      </c>
      <c r="I3362" s="10">
        <f t="shared" si="1387"/>
        <v>0</v>
      </c>
      <c r="K3362" s="5">
        <f>SUM(G3362)*I3339</f>
        <v>0</v>
      </c>
    </row>
    <row r="3363" spans="1:13" x14ac:dyDescent="0.25">
      <c r="B3363" s="11" t="s">
        <v>21</v>
      </c>
      <c r="C3363" s="12" t="s">
        <v>15</v>
      </c>
      <c r="D3363" s="28"/>
      <c r="E3363" s="28"/>
      <c r="F3363" s="28"/>
      <c r="G3363" s="22">
        <f>SUM(G3357:G3359)</f>
        <v>8</v>
      </c>
      <c r="H3363" s="10">
        <v>37.42</v>
      </c>
      <c r="I3363" s="10">
        <f t="shared" si="1387"/>
        <v>299.36</v>
      </c>
      <c r="L3363" s="5">
        <f>SUM(G3363)</f>
        <v>8</v>
      </c>
    </row>
    <row r="3364" spans="1:13" x14ac:dyDescent="0.25">
      <c r="B3364" s="11" t="s">
        <v>21</v>
      </c>
      <c r="C3364" s="12" t="s">
        <v>16</v>
      </c>
      <c r="D3364" s="28"/>
      <c r="E3364" s="28"/>
      <c r="F3364" s="28"/>
      <c r="G3364" s="22">
        <f>SUM(G3360:G3361)</f>
        <v>0</v>
      </c>
      <c r="H3364" s="10">
        <v>37.42</v>
      </c>
      <c r="I3364" s="10">
        <f t="shared" si="1387"/>
        <v>0</v>
      </c>
      <c r="M3364" s="5">
        <f>SUM(G3364)*I3339</f>
        <v>0</v>
      </c>
    </row>
    <row r="3365" spans="1:13" x14ac:dyDescent="0.25">
      <c r="B3365" s="11" t="s">
        <v>13</v>
      </c>
      <c r="C3365" s="12" t="s">
        <v>17</v>
      </c>
      <c r="D3365" s="28"/>
      <c r="E3365" s="28"/>
      <c r="F3365" s="28"/>
      <c r="G3365" s="34"/>
      <c r="H3365" s="10">
        <v>37.42</v>
      </c>
      <c r="I3365" s="10">
        <f t="shared" si="1387"/>
        <v>0</v>
      </c>
      <c r="L3365" s="5">
        <f>SUM(G3365)*I3339</f>
        <v>0</v>
      </c>
    </row>
    <row r="3366" spans="1:13" x14ac:dyDescent="0.25">
      <c r="B3366" s="11" t="s">
        <v>12</v>
      </c>
      <c r="C3366" s="12"/>
      <c r="D3366" s="28"/>
      <c r="E3366" s="28"/>
      <c r="F3366" s="28"/>
      <c r="G3366" s="10">
        <v>8</v>
      </c>
      <c r="H3366" s="10">
        <v>37.42</v>
      </c>
      <c r="I3366" s="10">
        <f t="shared" si="1387"/>
        <v>299.36</v>
      </c>
    </row>
    <row r="3367" spans="1:13" x14ac:dyDescent="0.25">
      <c r="B3367" s="11" t="s">
        <v>11</v>
      </c>
      <c r="C3367" s="12"/>
      <c r="D3367" s="28"/>
      <c r="E3367" s="28"/>
      <c r="F3367" s="28"/>
      <c r="G3367" s="10">
        <v>1</v>
      </c>
      <c r="H3367" s="10">
        <f>SUM(I3342:I3366)*0.01</f>
        <v>37.337200000000003</v>
      </c>
      <c r="I3367" s="10">
        <f>SUM(G3367*H3367)</f>
        <v>37.337200000000003</v>
      </c>
    </row>
    <row r="3368" spans="1:13" s="2" customFormat="1" x14ac:dyDescent="0.25">
      <c r="B3368" s="8" t="s">
        <v>10</v>
      </c>
      <c r="D3368" s="27"/>
      <c r="E3368" s="27"/>
      <c r="F3368" s="27"/>
      <c r="G3368" s="6">
        <f>SUM(G3362:G3365)</f>
        <v>8</v>
      </c>
      <c r="H3368" s="6"/>
      <c r="I3368" s="6">
        <f>SUM(I3342:I3367)</f>
        <v>3771.0572000000002</v>
      </c>
      <c r="J3368" s="6">
        <f>SUM(I3368)*I3340</f>
        <v>7542.1144000000004</v>
      </c>
      <c r="K3368" s="6">
        <f>SUM(K3362:K3367)</f>
        <v>0</v>
      </c>
      <c r="L3368" s="6">
        <f t="shared" ref="L3368:M3368" si="1388">SUM(L3362:L3367)</f>
        <v>8</v>
      </c>
      <c r="M3368" s="6">
        <f t="shared" si="1388"/>
        <v>0</v>
      </c>
    </row>
    <row r="3369" spans="1:13" ht="15.6" x14ac:dyDescent="0.3">
      <c r="A3369" s="3" t="s">
        <v>9</v>
      </c>
      <c r="B3369" s="74" t="str">
        <f>'[1]JMS SHEDULE OF WORKS'!D108</f>
        <v>Door cladding DG.42</v>
      </c>
      <c r="C3369" s="175" t="str">
        <f>'[1]JMS SHEDULE OF WORKS'!E108</f>
        <v>L20/220</v>
      </c>
      <c r="D3369"/>
      <c r="E3369"/>
      <c r="F3369" s="5" t="str">
        <f>'[1]JMS SHEDULE OF WORKS'!J108</f>
        <v>RE-23</v>
      </c>
      <c r="G3369"/>
      <c r="H3369" t="s">
        <v>22</v>
      </c>
      <c r="I3369" s="176">
        <v>1</v>
      </c>
      <c r="J3369"/>
      <c r="K3369"/>
      <c r="L3369"/>
      <c r="M3369"/>
    </row>
    <row r="3370" spans="1:13" s="2" customFormat="1" x14ac:dyDescent="0.25">
      <c r="A3370" s="74" t="str">
        <f>'[1]JMS SHEDULE OF WORKS'!A108</f>
        <v>6881/103</v>
      </c>
      <c r="B3370" s="8" t="s">
        <v>3</v>
      </c>
      <c r="C3370" s="2" t="s">
        <v>4</v>
      </c>
      <c r="D3370" s="2" t="s">
        <v>5</v>
      </c>
      <c r="E3370" s="2" t="s">
        <v>5</v>
      </c>
      <c r="F3370" s="2" t="s">
        <v>23</v>
      </c>
      <c r="G3370" s="2" t="s">
        <v>6</v>
      </c>
      <c r="H3370" s="2" t="s">
        <v>7</v>
      </c>
      <c r="I3370" s="2" t="s">
        <v>8</v>
      </c>
      <c r="K3370" s="2" t="s">
        <v>18</v>
      </c>
      <c r="L3370" s="2" t="s">
        <v>19</v>
      </c>
      <c r="M3370" s="2" t="s">
        <v>20</v>
      </c>
    </row>
    <row r="3371" spans="1:13" x14ac:dyDescent="0.25">
      <c r="A3371" s="30" t="s">
        <v>24</v>
      </c>
      <c r="B3371" s="11"/>
      <c r="C3371" s="12"/>
      <c r="D3371" s="28"/>
      <c r="E3371" s="28"/>
      <c r="F3371" s="28">
        <f t="shared" ref="F3371:F3376" si="1389">SUM(D3371*E3371)</f>
        <v>0</v>
      </c>
      <c r="G3371" s="10"/>
      <c r="H3371" s="10"/>
      <c r="I3371" s="10">
        <f t="shared" ref="I3371:I3376" si="1390">SUM(F3371*G3371)*H3371</f>
        <v>0</v>
      </c>
    </row>
    <row r="3372" spans="1:13" x14ac:dyDescent="0.25">
      <c r="A3372" s="30" t="s">
        <v>24</v>
      </c>
      <c r="B3372" s="11"/>
      <c r="C3372" s="12"/>
      <c r="D3372" s="28"/>
      <c r="E3372" s="28"/>
      <c r="F3372" s="28">
        <f t="shared" si="1389"/>
        <v>0</v>
      </c>
      <c r="G3372" s="10"/>
      <c r="H3372" s="10"/>
      <c r="I3372" s="10">
        <f t="shared" si="1390"/>
        <v>0</v>
      </c>
    </row>
    <row r="3373" spans="1:13" x14ac:dyDescent="0.25">
      <c r="A3373" s="30" t="s">
        <v>24</v>
      </c>
      <c r="B3373" s="11"/>
      <c r="C3373" s="12"/>
      <c r="D3373" s="28"/>
      <c r="E3373" s="28"/>
      <c r="F3373" s="28">
        <f t="shared" si="1389"/>
        <v>0</v>
      </c>
      <c r="G3373" s="10"/>
      <c r="H3373" s="10"/>
      <c r="I3373" s="10">
        <f t="shared" si="1390"/>
        <v>0</v>
      </c>
    </row>
    <row r="3374" spans="1:13" x14ac:dyDescent="0.25">
      <c r="A3374" s="31" t="s">
        <v>25</v>
      </c>
      <c r="B3374" s="11"/>
      <c r="C3374" s="12"/>
      <c r="D3374" s="28"/>
      <c r="E3374" s="28"/>
      <c r="F3374" s="28">
        <f t="shared" si="1389"/>
        <v>0</v>
      </c>
      <c r="G3374" s="10"/>
      <c r="H3374" s="10"/>
      <c r="I3374" s="10">
        <f t="shared" si="1390"/>
        <v>0</v>
      </c>
    </row>
    <row r="3375" spans="1:13" x14ac:dyDescent="0.25">
      <c r="A3375" s="31" t="s">
        <v>25</v>
      </c>
      <c r="B3375" s="11"/>
      <c r="C3375" s="12"/>
      <c r="D3375" s="28"/>
      <c r="E3375" s="28"/>
      <c r="F3375" s="28">
        <f t="shared" si="1389"/>
        <v>0</v>
      </c>
      <c r="G3375" s="10"/>
      <c r="H3375" s="10"/>
      <c r="I3375" s="10">
        <f t="shared" si="1390"/>
        <v>0</v>
      </c>
    </row>
    <row r="3376" spans="1:13" x14ac:dyDescent="0.25">
      <c r="A3376" s="31" t="s">
        <v>25</v>
      </c>
      <c r="B3376" s="11"/>
      <c r="C3376" s="12"/>
      <c r="D3376" s="28"/>
      <c r="E3376" s="28"/>
      <c r="F3376" s="28">
        <f t="shared" si="1389"/>
        <v>0</v>
      </c>
      <c r="G3376" s="10"/>
      <c r="H3376" s="10"/>
      <c r="I3376" s="10">
        <f t="shared" si="1390"/>
        <v>0</v>
      </c>
    </row>
    <row r="3377" spans="1:12" x14ac:dyDescent="0.25">
      <c r="A3377" s="32" t="s">
        <v>28</v>
      </c>
      <c r="B3377" s="11" t="s">
        <v>1341</v>
      </c>
      <c r="C3377" s="12" t="s">
        <v>1342</v>
      </c>
      <c r="D3377" s="28"/>
      <c r="E3377" s="28"/>
      <c r="F3377" s="28"/>
      <c r="G3377" s="10">
        <v>1</v>
      </c>
      <c r="H3377" s="10">
        <v>2175</v>
      </c>
      <c r="I3377" s="10">
        <f t="shared" ref="I3377" si="1391">SUM(G3377*H3377)</f>
        <v>2175</v>
      </c>
      <c r="J3377" s="10" t="s">
        <v>1340</v>
      </c>
    </row>
    <row r="3378" spans="1:12" x14ac:dyDescent="0.25">
      <c r="A3378" s="32" t="s">
        <v>28</v>
      </c>
      <c r="B3378" s="11" t="s">
        <v>63</v>
      </c>
      <c r="C3378" s="12" t="s">
        <v>1342</v>
      </c>
      <c r="D3378" s="28"/>
      <c r="E3378" s="28"/>
      <c r="F3378" s="28"/>
      <c r="G3378" s="10">
        <v>1</v>
      </c>
      <c r="H3378" s="10">
        <v>1775</v>
      </c>
      <c r="I3378" s="10">
        <f t="shared" ref="I3378:I3395" si="1392">SUM(G3378*H3378)</f>
        <v>1775</v>
      </c>
      <c r="J3378" s="10" t="s">
        <v>1340</v>
      </c>
    </row>
    <row r="3379" spans="1:12" x14ac:dyDescent="0.25">
      <c r="A3379" s="32" t="s">
        <v>28</v>
      </c>
      <c r="B3379" s="11"/>
      <c r="C3379" s="12"/>
      <c r="D3379" s="28"/>
      <c r="E3379" s="28"/>
      <c r="F3379" s="28"/>
      <c r="G3379" s="10"/>
      <c r="H3379" s="10"/>
      <c r="I3379" s="10">
        <f t="shared" si="1392"/>
        <v>0</v>
      </c>
    </row>
    <row r="3380" spans="1:12" x14ac:dyDescent="0.25">
      <c r="A3380" t="s">
        <v>26</v>
      </c>
      <c r="B3380" s="11"/>
      <c r="C3380" s="12"/>
      <c r="D3380" s="28"/>
      <c r="E3380" s="28"/>
      <c r="F3380" s="28"/>
      <c r="G3380" s="33">
        <v>0.1</v>
      </c>
      <c r="H3380" s="10">
        <f>SUM(I3377:I3379)</f>
        <v>3950</v>
      </c>
      <c r="I3380" s="10">
        <f t="shared" si="1392"/>
        <v>395</v>
      </c>
    </row>
    <row r="3381" spans="1:12" x14ac:dyDescent="0.25">
      <c r="B3381" s="11" t="s">
        <v>27</v>
      </c>
      <c r="C3381" s="12"/>
      <c r="D3381" s="28"/>
      <c r="E3381" s="28"/>
      <c r="F3381" s="28"/>
      <c r="G3381" s="10"/>
      <c r="H3381" s="10"/>
      <c r="I3381" s="10">
        <f t="shared" si="1392"/>
        <v>0</v>
      </c>
    </row>
    <row r="3382" spans="1:12" x14ac:dyDescent="0.25">
      <c r="B3382" s="11" t="s">
        <v>13</v>
      </c>
      <c r="C3382" s="12" t="s">
        <v>14</v>
      </c>
      <c r="D3382" s="28" t="s">
        <v>29</v>
      </c>
      <c r="E3382" s="28"/>
      <c r="F3382" s="28">
        <f>SUM(G3371:G3373)</f>
        <v>0</v>
      </c>
      <c r="G3382" s="34"/>
      <c r="H3382" s="22"/>
      <c r="I3382" s="10">
        <f t="shared" si="1392"/>
        <v>0</v>
      </c>
    </row>
    <row r="3383" spans="1:12" x14ac:dyDescent="0.25">
      <c r="B3383" s="11" t="s">
        <v>13</v>
      </c>
      <c r="C3383" s="12" t="s">
        <v>14</v>
      </c>
      <c r="D3383" s="28" t="s">
        <v>30</v>
      </c>
      <c r="E3383" s="28"/>
      <c r="F3383" s="28">
        <f>SUM(G3374:G3376)</f>
        <v>0</v>
      </c>
      <c r="G3383" s="34"/>
      <c r="H3383" s="22"/>
      <c r="I3383" s="10">
        <f t="shared" si="1392"/>
        <v>0</v>
      </c>
    </row>
    <row r="3384" spans="1:12" x14ac:dyDescent="0.25">
      <c r="B3384" s="11" t="s">
        <v>13</v>
      </c>
      <c r="C3384" s="12" t="s">
        <v>14</v>
      </c>
      <c r="D3384" s="28" t="s">
        <v>60</v>
      </c>
      <c r="E3384" s="28"/>
      <c r="F3384" s="69"/>
      <c r="G3384" s="34"/>
      <c r="H3384" s="22"/>
      <c r="I3384" s="10">
        <f t="shared" si="1392"/>
        <v>0</v>
      </c>
    </row>
    <row r="3385" spans="1:12" x14ac:dyDescent="0.25">
      <c r="B3385" s="11" t="s">
        <v>13</v>
      </c>
      <c r="C3385" s="12" t="s">
        <v>14</v>
      </c>
      <c r="D3385" s="28" t="s">
        <v>247</v>
      </c>
      <c r="E3385" s="28"/>
      <c r="F3385" s="28"/>
      <c r="G3385" s="34"/>
      <c r="H3385" s="22"/>
      <c r="I3385" s="10">
        <f t="shared" si="1392"/>
        <v>0</v>
      </c>
    </row>
    <row r="3386" spans="1:12" x14ac:dyDescent="0.25">
      <c r="B3386" s="11" t="s">
        <v>13</v>
      </c>
      <c r="C3386" s="12" t="s">
        <v>15</v>
      </c>
      <c r="D3386" s="28"/>
      <c r="E3386" s="28"/>
      <c r="F3386" s="28"/>
      <c r="G3386" s="34">
        <v>8</v>
      </c>
      <c r="H3386" s="22"/>
      <c r="I3386" s="10">
        <f t="shared" si="1392"/>
        <v>0</v>
      </c>
    </row>
    <row r="3387" spans="1:12" x14ac:dyDescent="0.25">
      <c r="B3387" s="11" t="s">
        <v>13</v>
      </c>
      <c r="C3387" s="12" t="s">
        <v>15</v>
      </c>
      <c r="D3387" s="28"/>
      <c r="E3387" s="28"/>
      <c r="F3387" s="28"/>
      <c r="G3387" s="34"/>
      <c r="H3387" s="22"/>
      <c r="I3387" s="10">
        <f t="shared" si="1392"/>
        <v>0</v>
      </c>
    </row>
    <row r="3388" spans="1:12" x14ac:dyDescent="0.25">
      <c r="B3388" s="11" t="s">
        <v>13</v>
      </c>
      <c r="C3388" s="12" t="s">
        <v>15</v>
      </c>
      <c r="D3388" s="28"/>
      <c r="E3388" s="28"/>
      <c r="F3388" s="28"/>
      <c r="G3388" s="34"/>
      <c r="H3388" s="22"/>
      <c r="I3388" s="10">
        <f t="shared" si="1392"/>
        <v>0</v>
      </c>
    </row>
    <row r="3389" spans="1:12" x14ac:dyDescent="0.25">
      <c r="B3389" s="11" t="s">
        <v>13</v>
      </c>
      <c r="C3389" s="12" t="s">
        <v>16</v>
      </c>
      <c r="D3389" s="28"/>
      <c r="E3389" s="28"/>
      <c r="F3389" s="28"/>
      <c r="G3389" s="34"/>
      <c r="H3389" s="22"/>
      <c r="I3389" s="10">
        <f t="shared" si="1392"/>
        <v>0</v>
      </c>
    </row>
    <row r="3390" spans="1:12" x14ac:dyDescent="0.25">
      <c r="B3390" s="11" t="s">
        <v>13</v>
      </c>
      <c r="C3390" s="12" t="s">
        <v>16</v>
      </c>
      <c r="D3390" s="28"/>
      <c r="E3390" s="28"/>
      <c r="F3390" s="28"/>
      <c r="G3390" s="34"/>
      <c r="H3390" s="22"/>
      <c r="I3390" s="10">
        <f t="shared" si="1392"/>
        <v>0</v>
      </c>
    </row>
    <row r="3391" spans="1:12" x14ac:dyDescent="0.25">
      <c r="B3391" s="11" t="s">
        <v>21</v>
      </c>
      <c r="C3391" s="12" t="s">
        <v>14</v>
      </c>
      <c r="D3391" s="28"/>
      <c r="E3391" s="28"/>
      <c r="F3391" s="28"/>
      <c r="G3391" s="22">
        <f>SUM(G3382:G3385)</f>
        <v>0</v>
      </c>
      <c r="H3391" s="10">
        <v>37.42</v>
      </c>
      <c r="I3391" s="10">
        <f t="shared" si="1392"/>
        <v>0</v>
      </c>
      <c r="K3391" s="5">
        <f>SUM(G3391)*I3368</f>
        <v>0</v>
      </c>
    </row>
    <row r="3392" spans="1:12" x14ac:dyDescent="0.25">
      <c r="B3392" s="11" t="s">
        <v>21</v>
      </c>
      <c r="C3392" s="12" t="s">
        <v>15</v>
      </c>
      <c r="D3392" s="28"/>
      <c r="E3392" s="28"/>
      <c r="F3392" s="28"/>
      <c r="G3392" s="22">
        <f>SUM(G3386:G3388)</f>
        <v>8</v>
      </c>
      <c r="H3392" s="10">
        <v>37.42</v>
      </c>
      <c r="I3392" s="10">
        <f t="shared" si="1392"/>
        <v>299.36</v>
      </c>
      <c r="L3392" s="5">
        <f>SUM(G3392)</f>
        <v>8</v>
      </c>
    </row>
    <row r="3393" spans="1:26" x14ac:dyDescent="0.25">
      <c r="B3393" s="11" t="s">
        <v>21</v>
      </c>
      <c r="C3393" s="12" t="s">
        <v>16</v>
      </c>
      <c r="D3393" s="28"/>
      <c r="E3393" s="28"/>
      <c r="F3393" s="28"/>
      <c r="G3393" s="22">
        <f>SUM(G3389:G3390)</f>
        <v>0</v>
      </c>
      <c r="H3393" s="10">
        <v>37.42</v>
      </c>
      <c r="I3393" s="10">
        <f t="shared" si="1392"/>
        <v>0</v>
      </c>
      <c r="M3393" s="5">
        <f>SUM(G3393)*I3368</f>
        <v>0</v>
      </c>
    </row>
    <row r="3394" spans="1:26" x14ac:dyDescent="0.25">
      <c r="B3394" s="11" t="s">
        <v>13</v>
      </c>
      <c r="C3394" s="12" t="s">
        <v>17</v>
      </c>
      <c r="D3394" s="28"/>
      <c r="E3394" s="28"/>
      <c r="F3394" s="28"/>
      <c r="G3394" s="34"/>
      <c r="H3394" s="10">
        <v>37.42</v>
      </c>
      <c r="I3394" s="10">
        <f t="shared" si="1392"/>
        <v>0</v>
      </c>
      <c r="L3394" s="5">
        <f>SUM(G3394)*I3368</f>
        <v>0</v>
      </c>
    </row>
    <row r="3395" spans="1:26" x14ac:dyDescent="0.25">
      <c r="B3395" s="11" t="s">
        <v>12</v>
      </c>
      <c r="C3395" s="12"/>
      <c r="D3395" s="28"/>
      <c r="E3395" s="28"/>
      <c r="F3395" s="28"/>
      <c r="G3395" s="10">
        <v>8</v>
      </c>
      <c r="H3395" s="10">
        <v>37.42</v>
      </c>
      <c r="I3395" s="10">
        <f t="shared" si="1392"/>
        <v>299.36</v>
      </c>
    </row>
    <row r="3396" spans="1:26" x14ac:dyDescent="0.25">
      <c r="B3396" s="11" t="s">
        <v>11</v>
      </c>
      <c r="C3396" s="12"/>
      <c r="D3396" s="28"/>
      <c r="E3396" s="28"/>
      <c r="F3396" s="28"/>
      <c r="G3396" s="10">
        <v>1</v>
      </c>
      <c r="H3396" s="10">
        <f>SUM(I3371:I3395)*0.01</f>
        <v>49.437199999999997</v>
      </c>
      <c r="I3396" s="10">
        <f>SUM(G3396*H3396)</f>
        <v>49.437199999999997</v>
      </c>
    </row>
    <row r="3397" spans="1:26" s="2" customFormat="1" x14ac:dyDescent="0.25">
      <c r="B3397" s="8" t="s">
        <v>10</v>
      </c>
      <c r="D3397" s="27"/>
      <c r="E3397" s="27"/>
      <c r="F3397" s="27"/>
      <c r="G3397" s="6">
        <f>SUM(G3391:G3394)</f>
        <v>8</v>
      </c>
      <c r="H3397" s="6"/>
      <c r="I3397" s="6">
        <f>SUM(I3371:I3396)</f>
        <v>4993.1571999999996</v>
      </c>
      <c r="J3397" s="6">
        <f>SUM(I3397)*I3369</f>
        <v>4993.1571999999996</v>
      </c>
      <c r="K3397" s="6">
        <f>SUM(K3391:K3396)</f>
        <v>0</v>
      </c>
      <c r="L3397" s="6">
        <f t="shared" ref="L3397:M3397" si="1393">SUM(L3391:L3396)</f>
        <v>8</v>
      </c>
      <c r="M3397" s="6">
        <f t="shared" si="1393"/>
        <v>0</v>
      </c>
    </row>
    <row r="3398" spans="1:26" ht="15.6" x14ac:dyDescent="0.3">
      <c r="A3398" s="3" t="s">
        <v>9</v>
      </c>
      <c r="B3398" s="198" t="s">
        <v>1346</v>
      </c>
      <c r="C3398" s="175">
        <f>'[1]JMS SHEDULE OF WORKS'!E137</f>
        <v>0</v>
      </c>
      <c r="D3398"/>
      <c r="E3398"/>
      <c r="F3398" s="5">
        <f>'[1]JMS SHEDULE OF WORKS'!J137</f>
        <v>0</v>
      </c>
      <c r="G3398"/>
      <c r="H3398" t="s">
        <v>22</v>
      </c>
      <c r="I3398" s="176">
        <v>1</v>
      </c>
      <c r="J3398"/>
      <c r="K3398"/>
      <c r="L3398"/>
      <c r="M3398"/>
      <c r="N3398" s="3" t="s">
        <v>9</v>
      </c>
      <c r="O3398" s="198" t="s">
        <v>1346</v>
      </c>
      <c r="P3398" s="175">
        <f>'[1]JMS SHEDULE OF WORKS'!R137</f>
        <v>0</v>
      </c>
      <c r="S3398" s="5">
        <f>'[1]JMS SHEDULE OF WORKS'!W137</f>
        <v>0</v>
      </c>
      <c r="U3398" t="s">
        <v>22</v>
      </c>
      <c r="V3398" s="176">
        <v>1</v>
      </c>
    </row>
    <row r="3399" spans="1:26" s="2" customFormat="1" x14ac:dyDescent="0.25">
      <c r="A3399" s="198" t="s">
        <v>1325</v>
      </c>
      <c r="B3399" s="8" t="s">
        <v>3</v>
      </c>
      <c r="C3399" s="2" t="s">
        <v>4</v>
      </c>
      <c r="D3399" s="2" t="s">
        <v>5</v>
      </c>
      <c r="E3399" s="2" t="s">
        <v>5</v>
      </c>
      <c r="F3399" s="2" t="s">
        <v>23</v>
      </c>
      <c r="G3399" s="2" t="s">
        <v>6</v>
      </c>
      <c r="H3399" s="2" t="s">
        <v>7</v>
      </c>
      <c r="I3399" s="2" t="s">
        <v>8</v>
      </c>
      <c r="K3399" s="2" t="s">
        <v>18</v>
      </c>
      <c r="L3399" s="2" t="s">
        <v>19</v>
      </c>
      <c r="M3399" s="2" t="s">
        <v>20</v>
      </c>
      <c r="N3399" s="198" t="s">
        <v>1325</v>
      </c>
      <c r="O3399" s="8" t="s">
        <v>3</v>
      </c>
      <c r="P3399" s="2" t="s">
        <v>4</v>
      </c>
      <c r="Q3399" s="2" t="s">
        <v>5</v>
      </c>
      <c r="R3399" s="2" t="s">
        <v>5</v>
      </c>
      <c r="S3399" s="2" t="s">
        <v>23</v>
      </c>
      <c r="T3399" s="2" t="s">
        <v>6</v>
      </c>
      <c r="U3399" s="2" t="s">
        <v>7</v>
      </c>
      <c r="V3399" s="2" t="s">
        <v>8</v>
      </c>
      <c r="X3399" s="2" t="s">
        <v>18</v>
      </c>
      <c r="Y3399" s="2" t="s">
        <v>19</v>
      </c>
      <c r="Z3399" s="2" t="s">
        <v>20</v>
      </c>
    </row>
    <row r="3400" spans="1:26" x14ac:dyDescent="0.25">
      <c r="A3400" s="30" t="s">
        <v>24</v>
      </c>
      <c r="B3400" s="11"/>
      <c r="C3400" s="12"/>
      <c r="D3400" s="28"/>
      <c r="E3400" s="28"/>
      <c r="F3400" s="28">
        <f t="shared" ref="F3400:F3405" si="1394">SUM(D3400*E3400)</f>
        <v>0</v>
      </c>
      <c r="G3400" s="10"/>
      <c r="H3400" s="10"/>
      <c r="I3400" s="10">
        <f t="shared" ref="I3400:I3405" si="1395">SUM(F3400*G3400)*H3400</f>
        <v>0</v>
      </c>
      <c r="N3400" s="30" t="s">
        <v>24</v>
      </c>
      <c r="O3400" s="11"/>
      <c r="P3400" s="12"/>
      <c r="Q3400" s="28"/>
      <c r="R3400" s="28"/>
      <c r="S3400" s="28">
        <f t="shared" ref="S3400:S3405" si="1396">SUM(Q3400*R3400)</f>
        <v>0</v>
      </c>
      <c r="T3400" s="10"/>
      <c r="U3400" s="10"/>
      <c r="V3400" s="10">
        <f t="shared" ref="V3400:V3405" si="1397">SUM(S3400*T3400)*U3400</f>
        <v>0</v>
      </c>
      <c r="W3400" s="5"/>
      <c r="X3400" s="5"/>
      <c r="Y3400" s="5"/>
      <c r="Z3400" s="5"/>
    </row>
    <row r="3401" spans="1:26" x14ac:dyDescent="0.25">
      <c r="A3401" s="30" t="s">
        <v>24</v>
      </c>
      <c r="B3401" s="11"/>
      <c r="C3401" s="12"/>
      <c r="D3401" s="28"/>
      <c r="E3401" s="28"/>
      <c r="F3401" s="28">
        <f t="shared" si="1394"/>
        <v>0</v>
      </c>
      <c r="G3401" s="10"/>
      <c r="H3401" s="10"/>
      <c r="I3401" s="10">
        <f t="shared" si="1395"/>
        <v>0</v>
      </c>
      <c r="N3401" s="30" t="s">
        <v>24</v>
      </c>
      <c r="O3401" s="11"/>
      <c r="P3401" s="12"/>
      <c r="Q3401" s="28"/>
      <c r="R3401" s="28"/>
      <c r="S3401" s="28">
        <f t="shared" si="1396"/>
        <v>0</v>
      </c>
      <c r="T3401" s="10"/>
      <c r="U3401" s="10"/>
      <c r="V3401" s="10">
        <f t="shared" si="1397"/>
        <v>0</v>
      </c>
      <c r="W3401" s="5"/>
      <c r="X3401" s="5"/>
      <c r="Y3401" s="5"/>
      <c r="Z3401" s="5"/>
    </row>
    <row r="3402" spans="1:26" x14ac:dyDescent="0.25">
      <c r="A3402" s="30" t="s">
        <v>24</v>
      </c>
      <c r="B3402" s="11"/>
      <c r="C3402" s="12"/>
      <c r="D3402" s="28"/>
      <c r="E3402" s="28"/>
      <c r="F3402" s="28">
        <f t="shared" si="1394"/>
        <v>0</v>
      </c>
      <c r="G3402" s="10"/>
      <c r="H3402" s="10"/>
      <c r="I3402" s="10">
        <f t="shared" si="1395"/>
        <v>0</v>
      </c>
      <c r="N3402" s="30" t="s">
        <v>24</v>
      </c>
      <c r="O3402" s="11"/>
      <c r="P3402" s="12"/>
      <c r="Q3402" s="28"/>
      <c r="R3402" s="28"/>
      <c r="S3402" s="28">
        <f t="shared" si="1396"/>
        <v>0</v>
      </c>
      <c r="T3402" s="10"/>
      <c r="U3402" s="10"/>
      <c r="V3402" s="10">
        <f t="shared" si="1397"/>
        <v>0</v>
      </c>
      <c r="W3402" s="5"/>
      <c r="X3402" s="5"/>
      <c r="Y3402" s="5"/>
      <c r="Z3402" s="5"/>
    </row>
    <row r="3403" spans="1:26" x14ac:dyDescent="0.25">
      <c r="A3403" s="31" t="s">
        <v>25</v>
      </c>
      <c r="B3403" s="11"/>
      <c r="C3403" s="12"/>
      <c r="D3403" s="28"/>
      <c r="E3403" s="28"/>
      <c r="F3403" s="28">
        <f t="shared" si="1394"/>
        <v>0</v>
      </c>
      <c r="G3403" s="10"/>
      <c r="H3403" s="10"/>
      <c r="I3403" s="10">
        <f t="shared" si="1395"/>
        <v>0</v>
      </c>
      <c r="N3403" s="31" t="s">
        <v>25</v>
      </c>
      <c r="O3403" s="11"/>
      <c r="P3403" s="12"/>
      <c r="Q3403" s="28"/>
      <c r="R3403" s="28"/>
      <c r="S3403" s="28">
        <f t="shared" si="1396"/>
        <v>0</v>
      </c>
      <c r="T3403" s="10"/>
      <c r="U3403" s="10"/>
      <c r="V3403" s="10">
        <f t="shared" si="1397"/>
        <v>0</v>
      </c>
      <c r="W3403" s="5"/>
      <c r="X3403" s="5"/>
      <c r="Y3403" s="5"/>
      <c r="Z3403" s="5"/>
    </row>
    <row r="3404" spans="1:26" x14ac:dyDescent="0.25">
      <c r="A3404" s="31" t="s">
        <v>25</v>
      </c>
      <c r="B3404" s="11"/>
      <c r="C3404" s="12"/>
      <c r="D3404" s="28"/>
      <c r="E3404" s="28"/>
      <c r="F3404" s="28">
        <f t="shared" si="1394"/>
        <v>0</v>
      </c>
      <c r="G3404" s="10"/>
      <c r="H3404" s="10"/>
      <c r="I3404" s="10">
        <f t="shared" si="1395"/>
        <v>0</v>
      </c>
      <c r="N3404" s="31" t="s">
        <v>25</v>
      </c>
      <c r="O3404" s="11"/>
      <c r="P3404" s="12"/>
      <c r="Q3404" s="28"/>
      <c r="R3404" s="28"/>
      <c r="S3404" s="28">
        <f t="shared" si="1396"/>
        <v>0</v>
      </c>
      <c r="T3404" s="10"/>
      <c r="U3404" s="10"/>
      <c r="V3404" s="10">
        <f t="shared" si="1397"/>
        <v>0</v>
      </c>
      <c r="W3404" s="5"/>
      <c r="X3404" s="5"/>
      <c r="Y3404" s="5"/>
      <c r="Z3404" s="5"/>
    </row>
    <row r="3405" spans="1:26" x14ac:dyDescent="0.25">
      <c r="A3405" s="31" t="s">
        <v>25</v>
      </c>
      <c r="B3405" s="11"/>
      <c r="C3405" s="12"/>
      <c r="D3405" s="28"/>
      <c r="E3405" s="28"/>
      <c r="F3405" s="28">
        <f t="shared" si="1394"/>
        <v>0</v>
      </c>
      <c r="G3405" s="10"/>
      <c r="H3405" s="10"/>
      <c r="I3405" s="10">
        <f t="shared" si="1395"/>
        <v>0</v>
      </c>
      <c r="N3405" s="31" t="s">
        <v>25</v>
      </c>
      <c r="O3405" s="11"/>
      <c r="P3405" s="12"/>
      <c r="Q3405" s="28"/>
      <c r="R3405" s="28"/>
      <c r="S3405" s="28">
        <f t="shared" si="1396"/>
        <v>0</v>
      </c>
      <c r="T3405" s="10"/>
      <c r="U3405" s="10"/>
      <c r="V3405" s="10">
        <f t="shared" si="1397"/>
        <v>0</v>
      </c>
      <c r="W3405" s="5"/>
      <c r="X3405" s="5"/>
      <c r="Y3405" s="5"/>
      <c r="Z3405" s="5"/>
    </row>
    <row r="3406" spans="1:26" x14ac:dyDescent="0.25">
      <c r="A3406" s="32" t="s">
        <v>28</v>
      </c>
      <c r="B3406" s="11" t="s">
        <v>1515</v>
      </c>
      <c r="C3406" s="12"/>
      <c r="D3406" s="28"/>
      <c r="E3406" s="28"/>
      <c r="F3406" s="28"/>
      <c r="G3406" s="10">
        <v>1</v>
      </c>
      <c r="H3406" s="231">
        <v>60592</v>
      </c>
      <c r="I3406" s="10">
        <f t="shared" ref="I3406" si="1398">SUM(G3406*H3406)</f>
        <v>60592</v>
      </c>
      <c r="J3406" s="10" t="s">
        <v>1627</v>
      </c>
      <c r="N3406" s="32" t="s">
        <v>28</v>
      </c>
      <c r="O3406" s="11" t="s">
        <v>1515</v>
      </c>
      <c r="P3406" s="12"/>
      <c r="Q3406" s="28"/>
      <c r="R3406" s="28"/>
      <c r="S3406" s="28"/>
      <c r="T3406" s="10">
        <v>1</v>
      </c>
      <c r="U3406" s="10">
        <v>6303</v>
      </c>
      <c r="V3406" s="10">
        <f t="shared" ref="V3406" si="1399">SUM(T3406*U3406)</f>
        <v>6303</v>
      </c>
      <c r="W3406" s="10"/>
      <c r="X3406" s="5"/>
      <c r="Y3406" s="5"/>
      <c r="Z3406" s="5"/>
    </row>
    <row r="3407" spans="1:26" x14ac:dyDescent="0.25">
      <c r="A3407" s="32" t="s">
        <v>28</v>
      </c>
      <c r="B3407" s="11"/>
      <c r="C3407" s="12"/>
      <c r="D3407" s="28"/>
      <c r="E3407" s="28"/>
      <c r="F3407" s="28"/>
      <c r="G3407" s="10"/>
      <c r="H3407" s="10"/>
      <c r="I3407" s="10">
        <f t="shared" ref="I3407:I3424" si="1400">SUM(G3407*H3407)</f>
        <v>0</v>
      </c>
      <c r="J3407" s="10"/>
      <c r="N3407" s="32" t="s">
        <v>28</v>
      </c>
      <c r="O3407" s="11"/>
      <c r="P3407" s="12"/>
      <c r="Q3407" s="28"/>
      <c r="R3407" s="28"/>
      <c r="S3407" s="28"/>
      <c r="T3407" s="10"/>
      <c r="U3407" s="10"/>
      <c r="V3407" s="10">
        <f t="shared" ref="V3407:V3424" si="1401">SUM(T3407*U3407)</f>
        <v>0</v>
      </c>
      <c r="W3407" s="10"/>
      <c r="X3407" s="5"/>
      <c r="Y3407" s="5"/>
      <c r="Z3407" s="5"/>
    </row>
    <row r="3408" spans="1:26" x14ac:dyDescent="0.25">
      <c r="A3408" s="32" t="s">
        <v>28</v>
      </c>
      <c r="B3408" s="11"/>
      <c r="C3408" s="12"/>
      <c r="D3408" s="28"/>
      <c r="E3408" s="28"/>
      <c r="F3408" s="28"/>
      <c r="G3408" s="10"/>
      <c r="H3408" s="10"/>
      <c r="I3408" s="10">
        <f t="shared" si="1400"/>
        <v>0</v>
      </c>
      <c r="N3408" s="32" t="s">
        <v>28</v>
      </c>
      <c r="O3408" s="11"/>
      <c r="P3408" s="12"/>
      <c r="Q3408" s="28"/>
      <c r="R3408" s="28"/>
      <c r="S3408" s="28"/>
      <c r="T3408" s="10"/>
      <c r="U3408" s="10"/>
      <c r="V3408" s="10">
        <f t="shared" si="1401"/>
        <v>0</v>
      </c>
      <c r="W3408" s="5"/>
      <c r="X3408" s="5"/>
      <c r="Y3408" s="5"/>
      <c r="Z3408" s="5"/>
    </row>
    <row r="3409" spans="1:26" x14ac:dyDescent="0.25">
      <c r="A3409" t="s">
        <v>26</v>
      </c>
      <c r="B3409" s="11"/>
      <c r="C3409" s="12"/>
      <c r="D3409" s="28"/>
      <c r="E3409" s="28"/>
      <c r="F3409" s="28"/>
      <c r="G3409" s="33">
        <v>0.1</v>
      </c>
      <c r="H3409" s="10">
        <f>SUM(I3406:I3408)</f>
        <v>60592</v>
      </c>
      <c r="I3409" s="10">
        <f t="shared" si="1400"/>
        <v>6059.2000000000007</v>
      </c>
      <c r="N3409" t="s">
        <v>26</v>
      </c>
      <c r="O3409" s="11"/>
      <c r="P3409" s="12"/>
      <c r="Q3409" s="28"/>
      <c r="R3409" s="28"/>
      <c r="S3409" s="28"/>
      <c r="T3409" s="33">
        <v>0.1</v>
      </c>
      <c r="U3409" s="10">
        <f>SUM(V3406:V3408)</f>
        <v>6303</v>
      </c>
      <c r="V3409" s="10">
        <f t="shared" si="1401"/>
        <v>630.30000000000007</v>
      </c>
      <c r="W3409" s="5"/>
      <c r="X3409" s="5"/>
      <c r="Y3409" s="5"/>
      <c r="Z3409" s="5"/>
    </row>
    <row r="3410" spans="1:26" x14ac:dyDescent="0.25">
      <c r="B3410" s="11" t="s">
        <v>27</v>
      </c>
      <c r="C3410" s="12"/>
      <c r="D3410" s="28"/>
      <c r="E3410" s="28"/>
      <c r="F3410" s="28"/>
      <c r="G3410" s="10"/>
      <c r="H3410" s="10"/>
      <c r="I3410" s="10">
        <f t="shared" si="1400"/>
        <v>0</v>
      </c>
      <c r="O3410" s="11" t="s">
        <v>27</v>
      </c>
      <c r="P3410" s="12"/>
      <c r="Q3410" s="28"/>
      <c r="R3410" s="28"/>
      <c r="S3410" s="28"/>
      <c r="T3410" s="10"/>
      <c r="U3410" s="10"/>
      <c r="V3410" s="10">
        <f t="shared" si="1401"/>
        <v>0</v>
      </c>
      <c r="W3410" s="5"/>
      <c r="X3410" s="5"/>
      <c r="Y3410" s="5"/>
      <c r="Z3410" s="5"/>
    </row>
    <row r="3411" spans="1:26" x14ac:dyDescent="0.25">
      <c r="B3411" s="11" t="s">
        <v>13</v>
      </c>
      <c r="C3411" s="12" t="s">
        <v>14</v>
      </c>
      <c r="D3411" s="28" t="s">
        <v>29</v>
      </c>
      <c r="E3411" s="28"/>
      <c r="F3411" s="28">
        <f>SUM(G3400:G3402)</f>
        <v>0</v>
      </c>
      <c r="G3411" s="34"/>
      <c r="H3411" s="22"/>
      <c r="I3411" s="10">
        <f t="shared" si="1400"/>
        <v>0</v>
      </c>
      <c r="O3411" s="11" t="s">
        <v>13</v>
      </c>
      <c r="P3411" s="12" t="s">
        <v>14</v>
      </c>
      <c r="Q3411" s="28" t="s">
        <v>29</v>
      </c>
      <c r="R3411" s="28"/>
      <c r="S3411" s="28">
        <f>SUM(T3400:T3402)</f>
        <v>0</v>
      </c>
      <c r="T3411" s="34"/>
      <c r="U3411" s="22"/>
      <c r="V3411" s="10">
        <f t="shared" si="1401"/>
        <v>0</v>
      </c>
      <c r="W3411" s="5"/>
      <c r="X3411" s="5"/>
      <c r="Y3411" s="5"/>
      <c r="Z3411" s="5"/>
    </row>
    <row r="3412" spans="1:26" x14ac:dyDescent="0.25">
      <c r="B3412" s="11" t="s">
        <v>13</v>
      </c>
      <c r="C3412" s="12" t="s">
        <v>14</v>
      </c>
      <c r="D3412" s="28" t="s">
        <v>30</v>
      </c>
      <c r="E3412" s="28"/>
      <c r="F3412" s="28">
        <f>SUM(G3403:G3405)</f>
        <v>0</v>
      </c>
      <c r="G3412" s="34"/>
      <c r="H3412" s="22"/>
      <c r="I3412" s="10">
        <f t="shared" si="1400"/>
        <v>0</v>
      </c>
      <c r="O3412" s="11" t="s">
        <v>13</v>
      </c>
      <c r="P3412" s="12" t="s">
        <v>14</v>
      </c>
      <c r="Q3412" s="28" t="s">
        <v>30</v>
      </c>
      <c r="R3412" s="28"/>
      <c r="S3412" s="28">
        <f>SUM(T3403:T3405)</f>
        <v>0</v>
      </c>
      <c r="T3412" s="34"/>
      <c r="U3412" s="22"/>
      <c r="V3412" s="10">
        <f t="shared" si="1401"/>
        <v>0</v>
      </c>
      <c r="W3412" s="5"/>
      <c r="X3412" s="5"/>
      <c r="Y3412" s="5"/>
      <c r="Z3412" s="5"/>
    </row>
    <row r="3413" spans="1:26" x14ac:dyDescent="0.25">
      <c r="B3413" s="11" t="s">
        <v>13</v>
      </c>
      <c r="C3413" s="12" t="s">
        <v>14</v>
      </c>
      <c r="D3413" s="28" t="s">
        <v>60</v>
      </c>
      <c r="E3413" s="28"/>
      <c r="F3413" s="69"/>
      <c r="G3413" s="34"/>
      <c r="H3413" s="22"/>
      <c r="I3413" s="10">
        <f t="shared" si="1400"/>
        <v>0</v>
      </c>
      <c r="O3413" s="11" t="s">
        <v>13</v>
      </c>
      <c r="P3413" s="12" t="s">
        <v>14</v>
      </c>
      <c r="Q3413" s="28" t="s">
        <v>60</v>
      </c>
      <c r="R3413" s="28"/>
      <c r="S3413" s="69"/>
      <c r="T3413" s="34"/>
      <c r="U3413" s="22"/>
      <c r="V3413" s="10">
        <f t="shared" si="1401"/>
        <v>0</v>
      </c>
      <c r="W3413" s="5"/>
      <c r="X3413" s="5"/>
      <c r="Y3413" s="5"/>
      <c r="Z3413" s="5"/>
    </row>
    <row r="3414" spans="1:26" x14ac:dyDescent="0.25">
      <c r="B3414" s="11" t="s">
        <v>13</v>
      </c>
      <c r="C3414" s="12" t="s">
        <v>14</v>
      </c>
      <c r="D3414" s="28" t="s">
        <v>247</v>
      </c>
      <c r="E3414" s="28"/>
      <c r="F3414" s="28"/>
      <c r="G3414" s="34"/>
      <c r="H3414" s="22"/>
      <c r="I3414" s="10">
        <f t="shared" si="1400"/>
        <v>0</v>
      </c>
      <c r="O3414" s="11" t="s">
        <v>13</v>
      </c>
      <c r="P3414" s="12" t="s">
        <v>14</v>
      </c>
      <c r="Q3414" s="28" t="s">
        <v>247</v>
      </c>
      <c r="R3414" s="28"/>
      <c r="S3414" s="28"/>
      <c r="T3414" s="34"/>
      <c r="U3414" s="22"/>
      <c r="V3414" s="10">
        <f t="shared" si="1401"/>
        <v>0</v>
      </c>
      <c r="W3414" s="5"/>
      <c r="X3414" s="5"/>
      <c r="Y3414" s="5"/>
      <c r="Z3414" s="5"/>
    </row>
    <row r="3415" spans="1:26" x14ac:dyDescent="0.25">
      <c r="B3415" s="11" t="s">
        <v>13</v>
      </c>
      <c r="C3415" s="12" t="s">
        <v>15</v>
      </c>
      <c r="D3415" s="28"/>
      <c r="E3415" s="28"/>
      <c r="F3415" s="28"/>
      <c r="G3415" s="34"/>
      <c r="H3415" s="22"/>
      <c r="I3415" s="10">
        <f t="shared" si="1400"/>
        <v>0</v>
      </c>
      <c r="O3415" s="11" t="s">
        <v>13</v>
      </c>
      <c r="P3415" s="12" t="s">
        <v>15</v>
      </c>
      <c r="Q3415" s="28"/>
      <c r="R3415" s="28"/>
      <c r="S3415" s="28"/>
      <c r="T3415" s="34"/>
      <c r="U3415" s="22"/>
      <c r="V3415" s="10">
        <f t="shared" si="1401"/>
        <v>0</v>
      </c>
      <c r="W3415" s="5"/>
      <c r="X3415" s="5"/>
      <c r="Y3415" s="5"/>
      <c r="Z3415" s="5"/>
    </row>
    <row r="3416" spans="1:26" x14ac:dyDescent="0.25">
      <c r="B3416" s="11" t="s">
        <v>13</v>
      </c>
      <c r="C3416" s="12" t="s">
        <v>15</v>
      </c>
      <c r="D3416" s="28"/>
      <c r="E3416" s="28"/>
      <c r="F3416" s="28"/>
      <c r="G3416" s="34"/>
      <c r="H3416" s="22"/>
      <c r="I3416" s="10">
        <f t="shared" si="1400"/>
        <v>0</v>
      </c>
      <c r="O3416" s="11" t="s">
        <v>13</v>
      </c>
      <c r="P3416" s="12" t="s">
        <v>15</v>
      </c>
      <c r="Q3416" s="28"/>
      <c r="R3416" s="28"/>
      <c r="S3416" s="28"/>
      <c r="T3416" s="34"/>
      <c r="U3416" s="22"/>
      <c r="V3416" s="10">
        <f t="shared" si="1401"/>
        <v>0</v>
      </c>
      <c r="W3416" s="5"/>
      <c r="X3416" s="5"/>
      <c r="Y3416" s="5"/>
      <c r="Z3416" s="5"/>
    </row>
    <row r="3417" spans="1:26" x14ac:dyDescent="0.25">
      <c r="B3417" s="11" t="s">
        <v>13</v>
      </c>
      <c r="C3417" s="12" t="s">
        <v>15</v>
      </c>
      <c r="D3417" s="28"/>
      <c r="E3417" s="28"/>
      <c r="F3417" s="28"/>
      <c r="G3417" s="34"/>
      <c r="H3417" s="22"/>
      <c r="I3417" s="10">
        <f t="shared" si="1400"/>
        <v>0</v>
      </c>
      <c r="O3417" s="11" t="s">
        <v>13</v>
      </c>
      <c r="P3417" s="12" t="s">
        <v>15</v>
      </c>
      <c r="Q3417" s="28"/>
      <c r="R3417" s="28"/>
      <c r="S3417" s="28"/>
      <c r="T3417" s="34"/>
      <c r="U3417" s="22"/>
      <c r="V3417" s="10">
        <f t="shared" si="1401"/>
        <v>0</v>
      </c>
      <c r="W3417" s="5"/>
      <c r="X3417" s="5"/>
      <c r="Y3417" s="5"/>
      <c r="Z3417" s="5"/>
    </row>
    <row r="3418" spans="1:26" x14ac:dyDescent="0.25">
      <c r="B3418" s="11" t="s">
        <v>13</v>
      </c>
      <c r="C3418" s="12" t="s">
        <v>16</v>
      </c>
      <c r="D3418" s="28"/>
      <c r="E3418" s="28"/>
      <c r="F3418" s="28"/>
      <c r="G3418" s="34"/>
      <c r="H3418" s="22"/>
      <c r="I3418" s="10">
        <f t="shared" si="1400"/>
        <v>0</v>
      </c>
      <c r="O3418" s="11" t="s">
        <v>13</v>
      </c>
      <c r="P3418" s="12" t="s">
        <v>16</v>
      </c>
      <c r="Q3418" s="28"/>
      <c r="R3418" s="28"/>
      <c r="S3418" s="28"/>
      <c r="T3418" s="34"/>
      <c r="U3418" s="22"/>
      <c r="V3418" s="10">
        <f t="shared" si="1401"/>
        <v>0</v>
      </c>
      <c r="W3418" s="5"/>
      <c r="X3418" s="5"/>
      <c r="Y3418" s="5"/>
      <c r="Z3418" s="5"/>
    </row>
    <row r="3419" spans="1:26" x14ac:dyDescent="0.25">
      <c r="B3419" s="11" t="s">
        <v>13</v>
      </c>
      <c r="C3419" s="12" t="s">
        <v>16</v>
      </c>
      <c r="D3419" s="28"/>
      <c r="E3419" s="28"/>
      <c r="F3419" s="28"/>
      <c r="G3419" s="34"/>
      <c r="H3419" s="22"/>
      <c r="I3419" s="10">
        <f t="shared" si="1400"/>
        <v>0</v>
      </c>
      <c r="O3419" s="11" t="s">
        <v>13</v>
      </c>
      <c r="P3419" s="12" t="s">
        <v>16</v>
      </c>
      <c r="Q3419" s="28"/>
      <c r="R3419" s="28"/>
      <c r="S3419" s="28"/>
      <c r="T3419" s="34"/>
      <c r="U3419" s="22"/>
      <c r="V3419" s="10">
        <f t="shared" si="1401"/>
        <v>0</v>
      </c>
      <c r="W3419" s="5"/>
      <c r="X3419" s="5"/>
      <c r="Y3419" s="5"/>
      <c r="Z3419" s="5"/>
    </row>
    <row r="3420" spans="1:26" x14ac:dyDescent="0.25">
      <c r="B3420" s="11" t="s">
        <v>21</v>
      </c>
      <c r="C3420" s="12" t="s">
        <v>14</v>
      </c>
      <c r="D3420" s="28"/>
      <c r="E3420" s="28"/>
      <c r="F3420" s="28"/>
      <c r="G3420" s="22">
        <f>SUM(G3411:G3414)</f>
        <v>0</v>
      </c>
      <c r="H3420" s="10">
        <v>37.42</v>
      </c>
      <c r="I3420" s="10">
        <f t="shared" si="1400"/>
        <v>0</v>
      </c>
      <c r="K3420" s="5">
        <f>SUM(G3420)*I3397</f>
        <v>0</v>
      </c>
      <c r="O3420" s="11" t="s">
        <v>21</v>
      </c>
      <c r="P3420" s="12" t="s">
        <v>14</v>
      </c>
      <c r="Q3420" s="28"/>
      <c r="R3420" s="28"/>
      <c r="S3420" s="28"/>
      <c r="T3420" s="22">
        <f>SUM(T3411:T3414)</f>
        <v>0</v>
      </c>
      <c r="U3420" s="10">
        <v>37.42</v>
      </c>
      <c r="V3420" s="10">
        <f t="shared" si="1401"/>
        <v>0</v>
      </c>
      <c r="W3420" s="5"/>
      <c r="X3420" s="5">
        <f>SUM(T3420)*V3397</f>
        <v>0</v>
      </c>
      <c r="Y3420" s="5"/>
      <c r="Z3420" s="5"/>
    </row>
    <row r="3421" spans="1:26" x14ac:dyDescent="0.25">
      <c r="B3421" s="11" t="s">
        <v>21</v>
      </c>
      <c r="C3421" s="12" t="s">
        <v>15</v>
      </c>
      <c r="D3421" s="28"/>
      <c r="E3421" s="28"/>
      <c r="F3421" s="28"/>
      <c r="G3421" s="22">
        <f>SUM(G3415:G3417)</f>
        <v>0</v>
      </c>
      <c r="H3421" s="10">
        <v>37.42</v>
      </c>
      <c r="I3421" s="10">
        <f t="shared" si="1400"/>
        <v>0</v>
      </c>
      <c r="L3421" s="5">
        <f>SUM(G3421)</f>
        <v>0</v>
      </c>
      <c r="O3421" s="11" t="s">
        <v>21</v>
      </c>
      <c r="P3421" s="12" t="s">
        <v>15</v>
      </c>
      <c r="Q3421" s="28"/>
      <c r="R3421" s="28"/>
      <c r="S3421" s="28"/>
      <c r="T3421" s="22">
        <f>SUM(T3415:T3417)</f>
        <v>0</v>
      </c>
      <c r="U3421" s="10">
        <v>37.42</v>
      </c>
      <c r="V3421" s="10">
        <f t="shared" si="1401"/>
        <v>0</v>
      </c>
      <c r="W3421" s="5"/>
      <c r="X3421" s="5"/>
      <c r="Y3421" s="5">
        <f>SUM(T3421)</f>
        <v>0</v>
      </c>
      <c r="Z3421" s="5"/>
    </row>
    <row r="3422" spans="1:26" x14ac:dyDescent="0.25">
      <c r="B3422" s="11" t="s">
        <v>21</v>
      </c>
      <c r="C3422" s="12" t="s">
        <v>16</v>
      </c>
      <c r="D3422" s="28"/>
      <c r="E3422" s="28"/>
      <c r="F3422" s="28"/>
      <c r="G3422" s="22">
        <f>SUM(G3418:G3419)</f>
        <v>0</v>
      </c>
      <c r="H3422" s="10">
        <v>37.42</v>
      </c>
      <c r="I3422" s="10">
        <f t="shared" si="1400"/>
        <v>0</v>
      </c>
      <c r="M3422" s="5">
        <f>SUM(G3422)*I3397</f>
        <v>0</v>
      </c>
      <c r="O3422" s="11" t="s">
        <v>21</v>
      </c>
      <c r="P3422" s="12" t="s">
        <v>16</v>
      </c>
      <c r="Q3422" s="28"/>
      <c r="R3422" s="28"/>
      <c r="S3422" s="28"/>
      <c r="T3422" s="22">
        <f>SUM(T3418:T3419)</f>
        <v>0</v>
      </c>
      <c r="U3422" s="10">
        <v>37.42</v>
      </c>
      <c r="V3422" s="10">
        <f t="shared" si="1401"/>
        <v>0</v>
      </c>
      <c r="W3422" s="5"/>
      <c r="X3422" s="5"/>
      <c r="Y3422" s="5"/>
      <c r="Z3422" s="5">
        <f>SUM(T3422)*V3397</f>
        <v>0</v>
      </c>
    </row>
    <row r="3423" spans="1:26" x14ac:dyDescent="0.25">
      <c r="B3423" s="11" t="s">
        <v>13</v>
      </c>
      <c r="C3423" s="12" t="s">
        <v>17</v>
      </c>
      <c r="D3423" s="28"/>
      <c r="E3423" s="28"/>
      <c r="F3423" s="28"/>
      <c r="G3423" s="34"/>
      <c r="H3423" s="10">
        <v>37.42</v>
      </c>
      <c r="I3423" s="10">
        <f t="shared" si="1400"/>
        <v>0</v>
      </c>
      <c r="L3423" s="5">
        <f>SUM(G3423)*I3397</f>
        <v>0</v>
      </c>
      <c r="O3423" s="11" t="s">
        <v>13</v>
      </c>
      <c r="P3423" s="12" t="s">
        <v>17</v>
      </c>
      <c r="Q3423" s="28"/>
      <c r="R3423" s="28"/>
      <c r="S3423" s="28"/>
      <c r="T3423" s="34"/>
      <c r="U3423" s="10">
        <v>37.42</v>
      </c>
      <c r="V3423" s="10">
        <f t="shared" si="1401"/>
        <v>0</v>
      </c>
      <c r="W3423" s="5"/>
      <c r="X3423" s="5"/>
      <c r="Y3423" s="5">
        <f>SUM(T3423)*V3397</f>
        <v>0</v>
      </c>
      <c r="Z3423" s="5"/>
    </row>
    <row r="3424" spans="1:26" x14ac:dyDescent="0.25">
      <c r="B3424" s="11" t="s">
        <v>12</v>
      </c>
      <c r="C3424" s="12"/>
      <c r="D3424" s="28"/>
      <c r="E3424" s="28"/>
      <c r="F3424" s="28"/>
      <c r="G3424" s="10"/>
      <c r="H3424" s="10">
        <v>37.42</v>
      </c>
      <c r="I3424" s="10">
        <f t="shared" si="1400"/>
        <v>0</v>
      </c>
      <c r="O3424" s="11" t="s">
        <v>12</v>
      </c>
      <c r="P3424" s="12"/>
      <c r="Q3424" s="28"/>
      <c r="R3424" s="28"/>
      <c r="S3424" s="28"/>
      <c r="T3424" s="10"/>
      <c r="U3424" s="10">
        <v>37.42</v>
      </c>
      <c r="V3424" s="10">
        <f t="shared" si="1401"/>
        <v>0</v>
      </c>
      <c r="W3424" s="5"/>
      <c r="X3424" s="5"/>
      <c r="Y3424" s="5"/>
      <c r="Z3424" s="5"/>
    </row>
    <row r="3425" spans="1:26" x14ac:dyDescent="0.25">
      <c r="B3425" s="11" t="s">
        <v>11</v>
      </c>
      <c r="C3425" s="12"/>
      <c r="D3425" s="28"/>
      <c r="E3425" s="28"/>
      <c r="F3425" s="28"/>
      <c r="G3425" s="10">
        <v>1</v>
      </c>
      <c r="H3425" s="10">
        <f>SUM(I3400:I3424)*0.01</f>
        <v>666.51199999999994</v>
      </c>
      <c r="I3425" s="10">
        <f>SUM(G3425*H3425)</f>
        <v>666.51199999999994</v>
      </c>
      <c r="O3425" s="11" t="s">
        <v>11</v>
      </c>
      <c r="P3425" s="12"/>
      <c r="Q3425" s="28"/>
      <c r="R3425" s="28"/>
      <c r="S3425" s="28"/>
      <c r="T3425" s="10">
        <v>1</v>
      </c>
      <c r="U3425" s="10">
        <f>SUM(V3400:V3424)*0.01</f>
        <v>69.332999999999998</v>
      </c>
      <c r="V3425" s="10">
        <f>SUM(T3425*U3425)</f>
        <v>69.332999999999998</v>
      </c>
      <c r="W3425" s="5"/>
      <c r="X3425" s="5"/>
      <c r="Y3425" s="5"/>
      <c r="Z3425" s="5"/>
    </row>
    <row r="3426" spans="1:26" s="2" customFormat="1" x14ac:dyDescent="0.25">
      <c r="B3426" s="8" t="s">
        <v>10</v>
      </c>
      <c r="D3426" s="27"/>
      <c r="E3426" s="27"/>
      <c r="F3426" s="27"/>
      <c r="G3426" s="6">
        <f>SUM(G3420:G3423)</f>
        <v>0</v>
      </c>
      <c r="H3426" s="6"/>
      <c r="I3426" s="6">
        <f>SUM(I3400:I3425)</f>
        <v>67317.712</v>
      </c>
      <c r="J3426" s="6">
        <f>SUM(I3426)*I3398</f>
        <v>67317.712</v>
      </c>
      <c r="K3426" s="6">
        <f>SUM(K3420:K3425)</f>
        <v>0</v>
      </c>
      <c r="L3426" s="6">
        <f t="shared" ref="L3426:M3426" si="1402">SUM(L3420:L3425)</f>
        <v>0</v>
      </c>
      <c r="M3426" s="6">
        <f t="shared" si="1402"/>
        <v>0</v>
      </c>
      <c r="O3426" s="8" t="s">
        <v>10</v>
      </c>
      <c r="Q3426" s="27"/>
      <c r="R3426" s="27"/>
      <c r="S3426" s="27"/>
      <c r="T3426" s="6">
        <f>SUM(T3420:T3423)</f>
        <v>0</v>
      </c>
      <c r="U3426" s="6"/>
      <c r="V3426" s="6">
        <f>SUM(V3400:V3425)</f>
        <v>7002.6329999999998</v>
      </c>
      <c r="W3426" s="6">
        <f>SUM(V3426)*V3398</f>
        <v>7002.6329999999998</v>
      </c>
      <c r="X3426" s="6">
        <f>SUM(X3420:X3425)</f>
        <v>0</v>
      </c>
      <c r="Y3426" s="6">
        <f t="shared" ref="Y3426:Z3426" si="1403">SUM(Y3420:Y3425)</f>
        <v>0</v>
      </c>
      <c r="Z3426" s="6">
        <f t="shared" si="1403"/>
        <v>0</v>
      </c>
    </row>
    <row r="3427" spans="1:26" ht="15.6" x14ac:dyDescent="0.3">
      <c r="A3427" s="309" t="s">
        <v>9</v>
      </c>
      <c r="B3427" s="369" t="s">
        <v>1552</v>
      </c>
      <c r="C3427" s="370">
        <f>'[1]JMS SHEDULE OF WORKS'!E166</f>
        <v>0</v>
      </c>
      <c r="D3427" s="311"/>
      <c r="E3427" s="311"/>
      <c r="F3427" s="314">
        <f>'[1]JMS SHEDULE OF WORKS'!J166</f>
        <v>0</v>
      </c>
      <c r="G3427" s="311"/>
      <c r="H3427" s="311" t="s">
        <v>22</v>
      </c>
      <c r="I3427" s="371">
        <v>1</v>
      </c>
      <c r="J3427" s="311"/>
      <c r="K3427" s="311"/>
      <c r="L3427" s="311"/>
      <c r="M3427" s="311"/>
      <c r="N3427" s="3" t="s">
        <v>9</v>
      </c>
      <c r="O3427" s="182" t="s">
        <v>1552</v>
      </c>
      <c r="P3427" s="175">
        <f>'[1]JMS SHEDULE OF WORKS'!R166</f>
        <v>0</v>
      </c>
      <c r="S3427" s="5">
        <f>'[1]JMS SHEDULE OF WORKS'!W166</f>
        <v>0</v>
      </c>
      <c r="U3427" t="s">
        <v>22</v>
      </c>
      <c r="V3427" s="176">
        <v>1</v>
      </c>
    </row>
    <row r="3428" spans="1:26" x14ac:dyDescent="0.25">
      <c r="A3428" s="372" t="s">
        <v>1543</v>
      </c>
      <c r="B3428" s="318" t="s">
        <v>3</v>
      </c>
      <c r="C3428" s="319" t="s">
        <v>4</v>
      </c>
      <c r="D3428" s="319" t="s">
        <v>5</v>
      </c>
      <c r="E3428" s="319" t="s">
        <v>5</v>
      </c>
      <c r="F3428" s="319" t="s">
        <v>23</v>
      </c>
      <c r="G3428" s="319" t="s">
        <v>6</v>
      </c>
      <c r="H3428" s="319" t="s">
        <v>7</v>
      </c>
      <c r="I3428" s="319" t="s">
        <v>8</v>
      </c>
      <c r="J3428" s="319"/>
      <c r="K3428" s="319" t="s">
        <v>18</v>
      </c>
      <c r="L3428" s="319" t="s">
        <v>19</v>
      </c>
      <c r="M3428" s="319" t="s">
        <v>20</v>
      </c>
      <c r="N3428" s="367" t="s">
        <v>1543</v>
      </c>
      <c r="O3428" s="8" t="s">
        <v>3</v>
      </c>
      <c r="P3428" s="2" t="s">
        <v>4</v>
      </c>
      <c r="Q3428" s="2" t="s">
        <v>5</v>
      </c>
      <c r="R3428" s="2" t="s">
        <v>5</v>
      </c>
      <c r="S3428" s="2" t="s">
        <v>23</v>
      </c>
      <c r="T3428" s="2" t="s">
        <v>6</v>
      </c>
      <c r="U3428" s="2" t="s">
        <v>7</v>
      </c>
      <c r="V3428" s="2" t="s">
        <v>8</v>
      </c>
      <c r="W3428" s="2"/>
      <c r="X3428" s="2" t="s">
        <v>18</v>
      </c>
      <c r="Y3428" s="2" t="s">
        <v>19</v>
      </c>
      <c r="Z3428" s="2" t="s">
        <v>20</v>
      </c>
    </row>
    <row r="3429" spans="1:26" x14ac:dyDescent="0.25">
      <c r="A3429" s="323" t="s">
        <v>24</v>
      </c>
      <c r="B3429" s="324" t="s">
        <v>1301</v>
      </c>
      <c r="C3429" s="325" t="s">
        <v>1266</v>
      </c>
      <c r="D3429" s="326">
        <v>0.125</v>
      </c>
      <c r="E3429" s="326">
        <v>2.5000000000000001E-2</v>
      </c>
      <c r="F3429" s="326">
        <f t="shared" ref="F3429:F3434" si="1404">SUM(D3429*E3429)</f>
        <v>3.1250000000000002E-3</v>
      </c>
      <c r="G3429" s="22">
        <v>2</v>
      </c>
      <c r="H3429" s="23">
        <v>3091</v>
      </c>
      <c r="I3429" s="22">
        <f t="shared" ref="I3429:I3434" si="1405">SUM(F3429*G3429)*H3429</f>
        <v>19.318750000000001</v>
      </c>
      <c r="J3429" s="314"/>
      <c r="K3429" s="314"/>
      <c r="L3429" s="314"/>
      <c r="M3429" s="314"/>
      <c r="N3429" s="30" t="s">
        <v>24</v>
      </c>
      <c r="O3429" s="11" t="s">
        <v>1301</v>
      </c>
      <c r="P3429" s="12" t="s">
        <v>1266</v>
      </c>
      <c r="Q3429" s="28">
        <v>0.125</v>
      </c>
      <c r="R3429" s="28">
        <v>2.5000000000000001E-2</v>
      </c>
      <c r="S3429" s="28">
        <f t="shared" ref="S3429:S3434" si="1406">SUM(Q3429*R3429)</f>
        <v>3.1250000000000002E-3</v>
      </c>
      <c r="T3429" s="10">
        <v>2</v>
      </c>
      <c r="U3429" s="236">
        <v>3709</v>
      </c>
      <c r="V3429" s="10">
        <f t="shared" ref="V3429:V3434" si="1407">SUM(S3429*T3429)*U3429</f>
        <v>23.181250000000002</v>
      </c>
      <c r="W3429" s="5"/>
      <c r="X3429" s="5"/>
      <c r="Y3429" s="5"/>
      <c r="Z3429" s="5"/>
    </row>
    <row r="3430" spans="1:26" x14ac:dyDescent="0.25">
      <c r="A3430" s="323" t="s">
        <v>24</v>
      </c>
      <c r="B3430" s="324" t="s">
        <v>1557</v>
      </c>
      <c r="C3430" s="325" t="s">
        <v>1212</v>
      </c>
      <c r="D3430" s="326">
        <v>0.125</v>
      </c>
      <c r="E3430" s="326">
        <v>0.05</v>
      </c>
      <c r="F3430" s="326">
        <f t="shared" si="1404"/>
        <v>6.2500000000000003E-3</v>
      </c>
      <c r="G3430" s="22">
        <v>1</v>
      </c>
      <c r="H3430" s="22">
        <v>550</v>
      </c>
      <c r="I3430" s="22">
        <f t="shared" si="1405"/>
        <v>3.4375</v>
      </c>
      <c r="J3430" s="314"/>
      <c r="K3430" s="314"/>
      <c r="L3430" s="314"/>
      <c r="M3430" s="314"/>
      <c r="N3430" s="30" t="s">
        <v>24</v>
      </c>
      <c r="O3430" s="11" t="s">
        <v>1557</v>
      </c>
      <c r="P3430" s="12" t="s">
        <v>1212</v>
      </c>
      <c r="Q3430" s="28">
        <v>0.125</v>
      </c>
      <c r="R3430" s="28">
        <v>0.05</v>
      </c>
      <c r="S3430" s="28">
        <f t="shared" si="1406"/>
        <v>6.2500000000000003E-3</v>
      </c>
      <c r="T3430" s="10">
        <v>1</v>
      </c>
      <c r="U3430" s="10">
        <v>550</v>
      </c>
      <c r="V3430" s="10">
        <f t="shared" si="1407"/>
        <v>3.4375</v>
      </c>
      <c r="W3430" s="5"/>
      <c r="X3430" s="5"/>
      <c r="Y3430" s="5"/>
      <c r="Z3430" s="5"/>
    </row>
    <row r="3431" spans="1:26" x14ac:dyDescent="0.25">
      <c r="A3431" s="323" t="s">
        <v>24</v>
      </c>
      <c r="B3431" s="324"/>
      <c r="C3431" s="325"/>
      <c r="D3431" s="326"/>
      <c r="E3431" s="326"/>
      <c r="F3431" s="326">
        <f t="shared" si="1404"/>
        <v>0</v>
      </c>
      <c r="G3431" s="22"/>
      <c r="H3431" s="22"/>
      <c r="I3431" s="22">
        <f t="shared" si="1405"/>
        <v>0</v>
      </c>
      <c r="J3431" s="314"/>
      <c r="K3431" s="314"/>
      <c r="L3431" s="314"/>
      <c r="M3431" s="314"/>
      <c r="N3431" s="30" t="s">
        <v>24</v>
      </c>
      <c r="O3431" s="11"/>
      <c r="P3431" s="12"/>
      <c r="Q3431" s="28"/>
      <c r="R3431" s="28"/>
      <c r="S3431" s="28">
        <f t="shared" si="1406"/>
        <v>0</v>
      </c>
      <c r="T3431" s="10"/>
      <c r="U3431" s="10"/>
      <c r="V3431" s="10">
        <f t="shared" si="1407"/>
        <v>0</v>
      </c>
      <c r="W3431" s="5"/>
      <c r="X3431" s="5"/>
      <c r="Y3431" s="5"/>
      <c r="Z3431" s="5"/>
    </row>
    <row r="3432" spans="1:26" x14ac:dyDescent="0.25">
      <c r="A3432" s="327" t="s">
        <v>25</v>
      </c>
      <c r="B3432" s="324" t="s">
        <v>1207</v>
      </c>
      <c r="C3432" s="325" t="s">
        <v>1195</v>
      </c>
      <c r="D3432" s="326">
        <v>0.4</v>
      </c>
      <c r="E3432" s="326">
        <v>0.2</v>
      </c>
      <c r="F3432" s="326">
        <f t="shared" si="1404"/>
        <v>8.0000000000000016E-2</v>
      </c>
      <c r="G3432" s="22">
        <v>2</v>
      </c>
      <c r="H3432" s="23">
        <v>12</v>
      </c>
      <c r="I3432" s="22">
        <f t="shared" si="1405"/>
        <v>1.9200000000000004</v>
      </c>
      <c r="J3432" s="314"/>
      <c r="K3432" s="314"/>
      <c r="L3432" s="314"/>
      <c r="M3432" s="314"/>
      <c r="N3432" s="31" t="s">
        <v>25</v>
      </c>
      <c r="O3432" s="11" t="s">
        <v>1207</v>
      </c>
      <c r="P3432" s="12" t="s">
        <v>1195</v>
      </c>
      <c r="Q3432" s="28">
        <v>0.4</v>
      </c>
      <c r="R3432" s="28">
        <v>0.2</v>
      </c>
      <c r="S3432" s="28">
        <f t="shared" si="1406"/>
        <v>8.0000000000000016E-2</v>
      </c>
      <c r="T3432" s="10">
        <v>2</v>
      </c>
      <c r="U3432" s="15">
        <v>12</v>
      </c>
      <c r="V3432" s="10">
        <f t="shared" si="1407"/>
        <v>1.9200000000000004</v>
      </c>
      <c r="W3432" s="5"/>
      <c r="X3432" s="5"/>
      <c r="Y3432" s="5"/>
      <c r="Z3432" s="5"/>
    </row>
    <row r="3433" spans="1:26" x14ac:dyDescent="0.25">
      <c r="A3433" s="327" t="s">
        <v>25</v>
      </c>
      <c r="B3433" s="324" t="s">
        <v>1207</v>
      </c>
      <c r="C3433" s="325" t="s">
        <v>1195</v>
      </c>
      <c r="D3433" s="326">
        <v>0.4</v>
      </c>
      <c r="E3433" s="326">
        <v>0.14000000000000001</v>
      </c>
      <c r="F3433" s="326">
        <f t="shared" si="1404"/>
        <v>5.6000000000000008E-2</v>
      </c>
      <c r="G3433" s="22">
        <v>2</v>
      </c>
      <c r="H3433" s="23">
        <v>12</v>
      </c>
      <c r="I3433" s="22">
        <f t="shared" si="1405"/>
        <v>1.3440000000000003</v>
      </c>
      <c r="J3433" s="314"/>
      <c r="K3433" s="314"/>
      <c r="L3433" s="314"/>
      <c r="M3433" s="314"/>
      <c r="N3433" s="31" t="s">
        <v>25</v>
      </c>
      <c r="O3433" s="11" t="s">
        <v>1207</v>
      </c>
      <c r="P3433" s="12" t="s">
        <v>1195</v>
      </c>
      <c r="Q3433" s="28">
        <v>0.4</v>
      </c>
      <c r="R3433" s="28">
        <v>0.14000000000000001</v>
      </c>
      <c r="S3433" s="28">
        <f t="shared" si="1406"/>
        <v>5.6000000000000008E-2</v>
      </c>
      <c r="T3433" s="10">
        <v>2</v>
      </c>
      <c r="U3433" s="15">
        <v>12</v>
      </c>
      <c r="V3433" s="10">
        <f t="shared" si="1407"/>
        <v>1.3440000000000003</v>
      </c>
      <c r="W3433" s="5"/>
      <c r="X3433" s="5"/>
      <c r="Y3433" s="5"/>
      <c r="Z3433" s="5"/>
    </row>
    <row r="3434" spans="1:26" x14ac:dyDescent="0.25">
      <c r="A3434" s="327" t="s">
        <v>25</v>
      </c>
      <c r="B3434" s="324"/>
      <c r="C3434" s="325"/>
      <c r="D3434" s="326"/>
      <c r="E3434" s="326"/>
      <c r="F3434" s="326">
        <f t="shared" si="1404"/>
        <v>0</v>
      </c>
      <c r="G3434" s="22"/>
      <c r="H3434" s="22"/>
      <c r="I3434" s="22">
        <f t="shared" si="1405"/>
        <v>0</v>
      </c>
      <c r="J3434" s="314"/>
      <c r="K3434" s="314"/>
      <c r="L3434" s="314"/>
      <c r="M3434" s="314"/>
      <c r="N3434" s="31" t="s">
        <v>25</v>
      </c>
      <c r="O3434" s="11"/>
      <c r="P3434" s="12"/>
      <c r="Q3434" s="28"/>
      <c r="R3434" s="28"/>
      <c r="S3434" s="28">
        <f t="shared" si="1406"/>
        <v>0</v>
      </c>
      <c r="T3434" s="10"/>
      <c r="U3434" s="10"/>
      <c r="V3434" s="10">
        <f t="shared" si="1407"/>
        <v>0</v>
      </c>
      <c r="W3434" s="5"/>
      <c r="X3434" s="5"/>
      <c r="Y3434" s="5"/>
      <c r="Z3434" s="5"/>
    </row>
    <row r="3435" spans="1:26" x14ac:dyDescent="0.25">
      <c r="A3435" s="328" t="s">
        <v>28</v>
      </c>
      <c r="B3435" s="324" t="s">
        <v>1554</v>
      </c>
      <c r="C3435" s="325"/>
      <c r="D3435" s="326"/>
      <c r="E3435" s="326"/>
      <c r="F3435" s="326"/>
      <c r="G3435" s="22">
        <v>1</v>
      </c>
      <c r="H3435" s="22">
        <v>168</v>
      </c>
      <c r="I3435" s="22">
        <f t="shared" ref="I3435:I3455" si="1408">SUM(G3435*H3435)</f>
        <v>168</v>
      </c>
      <c r="J3435" s="22" t="s">
        <v>1556</v>
      </c>
      <c r="K3435" s="314"/>
      <c r="L3435" s="314"/>
      <c r="M3435" s="314"/>
      <c r="N3435" s="32" t="s">
        <v>28</v>
      </c>
      <c r="O3435" s="11" t="s">
        <v>1554</v>
      </c>
      <c r="P3435" s="12"/>
      <c r="Q3435" s="28"/>
      <c r="R3435" s="28"/>
      <c r="S3435" s="28"/>
      <c r="T3435" s="10">
        <v>1</v>
      </c>
      <c r="U3435" s="10">
        <v>168</v>
      </c>
      <c r="V3435" s="10">
        <f t="shared" ref="V3435:V3455" si="1409">SUM(T3435*U3435)</f>
        <v>168</v>
      </c>
      <c r="W3435" s="10" t="s">
        <v>1556</v>
      </c>
      <c r="X3435" s="5"/>
      <c r="Y3435" s="5"/>
      <c r="Z3435" s="5"/>
    </row>
    <row r="3436" spans="1:26" x14ac:dyDescent="0.25">
      <c r="A3436" s="328" t="s">
        <v>28</v>
      </c>
      <c r="B3436" s="324" t="s">
        <v>1555</v>
      </c>
      <c r="C3436" s="325"/>
      <c r="D3436" s="326"/>
      <c r="E3436" s="326"/>
      <c r="F3436" s="326"/>
      <c r="G3436" s="22">
        <v>1</v>
      </c>
      <c r="H3436" s="22">
        <v>154</v>
      </c>
      <c r="I3436" s="22">
        <f t="shared" si="1408"/>
        <v>154</v>
      </c>
      <c r="J3436" s="22" t="s">
        <v>1556</v>
      </c>
      <c r="K3436" s="314"/>
      <c r="L3436" s="314"/>
      <c r="M3436" s="314"/>
      <c r="N3436" s="32" t="s">
        <v>28</v>
      </c>
      <c r="O3436" s="11" t="s">
        <v>1555</v>
      </c>
      <c r="P3436" s="12"/>
      <c r="Q3436" s="28"/>
      <c r="R3436" s="28"/>
      <c r="S3436" s="28"/>
      <c r="T3436" s="10">
        <v>1</v>
      </c>
      <c r="U3436" s="10">
        <v>154</v>
      </c>
      <c r="V3436" s="10">
        <f t="shared" si="1409"/>
        <v>154</v>
      </c>
      <c r="W3436" s="10" t="s">
        <v>1556</v>
      </c>
      <c r="X3436" s="5"/>
      <c r="Y3436" s="5"/>
      <c r="Z3436" s="5"/>
    </row>
    <row r="3437" spans="1:26" x14ac:dyDescent="0.25">
      <c r="A3437" s="328" t="s">
        <v>28</v>
      </c>
      <c r="B3437" s="324" t="s">
        <v>1250</v>
      </c>
      <c r="C3437" s="325"/>
      <c r="D3437" s="326"/>
      <c r="E3437" s="326"/>
      <c r="F3437" s="326"/>
      <c r="G3437" s="22">
        <v>1</v>
      </c>
      <c r="H3437" s="22">
        <v>331</v>
      </c>
      <c r="I3437" s="22">
        <f t="shared" si="1408"/>
        <v>331</v>
      </c>
      <c r="J3437" s="22" t="s">
        <v>1556</v>
      </c>
      <c r="K3437" s="314"/>
      <c r="L3437" s="314"/>
      <c r="M3437" s="314"/>
      <c r="N3437" s="32" t="s">
        <v>28</v>
      </c>
      <c r="O3437" s="11" t="s">
        <v>1250</v>
      </c>
      <c r="P3437" s="12"/>
      <c r="Q3437" s="28"/>
      <c r="R3437" s="28"/>
      <c r="S3437" s="28"/>
      <c r="T3437" s="10">
        <v>1</v>
      </c>
      <c r="U3437" s="10">
        <v>331</v>
      </c>
      <c r="V3437" s="10">
        <f t="shared" si="1409"/>
        <v>331</v>
      </c>
      <c r="W3437" s="10" t="s">
        <v>1556</v>
      </c>
      <c r="X3437" s="5"/>
      <c r="Y3437" s="5"/>
      <c r="Z3437" s="5"/>
    </row>
    <row r="3438" spans="1:26" x14ac:dyDescent="0.25">
      <c r="A3438" s="328" t="s">
        <v>28</v>
      </c>
      <c r="B3438" s="324" t="s">
        <v>1190</v>
      </c>
      <c r="C3438" s="325"/>
      <c r="D3438" s="326"/>
      <c r="E3438" s="326"/>
      <c r="F3438" s="326"/>
      <c r="G3438" s="22">
        <v>1</v>
      </c>
      <c r="H3438" s="23">
        <v>50</v>
      </c>
      <c r="I3438" s="22">
        <f t="shared" si="1408"/>
        <v>50</v>
      </c>
      <c r="J3438" s="314"/>
      <c r="K3438" s="314"/>
      <c r="L3438" s="314"/>
      <c r="M3438" s="314"/>
      <c r="N3438" s="32" t="s">
        <v>28</v>
      </c>
      <c r="O3438" s="11" t="s">
        <v>1190</v>
      </c>
      <c r="P3438" s="12"/>
      <c r="Q3438" s="28"/>
      <c r="R3438" s="28"/>
      <c r="S3438" s="28"/>
      <c r="T3438" s="10">
        <v>1</v>
      </c>
      <c r="U3438" s="15">
        <v>50</v>
      </c>
      <c r="V3438" s="10">
        <f t="shared" si="1409"/>
        <v>50</v>
      </c>
      <c r="W3438" s="5"/>
      <c r="X3438" s="5"/>
      <c r="Y3438" s="5"/>
      <c r="Z3438" s="5"/>
    </row>
    <row r="3439" spans="1:26" x14ac:dyDescent="0.25">
      <c r="A3439" s="328" t="s">
        <v>28</v>
      </c>
      <c r="B3439" s="324" t="s">
        <v>1191</v>
      </c>
      <c r="C3439" s="325"/>
      <c r="D3439" s="326"/>
      <c r="E3439" s="326"/>
      <c r="F3439" s="326"/>
      <c r="G3439" s="22">
        <v>2</v>
      </c>
      <c r="H3439" s="23">
        <v>44.29</v>
      </c>
      <c r="I3439" s="22">
        <f t="shared" si="1408"/>
        <v>88.58</v>
      </c>
      <c r="J3439" s="22" t="s">
        <v>1577</v>
      </c>
      <c r="K3439" s="314"/>
      <c r="L3439" s="314"/>
      <c r="M3439" s="314"/>
      <c r="N3439" s="32" t="s">
        <v>28</v>
      </c>
      <c r="O3439" s="11" t="s">
        <v>1191</v>
      </c>
      <c r="P3439" s="12"/>
      <c r="Q3439" s="28"/>
      <c r="R3439" s="28"/>
      <c r="S3439" s="28"/>
      <c r="T3439" s="10">
        <v>2</v>
      </c>
      <c r="U3439" s="15">
        <v>44.29</v>
      </c>
      <c r="V3439" s="10">
        <f t="shared" si="1409"/>
        <v>88.58</v>
      </c>
      <c r="W3439" s="10" t="s">
        <v>1577</v>
      </c>
      <c r="X3439" s="5"/>
      <c r="Y3439" s="5"/>
      <c r="Z3439" s="5"/>
    </row>
    <row r="3440" spans="1:26" x14ac:dyDescent="0.25">
      <c r="A3440" s="311" t="s">
        <v>26</v>
      </c>
      <c r="B3440" s="324"/>
      <c r="C3440" s="325"/>
      <c r="D3440" s="326"/>
      <c r="E3440" s="326"/>
      <c r="F3440" s="326"/>
      <c r="G3440" s="331">
        <v>0.1</v>
      </c>
      <c r="H3440" s="22">
        <f>SUM(I3435:I3439)</f>
        <v>791.58</v>
      </c>
      <c r="I3440" s="22">
        <f t="shared" si="1408"/>
        <v>79.158000000000015</v>
      </c>
      <c r="J3440" s="314"/>
      <c r="K3440" s="314"/>
      <c r="L3440" s="314"/>
      <c r="M3440" s="314"/>
      <c r="N3440" t="s">
        <v>26</v>
      </c>
      <c r="O3440" s="11"/>
      <c r="P3440" s="12"/>
      <c r="Q3440" s="28"/>
      <c r="R3440" s="28"/>
      <c r="S3440" s="28"/>
      <c r="T3440" s="33">
        <v>0.1</v>
      </c>
      <c r="U3440" s="10">
        <f>SUM(V3435:V3439)</f>
        <v>791.58</v>
      </c>
      <c r="V3440" s="10">
        <f t="shared" si="1409"/>
        <v>79.158000000000015</v>
      </c>
      <c r="W3440" s="5"/>
      <c r="X3440" s="5"/>
      <c r="Y3440" s="5"/>
      <c r="Z3440" s="5"/>
    </row>
    <row r="3441" spans="1:26" x14ac:dyDescent="0.25">
      <c r="A3441" s="311"/>
      <c r="B3441" s="324" t="s">
        <v>27</v>
      </c>
      <c r="C3441" s="325"/>
      <c r="D3441" s="326"/>
      <c r="E3441" s="326"/>
      <c r="F3441" s="326"/>
      <c r="G3441" s="22">
        <v>2</v>
      </c>
      <c r="H3441" s="22">
        <v>1.5</v>
      </c>
      <c r="I3441" s="22">
        <f t="shared" si="1408"/>
        <v>3</v>
      </c>
      <c r="J3441" s="314"/>
      <c r="K3441" s="314"/>
      <c r="L3441" s="314"/>
      <c r="M3441" s="314"/>
      <c r="O3441" s="11" t="s">
        <v>27</v>
      </c>
      <c r="P3441" s="12"/>
      <c r="Q3441" s="28"/>
      <c r="R3441" s="28"/>
      <c r="S3441" s="28"/>
      <c r="T3441" s="10">
        <v>2</v>
      </c>
      <c r="U3441" s="231">
        <v>1.65</v>
      </c>
      <c r="V3441" s="10">
        <f t="shared" si="1409"/>
        <v>3.3</v>
      </c>
      <c r="W3441" s="5"/>
      <c r="X3441" s="5"/>
      <c r="Y3441" s="5"/>
      <c r="Z3441" s="5"/>
    </row>
    <row r="3442" spans="1:26" x14ac:dyDescent="0.25">
      <c r="A3442" s="311"/>
      <c r="B3442" s="324" t="s">
        <v>13</v>
      </c>
      <c r="C3442" s="325" t="s">
        <v>14</v>
      </c>
      <c r="D3442" s="326" t="s">
        <v>29</v>
      </c>
      <c r="E3442" s="326"/>
      <c r="F3442" s="326">
        <f>SUM(G3429:G3431)</f>
        <v>3</v>
      </c>
      <c r="G3442" s="332">
        <v>0.25</v>
      </c>
      <c r="H3442" s="22"/>
      <c r="I3442" s="22">
        <f t="shared" si="1408"/>
        <v>0</v>
      </c>
      <c r="J3442" s="314"/>
      <c r="K3442" s="314"/>
      <c r="L3442" s="314"/>
      <c r="M3442" s="314"/>
      <c r="O3442" s="11" t="s">
        <v>13</v>
      </c>
      <c r="P3442" s="12" t="s">
        <v>14</v>
      </c>
      <c r="Q3442" s="28" t="s">
        <v>29</v>
      </c>
      <c r="R3442" s="28"/>
      <c r="S3442" s="28">
        <f>SUM(T3429:T3431)</f>
        <v>3</v>
      </c>
      <c r="T3442" s="34">
        <v>0.25</v>
      </c>
      <c r="U3442" s="22"/>
      <c r="V3442" s="10">
        <f t="shared" si="1409"/>
        <v>0</v>
      </c>
      <c r="W3442" s="5"/>
      <c r="X3442" s="5"/>
      <c r="Y3442" s="5"/>
      <c r="Z3442" s="5"/>
    </row>
    <row r="3443" spans="1:26" x14ac:dyDescent="0.25">
      <c r="A3443" s="311"/>
      <c r="B3443" s="324" t="s">
        <v>13</v>
      </c>
      <c r="C3443" s="325" t="s">
        <v>14</v>
      </c>
      <c r="D3443" s="326" t="s">
        <v>30</v>
      </c>
      <c r="E3443" s="326"/>
      <c r="F3443" s="326">
        <f>SUM(G3432:G3434)</f>
        <v>4</v>
      </c>
      <c r="G3443" s="332">
        <v>0.5</v>
      </c>
      <c r="H3443" s="22"/>
      <c r="I3443" s="22">
        <f t="shared" si="1408"/>
        <v>0</v>
      </c>
      <c r="J3443" s="314"/>
      <c r="K3443" s="314"/>
      <c r="L3443" s="314"/>
      <c r="M3443" s="314"/>
      <c r="O3443" s="11" t="s">
        <v>13</v>
      </c>
      <c r="P3443" s="12" t="s">
        <v>14</v>
      </c>
      <c r="Q3443" s="28" t="s">
        <v>30</v>
      </c>
      <c r="R3443" s="28"/>
      <c r="S3443" s="28">
        <f>SUM(T3432:T3434)</f>
        <v>4</v>
      </c>
      <c r="T3443" s="34">
        <v>0.5</v>
      </c>
      <c r="U3443" s="22"/>
      <c r="V3443" s="10">
        <f t="shared" si="1409"/>
        <v>0</v>
      </c>
      <c r="W3443" s="5"/>
      <c r="X3443" s="5"/>
      <c r="Y3443" s="5"/>
      <c r="Z3443" s="5"/>
    </row>
    <row r="3444" spans="1:26" x14ac:dyDescent="0.25">
      <c r="A3444" s="311"/>
      <c r="B3444" s="324" t="s">
        <v>13</v>
      </c>
      <c r="C3444" s="325" t="s">
        <v>14</v>
      </c>
      <c r="D3444" s="326" t="s">
        <v>60</v>
      </c>
      <c r="E3444" s="326"/>
      <c r="F3444" s="333"/>
      <c r="G3444" s="332"/>
      <c r="H3444" s="22"/>
      <c r="I3444" s="22">
        <f t="shared" si="1408"/>
        <v>0</v>
      </c>
      <c r="J3444" s="314"/>
      <c r="K3444" s="314"/>
      <c r="L3444" s="314"/>
      <c r="M3444" s="314"/>
      <c r="O3444" s="11" t="s">
        <v>13</v>
      </c>
      <c r="P3444" s="12" t="s">
        <v>14</v>
      </c>
      <c r="Q3444" s="28" t="s">
        <v>60</v>
      </c>
      <c r="R3444" s="28"/>
      <c r="S3444" s="69"/>
      <c r="T3444" s="34"/>
      <c r="U3444" s="22"/>
      <c r="V3444" s="10">
        <f t="shared" si="1409"/>
        <v>0</v>
      </c>
      <c r="W3444" s="5"/>
      <c r="X3444" s="5"/>
      <c r="Y3444" s="5"/>
      <c r="Z3444" s="5"/>
    </row>
    <row r="3445" spans="1:26" x14ac:dyDescent="0.25">
      <c r="A3445" s="311"/>
      <c r="B3445" s="324" t="s">
        <v>13</v>
      </c>
      <c r="C3445" s="325" t="s">
        <v>14</v>
      </c>
      <c r="D3445" s="326" t="s">
        <v>247</v>
      </c>
      <c r="E3445" s="326"/>
      <c r="F3445" s="326"/>
      <c r="G3445" s="332">
        <v>1</v>
      </c>
      <c r="H3445" s="22"/>
      <c r="I3445" s="22">
        <f t="shared" si="1408"/>
        <v>0</v>
      </c>
      <c r="J3445" s="314"/>
      <c r="K3445" s="314"/>
      <c r="L3445" s="314"/>
      <c r="M3445" s="314"/>
      <c r="O3445" s="11" t="s">
        <v>13</v>
      </c>
      <c r="P3445" s="12" t="s">
        <v>14</v>
      </c>
      <c r="Q3445" s="28" t="s">
        <v>247</v>
      </c>
      <c r="R3445" s="28"/>
      <c r="S3445" s="28"/>
      <c r="T3445" s="34">
        <v>1</v>
      </c>
      <c r="U3445" s="22"/>
      <c r="V3445" s="10">
        <f t="shared" si="1409"/>
        <v>0</v>
      </c>
      <c r="W3445" s="5"/>
      <c r="X3445" s="5"/>
      <c r="Y3445" s="5"/>
      <c r="Z3445" s="5"/>
    </row>
    <row r="3446" spans="1:26" x14ac:dyDescent="0.25">
      <c r="A3446" s="311"/>
      <c r="B3446" s="324" t="s">
        <v>13</v>
      </c>
      <c r="C3446" s="325" t="s">
        <v>15</v>
      </c>
      <c r="D3446" s="326" t="s">
        <v>1207</v>
      </c>
      <c r="E3446" s="326"/>
      <c r="F3446" s="326">
        <v>12</v>
      </c>
      <c r="G3446" s="332">
        <v>12</v>
      </c>
      <c r="H3446" s="22"/>
      <c r="I3446" s="22">
        <f t="shared" si="1408"/>
        <v>0</v>
      </c>
      <c r="J3446" s="314"/>
      <c r="K3446" s="314"/>
      <c r="L3446" s="314"/>
      <c r="M3446" s="314"/>
      <c r="O3446" s="11" t="s">
        <v>13</v>
      </c>
      <c r="P3446" s="12" t="s">
        <v>15</v>
      </c>
      <c r="Q3446" s="28" t="s">
        <v>1207</v>
      </c>
      <c r="R3446" s="28"/>
      <c r="S3446" s="28">
        <v>12</v>
      </c>
      <c r="T3446" s="34">
        <v>12</v>
      </c>
      <c r="U3446" s="22"/>
      <c r="V3446" s="10">
        <f t="shared" si="1409"/>
        <v>0</v>
      </c>
      <c r="W3446" s="5"/>
      <c r="X3446" s="5"/>
      <c r="Y3446" s="5"/>
      <c r="Z3446" s="5"/>
    </row>
    <row r="3447" spans="1:26" x14ac:dyDescent="0.25">
      <c r="A3447" s="311"/>
      <c r="B3447" s="324" t="s">
        <v>13</v>
      </c>
      <c r="C3447" s="325" t="s">
        <v>15</v>
      </c>
      <c r="D3447" s="326" t="s">
        <v>1188</v>
      </c>
      <c r="E3447" s="326"/>
      <c r="F3447" s="326"/>
      <c r="G3447" s="332">
        <v>24</v>
      </c>
      <c r="H3447" s="22"/>
      <c r="I3447" s="22">
        <f t="shared" si="1408"/>
        <v>0</v>
      </c>
      <c r="J3447" s="314"/>
      <c r="K3447" s="314"/>
      <c r="L3447" s="314"/>
      <c r="M3447" s="314"/>
      <c r="O3447" s="11" t="s">
        <v>13</v>
      </c>
      <c r="P3447" s="12" t="s">
        <v>15</v>
      </c>
      <c r="Q3447" s="28" t="s">
        <v>1188</v>
      </c>
      <c r="R3447" s="28"/>
      <c r="S3447" s="28"/>
      <c r="T3447" s="34">
        <v>24</v>
      </c>
      <c r="U3447" s="22"/>
      <c r="V3447" s="10">
        <f t="shared" si="1409"/>
        <v>0</v>
      </c>
      <c r="W3447" s="5"/>
      <c r="X3447" s="5"/>
      <c r="Y3447" s="5"/>
      <c r="Z3447" s="5"/>
    </row>
    <row r="3448" spans="1:26" x14ac:dyDescent="0.25">
      <c r="A3448" s="311"/>
      <c r="B3448" s="324" t="s">
        <v>13</v>
      </c>
      <c r="C3448" s="325" t="s">
        <v>15</v>
      </c>
      <c r="D3448" s="326"/>
      <c r="E3448" s="326"/>
      <c r="F3448" s="326"/>
      <c r="G3448" s="332"/>
      <c r="H3448" s="22"/>
      <c r="I3448" s="22">
        <f t="shared" si="1408"/>
        <v>0</v>
      </c>
      <c r="J3448" s="314"/>
      <c r="K3448" s="314"/>
      <c r="L3448" s="314"/>
      <c r="M3448" s="314"/>
      <c r="O3448" s="11" t="s">
        <v>13</v>
      </c>
      <c r="P3448" s="12" t="s">
        <v>15</v>
      </c>
      <c r="Q3448" s="28"/>
      <c r="R3448" s="28"/>
      <c r="S3448" s="28"/>
      <c r="T3448" s="34"/>
      <c r="U3448" s="22"/>
      <c r="V3448" s="10">
        <f t="shared" si="1409"/>
        <v>0</v>
      </c>
      <c r="W3448" s="5"/>
      <c r="X3448" s="5"/>
      <c r="Y3448" s="5"/>
      <c r="Z3448" s="5"/>
    </row>
    <row r="3449" spans="1:26" x14ac:dyDescent="0.25">
      <c r="A3449" s="311"/>
      <c r="B3449" s="324" t="s">
        <v>13</v>
      </c>
      <c r="C3449" s="325" t="s">
        <v>16</v>
      </c>
      <c r="D3449" s="326"/>
      <c r="E3449" s="326"/>
      <c r="F3449" s="326"/>
      <c r="G3449" s="332">
        <v>4</v>
      </c>
      <c r="H3449" s="22"/>
      <c r="I3449" s="22">
        <f t="shared" si="1408"/>
        <v>0</v>
      </c>
      <c r="J3449" s="314"/>
      <c r="K3449" s="314"/>
      <c r="L3449" s="314"/>
      <c r="M3449" s="314"/>
      <c r="O3449" s="11" t="s">
        <v>13</v>
      </c>
      <c r="P3449" s="12" t="s">
        <v>16</v>
      </c>
      <c r="Q3449" s="28"/>
      <c r="R3449" s="28"/>
      <c r="S3449" s="28"/>
      <c r="T3449" s="232">
        <v>4.25</v>
      </c>
      <c r="U3449" s="22"/>
      <c r="V3449" s="10">
        <f t="shared" si="1409"/>
        <v>0</v>
      </c>
      <c r="W3449" s="5"/>
      <c r="X3449" s="5"/>
      <c r="Y3449" s="5"/>
      <c r="Z3449" s="5"/>
    </row>
    <row r="3450" spans="1:26" x14ac:dyDescent="0.25">
      <c r="A3450" s="311"/>
      <c r="B3450" s="324" t="s">
        <v>13</v>
      </c>
      <c r="C3450" s="325" t="s">
        <v>16</v>
      </c>
      <c r="D3450" s="326"/>
      <c r="E3450" s="326"/>
      <c r="F3450" s="326"/>
      <c r="G3450" s="332"/>
      <c r="H3450" s="22"/>
      <c r="I3450" s="22">
        <f t="shared" si="1408"/>
        <v>0</v>
      </c>
      <c r="J3450" s="314"/>
      <c r="K3450" s="314"/>
      <c r="L3450" s="314"/>
      <c r="M3450" s="314"/>
      <c r="O3450" s="11" t="s">
        <v>13</v>
      </c>
      <c r="P3450" s="12" t="s">
        <v>16</v>
      </c>
      <c r="Q3450" s="28"/>
      <c r="R3450" s="28"/>
      <c r="S3450" s="28"/>
      <c r="T3450" s="34"/>
      <c r="U3450" s="22"/>
      <c r="V3450" s="10">
        <f t="shared" si="1409"/>
        <v>0</v>
      </c>
      <c r="W3450" s="5"/>
      <c r="X3450" s="5"/>
      <c r="Y3450" s="5"/>
      <c r="Z3450" s="5"/>
    </row>
    <row r="3451" spans="1:26" x14ac:dyDescent="0.25">
      <c r="A3451" s="311"/>
      <c r="B3451" s="324" t="s">
        <v>21</v>
      </c>
      <c r="C3451" s="325" t="s">
        <v>14</v>
      </c>
      <c r="D3451" s="326"/>
      <c r="E3451" s="326"/>
      <c r="F3451" s="326"/>
      <c r="G3451" s="22">
        <f>SUM(G3442:G3445)</f>
        <v>1.75</v>
      </c>
      <c r="H3451" s="22">
        <v>37.42</v>
      </c>
      <c r="I3451" s="22">
        <f t="shared" si="1408"/>
        <v>65.484999999999999</v>
      </c>
      <c r="J3451" s="314"/>
      <c r="K3451" s="314">
        <f>SUM(G3451)*I3427</f>
        <v>1.75</v>
      </c>
      <c r="L3451" s="314"/>
      <c r="M3451" s="314"/>
      <c r="O3451" s="11" t="s">
        <v>21</v>
      </c>
      <c r="P3451" s="12" t="s">
        <v>14</v>
      </c>
      <c r="Q3451" s="28"/>
      <c r="R3451" s="28"/>
      <c r="S3451" s="28"/>
      <c r="T3451" s="22">
        <f>SUM(T3442:T3445)</f>
        <v>1.75</v>
      </c>
      <c r="U3451" s="10">
        <v>37.42</v>
      </c>
      <c r="V3451" s="10">
        <f t="shared" si="1409"/>
        <v>65.484999999999999</v>
      </c>
      <c r="W3451" s="5"/>
      <c r="X3451" s="5">
        <f>SUM(T3451)*V3427</f>
        <v>1.75</v>
      </c>
      <c r="Y3451" s="5"/>
      <c r="Z3451" s="5"/>
    </row>
    <row r="3452" spans="1:26" x14ac:dyDescent="0.25">
      <c r="A3452" s="311"/>
      <c r="B3452" s="324" t="s">
        <v>21</v>
      </c>
      <c r="C3452" s="325" t="s">
        <v>15</v>
      </c>
      <c r="D3452" s="326"/>
      <c r="E3452" s="326"/>
      <c r="F3452" s="326"/>
      <c r="G3452" s="22">
        <f>SUM(G3446:G3448)</f>
        <v>36</v>
      </c>
      <c r="H3452" s="22">
        <v>37.42</v>
      </c>
      <c r="I3452" s="22">
        <f t="shared" si="1408"/>
        <v>1347.1200000000001</v>
      </c>
      <c r="J3452" s="314"/>
      <c r="K3452" s="314"/>
      <c r="L3452" s="314">
        <f>SUM(G3452)</f>
        <v>36</v>
      </c>
      <c r="M3452" s="314"/>
      <c r="O3452" s="11" t="s">
        <v>21</v>
      </c>
      <c r="P3452" s="12" t="s">
        <v>15</v>
      </c>
      <c r="Q3452" s="28"/>
      <c r="R3452" s="28"/>
      <c r="S3452" s="28"/>
      <c r="T3452" s="22">
        <f>SUM(T3446:T3448)</f>
        <v>36</v>
      </c>
      <c r="U3452" s="10">
        <v>37.42</v>
      </c>
      <c r="V3452" s="10">
        <f t="shared" si="1409"/>
        <v>1347.1200000000001</v>
      </c>
      <c r="W3452" s="5"/>
      <c r="X3452" s="5"/>
      <c r="Y3452" s="5">
        <f>SUM(T3452)</f>
        <v>36</v>
      </c>
      <c r="Z3452" s="5"/>
    </row>
    <row r="3453" spans="1:26" x14ac:dyDescent="0.25">
      <c r="A3453" s="311"/>
      <c r="B3453" s="324" t="s">
        <v>21</v>
      </c>
      <c r="C3453" s="325" t="s">
        <v>16</v>
      </c>
      <c r="D3453" s="326"/>
      <c r="E3453" s="326"/>
      <c r="F3453" s="326"/>
      <c r="G3453" s="22">
        <f>SUM(G3449:G3450)</f>
        <v>4</v>
      </c>
      <c r="H3453" s="22">
        <v>37.42</v>
      </c>
      <c r="I3453" s="22">
        <f t="shared" si="1408"/>
        <v>149.68</v>
      </c>
      <c r="J3453" s="314"/>
      <c r="K3453" s="314"/>
      <c r="L3453" s="314"/>
      <c r="M3453" s="314">
        <f>SUM(G3453)*I3427</f>
        <v>4</v>
      </c>
      <c r="O3453" s="11" t="s">
        <v>21</v>
      </c>
      <c r="P3453" s="12" t="s">
        <v>16</v>
      </c>
      <c r="Q3453" s="28"/>
      <c r="R3453" s="28"/>
      <c r="S3453" s="28"/>
      <c r="T3453" s="22">
        <f>SUM(T3449:T3450)</f>
        <v>4.25</v>
      </c>
      <c r="U3453" s="10">
        <v>37.42</v>
      </c>
      <c r="V3453" s="10">
        <f t="shared" si="1409"/>
        <v>159.035</v>
      </c>
      <c r="W3453" s="5"/>
      <c r="X3453" s="5"/>
      <c r="Y3453" s="5"/>
      <c r="Z3453" s="5">
        <f>SUM(T3453)*V3427</f>
        <v>4.25</v>
      </c>
    </row>
    <row r="3454" spans="1:26" x14ac:dyDescent="0.25">
      <c r="A3454" s="311"/>
      <c r="B3454" s="324" t="s">
        <v>13</v>
      </c>
      <c r="C3454" s="325" t="s">
        <v>17</v>
      </c>
      <c r="D3454" s="326"/>
      <c r="E3454" s="326"/>
      <c r="F3454" s="326"/>
      <c r="G3454" s="332">
        <v>1</v>
      </c>
      <c r="H3454" s="22">
        <v>37.42</v>
      </c>
      <c r="I3454" s="22">
        <f t="shared" si="1408"/>
        <v>37.42</v>
      </c>
      <c r="J3454" s="314"/>
      <c r="K3454" s="314"/>
      <c r="L3454" s="314">
        <f>SUM(G3454)*I3427</f>
        <v>1</v>
      </c>
      <c r="M3454" s="314"/>
      <c r="O3454" s="11" t="s">
        <v>13</v>
      </c>
      <c r="P3454" s="12" t="s">
        <v>17</v>
      </c>
      <c r="Q3454" s="28"/>
      <c r="R3454" s="28"/>
      <c r="S3454" s="28"/>
      <c r="T3454" s="34">
        <v>1</v>
      </c>
      <c r="U3454" s="10">
        <v>37.42</v>
      </c>
      <c r="V3454" s="10">
        <f t="shared" si="1409"/>
        <v>37.42</v>
      </c>
      <c r="W3454" s="5"/>
      <c r="X3454" s="5"/>
      <c r="Y3454" s="5">
        <f>SUM(T3454)*V3427</f>
        <v>1</v>
      </c>
      <c r="Z3454" s="5"/>
    </row>
    <row r="3455" spans="1:26" x14ac:dyDescent="0.25">
      <c r="A3455" s="311"/>
      <c r="B3455" s="324" t="s">
        <v>12</v>
      </c>
      <c r="C3455" s="325"/>
      <c r="D3455" s="326"/>
      <c r="E3455" s="326"/>
      <c r="F3455" s="326"/>
      <c r="G3455" s="22"/>
      <c r="H3455" s="22">
        <v>37.42</v>
      </c>
      <c r="I3455" s="22">
        <f t="shared" si="1408"/>
        <v>0</v>
      </c>
      <c r="J3455" s="314"/>
      <c r="K3455" s="314"/>
      <c r="L3455" s="314"/>
      <c r="M3455" s="314"/>
      <c r="O3455" s="11" t="s">
        <v>12</v>
      </c>
      <c r="P3455" s="12"/>
      <c r="Q3455" s="28"/>
      <c r="R3455" s="28"/>
      <c r="S3455" s="28"/>
      <c r="T3455" s="10"/>
      <c r="U3455" s="10">
        <v>37.42</v>
      </c>
      <c r="V3455" s="10">
        <f t="shared" si="1409"/>
        <v>0</v>
      </c>
      <c r="W3455" s="5"/>
      <c r="X3455" s="5"/>
      <c r="Y3455" s="5"/>
      <c r="Z3455" s="5"/>
    </row>
    <row r="3456" spans="1:26" x14ac:dyDescent="0.25">
      <c r="A3456" s="311"/>
      <c r="B3456" s="324" t="s">
        <v>11</v>
      </c>
      <c r="C3456" s="325"/>
      <c r="D3456" s="326"/>
      <c r="E3456" s="326"/>
      <c r="F3456" s="326"/>
      <c r="G3456" s="22">
        <v>1</v>
      </c>
      <c r="H3456" s="22">
        <f>SUM(I3429:I3455)*0.01</f>
        <v>24.994632500000002</v>
      </c>
      <c r="I3456" s="22">
        <f>SUM(G3456*H3456)</f>
        <v>24.994632500000002</v>
      </c>
      <c r="J3456" s="314"/>
      <c r="K3456" s="314"/>
      <c r="L3456" s="314"/>
      <c r="M3456" s="314"/>
      <c r="O3456" s="11" t="s">
        <v>11</v>
      </c>
      <c r="P3456" s="12"/>
      <c r="Q3456" s="28"/>
      <c r="R3456" s="28"/>
      <c r="S3456" s="28"/>
      <c r="T3456" s="10">
        <v>1</v>
      </c>
      <c r="U3456" s="10">
        <f>SUM(V3429:V3455)*0.01</f>
        <v>25.129807500000002</v>
      </c>
      <c r="V3456" s="10">
        <f>SUM(T3456*U3456)</f>
        <v>25.129807500000002</v>
      </c>
      <c r="W3456" s="5"/>
      <c r="X3456" s="5"/>
      <c r="Y3456" s="5"/>
      <c r="Z3456" s="5"/>
    </row>
    <row r="3457" spans="1:26" x14ac:dyDescent="0.25">
      <c r="A3457" s="319"/>
      <c r="B3457" s="318" t="s">
        <v>10</v>
      </c>
      <c r="C3457" s="319"/>
      <c r="D3457" s="320"/>
      <c r="E3457" s="320"/>
      <c r="F3457" s="320"/>
      <c r="G3457" s="321">
        <f>SUM(G3451:G3454)</f>
        <v>42.75</v>
      </c>
      <c r="H3457" s="321"/>
      <c r="I3457" s="321">
        <f>SUM(I3429:I3456)</f>
        <v>2524.4578825000003</v>
      </c>
      <c r="J3457" s="321">
        <f>SUM(I3457)*I3427</f>
        <v>2524.4578825000003</v>
      </c>
      <c r="K3457" s="321">
        <f>SUM(K3451:K3456)</f>
        <v>1.75</v>
      </c>
      <c r="L3457" s="321">
        <f t="shared" ref="L3457:M3457" si="1410">SUM(L3451:L3456)</f>
        <v>37</v>
      </c>
      <c r="M3457" s="321">
        <f t="shared" si="1410"/>
        <v>4</v>
      </c>
      <c r="N3457" s="2"/>
      <c r="O3457" s="8" t="s">
        <v>10</v>
      </c>
      <c r="P3457" s="2"/>
      <c r="Q3457" s="27"/>
      <c r="R3457" s="27"/>
      <c r="S3457" s="27"/>
      <c r="T3457" s="6">
        <f>SUM(T3451:T3454)</f>
        <v>43</v>
      </c>
      <c r="U3457" s="6"/>
      <c r="V3457" s="6">
        <f>SUM(V3429:V3456)</f>
        <v>2538.1105575000001</v>
      </c>
      <c r="W3457" s="6">
        <f>SUM(V3457)*V3427</f>
        <v>2538.1105575000001</v>
      </c>
      <c r="X3457" s="6">
        <f>SUM(X3451:X3456)</f>
        <v>1.75</v>
      </c>
      <c r="Y3457" s="6">
        <f t="shared" ref="Y3457:Z3457" si="1411">SUM(Y3451:Y3456)</f>
        <v>37</v>
      </c>
      <c r="Z3457" s="6">
        <f t="shared" si="1411"/>
        <v>4.25</v>
      </c>
    </row>
    <row r="3458" spans="1:26" ht="15.6" x14ac:dyDescent="0.3">
      <c r="A3458" s="309" t="s">
        <v>9</v>
      </c>
      <c r="B3458" s="373" t="s">
        <v>1558</v>
      </c>
      <c r="C3458" s="370">
        <f>'[1]JMS SHEDULE OF WORKS'!E195</f>
        <v>0</v>
      </c>
      <c r="D3458" s="311"/>
      <c r="E3458" s="311"/>
      <c r="F3458" s="314">
        <f>'[1]JMS SHEDULE OF WORKS'!J195</f>
        <v>0</v>
      </c>
      <c r="G3458" s="311"/>
      <c r="H3458" s="311" t="s">
        <v>22</v>
      </c>
      <c r="I3458" s="371">
        <v>1</v>
      </c>
      <c r="J3458" s="311"/>
      <c r="K3458" s="311"/>
      <c r="L3458" s="311"/>
      <c r="M3458" s="311"/>
      <c r="N3458" s="3" t="s">
        <v>9</v>
      </c>
      <c r="O3458" s="368" t="s">
        <v>1558</v>
      </c>
      <c r="P3458" s="175">
        <f>'[1]JMS SHEDULE OF WORKS'!R195</f>
        <v>0</v>
      </c>
      <c r="S3458" s="5">
        <f>'[1]JMS SHEDULE OF WORKS'!W195</f>
        <v>0</v>
      </c>
      <c r="U3458" t="s">
        <v>22</v>
      </c>
      <c r="V3458" s="176">
        <v>1</v>
      </c>
    </row>
    <row r="3459" spans="1:26" x14ac:dyDescent="0.25">
      <c r="A3459" s="374" t="s">
        <v>1544</v>
      </c>
      <c r="B3459" s="318" t="s">
        <v>3</v>
      </c>
      <c r="C3459" s="319" t="s">
        <v>4</v>
      </c>
      <c r="D3459" s="319" t="s">
        <v>5</v>
      </c>
      <c r="E3459" s="319" t="s">
        <v>5</v>
      </c>
      <c r="F3459" s="319" t="s">
        <v>23</v>
      </c>
      <c r="G3459" s="319" t="s">
        <v>6</v>
      </c>
      <c r="H3459" s="319" t="s">
        <v>7</v>
      </c>
      <c r="I3459" s="319" t="s">
        <v>8</v>
      </c>
      <c r="J3459" s="319"/>
      <c r="K3459" s="319" t="s">
        <v>18</v>
      </c>
      <c r="L3459" s="319" t="s">
        <v>19</v>
      </c>
      <c r="M3459" s="319" t="s">
        <v>20</v>
      </c>
      <c r="N3459" s="182" t="s">
        <v>1544</v>
      </c>
      <c r="O3459" s="8" t="s">
        <v>3</v>
      </c>
      <c r="P3459" s="2" t="s">
        <v>4</v>
      </c>
      <c r="Q3459" s="2" t="s">
        <v>5</v>
      </c>
      <c r="R3459" s="2" t="s">
        <v>5</v>
      </c>
      <c r="S3459" s="2" t="s">
        <v>23</v>
      </c>
      <c r="T3459" s="2" t="s">
        <v>6</v>
      </c>
      <c r="U3459" s="2" t="s">
        <v>7</v>
      </c>
      <c r="V3459" s="2" t="s">
        <v>8</v>
      </c>
      <c r="W3459" s="2"/>
      <c r="X3459" s="2" t="s">
        <v>18</v>
      </c>
      <c r="Y3459" s="2" t="s">
        <v>19</v>
      </c>
      <c r="Z3459" s="2" t="s">
        <v>20</v>
      </c>
    </row>
    <row r="3460" spans="1:26" x14ac:dyDescent="0.25">
      <c r="A3460" s="323" t="s">
        <v>24</v>
      </c>
      <c r="B3460" s="324" t="s">
        <v>1250</v>
      </c>
      <c r="C3460" s="325" t="s">
        <v>1266</v>
      </c>
      <c r="D3460" s="326">
        <v>0.1</v>
      </c>
      <c r="E3460" s="326">
        <v>3.7999999999999999E-2</v>
      </c>
      <c r="F3460" s="326">
        <f t="shared" ref="F3460:F3468" si="1412">SUM(D3460*E3460)</f>
        <v>3.8E-3</v>
      </c>
      <c r="G3460" s="22">
        <v>12</v>
      </c>
      <c r="H3460" s="22">
        <v>3190</v>
      </c>
      <c r="I3460" s="22">
        <f t="shared" ref="I3460:I3468" si="1413">SUM(F3460*G3460)*H3460</f>
        <v>145.464</v>
      </c>
      <c r="J3460" s="314"/>
      <c r="K3460" s="314"/>
      <c r="L3460" s="314"/>
      <c r="M3460" s="314"/>
      <c r="N3460" s="30" t="s">
        <v>24</v>
      </c>
      <c r="O3460" s="11" t="s">
        <v>1250</v>
      </c>
      <c r="P3460" s="12" t="s">
        <v>1266</v>
      </c>
      <c r="Q3460" s="28">
        <v>0.1</v>
      </c>
      <c r="R3460" s="28">
        <v>3.7999999999999999E-2</v>
      </c>
      <c r="S3460" s="28">
        <f t="shared" ref="S3460:S3464" si="1414">SUM(Q3460*R3460)</f>
        <v>3.8E-3</v>
      </c>
      <c r="T3460" s="10">
        <v>12</v>
      </c>
      <c r="U3460" s="231">
        <v>3828</v>
      </c>
      <c r="V3460" s="10">
        <f t="shared" ref="V3460:V3468" si="1415">SUM(S3460*T3460)*U3460</f>
        <v>174.55680000000001</v>
      </c>
      <c r="W3460" s="5"/>
      <c r="X3460" s="5"/>
      <c r="Y3460" s="5"/>
      <c r="Z3460" s="5"/>
    </row>
    <row r="3461" spans="1:26" x14ac:dyDescent="0.25">
      <c r="A3461" s="323" t="s">
        <v>24</v>
      </c>
      <c r="B3461" s="324" t="s">
        <v>1298</v>
      </c>
      <c r="C3461" s="325" t="s">
        <v>1212</v>
      </c>
      <c r="D3461" s="326">
        <v>0.5</v>
      </c>
      <c r="E3461" s="326">
        <v>0.5</v>
      </c>
      <c r="F3461" s="326">
        <f t="shared" si="1412"/>
        <v>0.25</v>
      </c>
      <c r="G3461" s="22">
        <v>2</v>
      </c>
      <c r="H3461" s="22">
        <v>550</v>
      </c>
      <c r="I3461" s="22">
        <f t="shared" si="1413"/>
        <v>275</v>
      </c>
      <c r="J3461" s="314"/>
      <c r="K3461" s="314"/>
      <c r="L3461" s="314"/>
      <c r="M3461" s="314"/>
      <c r="N3461" s="30" t="s">
        <v>24</v>
      </c>
      <c r="O3461" s="11" t="s">
        <v>1298</v>
      </c>
      <c r="P3461" s="12" t="s">
        <v>1212</v>
      </c>
      <c r="Q3461" s="28">
        <v>0.5</v>
      </c>
      <c r="R3461" s="28">
        <v>0.5</v>
      </c>
      <c r="S3461" s="28">
        <f t="shared" si="1414"/>
        <v>0.25</v>
      </c>
      <c r="T3461" s="10">
        <v>2</v>
      </c>
      <c r="U3461" s="10">
        <v>550</v>
      </c>
      <c r="V3461" s="10">
        <f t="shared" si="1415"/>
        <v>275</v>
      </c>
      <c r="W3461" s="5"/>
      <c r="X3461" s="5"/>
      <c r="Y3461" s="5"/>
      <c r="Z3461" s="5"/>
    </row>
    <row r="3462" spans="1:26" x14ac:dyDescent="0.25">
      <c r="A3462" s="323" t="s">
        <v>24</v>
      </c>
      <c r="B3462" s="324"/>
      <c r="C3462" s="325"/>
      <c r="D3462" s="326"/>
      <c r="E3462" s="326"/>
      <c r="F3462" s="326">
        <f t="shared" si="1412"/>
        <v>0</v>
      </c>
      <c r="G3462" s="22"/>
      <c r="H3462" s="22"/>
      <c r="I3462" s="22">
        <f t="shared" si="1413"/>
        <v>0</v>
      </c>
      <c r="J3462" s="314"/>
      <c r="K3462" s="314"/>
      <c r="L3462" s="314"/>
      <c r="M3462" s="314"/>
      <c r="N3462" s="30" t="s">
        <v>24</v>
      </c>
      <c r="O3462" s="11"/>
      <c r="P3462" s="12"/>
      <c r="Q3462" s="28"/>
      <c r="R3462" s="28"/>
      <c r="S3462" s="28">
        <f t="shared" si="1414"/>
        <v>0</v>
      </c>
      <c r="T3462" s="10"/>
      <c r="U3462" s="10"/>
      <c r="V3462" s="10">
        <f t="shared" si="1415"/>
        <v>0</v>
      </c>
      <c r="W3462" s="5"/>
      <c r="X3462" s="5"/>
      <c r="Y3462" s="5"/>
      <c r="Z3462" s="5"/>
    </row>
    <row r="3463" spans="1:26" x14ac:dyDescent="0.25">
      <c r="A3463" s="327" t="s">
        <v>25</v>
      </c>
      <c r="B3463" s="324" t="s">
        <v>1222</v>
      </c>
      <c r="C3463" s="325" t="s">
        <v>1195</v>
      </c>
      <c r="D3463" s="326">
        <v>0.45</v>
      </c>
      <c r="E3463" s="326">
        <v>0.6</v>
      </c>
      <c r="F3463" s="326">
        <f t="shared" si="1412"/>
        <v>0.27</v>
      </c>
      <c r="G3463" s="22">
        <v>2</v>
      </c>
      <c r="H3463" s="23">
        <v>12</v>
      </c>
      <c r="I3463" s="22">
        <f t="shared" si="1413"/>
        <v>6.48</v>
      </c>
      <c r="J3463" s="314"/>
      <c r="K3463" s="314"/>
      <c r="L3463" s="314"/>
      <c r="M3463" s="314"/>
      <c r="N3463" s="31" t="s">
        <v>25</v>
      </c>
      <c r="O3463" s="11" t="s">
        <v>1222</v>
      </c>
      <c r="P3463" s="12" t="s">
        <v>1195</v>
      </c>
      <c r="Q3463" s="28">
        <v>0.45</v>
      </c>
      <c r="R3463" s="28">
        <v>0.6</v>
      </c>
      <c r="S3463" s="28">
        <f t="shared" si="1414"/>
        <v>0.27</v>
      </c>
      <c r="T3463" s="10">
        <v>2</v>
      </c>
      <c r="U3463" s="15">
        <v>12</v>
      </c>
      <c r="V3463" s="10">
        <f t="shared" si="1415"/>
        <v>6.48</v>
      </c>
      <c r="W3463" s="5"/>
      <c r="X3463" s="5"/>
      <c r="Y3463" s="5"/>
      <c r="Z3463" s="5"/>
    </row>
    <row r="3464" spans="1:26" x14ac:dyDescent="0.25">
      <c r="A3464" s="327" t="s">
        <v>25</v>
      </c>
      <c r="B3464" s="324" t="s">
        <v>1295</v>
      </c>
      <c r="C3464" s="325" t="s">
        <v>1195</v>
      </c>
      <c r="D3464" s="326">
        <v>0.45</v>
      </c>
      <c r="E3464" s="326">
        <v>0.3</v>
      </c>
      <c r="F3464" s="326">
        <f t="shared" si="1412"/>
        <v>0.13500000000000001</v>
      </c>
      <c r="G3464" s="22">
        <v>2</v>
      </c>
      <c r="H3464" s="23">
        <v>12</v>
      </c>
      <c r="I3464" s="22">
        <f t="shared" si="1413"/>
        <v>3.24</v>
      </c>
      <c r="J3464" s="314"/>
      <c r="K3464" s="314"/>
      <c r="L3464" s="314"/>
      <c r="M3464" s="314"/>
      <c r="N3464" s="31" t="s">
        <v>25</v>
      </c>
      <c r="O3464" s="11" t="s">
        <v>1295</v>
      </c>
      <c r="P3464" s="12" t="s">
        <v>1195</v>
      </c>
      <c r="Q3464" s="28">
        <v>0.45</v>
      </c>
      <c r="R3464" s="28">
        <v>0.3</v>
      </c>
      <c r="S3464" s="28">
        <f t="shared" si="1414"/>
        <v>0.13500000000000001</v>
      </c>
      <c r="T3464" s="10">
        <v>2</v>
      </c>
      <c r="U3464" s="15">
        <v>12</v>
      </c>
      <c r="V3464" s="10">
        <f t="shared" si="1415"/>
        <v>3.24</v>
      </c>
      <c r="W3464" s="5"/>
      <c r="X3464" s="5"/>
      <c r="Y3464" s="5"/>
      <c r="Z3464" s="5"/>
    </row>
    <row r="3465" spans="1:26" x14ac:dyDescent="0.25">
      <c r="A3465" s="327" t="s">
        <v>25</v>
      </c>
      <c r="B3465" s="324" t="s">
        <v>1175</v>
      </c>
      <c r="C3465" s="325" t="s">
        <v>1195</v>
      </c>
      <c r="D3465" s="326">
        <v>0.6</v>
      </c>
      <c r="E3465" s="326">
        <v>0.3</v>
      </c>
      <c r="F3465" s="326">
        <f t="shared" ref="F3465:F3467" si="1416">SUM(D3465*E3465)</f>
        <v>0.18</v>
      </c>
      <c r="G3465" s="22">
        <v>2</v>
      </c>
      <c r="H3465" s="23">
        <v>12</v>
      </c>
      <c r="I3465" s="22">
        <f t="shared" si="1413"/>
        <v>4.32</v>
      </c>
      <c r="J3465" s="314"/>
      <c r="K3465" s="314"/>
      <c r="L3465" s="314"/>
      <c r="M3465" s="314"/>
      <c r="N3465" s="31" t="s">
        <v>25</v>
      </c>
      <c r="O3465" s="11" t="s">
        <v>1175</v>
      </c>
      <c r="P3465" s="12" t="s">
        <v>1195</v>
      </c>
      <c r="Q3465" s="28">
        <v>0.6</v>
      </c>
      <c r="R3465" s="28">
        <v>0.3</v>
      </c>
      <c r="S3465" s="28">
        <f t="shared" ref="S3465:S3467" si="1417">SUM(Q3465*R3465)</f>
        <v>0.18</v>
      </c>
      <c r="T3465" s="10">
        <v>2</v>
      </c>
      <c r="U3465" s="15">
        <v>12</v>
      </c>
      <c r="V3465" s="10">
        <f t="shared" si="1415"/>
        <v>4.32</v>
      </c>
      <c r="W3465" s="5"/>
      <c r="X3465" s="5"/>
      <c r="Y3465" s="5"/>
      <c r="Z3465" s="5"/>
    </row>
    <row r="3466" spans="1:26" x14ac:dyDescent="0.25">
      <c r="A3466" s="327" t="s">
        <v>25</v>
      </c>
      <c r="B3466" s="324" t="s">
        <v>1296</v>
      </c>
      <c r="C3466" s="325" t="s">
        <v>1195</v>
      </c>
      <c r="D3466" s="326">
        <v>0.45</v>
      </c>
      <c r="E3466" s="326">
        <v>0.65</v>
      </c>
      <c r="F3466" s="326">
        <f t="shared" si="1416"/>
        <v>0.29250000000000004</v>
      </c>
      <c r="G3466" s="22">
        <v>1</v>
      </c>
      <c r="H3466" s="23">
        <v>12</v>
      </c>
      <c r="I3466" s="22">
        <f t="shared" si="1413"/>
        <v>3.5100000000000007</v>
      </c>
      <c r="J3466" s="314"/>
      <c r="K3466" s="314"/>
      <c r="L3466" s="314"/>
      <c r="M3466" s="314"/>
      <c r="N3466" s="31" t="s">
        <v>25</v>
      </c>
      <c r="O3466" s="11" t="s">
        <v>1296</v>
      </c>
      <c r="P3466" s="12" t="s">
        <v>1195</v>
      </c>
      <c r="Q3466" s="28">
        <v>0.45</v>
      </c>
      <c r="R3466" s="28">
        <v>0.65</v>
      </c>
      <c r="S3466" s="28">
        <f t="shared" si="1417"/>
        <v>0.29250000000000004</v>
      </c>
      <c r="T3466" s="10">
        <v>1</v>
      </c>
      <c r="U3466" s="15">
        <v>12</v>
      </c>
      <c r="V3466" s="10">
        <f t="shared" si="1415"/>
        <v>3.5100000000000007</v>
      </c>
      <c r="W3466" s="5"/>
      <c r="X3466" s="5"/>
      <c r="Y3466" s="5"/>
      <c r="Z3466" s="5"/>
    </row>
    <row r="3467" spans="1:26" x14ac:dyDescent="0.25">
      <c r="A3467" s="327" t="s">
        <v>25</v>
      </c>
      <c r="B3467" s="324" t="s">
        <v>1188</v>
      </c>
      <c r="C3467" s="325" t="s">
        <v>1304</v>
      </c>
      <c r="D3467" s="326">
        <v>0.6</v>
      </c>
      <c r="E3467" s="326">
        <v>0.3</v>
      </c>
      <c r="F3467" s="326">
        <f t="shared" si="1416"/>
        <v>0.18</v>
      </c>
      <c r="G3467" s="22">
        <v>1</v>
      </c>
      <c r="H3467" s="23">
        <v>40</v>
      </c>
      <c r="I3467" s="22">
        <f t="shared" si="1413"/>
        <v>7.1999999999999993</v>
      </c>
      <c r="J3467" s="314"/>
      <c r="K3467" s="314"/>
      <c r="L3467" s="314"/>
      <c r="M3467" s="314"/>
      <c r="N3467" s="31" t="s">
        <v>25</v>
      </c>
      <c r="O3467" s="11" t="s">
        <v>1188</v>
      </c>
      <c r="P3467" s="12" t="s">
        <v>1304</v>
      </c>
      <c r="Q3467" s="28">
        <v>0.6</v>
      </c>
      <c r="R3467" s="28">
        <v>0.3</v>
      </c>
      <c r="S3467" s="28">
        <f t="shared" si="1417"/>
        <v>0.18</v>
      </c>
      <c r="T3467" s="10">
        <v>1</v>
      </c>
      <c r="U3467" s="15">
        <v>40</v>
      </c>
      <c r="V3467" s="10">
        <f t="shared" si="1415"/>
        <v>7.1999999999999993</v>
      </c>
      <c r="W3467" s="5"/>
      <c r="X3467" s="5"/>
      <c r="Y3467" s="5"/>
      <c r="Z3467" s="5"/>
    </row>
    <row r="3468" spans="1:26" x14ac:dyDescent="0.25">
      <c r="A3468" s="327" t="s">
        <v>25</v>
      </c>
      <c r="B3468" s="324"/>
      <c r="C3468" s="325"/>
      <c r="D3468" s="326"/>
      <c r="E3468" s="326"/>
      <c r="F3468" s="326">
        <f t="shared" si="1412"/>
        <v>0</v>
      </c>
      <c r="G3468" s="22"/>
      <c r="H3468" s="22"/>
      <c r="I3468" s="22">
        <f t="shared" si="1413"/>
        <v>0</v>
      </c>
      <c r="J3468" s="314"/>
      <c r="K3468" s="314"/>
      <c r="L3468" s="314"/>
      <c r="M3468" s="314"/>
      <c r="N3468" s="31" t="s">
        <v>25</v>
      </c>
      <c r="O3468" s="11"/>
      <c r="P3468" s="12"/>
      <c r="Q3468" s="28"/>
      <c r="R3468" s="28"/>
      <c r="S3468" s="28">
        <f t="shared" ref="S3468" si="1418">SUM(Q3468*R3468)</f>
        <v>0</v>
      </c>
      <c r="T3468" s="10"/>
      <c r="U3468" s="10"/>
      <c r="V3468" s="10">
        <f t="shared" si="1415"/>
        <v>0</v>
      </c>
      <c r="W3468" s="5"/>
      <c r="X3468" s="5"/>
      <c r="Y3468" s="5"/>
      <c r="Z3468" s="5"/>
    </row>
    <row r="3469" spans="1:26" x14ac:dyDescent="0.25">
      <c r="A3469" s="327" t="s">
        <v>39</v>
      </c>
      <c r="B3469" s="324" t="s">
        <v>1214</v>
      </c>
      <c r="C3469" s="325"/>
      <c r="D3469" s="326"/>
      <c r="E3469" s="326"/>
      <c r="F3469" s="326"/>
      <c r="G3469" s="22">
        <v>1</v>
      </c>
      <c r="H3469" s="23">
        <v>35</v>
      </c>
      <c r="I3469" s="22">
        <f t="shared" ref="I3469:I3471" si="1419">SUM(G3469*H3469)</f>
        <v>35</v>
      </c>
      <c r="J3469" s="314"/>
      <c r="K3469" s="314"/>
      <c r="L3469" s="314"/>
      <c r="M3469" s="314"/>
      <c r="N3469" s="31" t="s">
        <v>39</v>
      </c>
      <c r="O3469" s="11" t="s">
        <v>1214</v>
      </c>
      <c r="P3469" s="12"/>
      <c r="Q3469" s="28"/>
      <c r="R3469" s="28"/>
      <c r="S3469" s="28"/>
      <c r="T3469" s="10">
        <v>1</v>
      </c>
      <c r="U3469" s="15">
        <v>35</v>
      </c>
      <c r="V3469" s="10">
        <f t="shared" ref="V3469:V3495" si="1420">SUM(T3469*U3469)</f>
        <v>35</v>
      </c>
      <c r="W3469" s="5"/>
      <c r="X3469" s="5"/>
      <c r="Y3469" s="5"/>
      <c r="Z3469" s="5"/>
    </row>
    <row r="3470" spans="1:26" x14ac:dyDescent="0.25">
      <c r="A3470" s="327" t="s">
        <v>39</v>
      </c>
      <c r="B3470" s="324"/>
      <c r="C3470" s="325"/>
      <c r="D3470" s="326"/>
      <c r="E3470" s="326"/>
      <c r="F3470" s="326"/>
      <c r="G3470" s="22"/>
      <c r="H3470" s="23"/>
      <c r="I3470" s="22">
        <f t="shared" si="1419"/>
        <v>0</v>
      </c>
      <c r="J3470" s="314"/>
      <c r="K3470" s="314"/>
      <c r="L3470" s="314"/>
      <c r="M3470" s="314"/>
      <c r="N3470" s="31" t="s">
        <v>39</v>
      </c>
      <c r="O3470" s="11"/>
      <c r="P3470" s="12"/>
      <c r="Q3470" s="28"/>
      <c r="R3470" s="28"/>
      <c r="S3470" s="28"/>
      <c r="T3470" s="10"/>
      <c r="U3470" s="15"/>
      <c r="V3470" s="10">
        <f t="shared" si="1420"/>
        <v>0</v>
      </c>
      <c r="W3470" s="5"/>
      <c r="X3470" s="5"/>
      <c r="Y3470" s="5"/>
      <c r="Z3470" s="5"/>
    </row>
    <row r="3471" spans="1:26" x14ac:dyDescent="0.25">
      <c r="A3471" s="327" t="s">
        <v>39</v>
      </c>
      <c r="B3471" s="324"/>
      <c r="C3471" s="325"/>
      <c r="D3471" s="326"/>
      <c r="E3471" s="326"/>
      <c r="F3471" s="326"/>
      <c r="G3471" s="22"/>
      <c r="H3471" s="23"/>
      <c r="I3471" s="22">
        <f t="shared" si="1419"/>
        <v>0</v>
      </c>
      <c r="J3471" s="314"/>
      <c r="K3471" s="314"/>
      <c r="L3471" s="314"/>
      <c r="M3471" s="314"/>
      <c r="N3471" s="31" t="s">
        <v>39</v>
      </c>
      <c r="O3471" s="11"/>
      <c r="P3471" s="12"/>
      <c r="Q3471" s="28"/>
      <c r="R3471" s="28"/>
      <c r="S3471" s="28"/>
      <c r="T3471" s="10"/>
      <c r="U3471" s="15"/>
      <c r="V3471" s="10">
        <f t="shared" si="1420"/>
        <v>0</v>
      </c>
      <c r="W3471" s="5"/>
      <c r="X3471" s="5"/>
      <c r="Y3471" s="5"/>
      <c r="Z3471" s="5"/>
    </row>
    <row r="3472" spans="1:26" x14ac:dyDescent="0.25">
      <c r="A3472" s="328" t="s">
        <v>28</v>
      </c>
      <c r="B3472" s="324" t="s">
        <v>1560</v>
      </c>
      <c r="C3472" s="325"/>
      <c r="D3472" s="326"/>
      <c r="E3472" s="326"/>
      <c r="F3472" s="326"/>
      <c r="G3472" s="22">
        <v>1</v>
      </c>
      <c r="H3472" s="22">
        <v>529</v>
      </c>
      <c r="I3472" s="22">
        <f t="shared" ref="I3472:I3495" si="1421">SUM(G3472*H3472)</f>
        <v>529</v>
      </c>
      <c r="J3472" s="22" t="s">
        <v>1556</v>
      </c>
      <c r="K3472" s="314"/>
      <c r="L3472" s="314"/>
      <c r="M3472" s="314"/>
      <c r="N3472" s="32" t="s">
        <v>28</v>
      </c>
      <c r="O3472" s="11" t="s">
        <v>1560</v>
      </c>
      <c r="P3472" s="12"/>
      <c r="Q3472" s="28"/>
      <c r="R3472" s="28"/>
      <c r="S3472" s="28"/>
      <c r="T3472" s="10">
        <v>1</v>
      </c>
      <c r="U3472" s="10">
        <v>529</v>
      </c>
      <c r="V3472" s="10">
        <f t="shared" si="1420"/>
        <v>529</v>
      </c>
      <c r="W3472" s="10" t="s">
        <v>1556</v>
      </c>
      <c r="X3472" s="5"/>
      <c r="Y3472" s="5"/>
      <c r="Z3472" s="5"/>
    </row>
    <row r="3473" spans="1:26" x14ac:dyDescent="0.25">
      <c r="A3473" s="328" t="s">
        <v>28</v>
      </c>
      <c r="B3473" s="324" t="s">
        <v>1561</v>
      </c>
      <c r="C3473" s="325"/>
      <c r="D3473" s="326"/>
      <c r="E3473" s="326"/>
      <c r="F3473" s="326"/>
      <c r="G3473" s="22">
        <v>1</v>
      </c>
      <c r="H3473" s="22">
        <v>606</v>
      </c>
      <c r="I3473" s="22">
        <f t="shared" si="1421"/>
        <v>606</v>
      </c>
      <c r="J3473" s="22" t="s">
        <v>1556</v>
      </c>
      <c r="K3473" s="314"/>
      <c r="L3473" s="314"/>
      <c r="M3473" s="314"/>
      <c r="N3473" s="32" t="s">
        <v>28</v>
      </c>
      <c r="O3473" s="11" t="s">
        <v>1561</v>
      </c>
      <c r="P3473" s="12"/>
      <c r="Q3473" s="28"/>
      <c r="R3473" s="28"/>
      <c r="S3473" s="28"/>
      <c r="T3473" s="10">
        <v>1</v>
      </c>
      <c r="U3473" s="10">
        <v>606</v>
      </c>
      <c r="V3473" s="10">
        <f t="shared" si="1420"/>
        <v>606</v>
      </c>
      <c r="W3473" s="10" t="s">
        <v>1556</v>
      </c>
      <c r="X3473" s="5"/>
      <c r="Y3473" s="5"/>
      <c r="Z3473" s="5"/>
    </row>
    <row r="3474" spans="1:26" x14ac:dyDescent="0.25">
      <c r="A3474" s="328" t="s">
        <v>28</v>
      </c>
      <c r="B3474" s="324" t="s">
        <v>1562</v>
      </c>
      <c r="C3474" s="325"/>
      <c r="D3474" s="326"/>
      <c r="E3474" s="326"/>
      <c r="F3474" s="326"/>
      <c r="G3474" s="22">
        <v>1</v>
      </c>
      <c r="H3474" s="22">
        <v>134</v>
      </c>
      <c r="I3474" s="22">
        <f t="shared" si="1421"/>
        <v>134</v>
      </c>
      <c r="J3474" s="22" t="s">
        <v>1556</v>
      </c>
      <c r="K3474" s="314"/>
      <c r="L3474" s="314"/>
      <c r="M3474" s="314"/>
      <c r="N3474" s="32" t="s">
        <v>28</v>
      </c>
      <c r="O3474" s="11" t="s">
        <v>1562</v>
      </c>
      <c r="P3474" s="12"/>
      <c r="Q3474" s="28"/>
      <c r="R3474" s="28"/>
      <c r="S3474" s="28"/>
      <c r="T3474" s="10">
        <v>1</v>
      </c>
      <c r="U3474" s="10">
        <v>134</v>
      </c>
      <c r="V3474" s="10">
        <f t="shared" si="1420"/>
        <v>134</v>
      </c>
      <c r="W3474" s="10" t="s">
        <v>1556</v>
      </c>
      <c r="X3474" s="5"/>
      <c r="Y3474" s="5"/>
      <c r="Z3474" s="5"/>
    </row>
    <row r="3475" spans="1:26" x14ac:dyDescent="0.25">
      <c r="A3475" s="328" t="s">
        <v>28</v>
      </c>
      <c r="B3475" s="324" t="s">
        <v>1563</v>
      </c>
      <c r="C3475" s="325"/>
      <c r="D3475" s="326"/>
      <c r="E3475" s="326"/>
      <c r="F3475" s="326"/>
      <c r="G3475" s="22">
        <v>1</v>
      </c>
      <c r="H3475" s="22">
        <v>179</v>
      </c>
      <c r="I3475" s="22">
        <f t="shared" si="1421"/>
        <v>179</v>
      </c>
      <c r="J3475" s="22" t="s">
        <v>1556</v>
      </c>
      <c r="K3475" s="314"/>
      <c r="L3475" s="314"/>
      <c r="M3475" s="314"/>
      <c r="N3475" s="32" t="s">
        <v>28</v>
      </c>
      <c r="O3475" s="11" t="s">
        <v>1563</v>
      </c>
      <c r="P3475" s="12"/>
      <c r="Q3475" s="28"/>
      <c r="R3475" s="28"/>
      <c r="S3475" s="28"/>
      <c r="T3475" s="10">
        <v>1</v>
      </c>
      <c r="U3475" s="10">
        <v>179</v>
      </c>
      <c r="V3475" s="10">
        <f t="shared" si="1420"/>
        <v>179</v>
      </c>
      <c r="W3475" s="10" t="s">
        <v>1556</v>
      </c>
      <c r="X3475" s="5"/>
      <c r="Y3475" s="5"/>
      <c r="Z3475" s="5"/>
    </row>
    <row r="3476" spans="1:26" x14ac:dyDescent="0.25">
      <c r="A3476" s="328" t="s">
        <v>28</v>
      </c>
      <c r="B3476" s="324" t="s">
        <v>1564</v>
      </c>
      <c r="C3476" s="325"/>
      <c r="D3476" s="326"/>
      <c r="E3476" s="326"/>
      <c r="F3476" s="326"/>
      <c r="G3476" s="22">
        <v>1</v>
      </c>
      <c r="H3476" s="23">
        <v>88</v>
      </c>
      <c r="I3476" s="22">
        <f t="shared" ref="I3476" si="1422">SUM(G3476*H3476)</f>
        <v>88</v>
      </c>
      <c r="J3476" s="22" t="s">
        <v>1578</v>
      </c>
      <c r="K3476" s="314"/>
      <c r="L3476" s="314"/>
      <c r="M3476" s="314"/>
      <c r="N3476" s="32" t="s">
        <v>28</v>
      </c>
      <c r="O3476" s="11" t="s">
        <v>1564</v>
      </c>
      <c r="P3476" s="12"/>
      <c r="Q3476" s="28"/>
      <c r="R3476" s="28"/>
      <c r="S3476" s="28"/>
      <c r="T3476" s="10">
        <v>1</v>
      </c>
      <c r="U3476" s="15">
        <v>88</v>
      </c>
      <c r="V3476" s="10">
        <f t="shared" si="1420"/>
        <v>88</v>
      </c>
      <c r="W3476" s="10" t="s">
        <v>1578</v>
      </c>
      <c r="X3476" s="5"/>
      <c r="Y3476" s="5"/>
      <c r="Z3476" s="5"/>
    </row>
    <row r="3477" spans="1:26" x14ac:dyDescent="0.25">
      <c r="A3477" s="328" t="s">
        <v>28</v>
      </c>
      <c r="B3477" s="324" t="s">
        <v>1570</v>
      </c>
      <c r="C3477" s="325"/>
      <c r="D3477" s="326"/>
      <c r="E3477" s="326"/>
      <c r="F3477" s="326"/>
      <c r="G3477" s="22">
        <v>1</v>
      </c>
      <c r="H3477" s="23">
        <v>55</v>
      </c>
      <c r="I3477" s="22">
        <f t="shared" si="1421"/>
        <v>55</v>
      </c>
      <c r="J3477" s="22" t="s">
        <v>1578</v>
      </c>
      <c r="K3477" s="314"/>
      <c r="L3477" s="314"/>
      <c r="M3477" s="314"/>
      <c r="N3477" s="32" t="s">
        <v>28</v>
      </c>
      <c r="O3477" s="11" t="s">
        <v>1570</v>
      </c>
      <c r="P3477" s="12"/>
      <c r="Q3477" s="28"/>
      <c r="R3477" s="28"/>
      <c r="S3477" s="28"/>
      <c r="T3477" s="10">
        <v>1</v>
      </c>
      <c r="U3477" s="15">
        <v>55</v>
      </c>
      <c r="V3477" s="10">
        <f t="shared" si="1420"/>
        <v>55</v>
      </c>
      <c r="W3477" s="10" t="s">
        <v>1578</v>
      </c>
      <c r="X3477" s="5"/>
      <c r="Y3477" s="5"/>
      <c r="Z3477" s="5"/>
    </row>
    <row r="3478" spans="1:26" x14ac:dyDescent="0.25">
      <c r="A3478" s="311" t="s">
        <v>26</v>
      </c>
      <c r="B3478" s="324"/>
      <c r="C3478" s="325"/>
      <c r="D3478" s="326"/>
      <c r="E3478" s="326"/>
      <c r="F3478" s="326"/>
      <c r="G3478" s="331">
        <v>0.1</v>
      </c>
      <c r="H3478" s="22">
        <f>SUM(I3472:I3477)</f>
        <v>1591</v>
      </c>
      <c r="I3478" s="22">
        <f t="shared" si="1421"/>
        <v>159.10000000000002</v>
      </c>
      <c r="J3478" s="314"/>
      <c r="K3478" s="314"/>
      <c r="L3478" s="314"/>
      <c r="M3478" s="314"/>
      <c r="N3478" t="s">
        <v>26</v>
      </c>
      <c r="O3478" s="11"/>
      <c r="P3478" s="12"/>
      <c r="Q3478" s="28"/>
      <c r="R3478" s="28"/>
      <c r="S3478" s="28"/>
      <c r="T3478" s="33">
        <v>0.1</v>
      </c>
      <c r="U3478" s="10">
        <f>SUM(V3472:V3477)</f>
        <v>1591</v>
      </c>
      <c r="V3478" s="10">
        <f t="shared" si="1420"/>
        <v>159.10000000000002</v>
      </c>
      <c r="W3478" s="5"/>
      <c r="X3478" s="5"/>
      <c r="Y3478" s="5"/>
      <c r="Z3478" s="5"/>
    </row>
    <row r="3479" spans="1:26" x14ac:dyDescent="0.25">
      <c r="A3479" s="311"/>
      <c r="B3479" s="324" t="s">
        <v>27</v>
      </c>
      <c r="C3479" s="325"/>
      <c r="D3479" s="326"/>
      <c r="E3479" s="326"/>
      <c r="F3479" s="326"/>
      <c r="G3479" s="22">
        <f>SUM(G3460)</f>
        <v>12</v>
      </c>
      <c r="H3479" s="22">
        <v>1.25</v>
      </c>
      <c r="I3479" s="22">
        <f t="shared" si="1421"/>
        <v>15</v>
      </c>
      <c r="J3479" s="314"/>
      <c r="K3479" s="314"/>
      <c r="L3479" s="314"/>
      <c r="M3479" s="314"/>
      <c r="O3479" s="11" t="s">
        <v>27</v>
      </c>
      <c r="P3479" s="12"/>
      <c r="Q3479" s="28"/>
      <c r="R3479" s="28"/>
      <c r="S3479" s="28"/>
      <c r="T3479" s="10">
        <f>SUM(T3460)</f>
        <v>12</v>
      </c>
      <c r="U3479" s="231">
        <v>1.35</v>
      </c>
      <c r="V3479" s="10">
        <f t="shared" si="1420"/>
        <v>16.200000000000003</v>
      </c>
      <c r="W3479" s="5"/>
      <c r="X3479" s="5"/>
      <c r="Y3479" s="5"/>
      <c r="Z3479" s="5"/>
    </row>
    <row r="3480" spans="1:26" x14ac:dyDescent="0.25">
      <c r="A3480" s="311"/>
      <c r="B3480" s="324" t="s">
        <v>13</v>
      </c>
      <c r="C3480" s="325" t="s">
        <v>14</v>
      </c>
      <c r="D3480" s="326" t="s">
        <v>29</v>
      </c>
      <c r="E3480" s="326"/>
      <c r="F3480" s="326">
        <f>SUM(G3460:G3462)</f>
        <v>14</v>
      </c>
      <c r="G3480" s="332">
        <v>1</v>
      </c>
      <c r="H3480" s="22"/>
      <c r="I3480" s="22">
        <f t="shared" si="1421"/>
        <v>0</v>
      </c>
      <c r="J3480" s="314"/>
      <c r="K3480" s="314"/>
      <c r="L3480" s="314"/>
      <c r="M3480" s="314"/>
      <c r="O3480" s="11" t="s">
        <v>13</v>
      </c>
      <c r="P3480" s="12" t="s">
        <v>14</v>
      </c>
      <c r="Q3480" s="28" t="s">
        <v>29</v>
      </c>
      <c r="R3480" s="28"/>
      <c r="S3480" s="28">
        <f>SUM(T3460:T3462)</f>
        <v>14</v>
      </c>
      <c r="T3480" s="34">
        <v>1</v>
      </c>
      <c r="U3480" s="22"/>
      <c r="V3480" s="10">
        <f t="shared" si="1420"/>
        <v>0</v>
      </c>
      <c r="W3480" s="5"/>
      <c r="X3480" s="5"/>
      <c r="Y3480" s="5"/>
      <c r="Z3480" s="5"/>
    </row>
    <row r="3481" spans="1:26" x14ac:dyDescent="0.25">
      <c r="A3481" s="311"/>
      <c r="B3481" s="324" t="s">
        <v>13</v>
      </c>
      <c r="C3481" s="325" t="s">
        <v>14</v>
      </c>
      <c r="D3481" s="326" t="s">
        <v>30</v>
      </c>
      <c r="E3481" s="326"/>
      <c r="F3481" s="326">
        <f>SUM(G3463:G3468)</f>
        <v>8</v>
      </c>
      <c r="G3481" s="332">
        <v>1</v>
      </c>
      <c r="H3481" s="22"/>
      <c r="I3481" s="22">
        <f t="shared" si="1421"/>
        <v>0</v>
      </c>
      <c r="J3481" s="314"/>
      <c r="K3481" s="314"/>
      <c r="L3481" s="314"/>
      <c r="M3481" s="314"/>
      <c r="O3481" s="11" t="s">
        <v>13</v>
      </c>
      <c r="P3481" s="12" t="s">
        <v>14</v>
      </c>
      <c r="Q3481" s="28" t="s">
        <v>30</v>
      </c>
      <c r="R3481" s="28"/>
      <c r="S3481" s="28">
        <f>SUM(T3463:T3468)</f>
        <v>8</v>
      </c>
      <c r="T3481" s="34">
        <v>1</v>
      </c>
      <c r="U3481" s="22"/>
      <c r="V3481" s="10">
        <f t="shared" si="1420"/>
        <v>0</v>
      </c>
      <c r="W3481" s="5"/>
      <c r="X3481" s="5"/>
      <c r="Y3481" s="5"/>
      <c r="Z3481" s="5"/>
    </row>
    <row r="3482" spans="1:26" x14ac:dyDescent="0.25">
      <c r="A3482" s="311"/>
      <c r="B3482" s="324" t="s">
        <v>13</v>
      </c>
      <c r="C3482" s="325" t="s">
        <v>14</v>
      </c>
      <c r="D3482" s="326" t="s">
        <v>1214</v>
      </c>
      <c r="E3482" s="326"/>
      <c r="F3482" s="333"/>
      <c r="G3482" s="332">
        <v>4</v>
      </c>
      <c r="H3482" s="22"/>
      <c r="I3482" s="22">
        <f t="shared" si="1421"/>
        <v>0</v>
      </c>
      <c r="J3482" s="314"/>
      <c r="K3482" s="314"/>
      <c r="L3482" s="314"/>
      <c r="M3482" s="314"/>
      <c r="O3482" s="11" t="s">
        <v>13</v>
      </c>
      <c r="P3482" s="12" t="s">
        <v>14</v>
      </c>
      <c r="Q3482" s="28" t="s">
        <v>1214</v>
      </c>
      <c r="R3482" s="28"/>
      <c r="S3482" s="69"/>
      <c r="T3482" s="34">
        <v>4</v>
      </c>
      <c r="U3482" s="22"/>
      <c r="V3482" s="10">
        <f t="shared" si="1420"/>
        <v>0</v>
      </c>
      <c r="W3482" s="5"/>
      <c r="X3482" s="5"/>
      <c r="Y3482" s="5"/>
      <c r="Z3482" s="5"/>
    </row>
    <row r="3483" spans="1:26" x14ac:dyDescent="0.25">
      <c r="A3483" s="311"/>
      <c r="B3483" s="324" t="s">
        <v>13</v>
      </c>
      <c r="C3483" s="325" t="s">
        <v>14</v>
      </c>
      <c r="D3483" s="326" t="s">
        <v>247</v>
      </c>
      <c r="E3483" s="326"/>
      <c r="F3483" s="326"/>
      <c r="G3483" s="332">
        <v>4</v>
      </c>
      <c r="H3483" s="22"/>
      <c r="I3483" s="22">
        <f t="shared" si="1421"/>
        <v>0</v>
      </c>
      <c r="J3483" s="314"/>
      <c r="K3483" s="314"/>
      <c r="L3483" s="314"/>
      <c r="M3483" s="314"/>
      <c r="O3483" s="11" t="s">
        <v>13</v>
      </c>
      <c r="P3483" s="12" t="s">
        <v>14</v>
      </c>
      <c r="Q3483" s="28" t="s">
        <v>247</v>
      </c>
      <c r="R3483" s="28"/>
      <c r="S3483" s="28"/>
      <c r="T3483" s="34">
        <v>4</v>
      </c>
      <c r="U3483" s="22"/>
      <c r="V3483" s="10">
        <f t="shared" si="1420"/>
        <v>0</v>
      </c>
      <c r="W3483" s="5"/>
      <c r="X3483" s="5"/>
      <c r="Y3483" s="5"/>
      <c r="Z3483" s="5"/>
    </row>
    <row r="3484" spans="1:26" x14ac:dyDescent="0.25">
      <c r="A3484" s="311"/>
      <c r="B3484" s="324" t="s">
        <v>13</v>
      </c>
      <c r="C3484" s="325" t="s">
        <v>15</v>
      </c>
      <c r="D3484" s="326" t="s">
        <v>1297</v>
      </c>
      <c r="E3484" s="326"/>
      <c r="F3484" s="326"/>
      <c r="G3484" s="332">
        <v>8</v>
      </c>
      <c r="H3484" s="22"/>
      <c r="I3484" s="22">
        <f t="shared" si="1421"/>
        <v>0</v>
      </c>
      <c r="J3484" s="314"/>
      <c r="K3484" s="314"/>
      <c r="L3484" s="314"/>
      <c r="M3484" s="314"/>
      <c r="O3484" s="11" t="s">
        <v>13</v>
      </c>
      <c r="P3484" s="12" t="s">
        <v>15</v>
      </c>
      <c r="Q3484" s="28" t="s">
        <v>1297</v>
      </c>
      <c r="R3484" s="28"/>
      <c r="S3484" s="28"/>
      <c r="T3484" s="34">
        <v>8</v>
      </c>
      <c r="U3484" s="22"/>
      <c r="V3484" s="10">
        <f t="shared" si="1420"/>
        <v>0</v>
      </c>
      <c r="W3484" s="5"/>
      <c r="X3484" s="5"/>
      <c r="Y3484" s="5"/>
      <c r="Z3484" s="5"/>
    </row>
    <row r="3485" spans="1:26" x14ac:dyDescent="0.25">
      <c r="A3485" s="311"/>
      <c r="B3485" s="324" t="s">
        <v>13</v>
      </c>
      <c r="C3485" s="325" t="s">
        <v>15</v>
      </c>
      <c r="D3485" s="326" t="s">
        <v>1191</v>
      </c>
      <c r="E3485" s="326"/>
      <c r="F3485" s="326"/>
      <c r="G3485" s="332">
        <v>8</v>
      </c>
      <c r="H3485" s="22"/>
      <c r="I3485" s="22">
        <f t="shared" si="1421"/>
        <v>0</v>
      </c>
      <c r="J3485" s="314"/>
      <c r="K3485" s="314"/>
      <c r="L3485" s="314"/>
      <c r="M3485" s="314"/>
      <c r="O3485" s="11" t="s">
        <v>13</v>
      </c>
      <c r="P3485" s="12" t="s">
        <v>15</v>
      </c>
      <c r="Q3485" s="28" t="s">
        <v>1191</v>
      </c>
      <c r="R3485" s="28"/>
      <c r="S3485" s="28"/>
      <c r="T3485" s="34">
        <v>8</v>
      </c>
      <c r="U3485" s="22"/>
      <c r="V3485" s="10">
        <f t="shared" si="1420"/>
        <v>0</v>
      </c>
      <c r="W3485" s="5"/>
      <c r="X3485" s="5"/>
      <c r="Y3485" s="5"/>
      <c r="Z3485" s="5"/>
    </row>
    <row r="3486" spans="1:26" x14ac:dyDescent="0.25">
      <c r="A3486" s="311"/>
      <c r="B3486" s="324" t="s">
        <v>13</v>
      </c>
      <c r="C3486" s="325" t="s">
        <v>15</v>
      </c>
      <c r="D3486" s="326" t="s">
        <v>1299</v>
      </c>
      <c r="E3486" s="326"/>
      <c r="F3486" s="326"/>
      <c r="G3486" s="332">
        <v>8</v>
      </c>
      <c r="H3486" s="22"/>
      <c r="I3486" s="22">
        <f t="shared" si="1421"/>
        <v>0</v>
      </c>
      <c r="J3486" s="314"/>
      <c r="K3486" s="314"/>
      <c r="L3486" s="314"/>
      <c r="M3486" s="314"/>
      <c r="O3486" s="11" t="s">
        <v>13</v>
      </c>
      <c r="P3486" s="12" t="s">
        <v>15</v>
      </c>
      <c r="Q3486" s="28" t="s">
        <v>1299</v>
      </c>
      <c r="R3486" s="28"/>
      <c r="S3486" s="28"/>
      <c r="T3486" s="34">
        <v>8</v>
      </c>
      <c r="U3486" s="22"/>
      <c r="V3486" s="10">
        <f t="shared" si="1420"/>
        <v>0</v>
      </c>
      <c r="W3486" s="5"/>
      <c r="X3486" s="5"/>
      <c r="Y3486" s="5"/>
      <c r="Z3486" s="5"/>
    </row>
    <row r="3487" spans="1:26" x14ac:dyDescent="0.25">
      <c r="A3487" s="311"/>
      <c r="B3487" s="324" t="s">
        <v>13</v>
      </c>
      <c r="C3487" s="325" t="s">
        <v>15</v>
      </c>
      <c r="D3487" s="326" t="s">
        <v>1280</v>
      </c>
      <c r="E3487" s="326"/>
      <c r="F3487" s="326"/>
      <c r="G3487" s="332">
        <v>1</v>
      </c>
      <c r="H3487" s="22"/>
      <c r="I3487" s="22">
        <f t="shared" si="1421"/>
        <v>0</v>
      </c>
      <c r="J3487" s="314"/>
      <c r="K3487" s="314"/>
      <c r="L3487" s="314"/>
      <c r="M3487" s="314"/>
      <c r="O3487" s="11" t="s">
        <v>13</v>
      </c>
      <c r="P3487" s="12" t="s">
        <v>15</v>
      </c>
      <c r="Q3487" s="28" t="s">
        <v>1280</v>
      </c>
      <c r="R3487" s="28"/>
      <c r="S3487" s="28"/>
      <c r="T3487" s="34">
        <v>1</v>
      </c>
      <c r="U3487" s="22"/>
      <c r="V3487" s="10">
        <f t="shared" si="1420"/>
        <v>0</v>
      </c>
      <c r="W3487" s="5"/>
      <c r="X3487" s="5"/>
      <c r="Y3487" s="5"/>
      <c r="Z3487" s="5"/>
    </row>
    <row r="3488" spans="1:26" x14ac:dyDescent="0.25">
      <c r="A3488" s="311"/>
      <c r="B3488" s="324" t="s">
        <v>13</v>
      </c>
      <c r="C3488" s="325" t="s">
        <v>15</v>
      </c>
      <c r="D3488" s="326" t="s">
        <v>1300</v>
      </c>
      <c r="E3488" s="326"/>
      <c r="F3488" s="326"/>
      <c r="G3488" s="332">
        <v>2</v>
      </c>
      <c r="H3488" s="22"/>
      <c r="I3488" s="22">
        <f t="shared" si="1421"/>
        <v>0</v>
      </c>
      <c r="J3488" s="314"/>
      <c r="K3488" s="314"/>
      <c r="L3488" s="314"/>
      <c r="M3488" s="314"/>
      <c r="O3488" s="11" t="s">
        <v>13</v>
      </c>
      <c r="P3488" s="12" t="s">
        <v>15</v>
      </c>
      <c r="Q3488" s="28" t="s">
        <v>1300</v>
      </c>
      <c r="R3488" s="28"/>
      <c r="S3488" s="28"/>
      <c r="T3488" s="34">
        <v>2</v>
      </c>
      <c r="U3488" s="22"/>
      <c r="V3488" s="10">
        <f t="shared" si="1420"/>
        <v>0</v>
      </c>
      <c r="W3488" s="5"/>
      <c r="X3488" s="5"/>
      <c r="Y3488" s="5"/>
      <c r="Z3488" s="5"/>
    </row>
    <row r="3489" spans="1:26" x14ac:dyDescent="0.25">
      <c r="A3489" s="311"/>
      <c r="B3489" s="324" t="s">
        <v>13</v>
      </c>
      <c r="C3489" s="325" t="s">
        <v>16</v>
      </c>
      <c r="D3489" s="326"/>
      <c r="E3489" s="326"/>
      <c r="F3489" s="326"/>
      <c r="G3489" s="332">
        <v>4</v>
      </c>
      <c r="H3489" s="22"/>
      <c r="I3489" s="22">
        <f t="shared" si="1421"/>
        <v>0</v>
      </c>
      <c r="J3489" s="314"/>
      <c r="K3489" s="314"/>
      <c r="L3489" s="314"/>
      <c r="M3489" s="314"/>
      <c r="O3489" s="11" t="s">
        <v>13</v>
      </c>
      <c r="P3489" s="12" t="s">
        <v>16</v>
      </c>
      <c r="Q3489" s="28"/>
      <c r="R3489" s="28"/>
      <c r="S3489" s="28"/>
      <c r="T3489" s="232">
        <v>4.5</v>
      </c>
      <c r="U3489" s="22"/>
      <c r="V3489" s="10">
        <f t="shared" si="1420"/>
        <v>0</v>
      </c>
      <c r="W3489" s="5"/>
      <c r="X3489" s="5"/>
      <c r="Y3489" s="5"/>
      <c r="Z3489" s="5"/>
    </row>
    <row r="3490" spans="1:26" x14ac:dyDescent="0.25">
      <c r="A3490" s="311"/>
      <c r="B3490" s="324" t="s">
        <v>13</v>
      </c>
      <c r="C3490" s="325" t="s">
        <v>16</v>
      </c>
      <c r="D3490" s="326"/>
      <c r="E3490" s="326"/>
      <c r="F3490" s="326"/>
      <c r="G3490" s="332"/>
      <c r="H3490" s="22"/>
      <c r="I3490" s="22">
        <f t="shared" si="1421"/>
        <v>0</v>
      </c>
      <c r="J3490" s="314"/>
      <c r="K3490" s="314"/>
      <c r="L3490" s="314"/>
      <c r="M3490" s="314"/>
      <c r="O3490" s="11" t="s">
        <v>13</v>
      </c>
      <c r="P3490" s="12" t="s">
        <v>16</v>
      </c>
      <c r="Q3490" s="28"/>
      <c r="R3490" s="28"/>
      <c r="S3490" s="28"/>
      <c r="T3490" s="34"/>
      <c r="U3490" s="22"/>
      <c r="V3490" s="10">
        <f t="shared" si="1420"/>
        <v>0</v>
      </c>
      <c r="W3490" s="5"/>
      <c r="X3490" s="5"/>
      <c r="Y3490" s="5"/>
      <c r="Z3490" s="5"/>
    </row>
    <row r="3491" spans="1:26" x14ac:dyDescent="0.25">
      <c r="A3491" s="311"/>
      <c r="B3491" s="324" t="s">
        <v>21</v>
      </c>
      <c r="C3491" s="325" t="s">
        <v>14</v>
      </c>
      <c r="D3491" s="326"/>
      <c r="E3491" s="326"/>
      <c r="F3491" s="326"/>
      <c r="G3491" s="22">
        <f>SUM(G3480:G3484)</f>
        <v>18</v>
      </c>
      <c r="H3491" s="22">
        <v>37.42</v>
      </c>
      <c r="I3491" s="22">
        <f t="shared" si="1421"/>
        <v>673.56000000000006</v>
      </c>
      <c r="J3491" s="314"/>
      <c r="K3491" s="314">
        <f>SUM(G3491)*I3458</f>
        <v>18</v>
      </c>
      <c r="L3491" s="314"/>
      <c r="M3491" s="314"/>
      <c r="O3491" s="11" t="s">
        <v>21</v>
      </c>
      <c r="P3491" s="12" t="s">
        <v>14</v>
      </c>
      <c r="Q3491" s="28"/>
      <c r="R3491" s="28"/>
      <c r="S3491" s="28"/>
      <c r="T3491" s="22">
        <f>SUM(T3480:T3484)</f>
        <v>18</v>
      </c>
      <c r="U3491" s="10">
        <v>37.42</v>
      </c>
      <c r="V3491" s="10">
        <f t="shared" si="1420"/>
        <v>673.56000000000006</v>
      </c>
      <c r="W3491" s="5"/>
      <c r="X3491" s="5">
        <f>SUM(T3491)*V3458</f>
        <v>18</v>
      </c>
      <c r="Y3491" s="5"/>
      <c r="Z3491" s="5"/>
    </row>
    <row r="3492" spans="1:26" x14ac:dyDescent="0.25">
      <c r="A3492" s="311"/>
      <c r="B3492" s="324" t="s">
        <v>21</v>
      </c>
      <c r="C3492" s="325" t="s">
        <v>15</v>
      </c>
      <c r="D3492" s="326"/>
      <c r="E3492" s="326"/>
      <c r="F3492" s="326"/>
      <c r="G3492" s="22">
        <f>SUM(G3484:G3488)</f>
        <v>27</v>
      </c>
      <c r="H3492" s="22">
        <v>37.42</v>
      </c>
      <c r="I3492" s="22">
        <f t="shared" si="1421"/>
        <v>1010.34</v>
      </c>
      <c r="J3492" s="314"/>
      <c r="K3492" s="314"/>
      <c r="L3492" s="314">
        <f>SUM(G3492)</f>
        <v>27</v>
      </c>
      <c r="M3492" s="314"/>
      <c r="O3492" s="11" t="s">
        <v>21</v>
      </c>
      <c r="P3492" s="12" t="s">
        <v>15</v>
      </c>
      <c r="Q3492" s="28"/>
      <c r="R3492" s="28"/>
      <c r="S3492" s="28"/>
      <c r="T3492" s="22">
        <f>SUM(T3484:T3488)</f>
        <v>27</v>
      </c>
      <c r="U3492" s="10">
        <v>37.42</v>
      </c>
      <c r="V3492" s="10">
        <f t="shared" si="1420"/>
        <v>1010.34</v>
      </c>
      <c r="W3492" s="5"/>
      <c r="X3492" s="5"/>
      <c r="Y3492" s="5">
        <f>SUM(T3492)</f>
        <v>27</v>
      </c>
      <c r="Z3492" s="5"/>
    </row>
    <row r="3493" spans="1:26" x14ac:dyDescent="0.25">
      <c r="A3493" s="311"/>
      <c r="B3493" s="324" t="s">
        <v>21</v>
      </c>
      <c r="C3493" s="325" t="s">
        <v>16</v>
      </c>
      <c r="D3493" s="326"/>
      <c r="E3493" s="326"/>
      <c r="F3493" s="326"/>
      <c r="G3493" s="22">
        <f>SUM(G3489:G3490)</f>
        <v>4</v>
      </c>
      <c r="H3493" s="22">
        <v>37.42</v>
      </c>
      <c r="I3493" s="22">
        <f t="shared" si="1421"/>
        <v>149.68</v>
      </c>
      <c r="J3493" s="314"/>
      <c r="K3493" s="314"/>
      <c r="L3493" s="314"/>
      <c r="M3493" s="314">
        <f>SUM(G3493)*I3458</f>
        <v>4</v>
      </c>
      <c r="O3493" s="11" t="s">
        <v>21</v>
      </c>
      <c r="P3493" s="12" t="s">
        <v>16</v>
      </c>
      <c r="Q3493" s="28"/>
      <c r="R3493" s="28"/>
      <c r="S3493" s="28"/>
      <c r="T3493" s="22">
        <f>SUM(T3489:T3490)</f>
        <v>4.5</v>
      </c>
      <c r="U3493" s="10">
        <v>37.42</v>
      </c>
      <c r="V3493" s="10">
        <f t="shared" si="1420"/>
        <v>168.39000000000001</v>
      </c>
      <c r="W3493" s="5"/>
      <c r="X3493" s="5"/>
      <c r="Y3493" s="5"/>
      <c r="Z3493" s="5">
        <f>SUM(T3493)*V3458</f>
        <v>4.5</v>
      </c>
    </row>
    <row r="3494" spans="1:26" x14ac:dyDescent="0.25">
      <c r="A3494" s="311"/>
      <c r="B3494" s="324" t="s">
        <v>13</v>
      </c>
      <c r="C3494" s="325" t="s">
        <v>17</v>
      </c>
      <c r="D3494" s="326"/>
      <c r="E3494" s="326"/>
      <c r="F3494" s="326"/>
      <c r="G3494" s="332">
        <v>1</v>
      </c>
      <c r="H3494" s="22">
        <v>37.42</v>
      </c>
      <c r="I3494" s="22">
        <f t="shared" si="1421"/>
        <v>37.42</v>
      </c>
      <c r="J3494" s="314"/>
      <c r="K3494" s="314"/>
      <c r="L3494" s="314">
        <f>SUM(G3494)*I3458</f>
        <v>1</v>
      </c>
      <c r="M3494" s="314"/>
      <c r="O3494" s="11" t="s">
        <v>13</v>
      </c>
      <c r="P3494" s="12" t="s">
        <v>17</v>
      </c>
      <c r="Q3494" s="28"/>
      <c r="R3494" s="28"/>
      <c r="S3494" s="28"/>
      <c r="T3494" s="34">
        <v>1</v>
      </c>
      <c r="U3494" s="10">
        <v>37.42</v>
      </c>
      <c r="V3494" s="10">
        <f t="shared" si="1420"/>
        <v>37.42</v>
      </c>
      <c r="W3494" s="5"/>
      <c r="X3494" s="5"/>
      <c r="Y3494" s="5">
        <f>SUM(T3494)*V3458</f>
        <v>1</v>
      </c>
      <c r="Z3494" s="5"/>
    </row>
    <row r="3495" spans="1:26" x14ac:dyDescent="0.25">
      <c r="A3495" s="311"/>
      <c r="B3495" s="324" t="s">
        <v>12</v>
      </c>
      <c r="C3495" s="325"/>
      <c r="D3495" s="326"/>
      <c r="E3495" s="326"/>
      <c r="F3495" s="326"/>
      <c r="G3495" s="22"/>
      <c r="H3495" s="22">
        <v>37.42</v>
      </c>
      <c r="I3495" s="22">
        <f t="shared" si="1421"/>
        <v>0</v>
      </c>
      <c r="J3495" s="314"/>
      <c r="K3495" s="314"/>
      <c r="L3495" s="314"/>
      <c r="M3495" s="314"/>
      <c r="O3495" s="11" t="s">
        <v>12</v>
      </c>
      <c r="P3495" s="12"/>
      <c r="Q3495" s="28"/>
      <c r="R3495" s="28"/>
      <c r="S3495" s="28"/>
      <c r="T3495" s="10"/>
      <c r="U3495" s="10">
        <v>37.42</v>
      </c>
      <c r="V3495" s="10">
        <f t="shared" si="1420"/>
        <v>0</v>
      </c>
      <c r="W3495" s="5"/>
      <c r="X3495" s="5"/>
      <c r="Y3495" s="5"/>
      <c r="Z3495" s="5"/>
    </row>
    <row r="3496" spans="1:26" x14ac:dyDescent="0.25">
      <c r="A3496" s="311"/>
      <c r="B3496" s="324" t="s">
        <v>11</v>
      </c>
      <c r="C3496" s="325"/>
      <c r="D3496" s="326"/>
      <c r="E3496" s="326"/>
      <c r="F3496" s="326"/>
      <c r="G3496" s="22">
        <v>1</v>
      </c>
      <c r="H3496" s="22">
        <f>SUM(I3460:I3495)*0.01</f>
        <v>41.163139999999991</v>
      </c>
      <c r="I3496" s="22">
        <f>SUM(G3496*H3496)</f>
        <v>41.163139999999991</v>
      </c>
      <c r="J3496" s="314"/>
      <c r="K3496" s="314"/>
      <c r="L3496" s="314"/>
      <c r="M3496" s="314"/>
      <c r="O3496" s="11" t="s">
        <v>11</v>
      </c>
      <c r="P3496" s="12"/>
      <c r="Q3496" s="28"/>
      <c r="R3496" s="28"/>
      <c r="S3496" s="28"/>
      <c r="T3496" s="10">
        <v>1</v>
      </c>
      <c r="U3496" s="10">
        <f>SUM(V3460:V3495)*0.01</f>
        <v>41.653168000000008</v>
      </c>
      <c r="V3496" s="10">
        <f>SUM(T3496*U3496)</f>
        <v>41.653168000000008</v>
      </c>
      <c r="W3496" s="5"/>
      <c r="X3496" s="5"/>
      <c r="Y3496" s="5"/>
      <c r="Z3496" s="5"/>
    </row>
    <row r="3497" spans="1:26" x14ac:dyDescent="0.25">
      <c r="A3497" s="319"/>
      <c r="B3497" s="318" t="s">
        <v>10</v>
      </c>
      <c r="C3497" s="319"/>
      <c r="D3497" s="320"/>
      <c r="E3497" s="320"/>
      <c r="F3497" s="320"/>
      <c r="G3497" s="321">
        <f>SUM(G3491:G3494)</f>
        <v>50</v>
      </c>
      <c r="H3497" s="321"/>
      <c r="I3497" s="321">
        <f>SUM(I3460:I3496)</f>
        <v>4157.4771399999991</v>
      </c>
      <c r="J3497" s="321">
        <f>SUM(I3497)*I3458</f>
        <v>4157.4771399999991</v>
      </c>
      <c r="K3497" s="321">
        <f>SUM(K3491:K3496)</f>
        <v>18</v>
      </c>
      <c r="L3497" s="321">
        <f t="shared" ref="L3497:M3497" si="1423">SUM(L3491:L3496)</f>
        <v>28</v>
      </c>
      <c r="M3497" s="321">
        <f t="shared" si="1423"/>
        <v>4</v>
      </c>
      <c r="N3497" s="2"/>
      <c r="O3497" s="8" t="s">
        <v>10</v>
      </c>
      <c r="P3497" s="2"/>
      <c r="Q3497" s="27"/>
      <c r="R3497" s="27"/>
      <c r="S3497" s="27"/>
      <c r="T3497" s="6">
        <f>SUM(T3491:T3494)</f>
        <v>50.5</v>
      </c>
      <c r="U3497" s="6"/>
      <c r="V3497" s="6">
        <f>SUM(V3460:V3496)</f>
        <v>4206.9699680000003</v>
      </c>
      <c r="W3497" s="6">
        <f>SUM(V3497)*V3458</f>
        <v>4206.9699680000003</v>
      </c>
      <c r="X3497" s="6">
        <f>SUM(X3491:X3496)</f>
        <v>18</v>
      </c>
      <c r="Y3497" s="6">
        <f t="shared" ref="Y3497:Z3497" si="1424">SUM(Y3491:Y3496)</f>
        <v>28</v>
      </c>
      <c r="Z3497" s="6">
        <f t="shared" si="1424"/>
        <v>4.5</v>
      </c>
    </row>
    <row r="3498" spans="1:26" ht="15.6" x14ac:dyDescent="0.3">
      <c r="A3498" s="3" t="s">
        <v>9</v>
      </c>
      <c r="B3498" s="182" t="s">
        <v>1579</v>
      </c>
      <c r="C3498" s="175">
        <f>'[1]JMS SHEDULE OF WORKS'!E195</f>
        <v>0</v>
      </c>
      <c r="D3498"/>
      <c r="E3498"/>
      <c r="F3498" s="5">
        <f>'[1]JMS SHEDULE OF WORKS'!J195</f>
        <v>0</v>
      </c>
      <c r="G3498"/>
      <c r="H3498" t="s">
        <v>22</v>
      </c>
      <c r="I3498" s="176">
        <v>1</v>
      </c>
      <c r="J3498"/>
      <c r="K3498"/>
      <c r="L3498"/>
      <c r="M3498"/>
    </row>
    <row r="3499" spans="1:26" x14ac:dyDescent="0.25">
      <c r="A3499" s="182" t="s">
        <v>1545</v>
      </c>
      <c r="B3499" s="8" t="s">
        <v>3</v>
      </c>
      <c r="C3499" s="2" t="s">
        <v>4</v>
      </c>
      <c r="D3499" s="2" t="s">
        <v>5</v>
      </c>
      <c r="E3499" s="2" t="s">
        <v>5</v>
      </c>
      <c r="F3499" s="2" t="s">
        <v>23</v>
      </c>
      <c r="G3499" s="2" t="s">
        <v>6</v>
      </c>
      <c r="H3499" s="2" t="s">
        <v>7</v>
      </c>
      <c r="I3499" s="2" t="s">
        <v>8</v>
      </c>
      <c r="J3499" s="2"/>
      <c r="K3499" s="2" t="s">
        <v>18</v>
      </c>
      <c r="L3499" s="2" t="s">
        <v>19</v>
      </c>
      <c r="M3499" s="2" t="s">
        <v>20</v>
      </c>
    </row>
    <row r="3500" spans="1:26" x14ac:dyDescent="0.25">
      <c r="A3500" s="30" t="s">
        <v>24</v>
      </c>
      <c r="B3500" s="11"/>
      <c r="C3500" s="12"/>
      <c r="D3500" s="28"/>
      <c r="E3500" s="28"/>
      <c r="F3500" s="28">
        <f t="shared" ref="F3500:F3511" si="1425">SUM(D3500*E3500)</f>
        <v>0</v>
      </c>
      <c r="G3500" s="10"/>
      <c r="H3500" s="10"/>
      <c r="I3500" s="10">
        <f t="shared" ref="I3500:I3511" si="1426">SUM(F3500*G3500)*H3500</f>
        <v>0</v>
      </c>
    </row>
    <row r="3501" spans="1:26" x14ac:dyDescent="0.25">
      <c r="A3501" s="30" t="s">
        <v>24</v>
      </c>
      <c r="B3501" s="11"/>
      <c r="C3501" s="12"/>
      <c r="D3501" s="28"/>
      <c r="E3501" s="28"/>
      <c r="F3501" s="28">
        <f t="shared" si="1425"/>
        <v>0</v>
      </c>
      <c r="G3501" s="10"/>
      <c r="H3501" s="10"/>
      <c r="I3501" s="10">
        <f t="shared" si="1426"/>
        <v>0</v>
      </c>
    </row>
    <row r="3502" spans="1:26" x14ac:dyDescent="0.25">
      <c r="A3502" s="30" t="s">
        <v>24</v>
      </c>
      <c r="B3502" s="11"/>
      <c r="C3502" s="12"/>
      <c r="D3502" s="28"/>
      <c r="E3502" s="28"/>
      <c r="F3502" s="28">
        <f t="shared" si="1425"/>
        <v>0</v>
      </c>
      <c r="G3502" s="10"/>
      <c r="H3502" s="10"/>
      <c r="I3502" s="10">
        <f t="shared" si="1426"/>
        <v>0</v>
      </c>
    </row>
    <row r="3503" spans="1:26" x14ac:dyDescent="0.25">
      <c r="A3503" s="31" t="s">
        <v>25</v>
      </c>
      <c r="B3503" s="11" t="s">
        <v>1194</v>
      </c>
      <c r="C3503" s="12" t="s">
        <v>1195</v>
      </c>
      <c r="D3503" s="28">
        <v>0.4</v>
      </c>
      <c r="E3503" s="28">
        <v>0.1</v>
      </c>
      <c r="F3503" s="28">
        <f t="shared" si="1425"/>
        <v>4.0000000000000008E-2</v>
      </c>
      <c r="G3503" s="10">
        <v>1</v>
      </c>
      <c r="H3503" s="10">
        <v>10</v>
      </c>
      <c r="I3503" s="10">
        <f t="shared" si="1426"/>
        <v>0.40000000000000008</v>
      </c>
    </row>
    <row r="3504" spans="1:26" x14ac:dyDescent="0.25">
      <c r="A3504" s="31" t="s">
        <v>25</v>
      </c>
      <c r="B3504" s="11" t="s">
        <v>1198</v>
      </c>
      <c r="C3504" s="12" t="s">
        <v>1199</v>
      </c>
      <c r="D3504" s="28">
        <v>1</v>
      </c>
      <c r="E3504" s="28">
        <v>0.2</v>
      </c>
      <c r="F3504" s="28">
        <f t="shared" ref="F3504:F3505" si="1427">SUM(D3504*E3504)</f>
        <v>0.2</v>
      </c>
      <c r="G3504" s="10">
        <v>2</v>
      </c>
      <c r="H3504" s="15">
        <v>15</v>
      </c>
      <c r="I3504" s="10">
        <f t="shared" ref="I3504:I3510" si="1428">SUM(F3504*G3504)*H3504</f>
        <v>6</v>
      </c>
    </row>
    <row r="3505" spans="1:10" x14ac:dyDescent="0.25">
      <c r="A3505" s="31" t="s">
        <v>25</v>
      </c>
      <c r="B3505" s="11" t="s">
        <v>1198</v>
      </c>
      <c r="C3505" s="12" t="s">
        <v>1200</v>
      </c>
      <c r="D3505" s="28">
        <v>1</v>
      </c>
      <c r="E3505" s="28">
        <v>0.2</v>
      </c>
      <c r="F3505" s="28">
        <f t="shared" si="1427"/>
        <v>0.2</v>
      </c>
      <c r="G3505" s="10">
        <v>1</v>
      </c>
      <c r="H3505" s="15">
        <v>18</v>
      </c>
      <c r="I3505" s="10">
        <f t="shared" si="1428"/>
        <v>3.6</v>
      </c>
    </row>
    <row r="3506" spans="1:10" x14ac:dyDescent="0.25">
      <c r="A3506" s="31" t="s">
        <v>25</v>
      </c>
      <c r="B3506" s="11" t="s">
        <v>1188</v>
      </c>
      <c r="C3506" s="12" t="s">
        <v>1195</v>
      </c>
      <c r="D3506" s="28">
        <v>0.5</v>
      </c>
      <c r="E3506" s="28">
        <v>0.5</v>
      </c>
      <c r="F3506" s="28">
        <f t="shared" ref="F3506" si="1429">SUM(D3506*E3506)</f>
        <v>0.25</v>
      </c>
      <c r="G3506" s="10">
        <v>2</v>
      </c>
      <c r="H3506" s="15">
        <v>10</v>
      </c>
      <c r="I3506" s="10">
        <f t="shared" si="1428"/>
        <v>5</v>
      </c>
    </row>
    <row r="3507" spans="1:10" x14ac:dyDescent="0.25">
      <c r="A3507" s="31" t="s">
        <v>25</v>
      </c>
      <c r="B3507" s="11" t="s">
        <v>1202</v>
      </c>
      <c r="C3507" s="12" t="s">
        <v>1199</v>
      </c>
      <c r="D3507" s="28">
        <v>1</v>
      </c>
      <c r="E3507" s="28">
        <v>0.3</v>
      </c>
      <c r="F3507" s="28">
        <f t="shared" ref="F3507:F3510" si="1430">SUM(D3507*E3507)</f>
        <v>0.3</v>
      </c>
      <c r="G3507" s="10">
        <v>4</v>
      </c>
      <c r="H3507" s="15">
        <v>15</v>
      </c>
      <c r="I3507" s="10">
        <f t="shared" si="1428"/>
        <v>18</v>
      </c>
    </row>
    <row r="3508" spans="1:10" x14ac:dyDescent="0.25">
      <c r="A3508" s="31" t="s">
        <v>25</v>
      </c>
      <c r="B3508" s="11" t="s">
        <v>1202</v>
      </c>
      <c r="C3508" s="12" t="s">
        <v>1200</v>
      </c>
      <c r="D3508" s="28">
        <v>1</v>
      </c>
      <c r="E3508" s="28">
        <v>0.3</v>
      </c>
      <c r="F3508" s="28">
        <f t="shared" si="1430"/>
        <v>0.3</v>
      </c>
      <c r="G3508" s="10">
        <v>2</v>
      </c>
      <c r="H3508" s="15">
        <v>18</v>
      </c>
      <c r="I3508" s="10">
        <f t="shared" si="1428"/>
        <v>10.799999999999999</v>
      </c>
    </row>
    <row r="3509" spans="1:10" x14ac:dyDescent="0.25">
      <c r="A3509" s="31" t="s">
        <v>25</v>
      </c>
      <c r="B3509" s="11" t="s">
        <v>1205</v>
      </c>
      <c r="C3509" s="12" t="s">
        <v>1199</v>
      </c>
      <c r="D3509" s="28">
        <v>0.5</v>
      </c>
      <c r="E3509" s="28">
        <v>1</v>
      </c>
      <c r="F3509" s="28">
        <f t="shared" si="1430"/>
        <v>0.5</v>
      </c>
      <c r="G3509" s="10">
        <v>2</v>
      </c>
      <c r="H3509" s="15">
        <v>15</v>
      </c>
      <c r="I3509" s="10">
        <f t="shared" si="1428"/>
        <v>15</v>
      </c>
    </row>
    <row r="3510" spans="1:10" x14ac:dyDescent="0.25">
      <c r="A3510" s="31" t="s">
        <v>25</v>
      </c>
      <c r="B3510" s="11" t="s">
        <v>1206</v>
      </c>
      <c r="C3510" s="12" t="s">
        <v>1200</v>
      </c>
      <c r="D3510" s="28">
        <v>0.5</v>
      </c>
      <c r="E3510" s="28">
        <v>1</v>
      </c>
      <c r="F3510" s="28">
        <f t="shared" si="1430"/>
        <v>0.5</v>
      </c>
      <c r="G3510" s="10">
        <v>1</v>
      </c>
      <c r="H3510" s="15">
        <v>18</v>
      </c>
      <c r="I3510" s="10">
        <f t="shared" si="1428"/>
        <v>9</v>
      </c>
    </row>
    <row r="3511" spans="1:10" x14ac:dyDescent="0.25">
      <c r="A3511" s="31" t="s">
        <v>25</v>
      </c>
      <c r="B3511" s="11"/>
      <c r="C3511" s="12"/>
      <c r="D3511" s="28"/>
      <c r="E3511" s="28"/>
      <c r="F3511" s="28">
        <f t="shared" si="1425"/>
        <v>0</v>
      </c>
      <c r="G3511" s="10"/>
      <c r="H3511" s="10"/>
      <c r="I3511" s="10">
        <f t="shared" si="1426"/>
        <v>0</v>
      </c>
    </row>
    <row r="3512" spans="1:10" x14ac:dyDescent="0.25">
      <c r="A3512" s="32" t="s">
        <v>28</v>
      </c>
      <c r="B3512" s="11" t="s">
        <v>1186</v>
      </c>
      <c r="C3512" s="12" t="s">
        <v>1187</v>
      </c>
      <c r="D3512" s="28"/>
      <c r="E3512" s="28"/>
      <c r="F3512" s="28"/>
      <c r="G3512" s="10">
        <v>1</v>
      </c>
      <c r="H3512" s="10">
        <v>1950</v>
      </c>
      <c r="I3512" s="10">
        <f t="shared" ref="I3512:I3534" si="1431">SUM(G3512*H3512)</f>
        <v>1950</v>
      </c>
      <c r="J3512" s="10" t="s">
        <v>1581</v>
      </c>
    </row>
    <row r="3513" spans="1:10" x14ac:dyDescent="0.25">
      <c r="A3513" s="32" t="s">
        <v>28</v>
      </c>
      <c r="B3513" s="11" t="s">
        <v>1188</v>
      </c>
      <c r="C3513" s="12" t="s">
        <v>1189</v>
      </c>
      <c r="D3513" s="28">
        <v>0.5</v>
      </c>
      <c r="E3513" s="28">
        <v>1.83</v>
      </c>
      <c r="F3513" s="28"/>
      <c r="G3513" s="10">
        <v>1</v>
      </c>
      <c r="H3513" s="15">
        <v>195</v>
      </c>
      <c r="I3513" s="10">
        <f t="shared" si="1431"/>
        <v>195</v>
      </c>
      <c r="J3513" s="10"/>
    </row>
    <row r="3514" spans="1:10" x14ac:dyDescent="0.25">
      <c r="A3514" s="32" t="s">
        <v>28</v>
      </c>
      <c r="B3514" s="11" t="s">
        <v>200</v>
      </c>
      <c r="C3514" s="12"/>
      <c r="D3514" s="28"/>
      <c r="E3514" s="28"/>
      <c r="F3514" s="28"/>
      <c r="G3514" s="10">
        <v>1</v>
      </c>
      <c r="H3514" s="15">
        <v>50</v>
      </c>
      <c r="I3514" s="10">
        <f t="shared" si="1431"/>
        <v>50</v>
      </c>
      <c r="J3514" s="10"/>
    </row>
    <row r="3515" spans="1:10" x14ac:dyDescent="0.25">
      <c r="A3515" s="32" t="s">
        <v>28</v>
      </c>
      <c r="B3515" s="11" t="s">
        <v>1190</v>
      </c>
      <c r="C3515" s="12"/>
      <c r="D3515" s="28"/>
      <c r="E3515" s="28"/>
      <c r="F3515" s="28"/>
      <c r="G3515" s="10">
        <v>1</v>
      </c>
      <c r="H3515" s="15">
        <v>50</v>
      </c>
      <c r="I3515" s="10">
        <f t="shared" si="1431"/>
        <v>50</v>
      </c>
    </row>
    <row r="3516" spans="1:10" x14ac:dyDescent="0.25">
      <c r="A3516" t="s">
        <v>26</v>
      </c>
      <c r="B3516" s="11"/>
      <c r="C3516" s="12"/>
      <c r="D3516" s="28"/>
      <c r="E3516" s="28"/>
      <c r="F3516" s="28"/>
      <c r="G3516" s="33">
        <v>0.1</v>
      </c>
      <c r="H3516" s="10">
        <f>SUM(I3512:I3515)</f>
        <v>2245</v>
      </c>
      <c r="I3516" s="10">
        <f t="shared" si="1431"/>
        <v>224.5</v>
      </c>
    </row>
    <row r="3517" spans="1:10" x14ac:dyDescent="0.25">
      <c r="B3517" s="11" t="s">
        <v>27</v>
      </c>
      <c r="C3517" s="12"/>
      <c r="D3517" s="28"/>
      <c r="E3517" s="28"/>
      <c r="F3517" s="28"/>
      <c r="G3517" s="10"/>
      <c r="H3517" s="10"/>
      <c r="I3517" s="10">
        <f t="shared" si="1431"/>
        <v>0</v>
      </c>
    </row>
    <row r="3518" spans="1:10" x14ac:dyDescent="0.25">
      <c r="B3518" s="11" t="s">
        <v>13</v>
      </c>
      <c r="C3518" s="12" t="s">
        <v>14</v>
      </c>
      <c r="D3518" s="28" t="s">
        <v>29</v>
      </c>
      <c r="E3518" s="28"/>
      <c r="F3518" s="28">
        <f>SUM(G3500:G3502)</f>
        <v>0</v>
      </c>
      <c r="G3518" s="34"/>
      <c r="H3518" s="22"/>
      <c r="I3518" s="10">
        <f t="shared" si="1431"/>
        <v>0</v>
      </c>
    </row>
    <row r="3519" spans="1:10" x14ac:dyDescent="0.25">
      <c r="B3519" s="11" t="s">
        <v>13</v>
      </c>
      <c r="C3519" s="12" t="s">
        <v>14</v>
      </c>
      <c r="D3519" s="28" t="s">
        <v>30</v>
      </c>
      <c r="E3519" s="28"/>
      <c r="F3519" s="28">
        <f>SUM(G3503:G3511)</f>
        <v>15</v>
      </c>
      <c r="G3519" s="34">
        <v>2</v>
      </c>
      <c r="H3519" s="22"/>
      <c r="I3519" s="10">
        <f t="shared" si="1431"/>
        <v>0</v>
      </c>
    </row>
    <row r="3520" spans="1:10" x14ac:dyDescent="0.25">
      <c r="B3520" s="11" t="s">
        <v>13</v>
      </c>
      <c r="C3520" s="12" t="s">
        <v>14</v>
      </c>
      <c r="D3520" s="28" t="s">
        <v>60</v>
      </c>
      <c r="E3520" s="28"/>
      <c r="F3520" s="69"/>
      <c r="G3520" s="34"/>
      <c r="H3520" s="22"/>
      <c r="I3520" s="10">
        <f t="shared" si="1431"/>
        <v>0</v>
      </c>
    </row>
    <row r="3521" spans="1:13" x14ac:dyDescent="0.25">
      <c r="B3521" s="11" t="s">
        <v>13</v>
      </c>
      <c r="C3521" s="12" t="s">
        <v>14</v>
      </c>
      <c r="D3521" s="28" t="s">
        <v>247</v>
      </c>
      <c r="E3521" s="28"/>
      <c r="F3521" s="28"/>
      <c r="G3521" s="34"/>
      <c r="H3521" s="22"/>
      <c r="I3521" s="10">
        <f t="shared" si="1431"/>
        <v>0</v>
      </c>
    </row>
    <row r="3522" spans="1:13" x14ac:dyDescent="0.25">
      <c r="B3522" s="11" t="s">
        <v>13</v>
      </c>
      <c r="C3522" s="12" t="s">
        <v>15</v>
      </c>
      <c r="D3522" s="28" t="s">
        <v>1207</v>
      </c>
      <c r="E3522" s="28"/>
      <c r="F3522" s="28"/>
      <c r="G3522" s="34">
        <v>16</v>
      </c>
      <c r="H3522" s="22"/>
      <c r="I3522" s="10">
        <f t="shared" si="1431"/>
        <v>0</v>
      </c>
    </row>
    <row r="3523" spans="1:13" x14ac:dyDescent="0.25">
      <c r="B3523" s="11" t="s">
        <v>13</v>
      </c>
      <c r="C3523" s="12" t="s">
        <v>15</v>
      </c>
      <c r="D3523" s="28" t="s">
        <v>1194</v>
      </c>
      <c r="E3523" s="28"/>
      <c r="F3523" s="28"/>
      <c r="G3523" s="34">
        <v>8</v>
      </c>
      <c r="H3523" s="22"/>
      <c r="I3523" s="10">
        <f t="shared" si="1431"/>
        <v>0</v>
      </c>
    </row>
    <row r="3524" spans="1:13" x14ac:dyDescent="0.25">
      <c r="B3524" s="11" t="s">
        <v>13</v>
      </c>
      <c r="C3524" s="12" t="s">
        <v>15</v>
      </c>
      <c r="D3524" s="28" t="s">
        <v>1582</v>
      </c>
      <c r="E3524" s="28"/>
      <c r="F3524" s="28"/>
      <c r="G3524" s="34">
        <v>8</v>
      </c>
      <c r="H3524" s="22"/>
      <c r="I3524" s="10">
        <f t="shared" ref="I3524:I3526" si="1432">SUM(G3524*H3524)</f>
        <v>0</v>
      </c>
    </row>
    <row r="3525" spans="1:13" x14ac:dyDescent="0.25">
      <c r="B3525" s="11" t="s">
        <v>13</v>
      </c>
      <c r="C3525" s="12" t="s">
        <v>15</v>
      </c>
      <c r="D3525" s="28" t="s">
        <v>1583</v>
      </c>
      <c r="E3525" s="28"/>
      <c r="F3525" s="28"/>
      <c r="G3525" s="34">
        <v>8</v>
      </c>
      <c r="H3525" s="22"/>
      <c r="I3525" s="10">
        <f t="shared" si="1432"/>
        <v>0</v>
      </c>
    </row>
    <row r="3526" spans="1:13" x14ac:dyDescent="0.25">
      <c r="B3526" s="11" t="s">
        <v>13</v>
      </c>
      <c r="C3526" s="12" t="s">
        <v>15</v>
      </c>
      <c r="D3526" s="28" t="s">
        <v>1584</v>
      </c>
      <c r="E3526" s="28"/>
      <c r="F3526" s="28"/>
      <c r="G3526" s="34">
        <v>8</v>
      </c>
      <c r="H3526" s="22"/>
      <c r="I3526" s="10">
        <f t="shared" si="1432"/>
        <v>0</v>
      </c>
    </row>
    <row r="3527" spans="1:13" x14ac:dyDescent="0.25">
      <c r="B3527" s="11" t="s">
        <v>13</v>
      </c>
      <c r="C3527" s="12" t="s">
        <v>15</v>
      </c>
      <c r="D3527" s="28"/>
      <c r="E3527" s="28"/>
      <c r="F3527" s="28"/>
      <c r="G3527" s="34"/>
      <c r="H3527" s="22"/>
      <c r="I3527" s="10">
        <f t="shared" si="1431"/>
        <v>0</v>
      </c>
    </row>
    <row r="3528" spans="1:13" x14ac:dyDescent="0.25">
      <c r="B3528" s="11" t="s">
        <v>13</v>
      </c>
      <c r="C3528" s="12" t="s">
        <v>16</v>
      </c>
      <c r="D3528" s="28"/>
      <c r="E3528" s="28"/>
      <c r="F3528" s="28"/>
      <c r="G3528" s="34"/>
      <c r="H3528" s="22"/>
      <c r="I3528" s="10">
        <f t="shared" si="1431"/>
        <v>0</v>
      </c>
    </row>
    <row r="3529" spans="1:13" x14ac:dyDescent="0.25">
      <c r="B3529" s="11" t="s">
        <v>13</v>
      </c>
      <c r="C3529" s="12" t="s">
        <v>16</v>
      </c>
      <c r="D3529" s="28"/>
      <c r="E3529" s="28"/>
      <c r="F3529" s="28"/>
      <c r="G3529" s="34"/>
      <c r="H3529" s="22"/>
      <c r="I3529" s="10">
        <f t="shared" si="1431"/>
        <v>0</v>
      </c>
    </row>
    <row r="3530" spans="1:13" x14ac:dyDescent="0.25">
      <c r="B3530" s="11" t="s">
        <v>21</v>
      </c>
      <c r="C3530" s="12" t="s">
        <v>14</v>
      </c>
      <c r="D3530" s="28"/>
      <c r="E3530" s="28"/>
      <c r="F3530" s="28"/>
      <c r="G3530" s="22">
        <f>SUM(G3518:G3521)</f>
        <v>2</v>
      </c>
      <c r="H3530" s="10">
        <v>37.42</v>
      </c>
      <c r="I3530" s="10">
        <f t="shared" si="1431"/>
        <v>74.84</v>
      </c>
      <c r="K3530" s="5">
        <f>SUM(G3530)*I3498</f>
        <v>2</v>
      </c>
    </row>
    <row r="3531" spans="1:13" x14ac:dyDescent="0.25">
      <c r="B3531" s="11" t="s">
        <v>21</v>
      </c>
      <c r="C3531" s="12" t="s">
        <v>15</v>
      </c>
      <c r="D3531" s="28"/>
      <c r="E3531" s="28"/>
      <c r="F3531" s="28"/>
      <c r="G3531" s="22">
        <f>SUM(G3522:G3527)</f>
        <v>48</v>
      </c>
      <c r="H3531" s="10">
        <v>37.42</v>
      </c>
      <c r="I3531" s="10">
        <f t="shared" si="1431"/>
        <v>1796.16</v>
      </c>
      <c r="L3531" s="5">
        <f>SUM(G3531)</f>
        <v>48</v>
      </c>
    </row>
    <row r="3532" spans="1:13" x14ac:dyDescent="0.25">
      <c r="B3532" s="11" t="s">
        <v>21</v>
      </c>
      <c r="C3532" s="12" t="s">
        <v>16</v>
      </c>
      <c r="D3532" s="28"/>
      <c r="E3532" s="28"/>
      <c r="F3532" s="28"/>
      <c r="G3532" s="22">
        <f>SUM(G3528:G3529)</f>
        <v>0</v>
      </c>
      <c r="H3532" s="10">
        <v>37.42</v>
      </c>
      <c r="I3532" s="10">
        <f t="shared" si="1431"/>
        <v>0</v>
      </c>
      <c r="M3532" s="5">
        <f>SUM(G3532)*I3498</f>
        <v>0</v>
      </c>
    </row>
    <row r="3533" spans="1:13" x14ac:dyDescent="0.25">
      <c r="B3533" s="11" t="s">
        <v>13</v>
      </c>
      <c r="C3533" s="12" t="s">
        <v>17</v>
      </c>
      <c r="D3533" s="28"/>
      <c r="E3533" s="28"/>
      <c r="F3533" s="28"/>
      <c r="G3533" s="34">
        <v>1</v>
      </c>
      <c r="H3533" s="10">
        <v>37.42</v>
      </c>
      <c r="I3533" s="10">
        <f t="shared" si="1431"/>
        <v>37.42</v>
      </c>
      <c r="L3533" s="5">
        <f>SUM(G3533)*I3498</f>
        <v>1</v>
      </c>
    </row>
    <row r="3534" spans="1:13" x14ac:dyDescent="0.25">
      <c r="B3534" s="11" t="s">
        <v>12</v>
      </c>
      <c r="C3534" s="12"/>
      <c r="D3534" s="28"/>
      <c r="E3534" s="28"/>
      <c r="F3534" s="28"/>
      <c r="G3534" s="10"/>
      <c r="H3534" s="10">
        <v>37.42</v>
      </c>
      <c r="I3534" s="10">
        <f t="shared" si="1431"/>
        <v>0</v>
      </c>
    </row>
    <row r="3535" spans="1:13" x14ac:dyDescent="0.25">
      <c r="B3535" s="11" t="s">
        <v>11</v>
      </c>
      <c r="C3535" s="12"/>
      <c r="D3535" s="28"/>
      <c r="E3535" s="28"/>
      <c r="F3535" s="28"/>
      <c r="G3535" s="10">
        <v>1</v>
      </c>
      <c r="H3535" s="10">
        <f>SUM(I3500:I3534)*0.01</f>
        <v>44.4572</v>
      </c>
      <c r="I3535" s="10">
        <f>SUM(G3535*H3535)</f>
        <v>44.4572</v>
      </c>
    </row>
    <row r="3536" spans="1:13" x14ac:dyDescent="0.25">
      <c r="A3536" s="2"/>
      <c r="B3536" s="8" t="s">
        <v>10</v>
      </c>
      <c r="C3536" s="2"/>
      <c r="D3536" s="27"/>
      <c r="E3536" s="27"/>
      <c r="F3536" s="27"/>
      <c r="G3536" s="6">
        <f>SUM(G3530:G3533)</f>
        <v>51</v>
      </c>
      <c r="H3536" s="6"/>
      <c r="I3536" s="6">
        <f>SUM(I3500:I3535)</f>
        <v>4490.1772000000001</v>
      </c>
      <c r="J3536" s="6">
        <f>SUM(I3536)*I3498</f>
        <v>4490.1772000000001</v>
      </c>
      <c r="K3536" s="6">
        <f>SUM(K3530:K3535)</f>
        <v>2</v>
      </c>
      <c r="L3536" s="6">
        <f t="shared" ref="L3536:M3536" si="1433">SUM(L3530:L3535)</f>
        <v>49</v>
      </c>
      <c r="M3536" s="6">
        <f t="shared" si="1433"/>
        <v>0</v>
      </c>
    </row>
    <row r="3537" spans="1:13" ht="15.6" x14ac:dyDescent="0.3">
      <c r="A3537" s="3" t="s">
        <v>9</v>
      </c>
      <c r="B3537" s="182" t="s">
        <v>1565</v>
      </c>
      <c r="C3537" s="175">
        <f>'[1]JMS SHEDULE OF WORKS'!E224</f>
        <v>0</v>
      </c>
      <c r="D3537"/>
      <c r="E3537"/>
      <c r="F3537" s="5">
        <f>'[1]JMS SHEDULE OF WORKS'!J224</f>
        <v>0</v>
      </c>
      <c r="G3537"/>
      <c r="H3537" t="s">
        <v>22</v>
      </c>
      <c r="I3537" s="176">
        <v>1</v>
      </c>
      <c r="J3537"/>
      <c r="K3537"/>
      <c r="L3537"/>
      <c r="M3537"/>
    </row>
    <row r="3538" spans="1:13" x14ac:dyDescent="0.25">
      <c r="A3538" s="182" t="s">
        <v>1545</v>
      </c>
      <c r="B3538" s="8" t="s">
        <v>3</v>
      </c>
      <c r="C3538" s="2" t="s">
        <v>4</v>
      </c>
      <c r="D3538" s="2" t="s">
        <v>5</v>
      </c>
      <c r="E3538" s="2" t="s">
        <v>5</v>
      </c>
      <c r="F3538" s="2" t="s">
        <v>23</v>
      </c>
      <c r="G3538" s="2" t="s">
        <v>6</v>
      </c>
      <c r="H3538" s="2" t="s">
        <v>7</v>
      </c>
      <c r="I3538" s="2" t="s">
        <v>8</v>
      </c>
      <c r="J3538" s="2"/>
      <c r="K3538" s="2" t="s">
        <v>18</v>
      </c>
      <c r="L3538" s="2" t="s">
        <v>19</v>
      </c>
      <c r="M3538" s="2" t="s">
        <v>20</v>
      </c>
    </row>
    <row r="3539" spans="1:13" x14ac:dyDescent="0.25">
      <c r="A3539" s="30" t="s">
        <v>24</v>
      </c>
      <c r="B3539" s="11"/>
      <c r="C3539" s="12"/>
      <c r="D3539" s="28"/>
      <c r="E3539" s="28"/>
      <c r="F3539" s="28">
        <f t="shared" ref="F3539:F3544" si="1434">SUM(D3539*E3539)</f>
        <v>0</v>
      </c>
      <c r="G3539" s="10"/>
      <c r="H3539" s="10"/>
      <c r="I3539" s="10">
        <f t="shared" ref="I3539:I3544" si="1435">SUM(F3539*G3539)*H3539</f>
        <v>0</v>
      </c>
    </row>
    <row r="3540" spans="1:13" x14ac:dyDescent="0.25">
      <c r="A3540" s="30" t="s">
        <v>24</v>
      </c>
      <c r="B3540" s="11"/>
      <c r="C3540" s="12"/>
      <c r="D3540" s="28"/>
      <c r="E3540" s="28"/>
      <c r="F3540" s="28">
        <f t="shared" si="1434"/>
        <v>0</v>
      </c>
      <c r="G3540" s="10"/>
      <c r="H3540" s="10"/>
      <c r="I3540" s="10">
        <f t="shared" si="1435"/>
        <v>0</v>
      </c>
    </row>
    <row r="3541" spans="1:13" x14ac:dyDescent="0.25">
      <c r="A3541" s="30" t="s">
        <v>24</v>
      </c>
      <c r="B3541" s="11"/>
      <c r="C3541" s="12"/>
      <c r="D3541" s="28"/>
      <c r="E3541" s="28"/>
      <c r="F3541" s="28">
        <f t="shared" si="1434"/>
        <v>0</v>
      </c>
      <c r="G3541" s="10"/>
      <c r="H3541" s="10"/>
      <c r="I3541" s="10">
        <f t="shared" si="1435"/>
        <v>0</v>
      </c>
    </row>
    <row r="3542" spans="1:13" x14ac:dyDescent="0.25">
      <c r="A3542" s="31" t="s">
        <v>25</v>
      </c>
      <c r="B3542" s="11"/>
      <c r="C3542" s="12"/>
      <c r="D3542" s="28"/>
      <c r="E3542" s="28"/>
      <c r="F3542" s="28">
        <f t="shared" si="1434"/>
        <v>0</v>
      </c>
      <c r="G3542" s="10"/>
      <c r="H3542" s="10"/>
      <c r="I3542" s="10">
        <f t="shared" si="1435"/>
        <v>0</v>
      </c>
    </row>
    <row r="3543" spans="1:13" x14ac:dyDescent="0.25">
      <c r="A3543" s="31" t="s">
        <v>25</v>
      </c>
      <c r="B3543" s="11"/>
      <c r="C3543" s="12"/>
      <c r="D3543" s="28"/>
      <c r="E3543" s="28"/>
      <c r="F3543" s="28">
        <f t="shared" si="1434"/>
        <v>0</v>
      </c>
      <c r="G3543" s="10"/>
      <c r="H3543" s="10"/>
      <c r="I3543" s="10">
        <f t="shared" si="1435"/>
        <v>0</v>
      </c>
    </row>
    <row r="3544" spans="1:13" x14ac:dyDescent="0.25">
      <c r="A3544" s="31" t="s">
        <v>25</v>
      </c>
      <c r="B3544" s="11"/>
      <c r="C3544" s="12"/>
      <c r="D3544" s="28"/>
      <c r="E3544" s="28"/>
      <c r="F3544" s="28">
        <f t="shared" si="1434"/>
        <v>0</v>
      </c>
      <c r="G3544" s="10"/>
      <c r="H3544" s="10"/>
      <c r="I3544" s="10">
        <f t="shared" si="1435"/>
        <v>0</v>
      </c>
    </row>
    <row r="3545" spans="1:13" x14ac:dyDescent="0.25">
      <c r="A3545" s="32" t="s">
        <v>28</v>
      </c>
      <c r="B3545" s="11" t="s">
        <v>1568</v>
      </c>
      <c r="C3545" s="12" t="s">
        <v>1569</v>
      </c>
      <c r="D3545" s="28"/>
      <c r="E3545" s="28"/>
      <c r="F3545" s="28"/>
      <c r="G3545" s="10">
        <v>6</v>
      </c>
      <c r="H3545" s="10">
        <v>95.26</v>
      </c>
      <c r="I3545" s="10">
        <f t="shared" ref="I3545:I3563" si="1436">SUM(G3545*H3545)</f>
        <v>571.56000000000006</v>
      </c>
      <c r="J3545" s="10"/>
    </row>
    <row r="3546" spans="1:13" x14ac:dyDescent="0.25">
      <c r="A3546" s="32" t="s">
        <v>28</v>
      </c>
      <c r="B3546" s="11" t="s">
        <v>1570</v>
      </c>
      <c r="C3546" s="12" t="s">
        <v>1571</v>
      </c>
      <c r="D3546" s="28"/>
      <c r="E3546" s="28"/>
      <c r="F3546" s="28"/>
      <c r="G3546" s="10">
        <v>2</v>
      </c>
      <c r="H3546" s="10">
        <v>85</v>
      </c>
      <c r="I3546" s="10">
        <f t="shared" si="1436"/>
        <v>170</v>
      </c>
      <c r="J3546" s="10"/>
    </row>
    <row r="3547" spans="1:13" x14ac:dyDescent="0.25">
      <c r="A3547" s="32" t="s">
        <v>28</v>
      </c>
      <c r="B3547" s="11" t="s">
        <v>1592</v>
      </c>
      <c r="C3547" s="12"/>
      <c r="D3547" s="28"/>
      <c r="E3547" s="28"/>
      <c r="F3547" s="28"/>
      <c r="G3547" s="10">
        <v>1</v>
      </c>
      <c r="H3547" s="10">
        <v>300</v>
      </c>
      <c r="I3547" s="10">
        <f t="shared" si="1436"/>
        <v>300</v>
      </c>
    </row>
    <row r="3548" spans="1:13" x14ac:dyDescent="0.25">
      <c r="A3548" t="s">
        <v>26</v>
      </c>
      <c r="B3548" s="11"/>
      <c r="C3548" s="12"/>
      <c r="D3548" s="28"/>
      <c r="E3548" s="28"/>
      <c r="F3548" s="28"/>
      <c r="G3548" s="33">
        <v>0.1</v>
      </c>
      <c r="H3548" s="10">
        <f>SUM(I3545:I3547)</f>
        <v>1041.56</v>
      </c>
      <c r="I3548" s="10">
        <f t="shared" si="1436"/>
        <v>104.15600000000001</v>
      </c>
    </row>
    <row r="3549" spans="1:13" x14ac:dyDescent="0.25">
      <c r="B3549" s="11" t="s">
        <v>27</v>
      </c>
      <c r="C3549" s="12"/>
      <c r="D3549" s="28"/>
      <c r="E3549" s="28"/>
      <c r="F3549" s="28"/>
      <c r="G3549" s="10"/>
      <c r="H3549" s="10"/>
      <c r="I3549" s="10">
        <f t="shared" si="1436"/>
        <v>0</v>
      </c>
    </row>
    <row r="3550" spans="1:13" x14ac:dyDescent="0.25">
      <c r="B3550" s="11" t="s">
        <v>13</v>
      </c>
      <c r="C3550" s="12" t="s">
        <v>14</v>
      </c>
      <c r="D3550" s="28" t="s">
        <v>29</v>
      </c>
      <c r="E3550" s="28"/>
      <c r="F3550" s="28">
        <f>SUM(G3539:G3541)</f>
        <v>0</v>
      </c>
      <c r="G3550" s="34"/>
      <c r="H3550" s="22"/>
      <c r="I3550" s="10">
        <f t="shared" si="1436"/>
        <v>0</v>
      </c>
    </row>
    <row r="3551" spans="1:13" x14ac:dyDescent="0.25">
      <c r="B3551" s="11" t="s">
        <v>13</v>
      </c>
      <c r="C3551" s="12" t="s">
        <v>14</v>
      </c>
      <c r="D3551" s="28" t="s">
        <v>30</v>
      </c>
      <c r="E3551" s="28"/>
      <c r="F3551" s="28">
        <f>SUM(G3542:G3544)</f>
        <v>0</v>
      </c>
      <c r="G3551" s="34"/>
      <c r="H3551" s="22"/>
      <c r="I3551" s="10">
        <f t="shared" si="1436"/>
        <v>0</v>
      </c>
    </row>
    <row r="3552" spans="1:13" x14ac:dyDescent="0.25">
      <c r="B3552" s="11" t="s">
        <v>13</v>
      </c>
      <c r="C3552" s="12" t="s">
        <v>14</v>
      </c>
      <c r="D3552" s="28" t="s">
        <v>60</v>
      </c>
      <c r="E3552" s="28"/>
      <c r="F3552" s="69"/>
      <c r="G3552" s="34"/>
      <c r="H3552" s="22"/>
      <c r="I3552" s="10">
        <f t="shared" si="1436"/>
        <v>0</v>
      </c>
    </row>
    <row r="3553" spans="1:13" x14ac:dyDescent="0.25">
      <c r="B3553" s="11" t="s">
        <v>13</v>
      </c>
      <c r="C3553" s="12" t="s">
        <v>14</v>
      </c>
      <c r="D3553" s="28" t="s">
        <v>247</v>
      </c>
      <c r="E3553" s="28"/>
      <c r="F3553" s="28"/>
      <c r="G3553" s="34"/>
      <c r="H3553" s="22"/>
      <c r="I3553" s="10">
        <f t="shared" si="1436"/>
        <v>0</v>
      </c>
    </row>
    <row r="3554" spans="1:13" x14ac:dyDescent="0.25">
      <c r="B3554" s="11" t="s">
        <v>13</v>
      </c>
      <c r="C3554" s="12" t="s">
        <v>15</v>
      </c>
      <c r="D3554" s="28"/>
      <c r="E3554" s="28"/>
      <c r="F3554" s="28"/>
      <c r="G3554" s="34">
        <v>8</v>
      </c>
      <c r="H3554" s="22"/>
      <c r="I3554" s="10">
        <f t="shared" si="1436"/>
        <v>0</v>
      </c>
    </row>
    <row r="3555" spans="1:13" x14ac:dyDescent="0.25">
      <c r="B3555" s="11" t="s">
        <v>13</v>
      </c>
      <c r="C3555" s="12" t="s">
        <v>15</v>
      </c>
      <c r="D3555" s="28"/>
      <c r="E3555" s="28"/>
      <c r="F3555" s="28"/>
      <c r="G3555" s="34"/>
      <c r="H3555" s="22"/>
      <c r="I3555" s="10">
        <f t="shared" si="1436"/>
        <v>0</v>
      </c>
    </row>
    <row r="3556" spans="1:13" x14ac:dyDescent="0.25">
      <c r="B3556" s="11" t="s">
        <v>13</v>
      </c>
      <c r="C3556" s="12" t="s">
        <v>15</v>
      </c>
      <c r="D3556" s="28"/>
      <c r="E3556" s="28"/>
      <c r="F3556" s="28"/>
      <c r="G3556" s="34"/>
      <c r="H3556" s="22"/>
      <c r="I3556" s="10">
        <f t="shared" si="1436"/>
        <v>0</v>
      </c>
    </row>
    <row r="3557" spans="1:13" x14ac:dyDescent="0.25">
      <c r="B3557" s="11" t="s">
        <v>13</v>
      </c>
      <c r="C3557" s="12" t="s">
        <v>16</v>
      </c>
      <c r="D3557" s="28"/>
      <c r="E3557" s="28"/>
      <c r="F3557" s="28"/>
      <c r="G3557" s="34"/>
      <c r="H3557" s="22"/>
      <c r="I3557" s="10">
        <f t="shared" si="1436"/>
        <v>0</v>
      </c>
    </row>
    <row r="3558" spans="1:13" x14ac:dyDescent="0.25">
      <c r="B3558" s="11" t="s">
        <v>13</v>
      </c>
      <c r="C3558" s="12" t="s">
        <v>16</v>
      </c>
      <c r="D3558" s="28"/>
      <c r="E3558" s="28"/>
      <c r="F3558" s="28"/>
      <c r="G3558" s="34"/>
      <c r="H3558" s="22"/>
      <c r="I3558" s="10">
        <f t="shared" si="1436"/>
        <v>0</v>
      </c>
    </row>
    <row r="3559" spans="1:13" x14ac:dyDescent="0.25">
      <c r="B3559" s="11" t="s">
        <v>21</v>
      </c>
      <c r="C3559" s="12" t="s">
        <v>14</v>
      </c>
      <c r="D3559" s="28"/>
      <c r="E3559" s="28"/>
      <c r="F3559" s="28"/>
      <c r="G3559" s="22">
        <f>SUM(G3550:G3553)</f>
        <v>0</v>
      </c>
      <c r="H3559" s="10">
        <v>37.42</v>
      </c>
      <c r="I3559" s="10">
        <f t="shared" si="1436"/>
        <v>0</v>
      </c>
      <c r="K3559" s="5">
        <f>SUM(G3559)*I3537</f>
        <v>0</v>
      </c>
    </row>
    <row r="3560" spans="1:13" x14ac:dyDescent="0.25">
      <c r="B3560" s="11" t="s">
        <v>21</v>
      </c>
      <c r="C3560" s="12" t="s">
        <v>15</v>
      </c>
      <c r="D3560" s="28"/>
      <c r="E3560" s="28"/>
      <c r="F3560" s="28"/>
      <c r="G3560" s="22">
        <f>SUM(G3554:G3556)</f>
        <v>8</v>
      </c>
      <c r="H3560" s="10">
        <v>37.42</v>
      </c>
      <c r="I3560" s="10">
        <f t="shared" si="1436"/>
        <v>299.36</v>
      </c>
      <c r="L3560" s="5">
        <f>SUM(G3560)</f>
        <v>8</v>
      </c>
    </row>
    <row r="3561" spans="1:13" x14ac:dyDescent="0.25">
      <c r="B3561" s="11" t="s">
        <v>21</v>
      </c>
      <c r="C3561" s="12" t="s">
        <v>16</v>
      </c>
      <c r="D3561" s="28"/>
      <c r="E3561" s="28"/>
      <c r="F3561" s="28"/>
      <c r="G3561" s="22">
        <f>SUM(G3557:G3558)</f>
        <v>0</v>
      </c>
      <c r="H3561" s="10">
        <v>37.42</v>
      </c>
      <c r="I3561" s="10">
        <f t="shared" si="1436"/>
        <v>0</v>
      </c>
      <c r="M3561" s="5">
        <f>SUM(G3561)*I3537</f>
        <v>0</v>
      </c>
    </row>
    <row r="3562" spans="1:13" x14ac:dyDescent="0.25">
      <c r="B3562" s="11" t="s">
        <v>13</v>
      </c>
      <c r="C3562" s="12" t="s">
        <v>17</v>
      </c>
      <c r="D3562" s="28"/>
      <c r="E3562" s="28"/>
      <c r="F3562" s="28"/>
      <c r="G3562" s="34"/>
      <c r="H3562" s="10">
        <v>37.42</v>
      </c>
      <c r="I3562" s="10">
        <f t="shared" si="1436"/>
        <v>0</v>
      </c>
      <c r="L3562" s="5">
        <f>SUM(G3562)*I3537</f>
        <v>0</v>
      </c>
    </row>
    <row r="3563" spans="1:13" x14ac:dyDescent="0.25">
      <c r="B3563" s="11" t="s">
        <v>12</v>
      </c>
      <c r="C3563" s="12"/>
      <c r="D3563" s="28"/>
      <c r="E3563" s="28"/>
      <c r="F3563" s="28"/>
      <c r="G3563" s="10"/>
      <c r="H3563" s="10">
        <v>37.42</v>
      </c>
      <c r="I3563" s="10">
        <f t="shared" si="1436"/>
        <v>0</v>
      </c>
    </row>
    <row r="3564" spans="1:13" x14ac:dyDescent="0.25">
      <c r="B3564" s="11" t="s">
        <v>11</v>
      </c>
      <c r="C3564" s="12"/>
      <c r="D3564" s="28"/>
      <c r="E3564" s="28"/>
      <c r="F3564" s="28"/>
      <c r="G3564" s="10">
        <v>1</v>
      </c>
      <c r="H3564" s="10">
        <f>SUM(I3539:I3563)*0.01</f>
        <v>14.450760000000001</v>
      </c>
      <c r="I3564" s="10">
        <f>SUM(G3564*H3564)</f>
        <v>14.450760000000001</v>
      </c>
    </row>
    <row r="3565" spans="1:13" x14ac:dyDescent="0.25">
      <c r="A3565" s="2"/>
      <c r="B3565" s="8" t="s">
        <v>10</v>
      </c>
      <c r="C3565" s="2"/>
      <c r="D3565" s="27"/>
      <c r="E3565" s="27"/>
      <c r="F3565" s="27"/>
      <c r="G3565" s="6">
        <f>SUM(G3559:G3562)</f>
        <v>8</v>
      </c>
      <c r="H3565" s="6"/>
      <c r="I3565" s="6">
        <f>SUM(I3539:I3564)</f>
        <v>1459.52676</v>
      </c>
      <c r="J3565" s="6">
        <f>SUM(I3565)*I3537</f>
        <v>1459.52676</v>
      </c>
      <c r="K3565" s="6">
        <f>SUM(K3559:K3564)</f>
        <v>0</v>
      </c>
      <c r="L3565" s="6">
        <f t="shared" ref="L3565:M3565" si="1437">SUM(L3559:L3564)</f>
        <v>8</v>
      </c>
      <c r="M3565" s="6">
        <f t="shared" si="1437"/>
        <v>0</v>
      </c>
    </row>
    <row r="3566" spans="1:13" ht="15.6" x14ac:dyDescent="0.3">
      <c r="A3566" s="3" t="s">
        <v>9</v>
      </c>
      <c r="B3566" s="182" t="s">
        <v>1573</v>
      </c>
      <c r="C3566" s="175">
        <f>'[1]JMS SHEDULE OF WORKS'!E253</f>
        <v>0</v>
      </c>
      <c r="D3566"/>
      <c r="E3566"/>
      <c r="F3566" s="5">
        <f>'[1]JMS SHEDULE OF WORKS'!J253</f>
        <v>0</v>
      </c>
      <c r="G3566"/>
      <c r="H3566" t="s">
        <v>22</v>
      </c>
      <c r="I3566" s="176">
        <v>1</v>
      </c>
      <c r="J3566"/>
      <c r="K3566"/>
      <c r="L3566"/>
      <c r="M3566"/>
    </row>
    <row r="3567" spans="1:13" x14ac:dyDescent="0.25">
      <c r="A3567" s="182" t="s">
        <v>1546</v>
      </c>
      <c r="B3567" s="8" t="s">
        <v>3</v>
      </c>
      <c r="C3567" s="2" t="s">
        <v>4</v>
      </c>
      <c r="D3567" s="2" t="s">
        <v>5</v>
      </c>
      <c r="E3567" s="2" t="s">
        <v>5</v>
      </c>
      <c r="F3567" s="2" t="s">
        <v>23</v>
      </c>
      <c r="G3567" s="2" t="s">
        <v>6</v>
      </c>
      <c r="H3567" s="2" t="s">
        <v>7</v>
      </c>
      <c r="I3567" s="2" t="s">
        <v>8</v>
      </c>
      <c r="J3567" s="2"/>
      <c r="K3567" s="2" t="s">
        <v>18</v>
      </c>
      <c r="L3567" s="2" t="s">
        <v>19</v>
      </c>
      <c r="M3567" s="2" t="s">
        <v>20</v>
      </c>
    </row>
    <row r="3568" spans="1:13" x14ac:dyDescent="0.25">
      <c r="A3568" s="30" t="s">
        <v>24</v>
      </c>
      <c r="B3568" s="11"/>
      <c r="C3568" s="12"/>
      <c r="D3568" s="28"/>
      <c r="E3568" s="28"/>
      <c r="F3568" s="28">
        <f t="shared" ref="F3568:F3573" si="1438">SUM(D3568*E3568)</f>
        <v>0</v>
      </c>
      <c r="G3568" s="10"/>
      <c r="H3568" s="10"/>
      <c r="I3568" s="10">
        <f t="shared" ref="I3568:I3573" si="1439">SUM(F3568*G3568)*H3568</f>
        <v>0</v>
      </c>
    </row>
    <row r="3569" spans="1:10" x14ac:dyDescent="0.25">
      <c r="A3569" s="30" t="s">
        <v>24</v>
      </c>
      <c r="B3569" s="11"/>
      <c r="C3569" s="12"/>
      <c r="D3569" s="28"/>
      <c r="E3569" s="28"/>
      <c r="F3569" s="28">
        <f t="shared" si="1438"/>
        <v>0</v>
      </c>
      <c r="G3569" s="10"/>
      <c r="H3569" s="10"/>
      <c r="I3569" s="10">
        <f t="shared" si="1439"/>
        <v>0</v>
      </c>
    </row>
    <row r="3570" spans="1:10" x14ac:dyDescent="0.25">
      <c r="A3570" s="30" t="s">
        <v>24</v>
      </c>
      <c r="B3570" s="11"/>
      <c r="C3570" s="12"/>
      <c r="D3570" s="28"/>
      <c r="E3570" s="28"/>
      <c r="F3570" s="28">
        <f t="shared" si="1438"/>
        <v>0</v>
      </c>
      <c r="G3570" s="10"/>
      <c r="H3570" s="10"/>
      <c r="I3570" s="10">
        <f t="shared" si="1439"/>
        <v>0</v>
      </c>
    </row>
    <row r="3571" spans="1:10" x14ac:dyDescent="0.25">
      <c r="A3571" s="31" t="s">
        <v>25</v>
      </c>
      <c r="B3571" s="11"/>
      <c r="C3571" s="12"/>
      <c r="D3571" s="28"/>
      <c r="E3571" s="28"/>
      <c r="F3571" s="28">
        <f t="shared" si="1438"/>
        <v>0</v>
      </c>
      <c r="G3571" s="10"/>
      <c r="H3571" s="10"/>
      <c r="I3571" s="10">
        <f t="shared" si="1439"/>
        <v>0</v>
      </c>
    </row>
    <row r="3572" spans="1:10" x14ac:dyDescent="0.25">
      <c r="A3572" s="31" t="s">
        <v>25</v>
      </c>
      <c r="B3572" s="11"/>
      <c r="C3572" s="12"/>
      <c r="D3572" s="28"/>
      <c r="E3572" s="28"/>
      <c r="F3572" s="28">
        <f t="shared" si="1438"/>
        <v>0</v>
      </c>
      <c r="G3572" s="10"/>
      <c r="H3572" s="10"/>
      <c r="I3572" s="10">
        <f t="shared" si="1439"/>
        <v>0</v>
      </c>
    </row>
    <row r="3573" spans="1:10" x14ac:dyDescent="0.25">
      <c r="A3573" s="31" t="s">
        <v>25</v>
      </c>
      <c r="B3573" s="11"/>
      <c r="C3573" s="12"/>
      <c r="D3573" s="28"/>
      <c r="E3573" s="28"/>
      <c r="F3573" s="28">
        <f t="shared" si="1438"/>
        <v>0</v>
      </c>
      <c r="G3573" s="10"/>
      <c r="H3573" s="10"/>
      <c r="I3573" s="10">
        <f t="shared" si="1439"/>
        <v>0</v>
      </c>
    </row>
    <row r="3574" spans="1:10" x14ac:dyDescent="0.25">
      <c r="A3574" s="32" t="s">
        <v>28</v>
      </c>
      <c r="B3574" s="11" t="s">
        <v>1568</v>
      </c>
      <c r="C3574" s="12"/>
      <c r="D3574" s="28"/>
      <c r="E3574" s="28"/>
      <c r="F3574" s="28"/>
      <c r="G3574" s="10">
        <v>6</v>
      </c>
      <c r="H3574" s="10">
        <v>95.26</v>
      </c>
      <c r="I3574" s="10">
        <f t="shared" ref="I3574:I3592" si="1440">SUM(G3574*H3574)</f>
        <v>571.56000000000006</v>
      </c>
      <c r="J3574" s="10"/>
    </row>
    <row r="3575" spans="1:10" x14ac:dyDescent="0.25">
      <c r="A3575" s="32" t="s">
        <v>28</v>
      </c>
      <c r="B3575" s="11" t="s">
        <v>1570</v>
      </c>
      <c r="C3575" s="12"/>
      <c r="D3575" s="28"/>
      <c r="E3575" s="28"/>
      <c r="F3575" s="28"/>
      <c r="G3575" s="10">
        <v>6</v>
      </c>
      <c r="H3575" s="10">
        <v>85</v>
      </c>
      <c r="I3575" s="10">
        <f t="shared" si="1440"/>
        <v>510</v>
      </c>
      <c r="J3575" s="10"/>
    </row>
    <row r="3576" spans="1:10" x14ac:dyDescent="0.25">
      <c r="A3576" s="32" t="s">
        <v>28</v>
      </c>
      <c r="B3576" s="11"/>
      <c r="C3576" s="12"/>
      <c r="D3576" s="28"/>
      <c r="E3576" s="28"/>
      <c r="F3576" s="28"/>
      <c r="G3576" s="10"/>
      <c r="H3576" s="10"/>
      <c r="I3576" s="10">
        <f t="shared" si="1440"/>
        <v>0</v>
      </c>
    </row>
    <row r="3577" spans="1:10" x14ac:dyDescent="0.25">
      <c r="A3577" t="s">
        <v>26</v>
      </c>
      <c r="B3577" s="11"/>
      <c r="C3577" s="12"/>
      <c r="D3577" s="28"/>
      <c r="E3577" s="28"/>
      <c r="F3577" s="28"/>
      <c r="G3577" s="33">
        <v>0.1</v>
      </c>
      <c r="H3577" s="10">
        <f>SUM(I3574:I3576)</f>
        <v>1081.56</v>
      </c>
      <c r="I3577" s="10">
        <f t="shared" si="1440"/>
        <v>108.15600000000001</v>
      </c>
    </row>
    <row r="3578" spans="1:10" x14ac:dyDescent="0.25">
      <c r="B3578" s="11" t="s">
        <v>27</v>
      </c>
      <c r="C3578" s="12"/>
      <c r="D3578" s="28"/>
      <c r="E3578" s="28"/>
      <c r="F3578" s="28"/>
      <c r="G3578" s="10"/>
      <c r="H3578" s="10"/>
      <c r="I3578" s="10">
        <f t="shared" si="1440"/>
        <v>0</v>
      </c>
    </row>
    <row r="3579" spans="1:10" x14ac:dyDescent="0.25">
      <c r="B3579" s="11" t="s">
        <v>13</v>
      </c>
      <c r="C3579" s="12" t="s">
        <v>14</v>
      </c>
      <c r="D3579" s="28" t="s">
        <v>29</v>
      </c>
      <c r="E3579" s="28"/>
      <c r="F3579" s="28">
        <f>SUM(G3568:G3570)</f>
        <v>0</v>
      </c>
      <c r="G3579" s="34"/>
      <c r="H3579" s="22"/>
      <c r="I3579" s="10">
        <f t="shared" si="1440"/>
        <v>0</v>
      </c>
    </row>
    <row r="3580" spans="1:10" x14ac:dyDescent="0.25">
      <c r="B3580" s="11" t="s">
        <v>13</v>
      </c>
      <c r="C3580" s="12" t="s">
        <v>14</v>
      </c>
      <c r="D3580" s="28" t="s">
        <v>30</v>
      </c>
      <c r="E3580" s="28"/>
      <c r="F3580" s="28">
        <f>SUM(G3571:G3573)</f>
        <v>0</v>
      </c>
      <c r="G3580" s="34"/>
      <c r="H3580" s="22"/>
      <c r="I3580" s="10">
        <f t="shared" si="1440"/>
        <v>0</v>
      </c>
    </row>
    <row r="3581" spans="1:10" x14ac:dyDescent="0.25">
      <c r="B3581" s="11" t="s">
        <v>13</v>
      </c>
      <c r="C3581" s="12" t="s">
        <v>14</v>
      </c>
      <c r="D3581" s="28" t="s">
        <v>60</v>
      </c>
      <c r="E3581" s="28"/>
      <c r="F3581" s="69"/>
      <c r="G3581" s="34"/>
      <c r="H3581" s="22"/>
      <c r="I3581" s="10">
        <f t="shared" si="1440"/>
        <v>0</v>
      </c>
    </row>
    <row r="3582" spans="1:10" x14ac:dyDescent="0.25">
      <c r="B3582" s="11" t="s">
        <v>13</v>
      </c>
      <c r="C3582" s="12" t="s">
        <v>14</v>
      </c>
      <c r="D3582" s="28" t="s">
        <v>247</v>
      </c>
      <c r="E3582" s="28"/>
      <c r="F3582" s="28"/>
      <c r="G3582" s="34"/>
      <c r="H3582" s="22"/>
      <c r="I3582" s="10">
        <f t="shared" si="1440"/>
        <v>0</v>
      </c>
    </row>
    <row r="3583" spans="1:10" x14ac:dyDescent="0.25">
      <c r="B3583" s="11" t="s">
        <v>13</v>
      </c>
      <c r="C3583" s="12" t="s">
        <v>15</v>
      </c>
      <c r="D3583" s="28"/>
      <c r="E3583" s="28"/>
      <c r="F3583" s="28"/>
      <c r="G3583" s="34">
        <v>8</v>
      </c>
      <c r="H3583" s="22"/>
      <c r="I3583" s="10">
        <f t="shared" si="1440"/>
        <v>0</v>
      </c>
    </row>
    <row r="3584" spans="1:10" x14ac:dyDescent="0.25">
      <c r="B3584" s="11" t="s">
        <v>13</v>
      </c>
      <c r="C3584" s="12" t="s">
        <v>15</v>
      </c>
      <c r="D3584" s="28"/>
      <c r="E3584" s="28"/>
      <c r="F3584" s="28"/>
      <c r="G3584" s="34"/>
      <c r="H3584" s="22"/>
      <c r="I3584" s="10">
        <f t="shared" si="1440"/>
        <v>0</v>
      </c>
    </row>
    <row r="3585" spans="1:13" x14ac:dyDescent="0.25">
      <c r="B3585" s="11" t="s">
        <v>13</v>
      </c>
      <c r="C3585" s="12" t="s">
        <v>15</v>
      </c>
      <c r="D3585" s="28"/>
      <c r="E3585" s="28"/>
      <c r="F3585" s="28"/>
      <c r="G3585" s="34"/>
      <c r="H3585" s="22"/>
      <c r="I3585" s="10">
        <f t="shared" si="1440"/>
        <v>0</v>
      </c>
    </row>
    <row r="3586" spans="1:13" x14ac:dyDescent="0.25">
      <c r="B3586" s="11" t="s">
        <v>13</v>
      </c>
      <c r="C3586" s="12" t="s">
        <v>16</v>
      </c>
      <c r="D3586" s="28"/>
      <c r="E3586" s="28"/>
      <c r="F3586" s="28"/>
      <c r="G3586" s="34"/>
      <c r="H3586" s="22"/>
      <c r="I3586" s="10">
        <f t="shared" si="1440"/>
        <v>0</v>
      </c>
    </row>
    <row r="3587" spans="1:13" x14ac:dyDescent="0.25">
      <c r="B3587" s="11" t="s">
        <v>13</v>
      </c>
      <c r="C3587" s="12" t="s">
        <v>16</v>
      </c>
      <c r="D3587" s="28"/>
      <c r="E3587" s="28"/>
      <c r="F3587" s="28"/>
      <c r="G3587" s="34"/>
      <c r="H3587" s="22"/>
      <c r="I3587" s="10">
        <f t="shared" si="1440"/>
        <v>0</v>
      </c>
    </row>
    <row r="3588" spans="1:13" x14ac:dyDescent="0.25">
      <c r="B3588" s="11" t="s">
        <v>21</v>
      </c>
      <c r="C3588" s="12" t="s">
        <v>14</v>
      </c>
      <c r="D3588" s="28"/>
      <c r="E3588" s="28"/>
      <c r="F3588" s="28"/>
      <c r="G3588" s="22">
        <f>SUM(G3579:G3582)</f>
        <v>0</v>
      </c>
      <c r="H3588" s="10">
        <v>37.42</v>
      </c>
      <c r="I3588" s="10">
        <f t="shared" si="1440"/>
        <v>0</v>
      </c>
      <c r="K3588" s="5">
        <f>SUM(G3588)*I3566</f>
        <v>0</v>
      </c>
    </row>
    <row r="3589" spans="1:13" x14ac:dyDescent="0.25">
      <c r="B3589" s="11" t="s">
        <v>21</v>
      </c>
      <c r="C3589" s="12" t="s">
        <v>15</v>
      </c>
      <c r="D3589" s="28"/>
      <c r="E3589" s="28"/>
      <c r="F3589" s="28"/>
      <c r="G3589" s="22">
        <f>SUM(G3583:G3585)</f>
        <v>8</v>
      </c>
      <c r="H3589" s="10">
        <v>37.42</v>
      </c>
      <c r="I3589" s="10">
        <f t="shared" si="1440"/>
        <v>299.36</v>
      </c>
      <c r="L3589" s="5">
        <f>SUM(G3589)</f>
        <v>8</v>
      </c>
    </row>
    <row r="3590" spans="1:13" x14ac:dyDescent="0.25">
      <c r="B3590" s="11" t="s">
        <v>21</v>
      </c>
      <c r="C3590" s="12" t="s">
        <v>16</v>
      </c>
      <c r="D3590" s="28"/>
      <c r="E3590" s="28"/>
      <c r="F3590" s="28"/>
      <c r="G3590" s="22">
        <f>SUM(G3586:G3587)</f>
        <v>0</v>
      </c>
      <c r="H3590" s="10">
        <v>37.42</v>
      </c>
      <c r="I3590" s="10">
        <f t="shared" si="1440"/>
        <v>0</v>
      </c>
      <c r="M3590" s="5">
        <f>SUM(G3590)*I3566</f>
        <v>0</v>
      </c>
    </row>
    <row r="3591" spans="1:13" x14ac:dyDescent="0.25">
      <c r="B3591" s="11" t="s">
        <v>13</v>
      </c>
      <c r="C3591" s="12" t="s">
        <v>17</v>
      </c>
      <c r="D3591" s="28"/>
      <c r="E3591" s="28"/>
      <c r="F3591" s="28"/>
      <c r="G3591" s="34"/>
      <c r="H3591" s="10">
        <v>37.42</v>
      </c>
      <c r="I3591" s="10">
        <f t="shared" si="1440"/>
        <v>0</v>
      </c>
      <c r="L3591" s="5">
        <f>SUM(G3591)*I3566</f>
        <v>0</v>
      </c>
    </row>
    <row r="3592" spans="1:13" x14ac:dyDescent="0.25">
      <c r="B3592" s="11" t="s">
        <v>12</v>
      </c>
      <c r="C3592" s="12"/>
      <c r="D3592" s="28"/>
      <c r="E3592" s="28"/>
      <c r="F3592" s="28"/>
      <c r="G3592" s="10"/>
      <c r="H3592" s="10">
        <v>37.42</v>
      </c>
      <c r="I3592" s="10">
        <f t="shared" si="1440"/>
        <v>0</v>
      </c>
    </row>
    <row r="3593" spans="1:13" x14ac:dyDescent="0.25">
      <c r="B3593" s="11" t="s">
        <v>11</v>
      </c>
      <c r="C3593" s="12"/>
      <c r="D3593" s="28"/>
      <c r="E3593" s="28"/>
      <c r="F3593" s="28"/>
      <c r="G3593" s="10">
        <v>1</v>
      </c>
      <c r="H3593" s="10">
        <f>SUM(I3568:I3592)*0.01</f>
        <v>14.89076</v>
      </c>
      <c r="I3593" s="10">
        <f>SUM(G3593*H3593)</f>
        <v>14.89076</v>
      </c>
    </row>
    <row r="3594" spans="1:13" x14ac:dyDescent="0.25">
      <c r="A3594" s="2"/>
      <c r="B3594" s="8" t="s">
        <v>10</v>
      </c>
      <c r="C3594" s="2"/>
      <c r="D3594" s="27"/>
      <c r="E3594" s="27"/>
      <c r="F3594" s="27"/>
      <c r="G3594" s="6">
        <f>SUM(G3588:G3591)</f>
        <v>8</v>
      </c>
      <c r="H3594" s="6"/>
      <c r="I3594" s="6">
        <f>SUM(I3568:I3593)</f>
        <v>1503.96676</v>
      </c>
      <c r="J3594" s="6">
        <f>SUM(I3594)*I3566</f>
        <v>1503.96676</v>
      </c>
      <c r="K3594" s="6">
        <f>SUM(K3588:K3593)</f>
        <v>0</v>
      </c>
      <c r="L3594" s="6">
        <f t="shared" ref="L3594:M3594" si="1441">SUM(L3588:L3593)</f>
        <v>8</v>
      </c>
      <c r="M3594" s="6">
        <f t="shared" si="1441"/>
        <v>0</v>
      </c>
    </row>
    <row r="3595" spans="1:13" ht="15.6" x14ac:dyDescent="0.3">
      <c r="A3595" s="3" t="s">
        <v>9</v>
      </c>
      <c r="B3595" s="182" t="s">
        <v>1575</v>
      </c>
      <c r="C3595" s="175">
        <f>'[1]JMS SHEDULE OF WORKS'!E282</f>
        <v>0</v>
      </c>
      <c r="D3595"/>
      <c r="E3595"/>
      <c r="F3595" s="5">
        <f>'[1]JMS SHEDULE OF WORKS'!J282</f>
        <v>0</v>
      </c>
      <c r="G3595"/>
      <c r="H3595" t="s">
        <v>22</v>
      </c>
      <c r="I3595" s="176">
        <v>1</v>
      </c>
      <c r="J3595"/>
      <c r="K3595"/>
      <c r="L3595"/>
      <c r="M3595"/>
    </row>
    <row r="3596" spans="1:13" x14ac:dyDescent="0.25">
      <c r="A3596" s="182" t="s">
        <v>1547</v>
      </c>
      <c r="B3596" s="8" t="s">
        <v>3</v>
      </c>
      <c r="C3596" s="2" t="s">
        <v>4</v>
      </c>
      <c r="D3596" s="2" t="s">
        <v>5</v>
      </c>
      <c r="E3596" s="2" t="s">
        <v>5</v>
      </c>
      <c r="F3596" s="2" t="s">
        <v>23</v>
      </c>
      <c r="G3596" s="2" t="s">
        <v>6</v>
      </c>
      <c r="H3596" s="2" t="s">
        <v>7</v>
      </c>
      <c r="I3596" s="2" t="s">
        <v>8</v>
      </c>
      <c r="J3596" s="2"/>
      <c r="K3596" s="2" t="s">
        <v>18</v>
      </c>
      <c r="L3596" s="2" t="s">
        <v>19</v>
      </c>
      <c r="M3596" s="2" t="s">
        <v>20</v>
      </c>
    </row>
    <row r="3597" spans="1:13" x14ac:dyDescent="0.25">
      <c r="A3597" s="30" t="s">
        <v>24</v>
      </c>
      <c r="B3597" s="11"/>
      <c r="C3597" s="12"/>
      <c r="D3597" s="28"/>
      <c r="E3597" s="28"/>
      <c r="F3597" s="28">
        <f t="shared" ref="F3597:F3602" si="1442">SUM(D3597*E3597)</f>
        <v>0</v>
      </c>
      <c r="G3597" s="10"/>
      <c r="H3597" s="10"/>
      <c r="I3597" s="10">
        <f t="shared" ref="I3597:I3602" si="1443">SUM(F3597*G3597)*H3597</f>
        <v>0</v>
      </c>
    </row>
    <row r="3598" spans="1:13" x14ac:dyDescent="0.25">
      <c r="A3598" s="30" t="s">
        <v>24</v>
      </c>
      <c r="B3598" s="11"/>
      <c r="C3598" s="12"/>
      <c r="D3598" s="28"/>
      <c r="E3598" s="28"/>
      <c r="F3598" s="28">
        <f t="shared" si="1442"/>
        <v>0</v>
      </c>
      <c r="G3598" s="10"/>
      <c r="H3598" s="10"/>
      <c r="I3598" s="10">
        <f t="shared" si="1443"/>
        <v>0</v>
      </c>
    </row>
    <row r="3599" spans="1:13" x14ac:dyDescent="0.25">
      <c r="A3599" s="30" t="s">
        <v>24</v>
      </c>
      <c r="B3599" s="11"/>
      <c r="C3599" s="12"/>
      <c r="D3599" s="28"/>
      <c r="E3599" s="28"/>
      <c r="F3599" s="28">
        <f t="shared" si="1442"/>
        <v>0</v>
      </c>
      <c r="G3599" s="10"/>
      <c r="H3599" s="10"/>
      <c r="I3599" s="10">
        <f t="shared" si="1443"/>
        <v>0</v>
      </c>
    </row>
    <row r="3600" spans="1:13" x14ac:dyDescent="0.25">
      <c r="A3600" s="31" t="s">
        <v>25</v>
      </c>
      <c r="B3600" s="11"/>
      <c r="C3600" s="12"/>
      <c r="D3600" s="28"/>
      <c r="E3600" s="28"/>
      <c r="F3600" s="28">
        <f t="shared" si="1442"/>
        <v>0</v>
      </c>
      <c r="G3600" s="10"/>
      <c r="H3600" s="10"/>
      <c r="I3600" s="10">
        <f t="shared" si="1443"/>
        <v>0</v>
      </c>
    </row>
    <row r="3601" spans="1:10" x14ac:dyDescent="0.25">
      <c r="A3601" s="31" t="s">
        <v>25</v>
      </c>
      <c r="B3601" s="11"/>
      <c r="C3601" s="12"/>
      <c r="D3601" s="28"/>
      <c r="E3601" s="28"/>
      <c r="F3601" s="28">
        <f t="shared" si="1442"/>
        <v>0</v>
      </c>
      <c r="G3601" s="10"/>
      <c r="H3601" s="10"/>
      <c r="I3601" s="10">
        <f t="shared" si="1443"/>
        <v>0</v>
      </c>
    </row>
    <row r="3602" spans="1:10" x14ac:dyDescent="0.25">
      <c r="A3602" s="31" t="s">
        <v>25</v>
      </c>
      <c r="B3602" s="11"/>
      <c r="C3602" s="12"/>
      <c r="D3602" s="28"/>
      <c r="E3602" s="28"/>
      <c r="F3602" s="28">
        <f t="shared" si="1442"/>
        <v>0</v>
      </c>
      <c r="G3602" s="10"/>
      <c r="H3602" s="10"/>
      <c r="I3602" s="10">
        <f t="shared" si="1443"/>
        <v>0</v>
      </c>
    </row>
    <row r="3603" spans="1:10" x14ac:dyDescent="0.25">
      <c r="A3603" s="32" t="s">
        <v>28</v>
      </c>
      <c r="B3603" s="11" t="s">
        <v>1568</v>
      </c>
      <c r="C3603" s="12"/>
      <c r="D3603" s="28"/>
      <c r="E3603" s="28"/>
      <c r="F3603" s="28"/>
      <c r="G3603" s="10"/>
      <c r="H3603" s="10"/>
      <c r="I3603" s="10">
        <f t="shared" ref="I3603:I3621" si="1444">SUM(G3603*H3603)</f>
        <v>0</v>
      </c>
      <c r="J3603" s="10"/>
    </row>
    <row r="3604" spans="1:10" x14ac:dyDescent="0.25">
      <c r="A3604" s="32" t="s">
        <v>28</v>
      </c>
      <c r="B3604" s="11" t="s">
        <v>1570</v>
      </c>
      <c r="C3604" s="12"/>
      <c r="D3604" s="28"/>
      <c r="E3604" s="28"/>
      <c r="F3604" s="28"/>
      <c r="G3604" s="10"/>
      <c r="H3604" s="10"/>
      <c r="I3604" s="10">
        <f t="shared" si="1444"/>
        <v>0</v>
      </c>
      <c r="J3604" s="10"/>
    </row>
    <row r="3605" spans="1:10" x14ac:dyDescent="0.25">
      <c r="A3605" s="32" t="s">
        <v>28</v>
      </c>
      <c r="B3605" s="11"/>
      <c r="C3605" s="12"/>
      <c r="D3605" s="28"/>
      <c r="E3605" s="28"/>
      <c r="F3605" s="28"/>
      <c r="G3605" s="10"/>
      <c r="H3605" s="10"/>
      <c r="I3605" s="10">
        <f t="shared" si="1444"/>
        <v>0</v>
      </c>
    </row>
    <row r="3606" spans="1:10" x14ac:dyDescent="0.25">
      <c r="A3606" t="s">
        <v>26</v>
      </c>
      <c r="B3606" s="11"/>
      <c r="C3606" s="12"/>
      <c r="D3606" s="28"/>
      <c r="E3606" s="28"/>
      <c r="F3606" s="28"/>
      <c r="G3606" s="33">
        <v>0.1</v>
      </c>
      <c r="H3606" s="10">
        <f>SUM(I3603:I3605)</f>
        <v>0</v>
      </c>
      <c r="I3606" s="10">
        <f t="shared" si="1444"/>
        <v>0</v>
      </c>
    </row>
    <row r="3607" spans="1:10" x14ac:dyDescent="0.25">
      <c r="B3607" s="11" t="s">
        <v>27</v>
      </c>
      <c r="C3607" s="12"/>
      <c r="D3607" s="28"/>
      <c r="E3607" s="28"/>
      <c r="F3607" s="28"/>
      <c r="G3607" s="10"/>
      <c r="H3607" s="10"/>
      <c r="I3607" s="10">
        <f t="shared" si="1444"/>
        <v>0</v>
      </c>
    </row>
    <row r="3608" spans="1:10" x14ac:dyDescent="0.25">
      <c r="B3608" s="11" t="s">
        <v>13</v>
      </c>
      <c r="C3608" s="12" t="s">
        <v>14</v>
      </c>
      <c r="D3608" s="28" t="s">
        <v>29</v>
      </c>
      <c r="E3608" s="28"/>
      <c r="F3608" s="28">
        <f>SUM(G3597:G3599)</f>
        <v>0</v>
      </c>
      <c r="G3608" s="34"/>
      <c r="H3608" s="22"/>
      <c r="I3608" s="10">
        <f t="shared" si="1444"/>
        <v>0</v>
      </c>
    </row>
    <row r="3609" spans="1:10" x14ac:dyDescent="0.25">
      <c r="B3609" s="11" t="s">
        <v>13</v>
      </c>
      <c r="C3609" s="12" t="s">
        <v>14</v>
      </c>
      <c r="D3609" s="28" t="s">
        <v>30</v>
      </c>
      <c r="E3609" s="28"/>
      <c r="F3609" s="28">
        <f>SUM(G3600:G3602)</f>
        <v>0</v>
      </c>
      <c r="G3609" s="34"/>
      <c r="H3609" s="22"/>
      <c r="I3609" s="10">
        <f t="shared" si="1444"/>
        <v>0</v>
      </c>
    </row>
    <row r="3610" spans="1:10" x14ac:dyDescent="0.25">
      <c r="B3610" s="11" t="s">
        <v>13</v>
      </c>
      <c r="C3610" s="12" t="s">
        <v>14</v>
      </c>
      <c r="D3610" s="28" t="s">
        <v>60</v>
      </c>
      <c r="E3610" s="28"/>
      <c r="F3610" s="69"/>
      <c r="G3610" s="34"/>
      <c r="H3610" s="22"/>
      <c r="I3610" s="10">
        <f t="shared" si="1444"/>
        <v>0</v>
      </c>
    </row>
    <row r="3611" spans="1:10" x14ac:dyDescent="0.25">
      <c r="B3611" s="11" t="s">
        <v>13</v>
      </c>
      <c r="C3611" s="12" t="s">
        <v>14</v>
      </c>
      <c r="D3611" s="28" t="s">
        <v>247</v>
      </c>
      <c r="E3611" s="28"/>
      <c r="F3611" s="28"/>
      <c r="G3611" s="34"/>
      <c r="H3611" s="22"/>
      <c r="I3611" s="10">
        <f t="shared" si="1444"/>
        <v>0</v>
      </c>
    </row>
    <row r="3612" spans="1:10" x14ac:dyDescent="0.25">
      <c r="B3612" s="11" t="s">
        <v>13</v>
      </c>
      <c r="C3612" s="12" t="s">
        <v>15</v>
      </c>
      <c r="D3612" s="28"/>
      <c r="E3612" s="28"/>
      <c r="F3612" s="28"/>
      <c r="G3612" s="34"/>
      <c r="H3612" s="22"/>
      <c r="I3612" s="10">
        <f t="shared" si="1444"/>
        <v>0</v>
      </c>
    </row>
    <row r="3613" spans="1:10" x14ac:dyDescent="0.25">
      <c r="B3613" s="11" t="s">
        <v>13</v>
      </c>
      <c r="C3613" s="12" t="s">
        <v>15</v>
      </c>
      <c r="D3613" s="28"/>
      <c r="E3613" s="28"/>
      <c r="F3613" s="28"/>
      <c r="G3613" s="34"/>
      <c r="H3613" s="22"/>
      <c r="I3613" s="10">
        <f t="shared" si="1444"/>
        <v>0</v>
      </c>
    </row>
    <row r="3614" spans="1:10" x14ac:dyDescent="0.25">
      <c r="B3614" s="11" t="s">
        <v>13</v>
      </c>
      <c r="C3614" s="12" t="s">
        <v>15</v>
      </c>
      <c r="D3614" s="28"/>
      <c r="E3614" s="28"/>
      <c r="F3614" s="28"/>
      <c r="G3614" s="34"/>
      <c r="H3614" s="22"/>
      <c r="I3614" s="10">
        <f t="shared" si="1444"/>
        <v>0</v>
      </c>
    </row>
    <row r="3615" spans="1:10" x14ac:dyDescent="0.25">
      <c r="B3615" s="11" t="s">
        <v>13</v>
      </c>
      <c r="C3615" s="12" t="s">
        <v>16</v>
      </c>
      <c r="D3615" s="28"/>
      <c r="E3615" s="28"/>
      <c r="F3615" s="28"/>
      <c r="G3615" s="34"/>
      <c r="H3615" s="22"/>
      <c r="I3615" s="10">
        <f t="shared" si="1444"/>
        <v>0</v>
      </c>
    </row>
    <row r="3616" spans="1:10" x14ac:dyDescent="0.25">
      <c r="B3616" s="11" t="s">
        <v>13</v>
      </c>
      <c r="C3616" s="12" t="s">
        <v>16</v>
      </c>
      <c r="D3616" s="28"/>
      <c r="E3616" s="28"/>
      <c r="F3616" s="28"/>
      <c r="G3616" s="34"/>
      <c r="H3616" s="22"/>
      <c r="I3616" s="10">
        <f t="shared" si="1444"/>
        <v>0</v>
      </c>
    </row>
    <row r="3617" spans="1:13" x14ac:dyDescent="0.25">
      <c r="B3617" s="11" t="s">
        <v>21</v>
      </c>
      <c r="C3617" s="12" t="s">
        <v>14</v>
      </c>
      <c r="D3617" s="28"/>
      <c r="E3617" s="28"/>
      <c r="F3617" s="28"/>
      <c r="G3617" s="22">
        <f>SUM(G3608:G3611)</f>
        <v>0</v>
      </c>
      <c r="H3617" s="10">
        <v>37.42</v>
      </c>
      <c r="I3617" s="10">
        <f t="shared" si="1444"/>
        <v>0</v>
      </c>
      <c r="K3617" s="5">
        <f>SUM(G3617)*I3595</f>
        <v>0</v>
      </c>
    </row>
    <row r="3618" spans="1:13" x14ac:dyDescent="0.25">
      <c r="B3618" s="11" t="s">
        <v>21</v>
      </c>
      <c r="C3618" s="12" t="s">
        <v>15</v>
      </c>
      <c r="D3618" s="28"/>
      <c r="E3618" s="28"/>
      <c r="F3618" s="28"/>
      <c r="G3618" s="22">
        <f>SUM(G3612:G3614)</f>
        <v>0</v>
      </c>
      <c r="H3618" s="10">
        <v>37.42</v>
      </c>
      <c r="I3618" s="10">
        <f t="shared" si="1444"/>
        <v>0</v>
      </c>
      <c r="L3618" s="5">
        <f>SUM(G3618)</f>
        <v>0</v>
      </c>
    </row>
    <row r="3619" spans="1:13" x14ac:dyDescent="0.25">
      <c r="B3619" s="11" t="s">
        <v>21</v>
      </c>
      <c r="C3619" s="12" t="s">
        <v>16</v>
      </c>
      <c r="D3619" s="28"/>
      <c r="E3619" s="28"/>
      <c r="F3619" s="28"/>
      <c r="G3619" s="22">
        <f>SUM(G3615:G3616)</f>
        <v>0</v>
      </c>
      <c r="H3619" s="10">
        <v>37.42</v>
      </c>
      <c r="I3619" s="10">
        <f t="shared" si="1444"/>
        <v>0</v>
      </c>
      <c r="M3619" s="5">
        <f>SUM(G3619)*I3595</f>
        <v>0</v>
      </c>
    </row>
    <row r="3620" spans="1:13" x14ac:dyDescent="0.25">
      <c r="B3620" s="11" t="s">
        <v>13</v>
      </c>
      <c r="C3620" s="12" t="s">
        <v>17</v>
      </c>
      <c r="D3620" s="28"/>
      <c r="E3620" s="28"/>
      <c r="F3620" s="28"/>
      <c r="G3620" s="34"/>
      <c r="H3620" s="10">
        <v>37.42</v>
      </c>
      <c r="I3620" s="10">
        <f t="shared" si="1444"/>
        <v>0</v>
      </c>
      <c r="L3620" s="5">
        <f>SUM(G3620)*I3595</f>
        <v>0</v>
      </c>
    </row>
    <row r="3621" spans="1:13" x14ac:dyDescent="0.25">
      <c r="B3621" s="11" t="s">
        <v>12</v>
      </c>
      <c r="C3621" s="12"/>
      <c r="D3621" s="28"/>
      <c r="E3621" s="28"/>
      <c r="F3621" s="28"/>
      <c r="G3621" s="10"/>
      <c r="H3621" s="10">
        <v>37.42</v>
      </c>
      <c r="I3621" s="10">
        <f t="shared" si="1444"/>
        <v>0</v>
      </c>
    </row>
    <row r="3622" spans="1:13" x14ac:dyDescent="0.25">
      <c r="B3622" s="11" t="s">
        <v>11</v>
      </c>
      <c r="C3622" s="12"/>
      <c r="D3622" s="28"/>
      <c r="E3622" s="28"/>
      <c r="F3622" s="28"/>
      <c r="G3622" s="10">
        <v>1</v>
      </c>
      <c r="H3622" s="10">
        <f>SUM(I3597:I3621)*0.01</f>
        <v>0</v>
      </c>
      <c r="I3622" s="10">
        <f>SUM(G3622*H3622)</f>
        <v>0</v>
      </c>
    </row>
    <row r="3623" spans="1:13" x14ac:dyDescent="0.25">
      <c r="A3623" s="2"/>
      <c r="B3623" s="8" t="s">
        <v>10</v>
      </c>
      <c r="C3623" s="2"/>
      <c r="D3623" s="27"/>
      <c r="E3623" s="27"/>
      <c r="F3623" s="27"/>
      <c r="G3623" s="6">
        <f>SUM(G3617:G3620)</f>
        <v>0</v>
      </c>
      <c r="H3623" s="6"/>
      <c r="I3623" s="6">
        <f>SUM(I3597:I3622)</f>
        <v>0</v>
      </c>
      <c r="J3623" s="6">
        <f>SUM(I3623)*I3595</f>
        <v>0</v>
      </c>
      <c r="K3623" s="6">
        <f>SUM(K3617:K3622)</f>
        <v>0</v>
      </c>
      <c r="L3623" s="6">
        <f t="shared" ref="L3623:M3623" si="1445">SUM(L3617:L3622)</f>
        <v>0</v>
      </c>
      <c r="M3623" s="6">
        <f t="shared" si="1445"/>
        <v>0</v>
      </c>
    </row>
    <row r="3624" spans="1:13" ht="15.6" x14ac:dyDescent="0.3">
      <c r="A3624" s="3" t="s">
        <v>9</v>
      </c>
      <c r="B3624" s="182" t="s">
        <v>1596</v>
      </c>
      <c r="C3624" s="175">
        <f>'[1]JMS SHEDULE OF WORKS'!E311</f>
        <v>0</v>
      </c>
      <c r="D3624"/>
      <c r="E3624"/>
      <c r="F3624" s="5">
        <f>'[1]JMS SHEDULE OF WORKS'!J311</f>
        <v>0</v>
      </c>
      <c r="G3624"/>
      <c r="H3624" t="s">
        <v>22</v>
      </c>
      <c r="I3624" s="176">
        <v>1</v>
      </c>
      <c r="J3624"/>
      <c r="K3624"/>
      <c r="L3624"/>
      <c r="M3624"/>
    </row>
    <row r="3625" spans="1:13" x14ac:dyDescent="0.25">
      <c r="A3625" s="182" t="s">
        <v>1550</v>
      </c>
      <c r="B3625" s="8" t="s">
        <v>3</v>
      </c>
      <c r="C3625" s="2" t="s">
        <v>4</v>
      </c>
      <c r="D3625" s="2" t="s">
        <v>5</v>
      </c>
      <c r="E3625" s="2" t="s">
        <v>5</v>
      </c>
      <c r="F3625" s="2" t="s">
        <v>23</v>
      </c>
      <c r="G3625" s="2" t="s">
        <v>6</v>
      </c>
      <c r="H3625" s="2" t="s">
        <v>7</v>
      </c>
      <c r="I3625" s="2" t="s">
        <v>8</v>
      </c>
      <c r="J3625" s="2"/>
      <c r="K3625" s="2" t="s">
        <v>18</v>
      </c>
      <c r="L3625" s="2" t="s">
        <v>19</v>
      </c>
      <c r="M3625" s="2" t="s">
        <v>20</v>
      </c>
    </row>
    <row r="3626" spans="1:13" x14ac:dyDescent="0.25">
      <c r="A3626" s="30" t="s">
        <v>24</v>
      </c>
      <c r="B3626" s="11"/>
      <c r="C3626" s="12"/>
      <c r="D3626" s="28"/>
      <c r="E3626" s="28"/>
      <c r="F3626" s="28">
        <f t="shared" ref="F3626:F3631" si="1446">SUM(D3626*E3626)</f>
        <v>0</v>
      </c>
      <c r="G3626" s="10"/>
      <c r="H3626" s="10"/>
      <c r="I3626" s="10">
        <f t="shared" ref="I3626:I3631" si="1447">SUM(F3626*G3626)*H3626</f>
        <v>0</v>
      </c>
    </row>
    <row r="3627" spans="1:13" x14ac:dyDescent="0.25">
      <c r="A3627" s="30" t="s">
        <v>24</v>
      </c>
      <c r="B3627" s="11"/>
      <c r="C3627" s="12"/>
      <c r="D3627" s="28"/>
      <c r="E3627" s="28"/>
      <c r="F3627" s="28">
        <f t="shared" si="1446"/>
        <v>0</v>
      </c>
      <c r="G3627" s="10"/>
      <c r="H3627" s="10"/>
      <c r="I3627" s="10">
        <f t="shared" si="1447"/>
        <v>0</v>
      </c>
    </row>
    <row r="3628" spans="1:13" x14ac:dyDescent="0.25">
      <c r="A3628" s="30" t="s">
        <v>24</v>
      </c>
      <c r="B3628" s="11"/>
      <c r="C3628" s="12"/>
      <c r="D3628" s="28"/>
      <c r="E3628" s="28"/>
      <c r="F3628" s="28">
        <f t="shared" si="1446"/>
        <v>0</v>
      </c>
      <c r="G3628" s="10"/>
      <c r="H3628" s="10"/>
      <c r="I3628" s="10">
        <f t="shared" si="1447"/>
        <v>0</v>
      </c>
    </row>
    <row r="3629" spans="1:13" x14ac:dyDescent="0.25">
      <c r="A3629" s="31" t="s">
        <v>25</v>
      </c>
      <c r="B3629" s="11"/>
      <c r="C3629" s="12"/>
      <c r="D3629" s="28"/>
      <c r="E3629" s="28"/>
      <c r="F3629" s="28">
        <f t="shared" si="1446"/>
        <v>0</v>
      </c>
      <c r="G3629" s="10"/>
      <c r="H3629" s="10"/>
      <c r="I3629" s="10">
        <f t="shared" si="1447"/>
        <v>0</v>
      </c>
    </row>
    <row r="3630" spans="1:13" x14ac:dyDescent="0.25">
      <c r="A3630" s="31" t="s">
        <v>25</v>
      </c>
      <c r="B3630" s="11"/>
      <c r="C3630" s="12"/>
      <c r="D3630" s="28"/>
      <c r="E3630" s="28"/>
      <c r="F3630" s="28">
        <f t="shared" si="1446"/>
        <v>0</v>
      </c>
      <c r="G3630" s="10"/>
      <c r="H3630" s="10"/>
      <c r="I3630" s="10">
        <f t="shared" si="1447"/>
        <v>0</v>
      </c>
    </row>
    <row r="3631" spans="1:13" x14ac:dyDescent="0.25">
      <c r="A3631" s="31" t="s">
        <v>25</v>
      </c>
      <c r="B3631" s="11"/>
      <c r="C3631" s="12"/>
      <c r="D3631" s="28"/>
      <c r="E3631" s="28"/>
      <c r="F3631" s="28">
        <f t="shared" si="1446"/>
        <v>0</v>
      </c>
      <c r="G3631" s="10"/>
      <c r="H3631" s="10"/>
      <c r="I3631" s="10">
        <f t="shared" si="1447"/>
        <v>0</v>
      </c>
    </row>
    <row r="3632" spans="1:13" x14ac:dyDescent="0.25">
      <c r="A3632" s="32" t="s">
        <v>28</v>
      </c>
      <c r="B3632" s="11" t="s">
        <v>1603</v>
      </c>
      <c r="C3632" s="12"/>
      <c r="D3632" s="28"/>
      <c r="E3632" s="28"/>
      <c r="F3632" s="28"/>
      <c r="G3632" s="10">
        <v>1</v>
      </c>
      <c r="H3632" s="10">
        <v>2900</v>
      </c>
      <c r="I3632" s="10">
        <f t="shared" ref="I3632:I3650" si="1448">SUM(G3632*H3632)</f>
        <v>2900</v>
      </c>
      <c r="J3632" s="10"/>
    </row>
    <row r="3633" spans="1:13" x14ac:dyDescent="0.25">
      <c r="A3633" s="32" t="s">
        <v>28</v>
      </c>
      <c r="B3633" s="11" t="s">
        <v>1604</v>
      </c>
      <c r="C3633" s="12"/>
      <c r="D3633" s="28"/>
      <c r="E3633" s="28"/>
      <c r="F3633" s="28"/>
      <c r="G3633" s="10">
        <v>4</v>
      </c>
      <c r="H3633" s="10">
        <v>25</v>
      </c>
      <c r="I3633" s="10">
        <f t="shared" si="1448"/>
        <v>100</v>
      </c>
      <c r="J3633" s="10"/>
    </row>
    <row r="3634" spans="1:13" x14ac:dyDescent="0.25">
      <c r="A3634" s="32" t="s">
        <v>28</v>
      </c>
      <c r="B3634" s="11"/>
      <c r="C3634" s="12"/>
      <c r="D3634" s="28"/>
      <c r="E3634" s="28"/>
      <c r="F3634" s="28"/>
      <c r="G3634" s="10"/>
      <c r="H3634" s="10"/>
      <c r="I3634" s="10">
        <f t="shared" si="1448"/>
        <v>0</v>
      </c>
    </row>
    <row r="3635" spans="1:13" x14ac:dyDescent="0.25">
      <c r="A3635" t="s">
        <v>26</v>
      </c>
      <c r="B3635" s="11"/>
      <c r="C3635" s="12"/>
      <c r="D3635" s="28"/>
      <c r="E3635" s="28"/>
      <c r="F3635" s="28"/>
      <c r="G3635" s="33">
        <v>0.1</v>
      </c>
      <c r="H3635" s="10">
        <f>SUM(I3632:I3634)</f>
        <v>3000</v>
      </c>
      <c r="I3635" s="10">
        <f t="shared" si="1448"/>
        <v>300</v>
      </c>
    </row>
    <row r="3636" spans="1:13" x14ac:dyDescent="0.25">
      <c r="B3636" s="11" t="s">
        <v>27</v>
      </c>
      <c r="C3636" s="12"/>
      <c r="D3636" s="28"/>
      <c r="E3636" s="28"/>
      <c r="F3636" s="28"/>
      <c r="G3636" s="10"/>
      <c r="H3636" s="10"/>
      <c r="I3636" s="10">
        <f t="shared" si="1448"/>
        <v>0</v>
      </c>
    </row>
    <row r="3637" spans="1:13" x14ac:dyDescent="0.25">
      <c r="B3637" s="11" t="s">
        <v>13</v>
      </c>
      <c r="C3637" s="12" t="s">
        <v>14</v>
      </c>
      <c r="D3637" s="28" t="s">
        <v>29</v>
      </c>
      <c r="E3637" s="28"/>
      <c r="F3637" s="28">
        <f>SUM(G3626:G3628)</f>
        <v>0</v>
      </c>
      <c r="G3637" s="34"/>
      <c r="H3637" s="22"/>
      <c r="I3637" s="10">
        <f t="shared" si="1448"/>
        <v>0</v>
      </c>
    </row>
    <row r="3638" spans="1:13" x14ac:dyDescent="0.25">
      <c r="B3638" s="11" t="s">
        <v>13</v>
      </c>
      <c r="C3638" s="12" t="s">
        <v>14</v>
      </c>
      <c r="D3638" s="28" t="s">
        <v>30</v>
      </c>
      <c r="E3638" s="28"/>
      <c r="F3638" s="28">
        <f>SUM(G3629:G3631)</f>
        <v>0</v>
      </c>
      <c r="G3638" s="34"/>
      <c r="H3638" s="22"/>
      <c r="I3638" s="10">
        <f t="shared" si="1448"/>
        <v>0</v>
      </c>
    </row>
    <row r="3639" spans="1:13" x14ac:dyDescent="0.25">
      <c r="B3639" s="11" t="s">
        <v>13</v>
      </c>
      <c r="C3639" s="12" t="s">
        <v>14</v>
      </c>
      <c r="D3639" s="28" t="s">
        <v>60</v>
      </c>
      <c r="E3639" s="28"/>
      <c r="F3639" s="69"/>
      <c r="G3639" s="34"/>
      <c r="H3639" s="22"/>
      <c r="I3639" s="10">
        <f t="shared" si="1448"/>
        <v>0</v>
      </c>
    </row>
    <row r="3640" spans="1:13" x14ac:dyDescent="0.25">
      <c r="B3640" s="11" t="s">
        <v>13</v>
      </c>
      <c r="C3640" s="12" t="s">
        <v>14</v>
      </c>
      <c r="D3640" s="28" t="s">
        <v>247</v>
      </c>
      <c r="E3640" s="28"/>
      <c r="F3640" s="28"/>
      <c r="G3640" s="34"/>
      <c r="H3640" s="22"/>
      <c r="I3640" s="10">
        <f t="shared" si="1448"/>
        <v>0</v>
      </c>
    </row>
    <row r="3641" spans="1:13" x14ac:dyDescent="0.25">
      <c r="B3641" s="11" t="s">
        <v>13</v>
      </c>
      <c r="C3641" s="12" t="s">
        <v>15</v>
      </c>
      <c r="D3641" s="28"/>
      <c r="E3641" s="28"/>
      <c r="F3641" s="28"/>
      <c r="G3641" s="34">
        <v>2</v>
      </c>
      <c r="H3641" s="22"/>
      <c r="I3641" s="10">
        <f t="shared" si="1448"/>
        <v>0</v>
      </c>
    </row>
    <row r="3642" spans="1:13" x14ac:dyDescent="0.25">
      <c r="B3642" s="11" t="s">
        <v>13</v>
      </c>
      <c r="C3642" s="12" t="s">
        <v>15</v>
      </c>
      <c r="D3642" s="28"/>
      <c r="E3642" s="28"/>
      <c r="F3642" s="28"/>
      <c r="G3642" s="34"/>
      <c r="H3642" s="22"/>
      <c r="I3642" s="10">
        <f t="shared" si="1448"/>
        <v>0</v>
      </c>
    </row>
    <row r="3643" spans="1:13" x14ac:dyDescent="0.25">
      <c r="B3643" s="11" t="s">
        <v>13</v>
      </c>
      <c r="C3643" s="12" t="s">
        <v>15</v>
      </c>
      <c r="D3643" s="28"/>
      <c r="E3643" s="28"/>
      <c r="F3643" s="28"/>
      <c r="G3643" s="34"/>
      <c r="H3643" s="22"/>
      <c r="I3643" s="10">
        <f t="shared" si="1448"/>
        <v>0</v>
      </c>
    </row>
    <row r="3644" spans="1:13" x14ac:dyDescent="0.25">
      <c r="B3644" s="11" t="s">
        <v>13</v>
      </c>
      <c r="C3644" s="12" t="s">
        <v>16</v>
      </c>
      <c r="D3644" s="28"/>
      <c r="E3644" s="28"/>
      <c r="F3644" s="28"/>
      <c r="G3644" s="34"/>
      <c r="H3644" s="22"/>
      <c r="I3644" s="10">
        <f t="shared" si="1448"/>
        <v>0</v>
      </c>
    </row>
    <row r="3645" spans="1:13" x14ac:dyDescent="0.25">
      <c r="B3645" s="11" t="s">
        <v>13</v>
      </c>
      <c r="C3645" s="12" t="s">
        <v>16</v>
      </c>
      <c r="D3645" s="28"/>
      <c r="E3645" s="28"/>
      <c r="F3645" s="28"/>
      <c r="G3645" s="34"/>
      <c r="H3645" s="22"/>
      <c r="I3645" s="10">
        <f t="shared" si="1448"/>
        <v>0</v>
      </c>
    </row>
    <row r="3646" spans="1:13" x14ac:dyDescent="0.25">
      <c r="B3646" s="11" t="s">
        <v>21</v>
      </c>
      <c r="C3646" s="12" t="s">
        <v>14</v>
      </c>
      <c r="D3646" s="28"/>
      <c r="E3646" s="28"/>
      <c r="F3646" s="28"/>
      <c r="G3646" s="22">
        <f>SUM(G3637:G3640)</f>
        <v>0</v>
      </c>
      <c r="H3646" s="10">
        <v>37.42</v>
      </c>
      <c r="I3646" s="10">
        <f t="shared" si="1448"/>
        <v>0</v>
      </c>
      <c r="K3646" s="5">
        <f>SUM(G3646)*I3624</f>
        <v>0</v>
      </c>
    </row>
    <row r="3647" spans="1:13" x14ac:dyDescent="0.25">
      <c r="B3647" s="11" t="s">
        <v>21</v>
      </c>
      <c r="C3647" s="12" t="s">
        <v>15</v>
      </c>
      <c r="D3647" s="28"/>
      <c r="E3647" s="28"/>
      <c r="F3647" s="28"/>
      <c r="G3647" s="22">
        <f>SUM(G3641:G3643)</f>
        <v>2</v>
      </c>
      <c r="H3647" s="10">
        <v>37.42</v>
      </c>
      <c r="I3647" s="10">
        <f t="shared" si="1448"/>
        <v>74.84</v>
      </c>
      <c r="L3647" s="5">
        <f>SUM(G3647)</f>
        <v>2</v>
      </c>
    </row>
    <row r="3648" spans="1:13" x14ac:dyDescent="0.25">
      <c r="B3648" s="11" t="s">
        <v>21</v>
      </c>
      <c r="C3648" s="12" t="s">
        <v>16</v>
      </c>
      <c r="D3648" s="28"/>
      <c r="E3648" s="28"/>
      <c r="F3648" s="28"/>
      <c r="G3648" s="22">
        <f>SUM(G3644:G3645)</f>
        <v>0</v>
      </c>
      <c r="H3648" s="10">
        <v>37.42</v>
      </c>
      <c r="I3648" s="10">
        <f t="shared" si="1448"/>
        <v>0</v>
      </c>
      <c r="M3648" s="5">
        <f>SUM(G3648)*I3624</f>
        <v>0</v>
      </c>
    </row>
    <row r="3649" spans="1:13" x14ac:dyDescent="0.25">
      <c r="B3649" s="11" t="s">
        <v>13</v>
      </c>
      <c r="C3649" s="12" t="s">
        <v>17</v>
      </c>
      <c r="D3649" s="28"/>
      <c r="E3649" s="28"/>
      <c r="F3649" s="28"/>
      <c r="G3649" s="34">
        <v>2</v>
      </c>
      <c r="H3649" s="10">
        <v>37.42</v>
      </c>
      <c r="I3649" s="10">
        <f t="shared" si="1448"/>
        <v>74.84</v>
      </c>
      <c r="L3649" s="5">
        <f>SUM(G3649)*I3624</f>
        <v>2</v>
      </c>
    </row>
    <row r="3650" spans="1:13" x14ac:dyDescent="0.25">
      <c r="B3650" s="11" t="s">
        <v>12</v>
      </c>
      <c r="C3650" s="12"/>
      <c r="D3650" s="28"/>
      <c r="E3650" s="28"/>
      <c r="F3650" s="28"/>
      <c r="G3650" s="10"/>
      <c r="H3650" s="10">
        <v>37.42</v>
      </c>
      <c r="I3650" s="10">
        <f t="shared" si="1448"/>
        <v>0</v>
      </c>
    </row>
    <row r="3651" spans="1:13" x14ac:dyDescent="0.25">
      <c r="B3651" s="11" t="s">
        <v>11</v>
      </c>
      <c r="C3651" s="12"/>
      <c r="D3651" s="28"/>
      <c r="E3651" s="28"/>
      <c r="F3651" s="28"/>
      <c r="G3651" s="10">
        <v>1</v>
      </c>
      <c r="H3651" s="10">
        <f>SUM(I3626:I3650)*0.01</f>
        <v>34.4968</v>
      </c>
      <c r="I3651" s="10">
        <f>SUM(G3651*H3651)</f>
        <v>34.4968</v>
      </c>
    </row>
    <row r="3652" spans="1:13" x14ac:dyDescent="0.25">
      <c r="A3652" s="2"/>
      <c r="B3652" s="8" t="s">
        <v>10</v>
      </c>
      <c r="C3652" s="2"/>
      <c r="D3652" s="27"/>
      <c r="E3652" s="27"/>
      <c r="F3652" s="27"/>
      <c r="G3652" s="6">
        <f>SUM(G3646:G3649)</f>
        <v>4</v>
      </c>
      <c r="H3652" s="6"/>
      <c r="I3652" s="6">
        <f>SUM(I3626:I3651)</f>
        <v>3484.1768000000002</v>
      </c>
      <c r="J3652" s="6">
        <f>SUM(I3652)*I3624</f>
        <v>3484.1768000000002</v>
      </c>
      <c r="K3652" s="6">
        <f>SUM(K3646:K3651)</f>
        <v>0</v>
      </c>
      <c r="L3652" s="6">
        <f t="shared" ref="L3652:M3652" si="1449">SUM(L3646:L3651)</f>
        <v>4</v>
      </c>
      <c r="M3652" s="6">
        <f t="shared" si="1449"/>
        <v>0</v>
      </c>
    </row>
    <row r="3653" spans="1:13" ht="15.6" x14ac:dyDescent="0.3">
      <c r="A3653" s="3" t="s">
        <v>9</v>
      </c>
      <c r="B3653" s="182" t="s">
        <v>1597</v>
      </c>
      <c r="C3653" s="175">
        <f>'[1]JMS SHEDULE OF WORKS'!E340</f>
        <v>0</v>
      </c>
      <c r="D3653"/>
      <c r="E3653"/>
      <c r="F3653" s="5">
        <f>'[1]JMS SHEDULE OF WORKS'!J340</f>
        <v>0</v>
      </c>
      <c r="G3653"/>
      <c r="H3653" t="s">
        <v>22</v>
      </c>
      <c r="I3653" s="176">
        <v>1</v>
      </c>
      <c r="J3653"/>
      <c r="K3653"/>
      <c r="L3653"/>
      <c r="M3653"/>
    </row>
    <row r="3654" spans="1:13" x14ac:dyDescent="0.25">
      <c r="A3654" s="182" t="s">
        <v>1551</v>
      </c>
      <c r="B3654" s="8" t="s">
        <v>3</v>
      </c>
      <c r="C3654" s="2" t="s">
        <v>4</v>
      </c>
      <c r="D3654" s="2" t="s">
        <v>5</v>
      </c>
      <c r="E3654" s="2" t="s">
        <v>5</v>
      </c>
      <c r="F3654" s="2" t="s">
        <v>23</v>
      </c>
      <c r="G3654" s="2" t="s">
        <v>6</v>
      </c>
      <c r="H3654" s="2" t="s">
        <v>7</v>
      </c>
      <c r="I3654" s="2" t="s">
        <v>8</v>
      </c>
      <c r="J3654" s="2"/>
      <c r="K3654" s="2" t="s">
        <v>18</v>
      </c>
      <c r="L3654" s="2" t="s">
        <v>19</v>
      </c>
      <c r="M3654" s="2" t="s">
        <v>20</v>
      </c>
    </row>
    <row r="3655" spans="1:13" x14ac:dyDescent="0.25">
      <c r="A3655" s="30" t="s">
        <v>24</v>
      </c>
      <c r="B3655" s="11"/>
      <c r="C3655" s="12"/>
      <c r="D3655" s="28"/>
      <c r="E3655" s="28"/>
      <c r="F3655" s="28">
        <f t="shared" ref="F3655:F3660" si="1450">SUM(D3655*E3655)</f>
        <v>0</v>
      </c>
      <c r="G3655" s="10"/>
      <c r="H3655" s="10"/>
      <c r="I3655" s="10">
        <f t="shared" ref="I3655:I3660" si="1451">SUM(F3655*G3655)*H3655</f>
        <v>0</v>
      </c>
    </row>
    <row r="3656" spans="1:13" x14ac:dyDescent="0.25">
      <c r="A3656" s="30" t="s">
        <v>24</v>
      </c>
      <c r="B3656" s="11"/>
      <c r="C3656" s="12"/>
      <c r="D3656" s="28"/>
      <c r="E3656" s="28"/>
      <c r="F3656" s="28">
        <f t="shared" si="1450"/>
        <v>0</v>
      </c>
      <c r="G3656" s="10"/>
      <c r="H3656" s="10"/>
      <c r="I3656" s="10">
        <f t="shared" si="1451"/>
        <v>0</v>
      </c>
    </row>
    <row r="3657" spans="1:13" x14ac:dyDescent="0.25">
      <c r="A3657" s="30" t="s">
        <v>24</v>
      </c>
      <c r="B3657" s="11"/>
      <c r="C3657" s="12"/>
      <c r="D3657" s="28"/>
      <c r="E3657" s="28"/>
      <c r="F3657" s="28">
        <f t="shared" si="1450"/>
        <v>0</v>
      </c>
      <c r="G3657" s="10"/>
      <c r="H3657" s="10"/>
      <c r="I3657" s="10">
        <f t="shared" si="1451"/>
        <v>0</v>
      </c>
    </row>
    <row r="3658" spans="1:13" x14ac:dyDescent="0.25">
      <c r="A3658" s="31" t="s">
        <v>25</v>
      </c>
      <c r="B3658" s="11"/>
      <c r="C3658" s="12"/>
      <c r="D3658" s="28"/>
      <c r="E3658" s="28"/>
      <c r="F3658" s="28">
        <f t="shared" si="1450"/>
        <v>0</v>
      </c>
      <c r="G3658" s="10"/>
      <c r="H3658" s="10"/>
      <c r="I3658" s="10">
        <f t="shared" si="1451"/>
        <v>0</v>
      </c>
    </row>
    <row r="3659" spans="1:13" x14ac:dyDescent="0.25">
      <c r="A3659" s="31" t="s">
        <v>25</v>
      </c>
      <c r="B3659" s="11"/>
      <c r="C3659" s="12"/>
      <c r="D3659" s="28"/>
      <c r="E3659" s="28"/>
      <c r="F3659" s="28">
        <f t="shared" si="1450"/>
        <v>0</v>
      </c>
      <c r="G3659" s="10"/>
      <c r="H3659" s="10"/>
      <c r="I3659" s="10">
        <f t="shared" si="1451"/>
        <v>0</v>
      </c>
    </row>
    <row r="3660" spans="1:13" x14ac:dyDescent="0.25">
      <c r="A3660" s="31" t="s">
        <v>25</v>
      </c>
      <c r="B3660" s="11"/>
      <c r="C3660" s="12"/>
      <c r="D3660" s="28"/>
      <c r="E3660" s="28"/>
      <c r="F3660" s="28">
        <f t="shared" si="1450"/>
        <v>0</v>
      </c>
      <c r="G3660" s="10"/>
      <c r="H3660" s="10"/>
      <c r="I3660" s="10">
        <f t="shared" si="1451"/>
        <v>0</v>
      </c>
    </row>
    <row r="3661" spans="1:13" x14ac:dyDescent="0.25">
      <c r="A3661" s="32" t="s">
        <v>28</v>
      </c>
      <c r="B3661" s="11" t="s">
        <v>1603</v>
      </c>
      <c r="C3661" s="12"/>
      <c r="D3661" s="28"/>
      <c r="E3661" s="28"/>
      <c r="F3661" s="28"/>
      <c r="G3661" s="10">
        <v>1</v>
      </c>
      <c r="H3661" s="10">
        <v>3075</v>
      </c>
      <c r="I3661" s="10">
        <f t="shared" ref="I3661:I3679" si="1452">SUM(G3661*H3661)</f>
        <v>3075</v>
      </c>
      <c r="J3661" s="10"/>
    </row>
    <row r="3662" spans="1:13" x14ac:dyDescent="0.25">
      <c r="A3662" s="32" t="s">
        <v>28</v>
      </c>
      <c r="B3662" s="11" t="s">
        <v>1604</v>
      </c>
      <c r="C3662" s="12"/>
      <c r="D3662" s="28"/>
      <c r="E3662" s="28"/>
      <c r="F3662" s="28"/>
      <c r="G3662" s="10">
        <v>4</v>
      </c>
      <c r="H3662" s="10">
        <v>25</v>
      </c>
      <c r="I3662" s="10">
        <f t="shared" si="1452"/>
        <v>100</v>
      </c>
      <c r="J3662" s="10"/>
    </row>
    <row r="3663" spans="1:13" x14ac:dyDescent="0.25">
      <c r="A3663" s="32" t="s">
        <v>28</v>
      </c>
      <c r="B3663" s="11"/>
      <c r="C3663" s="12"/>
      <c r="D3663" s="28"/>
      <c r="E3663" s="28"/>
      <c r="F3663" s="28"/>
      <c r="G3663" s="10"/>
      <c r="H3663" s="10"/>
      <c r="I3663" s="10">
        <f t="shared" si="1452"/>
        <v>0</v>
      </c>
    </row>
    <row r="3664" spans="1:13" x14ac:dyDescent="0.25">
      <c r="A3664" t="s">
        <v>26</v>
      </c>
      <c r="B3664" s="11"/>
      <c r="C3664" s="12"/>
      <c r="D3664" s="28"/>
      <c r="E3664" s="28"/>
      <c r="F3664" s="28"/>
      <c r="G3664" s="33">
        <v>0.1</v>
      </c>
      <c r="H3664" s="10">
        <f>SUM(I3661:I3663)</f>
        <v>3175</v>
      </c>
      <c r="I3664" s="10">
        <f t="shared" si="1452"/>
        <v>317.5</v>
      </c>
    </row>
    <row r="3665" spans="2:13" x14ac:dyDescent="0.25">
      <c r="B3665" s="11" t="s">
        <v>27</v>
      </c>
      <c r="C3665" s="12"/>
      <c r="D3665" s="28"/>
      <c r="E3665" s="28"/>
      <c r="F3665" s="28"/>
      <c r="G3665" s="10"/>
      <c r="H3665" s="10"/>
      <c r="I3665" s="10">
        <f t="shared" si="1452"/>
        <v>0</v>
      </c>
    </row>
    <row r="3666" spans="2:13" x14ac:dyDescent="0.25">
      <c r="B3666" s="11" t="s">
        <v>13</v>
      </c>
      <c r="C3666" s="12" t="s">
        <v>14</v>
      </c>
      <c r="D3666" s="28" t="s">
        <v>29</v>
      </c>
      <c r="E3666" s="28"/>
      <c r="F3666" s="28">
        <f>SUM(G3655:G3657)</f>
        <v>0</v>
      </c>
      <c r="G3666" s="34"/>
      <c r="H3666" s="22"/>
      <c r="I3666" s="10">
        <f t="shared" si="1452"/>
        <v>0</v>
      </c>
    </row>
    <row r="3667" spans="2:13" x14ac:dyDescent="0.25">
      <c r="B3667" s="11" t="s">
        <v>13</v>
      </c>
      <c r="C3667" s="12" t="s">
        <v>14</v>
      </c>
      <c r="D3667" s="28" t="s">
        <v>30</v>
      </c>
      <c r="E3667" s="28"/>
      <c r="F3667" s="28">
        <f>SUM(G3658:G3660)</f>
        <v>0</v>
      </c>
      <c r="G3667" s="34"/>
      <c r="H3667" s="22"/>
      <c r="I3667" s="10">
        <f t="shared" si="1452"/>
        <v>0</v>
      </c>
    </row>
    <row r="3668" spans="2:13" x14ac:dyDescent="0.25">
      <c r="B3668" s="11" t="s">
        <v>13</v>
      </c>
      <c r="C3668" s="12" t="s">
        <v>14</v>
      </c>
      <c r="D3668" s="28" t="s">
        <v>60</v>
      </c>
      <c r="E3668" s="28"/>
      <c r="F3668" s="69"/>
      <c r="G3668" s="34"/>
      <c r="H3668" s="22"/>
      <c r="I3668" s="10">
        <f t="shared" si="1452"/>
        <v>0</v>
      </c>
    </row>
    <row r="3669" spans="2:13" x14ac:dyDescent="0.25">
      <c r="B3669" s="11" t="s">
        <v>13</v>
      </c>
      <c r="C3669" s="12" t="s">
        <v>14</v>
      </c>
      <c r="D3669" s="28" t="s">
        <v>247</v>
      </c>
      <c r="E3669" s="28"/>
      <c r="F3669" s="28"/>
      <c r="G3669" s="34"/>
      <c r="H3669" s="22"/>
      <c r="I3669" s="10">
        <f t="shared" si="1452"/>
        <v>0</v>
      </c>
    </row>
    <row r="3670" spans="2:13" x14ac:dyDescent="0.25">
      <c r="B3670" s="11" t="s">
        <v>13</v>
      </c>
      <c r="C3670" s="12" t="s">
        <v>15</v>
      </c>
      <c r="D3670" s="28"/>
      <c r="E3670" s="28"/>
      <c r="F3670" s="28"/>
      <c r="G3670" s="34">
        <v>2</v>
      </c>
      <c r="H3670" s="22"/>
      <c r="I3670" s="10">
        <f t="shared" si="1452"/>
        <v>0</v>
      </c>
    </row>
    <row r="3671" spans="2:13" x14ac:dyDescent="0.25">
      <c r="B3671" s="11" t="s">
        <v>13</v>
      </c>
      <c r="C3671" s="12" t="s">
        <v>15</v>
      </c>
      <c r="D3671" s="28"/>
      <c r="E3671" s="28"/>
      <c r="F3671" s="28"/>
      <c r="G3671" s="34"/>
      <c r="H3671" s="22"/>
      <c r="I3671" s="10">
        <f t="shared" si="1452"/>
        <v>0</v>
      </c>
    </row>
    <row r="3672" spans="2:13" x14ac:dyDescent="0.25">
      <c r="B3672" s="11" t="s">
        <v>13</v>
      </c>
      <c r="C3672" s="12" t="s">
        <v>15</v>
      </c>
      <c r="D3672" s="28"/>
      <c r="E3672" s="28"/>
      <c r="F3672" s="28"/>
      <c r="G3672" s="34"/>
      <c r="H3672" s="22"/>
      <c r="I3672" s="10">
        <f t="shared" si="1452"/>
        <v>0</v>
      </c>
    </row>
    <row r="3673" spans="2:13" x14ac:dyDescent="0.25">
      <c r="B3673" s="11" t="s">
        <v>13</v>
      </c>
      <c r="C3673" s="12" t="s">
        <v>16</v>
      </c>
      <c r="D3673" s="28"/>
      <c r="E3673" s="28"/>
      <c r="F3673" s="28"/>
      <c r="G3673" s="34"/>
      <c r="H3673" s="22"/>
      <c r="I3673" s="10">
        <f t="shared" si="1452"/>
        <v>0</v>
      </c>
    </row>
    <row r="3674" spans="2:13" x14ac:dyDescent="0.25">
      <c r="B3674" s="11" t="s">
        <v>13</v>
      </c>
      <c r="C3674" s="12" t="s">
        <v>16</v>
      </c>
      <c r="D3674" s="28"/>
      <c r="E3674" s="28"/>
      <c r="F3674" s="28"/>
      <c r="G3674" s="34"/>
      <c r="H3674" s="22"/>
      <c r="I3674" s="10">
        <f t="shared" si="1452"/>
        <v>0</v>
      </c>
    </row>
    <row r="3675" spans="2:13" x14ac:dyDescent="0.25">
      <c r="B3675" s="11" t="s">
        <v>21</v>
      </c>
      <c r="C3675" s="12" t="s">
        <v>14</v>
      </c>
      <c r="D3675" s="28"/>
      <c r="E3675" s="28"/>
      <c r="F3675" s="28"/>
      <c r="G3675" s="22">
        <f>SUM(G3666:G3669)</f>
        <v>0</v>
      </c>
      <c r="H3675" s="10">
        <v>37.42</v>
      </c>
      <c r="I3675" s="10">
        <f t="shared" si="1452"/>
        <v>0</v>
      </c>
      <c r="K3675" s="5">
        <f>SUM(G3675)*I3653</f>
        <v>0</v>
      </c>
    </row>
    <row r="3676" spans="2:13" x14ac:dyDescent="0.25">
      <c r="B3676" s="11" t="s">
        <v>21</v>
      </c>
      <c r="C3676" s="12" t="s">
        <v>15</v>
      </c>
      <c r="D3676" s="28"/>
      <c r="E3676" s="28"/>
      <c r="F3676" s="28"/>
      <c r="G3676" s="22">
        <f>SUM(G3670:G3672)</f>
        <v>2</v>
      </c>
      <c r="H3676" s="10">
        <v>37.42</v>
      </c>
      <c r="I3676" s="10">
        <f t="shared" si="1452"/>
        <v>74.84</v>
      </c>
      <c r="L3676" s="5">
        <f>SUM(G3676)</f>
        <v>2</v>
      </c>
    </row>
    <row r="3677" spans="2:13" x14ac:dyDescent="0.25">
      <c r="B3677" s="11" t="s">
        <v>21</v>
      </c>
      <c r="C3677" s="12" t="s">
        <v>16</v>
      </c>
      <c r="D3677" s="28"/>
      <c r="E3677" s="28"/>
      <c r="F3677" s="28"/>
      <c r="G3677" s="22">
        <f>SUM(G3673:G3674)</f>
        <v>0</v>
      </c>
      <c r="H3677" s="10">
        <v>37.42</v>
      </c>
      <c r="I3677" s="10">
        <f t="shared" si="1452"/>
        <v>0</v>
      </c>
      <c r="M3677" s="5">
        <f>SUM(G3677)*I3653</f>
        <v>0</v>
      </c>
    </row>
    <row r="3678" spans="2:13" x14ac:dyDescent="0.25">
      <c r="B3678" s="11" t="s">
        <v>13</v>
      </c>
      <c r="C3678" s="12" t="s">
        <v>17</v>
      </c>
      <c r="D3678" s="28"/>
      <c r="E3678" s="28"/>
      <c r="F3678" s="28"/>
      <c r="G3678" s="34">
        <v>2</v>
      </c>
      <c r="H3678" s="10">
        <v>37.42</v>
      </c>
      <c r="I3678" s="10">
        <f t="shared" si="1452"/>
        <v>74.84</v>
      </c>
      <c r="L3678" s="5">
        <f>SUM(G3678)*I3653</f>
        <v>2</v>
      </c>
    </row>
    <row r="3679" spans="2:13" x14ac:dyDescent="0.25">
      <c r="B3679" s="11" t="s">
        <v>12</v>
      </c>
      <c r="C3679" s="12"/>
      <c r="D3679" s="28"/>
      <c r="E3679" s="28"/>
      <c r="F3679" s="28"/>
      <c r="G3679" s="10"/>
      <c r="H3679" s="10">
        <v>37.42</v>
      </c>
      <c r="I3679" s="10">
        <f t="shared" si="1452"/>
        <v>0</v>
      </c>
    </row>
    <row r="3680" spans="2:13" x14ac:dyDescent="0.25">
      <c r="B3680" s="11" t="s">
        <v>11</v>
      </c>
      <c r="C3680" s="12"/>
      <c r="D3680" s="28"/>
      <c r="E3680" s="28"/>
      <c r="F3680" s="28"/>
      <c r="G3680" s="10">
        <v>1</v>
      </c>
      <c r="H3680" s="10">
        <f>SUM(I3655:I3679)*0.01</f>
        <v>36.421800000000005</v>
      </c>
      <c r="I3680" s="10">
        <f>SUM(G3680*H3680)</f>
        <v>36.421800000000005</v>
      </c>
    </row>
    <row r="3681" spans="1:13" x14ac:dyDescent="0.25">
      <c r="A3681" s="2"/>
      <c r="B3681" s="8" t="s">
        <v>10</v>
      </c>
      <c r="C3681" s="2"/>
      <c r="D3681" s="27"/>
      <c r="E3681" s="27"/>
      <c r="F3681" s="27"/>
      <c r="G3681" s="6">
        <f>SUM(G3675:G3678)</f>
        <v>4</v>
      </c>
      <c r="H3681" s="6"/>
      <c r="I3681" s="6">
        <f>SUM(I3655:I3680)</f>
        <v>3678.6018000000004</v>
      </c>
      <c r="J3681" s="6">
        <f>SUM(I3681)*I3653</f>
        <v>3678.6018000000004</v>
      </c>
      <c r="K3681" s="6">
        <f>SUM(K3675:K3680)</f>
        <v>0</v>
      </c>
      <c r="L3681" s="6">
        <f t="shared" ref="L3681:M3681" si="1453">SUM(L3675:L3680)</f>
        <v>4</v>
      </c>
      <c r="M3681" s="6">
        <f t="shared" si="1453"/>
        <v>0</v>
      </c>
    </row>
    <row r="3682" spans="1:13" ht="15.6" x14ac:dyDescent="0.3">
      <c r="A3682" s="3" t="s">
        <v>9</v>
      </c>
      <c r="B3682" s="182" t="s">
        <v>1598</v>
      </c>
      <c r="C3682" s="175">
        <f>'[1]JMS SHEDULE OF WORKS'!E369</f>
        <v>0</v>
      </c>
      <c r="D3682"/>
      <c r="E3682"/>
      <c r="F3682" s="5">
        <f>'[1]JMS SHEDULE OF WORKS'!J369</f>
        <v>0</v>
      </c>
      <c r="G3682"/>
      <c r="H3682" t="s">
        <v>22</v>
      </c>
      <c r="I3682" s="176">
        <v>1</v>
      </c>
      <c r="J3682"/>
      <c r="K3682"/>
      <c r="L3682"/>
      <c r="M3682"/>
    </row>
    <row r="3683" spans="1:13" x14ac:dyDescent="0.25">
      <c r="A3683" s="182" t="s">
        <v>1593</v>
      </c>
      <c r="B3683" s="8" t="s">
        <v>3</v>
      </c>
      <c r="C3683" s="2" t="s">
        <v>4</v>
      </c>
      <c r="D3683" s="2" t="s">
        <v>5</v>
      </c>
      <c r="E3683" s="2" t="s">
        <v>5</v>
      </c>
      <c r="F3683" s="2" t="s">
        <v>23</v>
      </c>
      <c r="G3683" s="2" t="s">
        <v>6</v>
      </c>
      <c r="H3683" s="2" t="s">
        <v>7</v>
      </c>
      <c r="I3683" s="2" t="s">
        <v>8</v>
      </c>
      <c r="J3683" s="2"/>
      <c r="K3683" s="2" t="s">
        <v>18</v>
      </c>
      <c r="L3683" s="2" t="s">
        <v>19</v>
      </c>
      <c r="M3683" s="2" t="s">
        <v>20</v>
      </c>
    </row>
    <row r="3684" spans="1:13" x14ac:dyDescent="0.25">
      <c r="A3684" s="30" t="s">
        <v>24</v>
      </c>
      <c r="B3684" s="11"/>
      <c r="C3684" s="12"/>
      <c r="D3684" s="28"/>
      <c r="E3684" s="28"/>
      <c r="F3684" s="28">
        <f t="shared" ref="F3684:F3689" si="1454">SUM(D3684*E3684)</f>
        <v>0</v>
      </c>
      <c r="G3684" s="10"/>
      <c r="H3684" s="10"/>
      <c r="I3684" s="10">
        <f t="shared" ref="I3684:I3689" si="1455">SUM(F3684*G3684)*H3684</f>
        <v>0</v>
      </c>
    </row>
    <row r="3685" spans="1:13" x14ac:dyDescent="0.25">
      <c r="A3685" s="30" t="s">
        <v>24</v>
      </c>
      <c r="B3685" s="11"/>
      <c r="C3685" s="12"/>
      <c r="D3685" s="28"/>
      <c r="E3685" s="28"/>
      <c r="F3685" s="28">
        <f t="shared" si="1454"/>
        <v>0</v>
      </c>
      <c r="G3685" s="10"/>
      <c r="H3685" s="10"/>
      <c r="I3685" s="10">
        <f t="shared" si="1455"/>
        <v>0</v>
      </c>
    </row>
    <row r="3686" spans="1:13" x14ac:dyDescent="0.25">
      <c r="A3686" s="30" t="s">
        <v>24</v>
      </c>
      <c r="B3686" s="11"/>
      <c r="C3686" s="12"/>
      <c r="D3686" s="28"/>
      <c r="E3686" s="28"/>
      <c r="F3686" s="28">
        <f t="shared" si="1454"/>
        <v>0</v>
      </c>
      <c r="G3686" s="10"/>
      <c r="H3686" s="10"/>
      <c r="I3686" s="10">
        <f t="shared" si="1455"/>
        <v>0</v>
      </c>
    </row>
    <row r="3687" spans="1:13" x14ac:dyDescent="0.25">
      <c r="A3687" s="31" t="s">
        <v>25</v>
      </c>
      <c r="B3687" s="11"/>
      <c r="C3687" s="12"/>
      <c r="D3687" s="28"/>
      <c r="E3687" s="28"/>
      <c r="F3687" s="28">
        <f t="shared" si="1454"/>
        <v>0</v>
      </c>
      <c r="G3687" s="10"/>
      <c r="H3687" s="10"/>
      <c r="I3687" s="10">
        <f t="shared" si="1455"/>
        <v>0</v>
      </c>
    </row>
    <row r="3688" spans="1:13" x14ac:dyDescent="0.25">
      <c r="A3688" s="31" t="s">
        <v>25</v>
      </c>
      <c r="B3688" s="11"/>
      <c r="C3688" s="12"/>
      <c r="D3688" s="28"/>
      <c r="E3688" s="28"/>
      <c r="F3688" s="28">
        <f t="shared" si="1454"/>
        <v>0</v>
      </c>
      <c r="G3688" s="10"/>
      <c r="H3688" s="10"/>
      <c r="I3688" s="10">
        <f t="shared" si="1455"/>
        <v>0</v>
      </c>
    </row>
    <row r="3689" spans="1:13" x14ac:dyDescent="0.25">
      <c r="A3689" s="31" t="s">
        <v>25</v>
      </c>
      <c r="B3689" s="11"/>
      <c r="C3689" s="12"/>
      <c r="D3689" s="28"/>
      <c r="E3689" s="28"/>
      <c r="F3689" s="28">
        <f t="shared" si="1454"/>
        <v>0</v>
      </c>
      <c r="G3689" s="10"/>
      <c r="H3689" s="10"/>
      <c r="I3689" s="10">
        <f t="shared" si="1455"/>
        <v>0</v>
      </c>
    </row>
    <row r="3690" spans="1:13" x14ac:dyDescent="0.25">
      <c r="A3690" s="32" t="s">
        <v>28</v>
      </c>
      <c r="B3690" s="11" t="s">
        <v>1603</v>
      </c>
      <c r="C3690" s="12"/>
      <c r="D3690" s="28"/>
      <c r="E3690" s="28"/>
      <c r="F3690" s="28"/>
      <c r="G3690" s="10">
        <v>1</v>
      </c>
      <c r="H3690" s="10">
        <v>3650</v>
      </c>
      <c r="I3690" s="10">
        <f t="shared" ref="I3690:I3708" si="1456">SUM(G3690*H3690)</f>
        <v>3650</v>
      </c>
      <c r="J3690" s="10"/>
    </row>
    <row r="3691" spans="1:13" x14ac:dyDescent="0.25">
      <c r="A3691" s="32" t="s">
        <v>28</v>
      </c>
      <c r="B3691" s="11" t="s">
        <v>1604</v>
      </c>
      <c r="C3691" s="12"/>
      <c r="D3691" s="28"/>
      <c r="E3691" s="28"/>
      <c r="F3691" s="28"/>
      <c r="G3691" s="10">
        <v>4</v>
      </c>
      <c r="H3691" s="10">
        <v>25</v>
      </c>
      <c r="I3691" s="10">
        <f t="shared" si="1456"/>
        <v>100</v>
      </c>
      <c r="J3691" s="10"/>
    </row>
    <row r="3692" spans="1:13" x14ac:dyDescent="0.25">
      <c r="A3692" s="32" t="s">
        <v>28</v>
      </c>
      <c r="B3692" s="11"/>
      <c r="C3692" s="12"/>
      <c r="D3692" s="28"/>
      <c r="E3692" s="28"/>
      <c r="F3692" s="28"/>
      <c r="G3692" s="10"/>
      <c r="H3692" s="10"/>
      <c r="I3692" s="10">
        <f t="shared" si="1456"/>
        <v>0</v>
      </c>
    </row>
    <row r="3693" spans="1:13" x14ac:dyDescent="0.25">
      <c r="A3693" t="s">
        <v>26</v>
      </c>
      <c r="B3693" s="11"/>
      <c r="C3693" s="12"/>
      <c r="D3693" s="28"/>
      <c r="E3693" s="28"/>
      <c r="F3693" s="28"/>
      <c r="G3693" s="33">
        <v>0.1</v>
      </c>
      <c r="H3693" s="10">
        <f>SUM(I3690:I3692)</f>
        <v>3750</v>
      </c>
      <c r="I3693" s="10">
        <f t="shared" si="1456"/>
        <v>375</v>
      </c>
    </row>
    <row r="3694" spans="1:13" x14ac:dyDescent="0.25">
      <c r="B3694" s="11" t="s">
        <v>27</v>
      </c>
      <c r="C3694" s="12"/>
      <c r="D3694" s="28"/>
      <c r="E3694" s="28"/>
      <c r="F3694" s="28"/>
      <c r="G3694" s="10"/>
      <c r="H3694" s="10"/>
      <c r="I3694" s="10">
        <f t="shared" si="1456"/>
        <v>0</v>
      </c>
    </row>
    <row r="3695" spans="1:13" x14ac:dyDescent="0.25">
      <c r="B3695" s="11" t="s">
        <v>13</v>
      </c>
      <c r="C3695" s="12" t="s">
        <v>14</v>
      </c>
      <c r="D3695" s="28" t="s">
        <v>29</v>
      </c>
      <c r="E3695" s="28"/>
      <c r="F3695" s="28">
        <f>SUM(G3684:G3686)</f>
        <v>0</v>
      </c>
      <c r="G3695" s="34"/>
      <c r="H3695" s="22"/>
      <c r="I3695" s="10">
        <f t="shared" si="1456"/>
        <v>0</v>
      </c>
    </row>
    <row r="3696" spans="1:13" x14ac:dyDescent="0.25">
      <c r="B3696" s="11" t="s">
        <v>13</v>
      </c>
      <c r="C3696" s="12" t="s">
        <v>14</v>
      </c>
      <c r="D3696" s="28" t="s">
        <v>30</v>
      </c>
      <c r="E3696" s="28"/>
      <c r="F3696" s="28">
        <f>SUM(G3687:G3689)</f>
        <v>0</v>
      </c>
      <c r="G3696" s="34"/>
      <c r="H3696" s="22"/>
      <c r="I3696" s="10">
        <f t="shared" si="1456"/>
        <v>0</v>
      </c>
    </row>
    <row r="3697" spans="1:13" x14ac:dyDescent="0.25">
      <c r="B3697" s="11" t="s">
        <v>13</v>
      </c>
      <c r="C3697" s="12" t="s">
        <v>14</v>
      </c>
      <c r="D3697" s="28" t="s">
        <v>60</v>
      </c>
      <c r="E3697" s="28"/>
      <c r="F3697" s="69"/>
      <c r="G3697" s="34"/>
      <c r="H3697" s="22"/>
      <c r="I3697" s="10">
        <f t="shared" si="1456"/>
        <v>0</v>
      </c>
    </row>
    <row r="3698" spans="1:13" x14ac:dyDescent="0.25">
      <c r="B3698" s="11" t="s">
        <v>13</v>
      </c>
      <c r="C3698" s="12" t="s">
        <v>14</v>
      </c>
      <c r="D3698" s="28" t="s">
        <v>247</v>
      </c>
      <c r="E3698" s="28"/>
      <c r="F3698" s="28"/>
      <c r="G3698" s="34"/>
      <c r="H3698" s="22"/>
      <c r="I3698" s="10">
        <f t="shared" si="1456"/>
        <v>0</v>
      </c>
    </row>
    <row r="3699" spans="1:13" x14ac:dyDescent="0.25">
      <c r="B3699" s="11" t="s">
        <v>13</v>
      </c>
      <c r="C3699" s="12" t="s">
        <v>15</v>
      </c>
      <c r="D3699" s="28"/>
      <c r="E3699" s="28"/>
      <c r="F3699" s="28"/>
      <c r="G3699" s="34">
        <v>2</v>
      </c>
      <c r="H3699" s="22"/>
      <c r="I3699" s="10">
        <f t="shared" si="1456"/>
        <v>0</v>
      </c>
    </row>
    <row r="3700" spans="1:13" x14ac:dyDescent="0.25">
      <c r="B3700" s="11" t="s">
        <v>13</v>
      </c>
      <c r="C3700" s="12" t="s">
        <v>15</v>
      </c>
      <c r="D3700" s="28"/>
      <c r="E3700" s="28"/>
      <c r="F3700" s="28"/>
      <c r="G3700" s="34"/>
      <c r="H3700" s="22"/>
      <c r="I3700" s="10">
        <f t="shared" si="1456"/>
        <v>0</v>
      </c>
    </row>
    <row r="3701" spans="1:13" x14ac:dyDescent="0.25">
      <c r="B3701" s="11" t="s">
        <v>13</v>
      </c>
      <c r="C3701" s="12" t="s">
        <v>15</v>
      </c>
      <c r="D3701" s="28"/>
      <c r="E3701" s="28"/>
      <c r="F3701" s="28"/>
      <c r="G3701" s="34"/>
      <c r="H3701" s="22"/>
      <c r="I3701" s="10">
        <f t="shared" si="1456"/>
        <v>0</v>
      </c>
    </row>
    <row r="3702" spans="1:13" x14ac:dyDescent="0.25">
      <c r="B3702" s="11" t="s">
        <v>13</v>
      </c>
      <c r="C3702" s="12" t="s">
        <v>16</v>
      </c>
      <c r="D3702" s="28"/>
      <c r="E3702" s="28"/>
      <c r="F3702" s="28"/>
      <c r="G3702" s="34"/>
      <c r="H3702" s="22"/>
      <c r="I3702" s="10">
        <f t="shared" si="1456"/>
        <v>0</v>
      </c>
    </row>
    <row r="3703" spans="1:13" x14ac:dyDescent="0.25">
      <c r="B3703" s="11" t="s">
        <v>13</v>
      </c>
      <c r="C3703" s="12" t="s">
        <v>16</v>
      </c>
      <c r="D3703" s="28"/>
      <c r="E3703" s="28"/>
      <c r="F3703" s="28"/>
      <c r="G3703" s="34"/>
      <c r="H3703" s="22"/>
      <c r="I3703" s="10">
        <f t="shared" si="1456"/>
        <v>0</v>
      </c>
    </row>
    <row r="3704" spans="1:13" x14ac:dyDescent="0.25">
      <c r="B3704" s="11" t="s">
        <v>21</v>
      </c>
      <c r="C3704" s="12" t="s">
        <v>14</v>
      </c>
      <c r="D3704" s="28"/>
      <c r="E3704" s="28"/>
      <c r="F3704" s="28"/>
      <c r="G3704" s="22">
        <f>SUM(G3695:G3698)</f>
        <v>0</v>
      </c>
      <c r="H3704" s="10">
        <v>37.42</v>
      </c>
      <c r="I3704" s="10">
        <f t="shared" si="1456"/>
        <v>0</v>
      </c>
      <c r="K3704" s="5">
        <f>SUM(G3704)*I3682</f>
        <v>0</v>
      </c>
    </row>
    <row r="3705" spans="1:13" x14ac:dyDescent="0.25">
      <c r="B3705" s="11" t="s">
        <v>21</v>
      </c>
      <c r="C3705" s="12" t="s">
        <v>15</v>
      </c>
      <c r="D3705" s="28"/>
      <c r="E3705" s="28"/>
      <c r="F3705" s="28"/>
      <c r="G3705" s="22">
        <f>SUM(G3699:G3701)</f>
        <v>2</v>
      </c>
      <c r="H3705" s="10">
        <v>37.42</v>
      </c>
      <c r="I3705" s="10">
        <f t="shared" si="1456"/>
        <v>74.84</v>
      </c>
      <c r="L3705" s="5">
        <f>SUM(G3705)</f>
        <v>2</v>
      </c>
    </row>
    <row r="3706" spans="1:13" x14ac:dyDescent="0.25">
      <c r="B3706" s="11" t="s">
        <v>21</v>
      </c>
      <c r="C3706" s="12" t="s">
        <v>16</v>
      </c>
      <c r="D3706" s="28"/>
      <c r="E3706" s="28"/>
      <c r="F3706" s="28"/>
      <c r="G3706" s="22">
        <f>SUM(G3702:G3703)</f>
        <v>0</v>
      </c>
      <c r="H3706" s="10">
        <v>37.42</v>
      </c>
      <c r="I3706" s="10">
        <f t="shared" si="1456"/>
        <v>0</v>
      </c>
      <c r="M3706" s="5">
        <f>SUM(G3706)*I3682</f>
        <v>0</v>
      </c>
    </row>
    <row r="3707" spans="1:13" x14ac:dyDescent="0.25">
      <c r="B3707" s="11" t="s">
        <v>13</v>
      </c>
      <c r="C3707" s="12" t="s">
        <v>17</v>
      </c>
      <c r="D3707" s="28"/>
      <c r="E3707" s="28"/>
      <c r="F3707" s="28"/>
      <c r="G3707" s="34">
        <v>2</v>
      </c>
      <c r="H3707" s="10">
        <v>37.42</v>
      </c>
      <c r="I3707" s="10">
        <f t="shared" si="1456"/>
        <v>74.84</v>
      </c>
      <c r="L3707" s="5">
        <f>SUM(G3707)*I3682</f>
        <v>2</v>
      </c>
    </row>
    <row r="3708" spans="1:13" x14ac:dyDescent="0.25">
      <c r="B3708" s="11" t="s">
        <v>12</v>
      </c>
      <c r="C3708" s="12"/>
      <c r="D3708" s="28"/>
      <c r="E3708" s="28"/>
      <c r="F3708" s="28"/>
      <c r="G3708" s="10"/>
      <c r="H3708" s="10">
        <v>37.42</v>
      </c>
      <c r="I3708" s="10">
        <f t="shared" si="1456"/>
        <v>0</v>
      </c>
    </row>
    <row r="3709" spans="1:13" x14ac:dyDescent="0.25">
      <c r="B3709" s="11" t="s">
        <v>11</v>
      </c>
      <c r="C3709" s="12"/>
      <c r="D3709" s="28"/>
      <c r="E3709" s="28"/>
      <c r="F3709" s="28"/>
      <c r="G3709" s="10">
        <v>1</v>
      </c>
      <c r="H3709" s="10">
        <f>SUM(I3684:I3708)*0.01</f>
        <v>42.7468</v>
      </c>
      <c r="I3709" s="10">
        <f>SUM(G3709*H3709)</f>
        <v>42.7468</v>
      </c>
    </row>
    <row r="3710" spans="1:13" x14ac:dyDescent="0.25">
      <c r="A3710" s="2"/>
      <c r="B3710" s="8" t="s">
        <v>10</v>
      </c>
      <c r="C3710" s="2"/>
      <c r="D3710" s="27"/>
      <c r="E3710" s="27"/>
      <c r="F3710" s="27"/>
      <c r="G3710" s="6">
        <f>SUM(G3704:G3707)</f>
        <v>4</v>
      </c>
      <c r="H3710" s="6"/>
      <c r="I3710" s="6">
        <f>SUM(I3684:I3709)</f>
        <v>4317.4268000000002</v>
      </c>
      <c r="J3710" s="6">
        <f>SUM(I3710)*I3682</f>
        <v>4317.4268000000002</v>
      </c>
      <c r="K3710" s="6">
        <f>SUM(K3704:K3709)</f>
        <v>0</v>
      </c>
      <c r="L3710" s="6">
        <f t="shared" ref="L3710:M3710" si="1457">SUM(L3704:L3709)</f>
        <v>4</v>
      </c>
      <c r="M3710" s="6">
        <f t="shared" si="1457"/>
        <v>0</v>
      </c>
    </row>
    <row r="3711" spans="1:13" ht="15.6" x14ac:dyDescent="0.3">
      <c r="A3711" s="3" t="s">
        <v>9</v>
      </c>
      <c r="B3711" s="182" t="s">
        <v>1599</v>
      </c>
      <c r="C3711" s="175">
        <f>'[1]JMS SHEDULE OF WORKS'!E398</f>
        <v>0</v>
      </c>
      <c r="D3711"/>
      <c r="E3711"/>
      <c r="F3711" s="5">
        <f>'[1]JMS SHEDULE OF WORKS'!J398</f>
        <v>0</v>
      </c>
      <c r="G3711"/>
      <c r="H3711" t="s">
        <v>22</v>
      </c>
      <c r="I3711" s="176">
        <v>1</v>
      </c>
      <c r="J3711"/>
      <c r="K3711"/>
      <c r="L3711"/>
      <c r="M3711"/>
    </row>
    <row r="3712" spans="1:13" x14ac:dyDescent="0.25">
      <c r="A3712" s="182" t="s">
        <v>1594</v>
      </c>
      <c r="B3712" s="8" t="s">
        <v>3</v>
      </c>
      <c r="C3712" s="2" t="s">
        <v>4</v>
      </c>
      <c r="D3712" s="2" t="s">
        <v>5</v>
      </c>
      <c r="E3712" s="2" t="s">
        <v>5</v>
      </c>
      <c r="F3712" s="2" t="s">
        <v>23</v>
      </c>
      <c r="G3712" s="2" t="s">
        <v>6</v>
      </c>
      <c r="H3712" s="2" t="s">
        <v>7</v>
      </c>
      <c r="I3712" s="2" t="s">
        <v>8</v>
      </c>
      <c r="J3712" s="2"/>
      <c r="K3712" s="2" t="s">
        <v>18</v>
      </c>
      <c r="L3712" s="2" t="s">
        <v>19</v>
      </c>
      <c r="M3712" s="2" t="s">
        <v>20</v>
      </c>
    </row>
    <row r="3713" spans="1:10" x14ac:dyDescent="0.25">
      <c r="A3713" s="30" t="s">
        <v>24</v>
      </c>
      <c r="B3713" s="11"/>
      <c r="C3713" s="12"/>
      <c r="D3713" s="28"/>
      <c r="E3713" s="28"/>
      <c r="F3713" s="28">
        <f t="shared" ref="F3713:F3718" si="1458">SUM(D3713*E3713)</f>
        <v>0</v>
      </c>
      <c r="G3713" s="10"/>
      <c r="H3713" s="10"/>
      <c r="I3713" s="10">
        <f t="shared" ref="I3713:I3718" si="1459">SUM(F3713*G3713)*H3713</f>
        <v>0</v>
      </c>
    </row>
    <row r="3714" spans="1:10" x14ac:dyDescent="0.25">
      <c r="A3714" s="30" t="s">
        <v>24</v>
      </c>
      <c r="B3714" s="11"/>
      <c r="C3714" s="12"/>
      <c r="D3714" s="28"/>
      <c r="E3714" s="28"/>
      <c r="F3714" s="28">
        <f t="shared" si="1458"/>
        <v>0</v>
      </c>
      <c r="G3714" s="10"/>
      <c r="H3714" s="10"/>
      <c r="I3714" s="10">
        <f t="shared" si="1459"/>
        <v>0</v>
      </c>
    </row>
    <row r="3715" spans="1:10" x14ac:dyDescent="0.25">
      <c r="A3715" s="30" t="s">
        <v>24</v>
      </c>
      <c r="B3715" s="11"/>
      <c r="C3715" s="12"/>
      <c r="D3715" s="28"/>
      <c r="E3715" s="28"/>
      <c r="F3715" s="28">
        <f t="shared" si="1458"/>
        <v>0</v>
      </c>
      <c r="G3715" s="10"/>
      <c r="H3715" s="10"/>
      <c r="I3715" s="10">
        <f t="shared" si="1459"/>
        <v>0</v>
      </c>
    </row>
    <row r="3716" spans="1:10" x14ac:dyDescent="0.25">
      <c r="A3716" s="31" t="s">
        <v>25</v>
      </c>
      <c r="B3716" s="11"/>
      <c r="C3716" s="12"/>
      <c r="D3716" s="28"/>
      <c r="E3716" s="28"/>
      <c r="F3716" s="28">
        <f t="shared" si="1458"/>
        <v>0</v>
      </c>
      <c r="G3716" s="10"/>
      <c r="H3716" s="10"/>
      <c r="I3716" s="10">
        <f t="shared" si="1459"/>
        <v>0</v>
      </c>
    </row>
    <row r="3717" spans="1:10" x14ac:dyDescent="0.25">
      <c r="A3717" s="31" t="s">
        <v>25</v>
      </c>
      <c r="B3717" s="11"/>
      <c r="C3717" s="12"/>
      <c r="D3717" s="28"/>
      <c r="E3717" s="28"/>
      <c r="F3717" s="28">
        <f t="shared" si="1458"/>
        <v>0</v>
      </c>
      <c r="G3717" s="10"/>
      <c r="H3717" s="10"/>
      <c r="I3717" s="10">
        <f t="shared" si="1459"/>
        <v>0</v>
      </c>
    </row>
    <row r="3718" spans="1:10" x14ac:dyDescent="0.25">
      <c r="A3718" s="31" t="s">
        <v>25</v>
      </c>
      <c r="B3718" s="11"/>
      <c r="C3718" s="12"/>
      <c r="D3718" s="28"/>
      <c r="E3718" s="28"/>
      <c r="F3718" s="28">
        <f t="shared" si="1458"/>
        <v>0</v>
      </c>
      <c r="G3718" s="10"/>
      <c r="H3718" s="10"/>
      <c r="I3718" s="10">
        <f t="shared" si="1459"/>
        <v>0</v>
      </c>
    </row>
    <row r="3719" spans="1:10" x14ac:dyDescent="0.25">
      <c r="A3719" s="32" t="s">
        <v>28</v>
      </c>
      <c r="B3719" s="11" t="s">
        <v>1603</v>
      </c>
      <c r="C3719" s="12"/>
      <c r="D3719" s="28"/>
      <c r="E3719" s="28"/>
      <c r="F3719" s="28"/>
      <c r="G3719" s="10">
        <v>1</v>
      </c>
      <c r="H3719" s="10">
        <v>3850</v>
      </c>
      <c r="I3719" s="10">
        <f t="shared" ref="I3719:I3737" si="1460">SUM(G3719*H3719)</f>
        <v>3850</v>
      </c>
      <c r="J3719" s="10"/>
    </row>
    <row r="3720" spans="1:10" x14ac:dyDescent="0.25">
      <c r="A3720" s="32" t="s">
        <v>28</v>
      </c>
      <c r="B3720" s="11" t="s">
        <v>1604</v>
      </c>
      <c r="C3720" s="12"/>
      <c r="D3720" s="28"/>
      <c r="E3720" s="28"/>
      <c r="F3720" s="28"/>
      <c r="G3720" s="10">
        <v>4</v>
      </c>
      <c r="H3720" s="10">
        <v>25</v>
      </c>
      <c r="I3720" s="10">
        <f t="shared" si="1460"/>
        <v>100</v>
      </c>
      <c r="J3720" s="10"/>
    </row>
    <row r="3721" spans="1:10" x14ac:dyDescent="0.25">
      <c r="A3721" s="32" t="s">
        <v>28</v>
      </c>
      <c r="B3721" s="11"/>
      <c r="C3721" s="12"/>
      <c r="D3721" s="28"/>
      <c r="E3721" s="28"/>
      <c r="F3721" s="28"/>
      <c r="G3721" s="10"/>
      <c r="H3721" s="10"/>
      <c r="I3721" s="10">
        <f t="shared" si="1460"/>
        <v>0</v>
      </c>
    </row>
    <row r="3722" spans="1:10" x14ac:dyDescent="0.25">
      <c r="A3722" t="s">
        <v>26</v>
      </c>
      <c r="B3722" s="11"/>
      <c r="C3722" s="12"/>
      <c r="D3722" s="28"/>
      <c r="E3722" s="28"/>
      <c r="F3722" s="28"/>
      <c r="G3722" s="33">
        <v>0.1</v>
      </c>
      <c r="H3722" s="10">
        <f>SUM(I3719:I3721)</f>
        <v>3950</v>
      </c>
      <c r="I3722" s="10">
        <f t="shared" si="1460"/>
        <v>395</v>
      </c>
    </row>
    <row r="3723" spans="1:10" x14ac:dyDescent="0.25">
      <c r="B3723" s="11" t="s">
        <v>27</v>
      </c>
      <c r="C3723" s="12"/>
      <c r="D3723" s="28"/>
      <c r="E3723" s="28"/>
      <c r="F3723" s="28"/>
      <c r="G3723" s="10"/>
      <c r="H3723" s="10"/>
      <c r="I3723" s="10">
        <f t="shared" si="1460"/>
        <v>0</v>
      </c>
    </row>
    <row r="3724" spans="1:10" x14ac:dyDescent="0.25">
      <c r="B3724" s="11" t="s">
        <v>13</v>
      </c>
      <c r="C3724" s="12" t="s">
        <v>14</v>
      </c>
      <c r="D3724" s="28" t="s">
        <v>29</v>
      </c>
      <c r="E3724" s="28"/>
      <c r="F3724" s="28">
        <f>SUM(G3713:G3715)</f>
        <v>0</v>
      </c>
      <c r="G3724" s="34"/>
      <c r="H3724" s="22"/>
      <c r="I3724" s="10">
        <f t="shared" si="1460"/>
        <v>0</v>
      </c>
    </row>
    <row r="3725" spans="1:10" x14ac:dyDescent="0.25">
      <c r="B3725" s="11" t="s">
        <v>13</v>
      </c>
      <c r="C3725" s="12" t="s">
        <v>14</v>
      </c>
      <c r="D3725" s="28" t="s">
        <v>30</v>
      </c>
      <c r="E3725" s="28"/>
      <c r="F3725" s="28">
        <f>SUM(G3716:G3718)</f>
        <v>0</v>
      </c>
      <c r="G3725" s="34"/>
      <c r="H3725" s="22"/>
      <c r="I3725" s="10">
        <f t="shared" si="1460"/>
        <v>0</v>
      </c>
    </row>
    <row r="3726" spans="1:10" x14ac:dyDescent="0.25">
      <c r="B3726" s="11" t="s">
        <v>13</v>
      </c>
      <c r="C3726" s="12" t="s">
        <v>14</v>
      </c>
      <c r="D3726" s="28" t="s">
        <v>60</v>
      </c>
      <c r="E3726" s="28"/>
      <c r="F3726" s="69"/>
      <c r="G3726" s="34"/>
      <c r="H3726" s="22"/>
      <c r="I3726" s="10">
        <f t="shared" si="1460"/>
        <v>0</v>
      </c>
    </row>
    <row r="3727" spans="1:10" x14ac:dyDescent="0.25">
      <c r="B3727" s="11" t="s">
        <v>13</v>
      </c>
      <c r="C3727" s="12" t="s">
        <v>14</v>
      </c>
      <c r="D3727" s="28" t="s">
        <v>247</v>
      </c>
      <c r="E3727" s="28"/>
      <c r="F3727" s="28"/>
      <c r="G3727" s="34">
        <v>2</v>
      </c>
      <c r="H3727" s="22"/>
      <c r="I3727" s="10">
        <f t="shared" si="1460"/>
        <v>0</v>
      </c>
    </row>
    <row r="3728" spans="1:10" x14ac:dyDescent="0.25">
      <c r="B3728" s="11" t="s">
        <v>13</v>
      </c>
      <c r="C3728" s="12" t="s">
        <v>15</v>
      </c>
      <c r="D3728" s="28"/>
      <c r="E3728" s="28"/>
      <c r="F3728" s="28"/>
      <c r="G3728" s="34"/>
      <c r="H3728" s="22"/>
      <c r="I3728" s="10">
        <f t="shared" si="1460"/>
        <v>0</v>
      </c>
    </row>
    <row r="3729" spans="1:13" x14ac:dyDescent="0.25">
      <c r="B3729" s="11" t="s">
        <v>13</v>
      </c>
      <c r="C3729" s="12" t="s">
        <v>15</v>
      </c>
      <c r="D3729" s="28"/>
      <c r="E3729" s="28"/>
      <c r="F3729" s="28"/>
      <c r="G3729" s="34"/>
      <c r="H3729" s="22"/>
      <c r="I3729" s="10">
        <f t="shared" si="1460"/>
        <v>0</v>
      </c>
    </row>
    <row r="3730" spans="1:13" x14ac:dyDescent="0.25">
      <c r="B3730" s="11" t="s">
        <v>13</v>
      </c>
      <c r="C3730" s="12" t="s">
        <v>15</v>
      </c>
      <c r="D3730" s="28"/>
      <c r="E3730" s="28"/>
      <c r="F3730" s="28"/>
      <c r="G3730" s="34"/>
      <c r="H3730" s="22"/>
      <c r="I3730" s="10">
        <f t="shared" si="1460"/>
        <v>0</v>
      </c>
    </row>
    <row r="3731" spans="1:13" x14ac:dyDescent="0.25">
      <c r="B3731" s="11" t="s">
        <v>13</v>
      </c>
      <c r="C3731" s="12" t="s">
        <v>16</v>
      </c>
      <c r="D3731" s="28"/>
      <c r="E3731" s="28"/>
      <c r="F3731" s="28"/>
      <c r="G3731" s="34"/>
      <c r="H3731" s="22"/>
      <c r="I3731" s="10">
        <f t="shared" si="1460"/>
        <v>0</v>
      </c>
    </row>
    <row r="3732" spans="1:13" x14ac:dyDescent="0.25">
      <c r="B3732" s="11" t="s">
        <v>13</v>
      </c>
      <c r="C3732" s="12" t="s">
        <v>16</v>
      </c>
      <c r="D3732" s="28"/>
      <c r="E3732" s="28"/>
      <c r="F3732" s="28"/>
      <c r="G3732" s="34"/>
      <c r="H3732" s="22"/>
      <c r="I3732" s="10">
        <f t="shared" si="1460"/>
        <v>0</v>
      </c>
    </row>
    <row r="3733" spans="1:13" x14ac:dyDescent="0.25">
      <c r="B3733" s="11" t="s">
        <v>21</v>
      </c>
      <c r="C3733" s="12" t="s">
        <v>14</v>
      </c>
      <c r="D3733" s="28"/>
      <c r="E3733" s="28"/>
      <c r="F3733" s="28"/>
      <c r="G3733" s="22">
        <f>SUM(G3724:G3727)</f>
        <v>2</v>
      </c>
      <c r="H3733" s="10">
        <v>37.42</v>
      </c>
      <c r="I3733" s="10">
        <f t="shared" si="1460"/>
        <v>74.84</v>
      </c>
      <c r="K3733" s="5">
        <f>SUM(G3733)*I3711</f>
        <v>2</v>
      </c>
    </row>
    <row r="3734" spans="1:13" x14ac:dyDescent="0.25">
      <c r="B3734" s="11" t="s">
        <v>21</v>
      </c>
      <c r="C3734" s="12" t="s">
        <v>15</v>
      </c>
      <c r="D3734" s="28"/>
      <c r="E3734" s="28"/>
      <c r="F3734" s="28"/>
      <c r="G3734" s="22">
        <f>SUM(G3728:G3730)</f>
        <v>0</v>
      </c>
      <c r="H3734" s="10">
        <v>37.42</v>
      </c>
      <c r="I3734" s="10">
        <f t="shared" si="1460"/>
        <v>0</v>
      </c>
      <c r="L3734" s="5">
        <f>SUM(G3734)</f>
        <v>0</v>
      </c>
    </row>
    <row r="3735" spans="1:13" x14ac:dyDescent="0.25">
      <c r="B3735" s="11" t="s">
        <v>21</v>
      </c>
      <c r="C3735" s="12" t="s">
        <v>16</v>
      </c>
      <c r="D3735" s="28"/>
      <c r="E3735" s="28"/>
      <c r="F3735" s="28"/>
      <c r="G3735" s="22">
        <f>SUM(G3731:G3732)</f>
        <v>0</v>
      </c>
      <c r="H3735" s="10">
        <v>37.42</v>
      </c>
      <c r="I3735" s="10">
        <f t="shared" si="1460"/>
        <v>0</v>
      </c>
      <c r="M3735" s="5">
        <f>SUM(G3735)*I3711</f>
        <v>0</v>
      </c>
    </row>
    <row r="3736" spans="1:13" x14ac:dyDescent="0.25">
      <c r="B3736" s="11" t="s">
        <v>13</v>
      </c>
      <c r="C3736" s="12" t="s">
        <v>17</v>
      </c>
      <c r="D3736" s="28"/>
      <c r="E3736" s="28"/>
      <c r="F3736" s="28"/>
      <c r="G3736" s="34">
        <v>2</v>
      </c>
      <c r="H3736" s="10">
        <v>37.42</v>
      </c>
      <c r="I3736" s="10">
        <f t="shared" si="1460"/>
        <v>74.84</v>
      </c>
      <c r="L3736" s="5">
        <f>SUM(G3736)*I3711</f>
        <v>2</v>
      </c>
    </row>
    <row r="3737" spans="1:13" x14ac:dyDescent="0.25">
      <c r="B3737" s="11" t="s">
        <v>12</v>
      </c>
      <c r="C3737" s="12"/>
      <c r="D3737" s="28"/>
      <c r="E3737" s="28"/>
      <c r="F3737" s="28"/>
      <c r="G3737" s="10"/>
      <c r="H3737" s="10">
        <v>37.42</v>
      </c>
      <c r="I3737" s="10">
        <f t="shared" si="1460"/>
        <v>0</v>
      </c>
    </row>
    <row r="3738" spans="1:13" x14ac:dyDescent="0.25">
      <c r="B3738" s="11" t="s">
        <v>11</v>
      </c>
      <c r="C3738" s="12"/>
      <c r="D3738" s="28"/>
      <c r="E3738" s="28"/>
      <c r="F3738" s="28"/>
      <c r="G3738" s="10">
        <v>1</v>
      </c>
      <c r="H3738" s="10">
        <f>SUM(I3713:I3737)*0.01</f>
        <v>44.946800000000003</v>
      </c>
      <c r="I3738" s="10">
        <f>SUM(G3738*H3738)</f>
        <v>44.946800000000003</v>
      </c>
    </row>
    <row r="3739" spans="1:13" x14ac:dyDescent="0.25">
      <c r="A3739" s="2"/>
      <c r="B3739" s="8" t="s">
        <v>10</v>
      </c>
      <c r="C3739" s="2"/>
      <c r="D3739" s="27"/>
      <c r="E3739" s="27"/>
      <c r="F3739" s="27"/>
      <c r="G3739" s="6">
        <f>SUM(G3733:G3736)</f>
        <v>4</v>
      </c>
      <c r="H3739" s="6"/>
      <c r="I3739" s="6">
        <f>SUM(I3713:I3738)</f>
        <v>4539.6268</v>
      </c>
      <c r="J3739" s="6">
        <f>SUM(I3739)*I3711</f>
        <v>4539.6268</v>
      </c>
      <c r="K3739" s="6">
        <f>SUM(K3733:K3738)</f>
        <v>2</v>
      </c>
      <c r="L3739" s="6">
        <f t="shared" ref="L3739:M3739" si="1461">SUM(L3733:L3738)</f>
        <v>2</v>
      </c>
      <c r="M3739" s="6">
        <f t="shared" si="1461"/>
        <v>0</v>
      </c>
    </row>
    <row r="3740" spans="1:13" ht="15.6" x14ac:dyDescent="0.3">
      <c r="A3740" s="3" t="s">
        <v>9</v>
      </c>
      <c r="B3740" s="182" t="s">
        <v>1615</v>
      </c>
      <c r="C3740" s="175">
        <f>'[1]JMS SHEDULE OF WORKS'!E340</f>
        <v>0</v>
      </c>
      <c r="D3740"/>
      <c r="E3740"/>
      <c r="F3740" s="5">
        <f>'[1]JMS SHEDULE OF WORKS'!J340</f>
        <v>0</v>
      </c>
      <c r="G3740"/>
      <c r="H3740" t="s">
        <v>22</v>
      </c>
      <c r="I3740" s="176">
        <v>1</v>
      </c>
      <c r="J3740"/>
      <c r="K3740"/>
      <c r="L3740"/>
      <c r="M3740"/>
    </row>
    <row r="3741" spans="1:13" x14ac:dyDescent="0.25">
      <c r="A3741" s="182"/>
      <c r="B3741" s="8" t="s">
        <v>3</v>
      </c>
      <c r="C3741" s="2" t="s">
        <v>4</v>
      </c>
      <c r="D3741" s="2" t="s">
        <v>5</v>
      </c>
      <c r="E3741" s="2" t="s">
        <v>5</v>
      </c>
      <c r="F3741" s="2" t="s">
        <v>23</v>
      </c>
      <c r="G3741" s="2" t="s">
        <v>6</v>
      </c>
      <c r="H3741" s="2" t="s">
        <v>7</v>
      </c>
      <c r="I3741" s="2" t="s">
        <v>8</v>
      </c>
      <c r="J3741" s="2"/>
      <c r="K3741" s="2" t="s">
        <v>18</v>
      </c>
      <c r="L3741" s="2" t="s">
        <v>19</v>
      </c>
      <c r="M3741" s="2" t="s">
        <v>20</v>
      </c>
    </row>
    <row r="3742" spans="1:13" x14ac:dyDescent="0.25">
      <c r="A3742" s="30" t="s">
        <v>24</v>
      </c>
      <c r="B3742" s="11"/>
      <c r="C3742" s="12" t="s">
        <v>1614</v>
      </c>
      <c r="D3742" s="28">
        <v>0.125</v>
      </c>
      <c r="E3742" s="28">
        <v>3.7999999999999999E-2</v>
      </c>
      <c r="F3742" s="28">
        <f t="shared" ref="F3742:F3747" si="1462">SUM(D3742*E3742)</f>
        <v>4.7499999999999999E-3</v>
      </c>
      <c r="G3742" s="10">
        <v>3.4</v>
      </c>
      <c r="H3742" s="10">
        <v>5450</v>
      </c>
      <c r="I3742" s="10">
        <f t="shared" ref="I3742:I3747" si="1463">SUM(F3742*G3742)*H3742</f>
        <v>88.017499999999984</v>
      </c>
    </row>
    <row r="3743" spans="1:13" x14ac:dyDescent="0.25">
      <c r="A3743" s="30" t="s">
        <v>24</v>
      </c>
      <c r="B3743" s="11"/>
      <c r="C3743" s="12" t="s">
        <v>1614</v>
      </c>
      <c r="D3743" s="28">
        <v>0.05</v>
      </c>
      <c r="E3743" s="28">
        <v>2.5000000000000001E-2</v>
      </c>
      <c r="F3743" s="28">
        <f t="shared" si="1462"/>
        <v>1.2500000000000002E-3</v>
      </c>
      <c r="G3743" s="10">
        <v>3.4</v>
      </c>
      <c r="H3743" s="10">
        <v>4675</v>
      </c>
      <c r="I3743" s="10">
        <f t="shared" si="1463"/>
        <v>19.868750000000002</v>
      </c>
    </row>
    <row r="3744" spans="1:13" x14ac:dyDescent="0.25">
      <c r="A3744" s="30" t="s">
        <v>24</v>
      </c>
      <c r="B3744" s="11"/>
      <c r="C3744" s="12"/>
      <c r="D3744" s="28"/>
      <c r="E3744" s="28"/>
      <c r="F3744" s="28">
        <f t="shared" si="1462"/>
        <v>0</v>
      </c>
      <c r="G3744" s="10"/>
      <c r="H3744" s="10"/>
      <c r="I3744" s="10">
        <f t="shared" si="1463"/>
        <v>0</v>
      </c>
    </row>
    <row r="3745" spans="1:10" x14ac:dyDescent="0.25">
      <c r="A3745" s="31" t="s">
        <v>25</v>
      </c>
      <c r="B3745" s="11"/>
      <c r="C3745" s="12"/>
      <c r="D3745" s="28"/>
      <c r="E3745" s="28"/>
      <c r="F3745" s="28">
        <f t="shared" si="1462"/>
        <v>0</v>
      </c>
      <c r="G3745" s="10"/>
      <c r="H3745" s="10"/>
      <c r="I3745" s="10">
        <f t="shared" si="1463"/>
        <v>0</v>
      </c>
    </row>
    <row r="3746" spans="1:10" x14ac:dyDescent="0.25">
      <c r="A3746" s="31" t="s">
        <v>25</v>
      </c>
      <c r="B3746" s="11"/>
      <c r="C3746" s="12"/>
      <c r="D3746" s="28"/>
      <c r="E3746" s="28"/>
      <c r="F3746" s="28">
        <f t="shared" si="1462"/>
        <v>0</v>
      </c>
      <c r="G3746" s="10"/>
      <c r="H3746" s="10"/>
      <c r="I3746" s="10">
        <f t="shared" si="1463"/>
        <v>0</v>
      </c>
    </row>
    <row r="3747" spans="1:10" x14ac:dyDescent="0.25">
      <c r="A3747" s="31" t="s">
        <v>25</v>
      </c>
      <c r="B3747" s="11"/>
      <c r="C3747" s="12"/>
      <c r="D3747" s="28"/>
      <c r="E3747" s="28"/>
      <c r="F3747" s="28">
        <f t="shared" si="1462"/>
        <v>0</v>
      </c>
      <c r="G3747" s="10"/>
      <c r="H3747" s="10"/>
      <c r="I3747" s="10">
        <f t="shared" si="1463"/>
        <v>0</v>
      </c>
    </row>
    <row r="3748" spans="1:10" x14ac:dyDescent="0.25">
      <c r="A3748" s="32" t="s">
        <v>28</v>
      </c>
      <c r="B3748" s="11" t="s">
        <v>1617</v>
      </c>
      <c r="C3748" s="12">
        <v>67605</v>
      </c>
      <c r="D3748" s="28"/>
      <c r="E3748" s="28"/>
      <c r="F3748" s="28"/>
      <c r="G3748" s="10">
        <v>1</v>
      </c>
      <c r="H3748" s="10">
        <v>1.78</v>
      </c>
      <c r="I3748" s="10">
        <f t="shared" ref="I3748:I3766" si="1464">SUM(G3748*H3748)</f>
        <v>1.78</v>
      </c>
      <c r="J3748" s="10"/>
    </row>
    <row r="3749" spans="1:10" x14ac:dyDescent="0.25">
      <c r="A3749" s="32" t="s">
        <v>28</v>
      </c>
      <c r="B3749" s="11"/>
      <c r="C3749" s="12"/>
      <c r="D3749" s="28"/>
      <c r="E3749" s="28"/>
      <c r="F3749" s="28"/>
      <c r="G3749" s="10"/>
      <c r="H3749" s="10"/>
      <c r="I3749" s="10">
        <f t="shared" si="1464"/>
        <v>0</v>
      </c>
      <c r="J3749" s="10"/>
    </row>
    <row r="3750" spans="1:10" x14ac:dyDescent="0.25">
      <c r="A3750" s="32" t="s">
        <v>28</v>
      </c>
      <c r="B3750" s="11"/>
      <c r="C3750" s="12"/>
      <c r="D3750" s="28"/>
      <c r="E3750" s="28"/>
      <c r="F3750" s="28"/>
      <c r="G3750" s="10"/>
      <c r="H3750" s="10"/>
      <c r="I3750" s="10">
        <f t="shared" si="1464"/>
        <v>0</v>
      </c>
    </row>
    <row r="3751" spans="1:10" x14ac:dyDescent="0.25">
      <c r="A3751" t="s">
        <v>26</v>
      </c>
      <c r="B3751" s="11"/>
      <c r="C3751" s="12"/>
      <c r="D3751" s="28"/>
      <c r="E3751" s="28"/>
      <c r="F3751" s="28"/>
      <c r="G3751" s="33">
        <v>0.1</v>
      </c>
      <c r="H3751" s="10">
        <f>SUM(I3748:I3750)</f>
        <v>1.78</v>
      </c>
      <c r="I3751" s="10">
        <f t="shared" si="1464"/>
        <v>0.17800000000000002</v>
      </c>
    </row>
    <row r="3752" spans="1:10" x14ac:dyDescent="0.25">
      <c r="B3752" s="11" t="s">
        <v>27</v>
      </c>
      <c r="C3752" s="12"/>
      <c r="D3752" s="28"/>
      <c r="E3752" s="28"/>
      <c r="F3752" s="28"/>
      <c r="G3752" s="10">
        <v>3.4</v>
      </c>
      <c r="H3752" s="10">
        <v>1.38</v>
      </c>
      <c r="I3752" s="10">
        <f t="shared" si="1464"/>
        <v>4.6919999999999993</v>
      </c>
    </row>
    <row r="3753" spans="1:10" x14ac:dyDescent="0.25">
      <c r="B3753" s="11" t="s">
        <v>13</v>
      </c>
      <c r="C3753" s="12" t="s">
        <v>14</v>
      </c>
      <c r="D3753" s="28" t="s">
        <v>29</v>
      </c>
      <c r="E3753" s="28"/>
      <c r="F3753" s="28">
        <f>SUM(G3742:G3744)</f>
        <v>6.8</v>
      </c>
      <c r="G3753" s="34">
        <v>2</v>
      </c>
      <c r="H3753" s="22"/>
      <c r="I3753" s="10">
        <f t="shared" si="1464"/>
        <v>0</v>
      </c>
    </row>
    <row r="3754" spans="1:10" x14ac:dyDescent="0.25">
      <c r="B3754" s="11" t="s">
        <v>13</v>
      </c>
      <c r="C3754" s="12" t="s">
        <v>14</v>
      </c>
      <c r="D3754" s="28" t="s">
        <v>30</v>
      </c>
      <c r="E3754" s="28"/>
      <c r="F3754" s="28">
        <f>SUM(G3745:G3747)</f>
        <v>0</v>
      </c>
      <c r="G3754" s="34"/>
      <c r="H3754" s="22"/>
      <c r="I3754" s="10">
        <f t="shared" si="1464"/>
        <v>0</v>
      </c>
    </row>
    <row r="3755" spans="1:10" x14ac:dyDescent="0.25">
      <c r="B3755" s="11" t="s">
        <v>13</v>
      </c>
      <c r="C3755" s="12" t="s">
        <v>14</v>
      </c>
      <c r="D3755" s="28" t="s">
        <v>60</v>
      </c>
      <c r="E3755" s="28"/>
      <c r="F3755" s="69"/>
      <c r="G3755" s="34"/>
      <c r="H3755" s="22"/>
      <c r="I3755" s="10">
        <f t="shared" si="1464"/>
        <v>0</v>
      </c>
    </row>
    <row r="3756" spans="1:10" x14ac:dyDescent="0.25">
      <c r="B3756" s="11" t="s">
        <v>13</v>
      </c>
      <c r="C3756" s="12" t="s">
        <v>14</v>
      </c>
      <c r="D3756" s="28" t="s">
        <v>247</v>
      </c>
      <c r="E3756" s="28"/>
      <c r="F3756" s="28"/>
      <c r="G3756" s="34">
        <v>6</v>
      </c>
      <c r="H3756" s="22"/>
      <c r="I3756" s="10">
        <f t="shared" si="1464"/>
        <v>0</v>
      </c>
    </row>
    <row r="3757" spans="1:10" x14ac:dyDescent="0.25">
      <c r="B3757" s="11" t="s">
        <v>13</v>
      </c>
      <c r="C3757" s="12" t="s">
        <v>15</v>
      </c>
      <c r="D3757" s="28" t="s">
        <v>1616</v>
      </c>
      <c r="E3757" s="28"/>
      <c r="F3757" s="28"/>
      <c r="G3757" s="34">
        <v>2.5</v>
      </c>
      <c r="H3757" s="22"/>
      <c r="I3757" s="10">
        <f t="shared" si="1464"/>
        <v>0</v>
      </c>
    </row>
    <row r="3758" spans="1:10" x14ac:dyDescent="0.25">
      <c r="B3758" s="11" t="s">
        <v>13</v>
      </c>
      <c r="C3758" s="12" t="s">
        <v>15</v>
      </c>
      <c r="D3758" s="28"/>
      <c r="E3758" s="28"/>
      <c r="F3758" s="28"/>
      <c r="G3758" s="34"/>
      <c r="H3758" s="22"/>
      <c r="I3758" s="10">
        <f t="shared" si="1464"/>
        <v>0</v>
      </c>
    </row>
    <row r="3759" spans="1:10" x14ac:dyDescent="0.25">
      <c r="B3759" s="11" t="s">
        <v>13</v>
      </c>
      <c r="C3759" s="12" t="s">
        <v>15</v>
      </c>
      <c r="D3759" s="28"/>
      <c r="E3759" s="28"/>
      <c r="F3759" s="28"/>
      <c r="G3759" s="34"/>
      <c r="H3759" s="22"/>
      <c r="I3759" s="10">
        <f t="shared" si="1464"/>
        <v>0</v>
      </c>
    </row>
    <row r="3760" spans="1:10" x14ac:dyDescent="0.25">
      <c r="B3760" s="11" t="s">
        <v>13</v>
      </c>
      <c r="C3760" s="12" t="s">
        <v>16</v>
      </c>
      <c r="D3760" s="28"/>
      <c r="E3760" s="28"/>
      <c r="F3760" s="28"/>
      <c r="G3760" s="34">
        <v>3</v>
      </c>
      <c r="H3760" s="22"/>
      <c r="I3760" s="10">
        <f t="shared" si="1464"/>
        <v>0</v>
      </c>
    </row>
    <row r="3761" spans="1:26" x14ac:dyDescent="0.25">
      <c r="B3761" s="11" t="s">
        <v>13</v>
      </c>
      <c r="C3761" s="12" t="s">
        <v>16</v>
      </c>
      <c r="D3761" s="28"/>
      <c r="E3761" s="28"/>
      <c r="F3761" s="28"/>
      <c r="G3761" s="34"/>
      <c r="H3761" s="22"/>
      <c r="I3761" s="10">
        <f t="shared" si="1464"/>
        <v>0</v>
      </c>
    </row>
    <row r="3762" spans="1:26" x14ac:dyDescent="0.25">
      <c r="B3762" s="11" t="s">
        <v>21</v>
      </c>
      <c r="C3762" s="12" t="s">
        <v>14</v>
      </c>
      <c r="D3762" s="28"/>
      <c r="E3762" s="28"/>
      <c r="F3762" s="28"/>
      <c r="G3762" s="22">
        <f>SUM(G3753:G3756)</f>
        <v>8</v>
      </c>
      <c r="H3762" s="10">
        <v>37.42</v>
      </c>
      <c r="I3762" s="10">
        <f t="shared" si="1464"/>
        <v>299.36</v>
      </c>
      <c r="K3762" s="5">
        <f>SUM(G3762)*I3740</f>
        <v>8</v>
      </c>
    </row>
    <row r="3763" spans="1:26" x14ac:dyDescent="0.25">
      <c r="B3763" s="11" t="s">
        <v>21</v>
      </c>
      <c r="C3763" s="12" t="s">
        <v>15</v>
      </c>
      <c r="D3763" s="28"/>
      <c r="E3763" s="28"/>
      <c r="F3763" s="28"/>
      <c r="G3763" s="22">
        <f>SUM(G3757:G3758)</f>
        <v>2.5</v>
      </c>
      <c r="H3763" s="10">
        <v>37.42</v>
      </c>
      <c r="I3763" s="10">
        <f t="shared" si="1464"/>
        <v>93.550000000000011</v>
      </c>
      <c r="L3763" s="5">
        <f>SUM(G3763)</f>
        <v>2.5</v>
      </c>
    </row>
    <row r="3764" spans="1:26" x14ac:dyDescent="0.25">
      <c r="B3764" s="11" t="s">
        <v>21</v>
      </c>
      <c r="C3764" s="12" t="s">
        <v>16</v>
      </c>
      <c r="D3764" s="28"/>
      <c r="E3764" s="28"/>
      <c r="F3764" s="28"/>
      <c r="G3764" s="22">
        <f>SUM(G3760:G3761)</f>
        <v>3</v>
      </c>
      <c r="H3764" s="10">
        <v>37.42</v>
      </c>
      <c r="I3764" s="10">
        <f t="shared" si="1464"/>
        <v>112.26</v>
      </c>
      <c r="M3764" s="5">
        <f>SUM(G3764)*I3740</f>
        <v>3</v>
      </c>
    </row>
    <row r="3765" spans="1:26" x14ac:dyDescent="0.25">
      <c r="B3765" s="11" t="s">
        <v>13</v>
      </c>
      <c r="C3765" s="12" t="s">
        <v>17</v>
      </c>
      <c r="D3765" s="28"/>
      <c r="E3765" s="28"/>
      <c r="F3765" s="28"/>
      <c r="G3765" s="34">
        <v>0.25</v>
      </c>
      <c r="H3765" s="10">
        <v>37.42</v>
      </c>
      <c r="I3765" s="10">
        <f t="shared" si="1464"/>
        <v>9.3550000000000004</v>
      </c>
      <c r="L3765" s="5">
        <f>SUM(G3765)*I3740</f>
        <v>0.25</v>
      </c>
    </row>
    <row r="3766" spans="1:26" x14ac:dyDescent="0.25">
      <c r="B3766" s="11" t="s">
        <v>12</v>
      </c>
      <c r="C3766" s="12"/>
      <c r="D3766" s="28"/>
      <c r="E3766" s="28"/>
      <c r="F3766" s="28"/>
      <c r="G3766" s="10"/>
      <c r="H3766" s="10">
        <v>37.42</v>
      </c>
      <c r="I3766" s="10">
        <f t="shared" si="1464"/>
        <v>0</v>
      </c>
    </row>
    <row r="3767" spans="1:26" x14ac:dyDescent="0.25">
      <c r="B3767" s="11" t="s">
        <v>11</v>
      </c>
      <c r="C3767" s="12"/>
      <c r="D3767" s="28"/>
      <c r="E3767" s="28"/>
      <c r="F3767" s="28"/>
      <c r="G3767" s="10">
        <v>1</v>
      </c>
      <c r="H3767" s="10">
        <f>SUM(I3742:I3766)*0.01</f>
        <v>6.2906125000000008</v>
      </c>
      <c r="I3767" s="10">
        <f>SUM(G3767*H3767)</f>
        <v>6.2906125000000008</v>
      </c>
    </row>
    <row r="3768" spans="1:26" x14ac:dyDescent="0.25">
      <c r="A3768" s="2"/>
      <c r="B3768" s="8" t="s">
        <v>10</v>
      </c>
      <c r="C3768" s="2"/>
      <c r="D3768" s="27"/>
      <c r="E3768" s="27"/>
      <c r="F3768" s="27"/>
      <c r="G3768" s="6">
        <f>SUM(G3762:G3765)</f>
        <v>13.75</v>
      </c>
      <c r="H3768" s="6"/>
      <c r="I3768" s="6">
        <f>SUM(I3742:I3767)</f>
        <v>635.35186250000004</v>
      </c>
      <c r="J3768" s="6">
        <f>SUM(I3768)*I3740</f>
        <v>635.35186250000004</v>
      </c>
      <c r="K3768" s="6">
        <f>SUM(K3762:K3767)</f>
        <v>8</v>
      </c>
      <c r="L3768" s="6">
        <f t="shared" ref="L3768:M3768" si="1465">SUM(L3762:L3767)</f>
        <v>2.75</v>
      </c>
      <c r="M3768" s="6">
        <f t="shared" si="1465"/>
        <v>3</v>
      </c>
    </row>
    <row r="3769" spans="1:26" ht="15.6" x14ac:dyDescent="0.3">
      <c r="A3769" s="309" t="s">
        <v>9</v>
      </c>
      <c r="B3769" s="375" t="s">
        <v>1618</v>
      </c>
      <c r="C3769" s="370">
        <f>'[1]JMS SHEDULE OF WORKS'!E369</f>
        <v>0</v>
      </c>
      <c r="D3769" s="311"/>
      <c r="E3769" s="311"/>
      <c r="F3769" s="314">
        <f>'[1]JMS SHEDULE OF WORKS'!J369</f>
        <v>0</v>
      </c>
      <c r="G3769" s="311"/>
      <c r="H3769" s="311" t="s">
        <v>22</v>
      </c>
      <c r="I3769" s="371">
        <v>5</v>
      </c>
      <c r="J3769" s="311"/>
      <c r="K3769" s="311"/>
      <c r="L3769" s="311"/>
      <c r="M3769" s="311"/>
      <c r="N3769" s="3" t="s">
        <v>9</v>
      </c>
      <c r="O3769" s="182" t="s">
        <v>1618</v>
      </c>
      <c r="P3769" s="175">
        <f>'[1]JMS SHEDULE OF WORKS'!R369</f>
        <v>0</v>
      </c>
      <c r="S3769" s="5">
        <f>'[1]JMS SHEDULE OF WORKS'!W369</f>
        <v>0</v>
      </c>
      <c r="U3769" t="s">
        <v>22</v>
      </c>
      <c r="V3769" s="176">
        <v>5</v>
      </c>
    </row>
    <row r="3770" spans="1:26" x14ac:dyDescent="0.25">
      <c r="A3770" s="369" t="s">
        <v>1595</v>
      </c>
      <c r="B3770" s="318" t="s">
        <v>3</v>
      </c>
      <c r="C3770" s="319" t="s">
        <v>4</v>
      </c>
      <c r="D3770" s="319" t="s">
        <v>5</v>
      </c>
      <c r="E3770" s="319" t="s">
        <v>5</v>
      </c>
      <c r="F3770" s="319" t="s">
        <v>23</v>
      </c>
      <c r="G3770" s="319" t="s">
        <v>6</v>
      </c>
      <c r="H3770" s="319" t="s">
        <v>7</v>
      </c>
      <c r="I3770" s="319" t="s">
        <v>8</v>
      </c>
      <c r="J3770" s="319"/>
      <c r="K3770" s="319" t="s">
        <v>18</v>
      </c>
      <c r="L3770" s="319" t="s">
        <v>19</v>
      </c>
      <c r="M3770" s="319" t="s">
        <v>20</v>
      </c>
      <c r="N3770" s="182" t="s">
        <v>1595</v>
      </c>
      <c r="O3770" s="8" t="s">
        <v>3</v>
      </c>
      <c r="P3770" s="2" t="s">
        <v>4</v>
      </c>
      <c r="Q3770" s="2" t="s">
        <v>5</v>
      </c>
      <c r="R3770" s="2" t="s">
        <v>5</v>
      </c>
      <c r="S3770" s="2" t="s">
        <v>23</v>
      </c>
      <c r="T3770" s="2" t="s">
        <v>6</v>
      </c>
      <c r="U3770" s="2" t="s">
        <v>7</v>
      </c>
      <c r="V3770" s="2" t="s">
        <v>8</v>
      </c>
      <c r="W3770" s="2"/>
      <c r="X3770" s="2" t="s">
        <v>18</v>
      </c>
      <c r="Y3770" s="2" t="s">
        <v>19</v>
      </c>
      <c r="Z3770" s="2" t="s">
        <v>20</v>
      </c>
    </row>
    <row r="3771" spans="1:26" x14ac:dyDescent="0.25">
      <c r="A3771" s="323" t="s">
        <v>24</v>
      </c>
      <c r="B3771" s="324" t="s">
        <v>1633</v>
      </c>
      <c r="C3771" s="325" t="s">
        <v>1634</v>
      </c>
      <c r="D3771" s="326">
        <v>0.05</v>
      </c>
      <c r="E3771" s="326">
        <v>2.5000000000000001E-2</v>
      </c>
      <c r="F3771" s="326">
        <f t="shared" ref="F3771:F3776" si="1466">SUM(D3771*E3771)</f>
        <v>1.2500000000000002E-3</v>
      </c>
      <c r="G3771" s="22">
        <v>25</v>
      </c>
      <c r="H3771" s="22">
        <v>550</v>
      </c>
      <c r="I3771" s="22">
        <f t="shared" ref="I3771:I3776" si="1467">SUM(F3771*G3771)*H3771</f>
        <v>17.187500000000004</v>
      </c>
      <c r="J3771" s="314"/>
      <c r="K3771" s="314"/>
      <c r="L3771" s="314"/>
      <c r="M3771" s="314"/>
      <c r="N3771" s="30" t="s">
        <v>24</v>
      </c>
      <c r="O3771" s="11" t="s">
        <v>1633</v>
      </c>
      <c r="P3771" s="12" t="s">
        <v>1634</v>
      </c>
      <c r="Q3771" s="28">
        <v>0.05</v>
      </c>
      <c r="R3771" s="28">
        <v>2.5000000000000001E-2</v>
      </c>
      <c r="S3771" s="28">
        <f t="shared" ref="S3771:S3776" si="1468">SUM(Q3771*R3771)</f>
        <v>1.2500000000000002E-3</v>
      </c>
      <c r="T3771" s="10">
        <v>25</v>
      </c>
      <c r="U3771" s="10">
        <v>550</v>
      </c>
      <c r="V3771" s="10">
        <f t="shared" ref="V3771:V3776" si="1469">SUM(S3771*T3771)*U3771</f>
        <v>17.187500000000004</v>
      </c>
      <c r="W3771" s="5"/>
      <c r="X3771" s="5"/>
      <c r="Y3771" s="5"/>
      <c r="Z3771" s="5"/>
    </row>
    <row r="3772" spans="1:26" x14ac:dyDescent="0.25">
      <c r="A3772" s="323" t="s">
        <v>24</v>
      </c>
      <c r="B3772" s="324"/>
      <c r="C3772" s="325"/>
      <c r="D3772" s="326"/>
      <c r="E3772" s="326"/>
      <c r="F3772" s="326">
        <f t="shared" si="1466"/>
        <v>0</v>
      </c>
      <c r="G3772" s="22"/>
      <c r="H3772" s="22"/>
      <c r="I3772" s="22">
        <f t="shared" si="1467"/>
        <v>0</v>
      </c>
      <c r="J3772" s="314"/>
      <c r="K3772" s="314"/>
      <c r="L3772" s="314"/>
      <c r="M3772" s="314"/>
      <c r="N3772" s="30" t="s">
        <v>24</v>
      </c>
      <c r="O3772" s="11"/>
      <c r="P3772" s="12"/>
      <c r="Q3772" s="28"/>
      <c r="R3772" s="28"/>
      <c r="S3772" s="28">
        <f t="shared" si="1468"/>
        <v>0</v>
      </c>
      <c r="T3772" s="10"/>
      <c r="U3772" s="10"/>
      <c r="V3772" s="10">
        <f t="shared" si="1469"/>
        <v>0</v>
      </c>
      <c r="W3772" s="5"/>
      <c r="X3772" s="5"/>
      <c r="Y3772" s="5"/>
      <c r="Z3772" s="5"/>
    </row>
    <row r="3773" spans="1:26" x14ac:dyDescent="0.25">
      <c r="A3773" s="323" t="s">
        <v>24</v>
      </c>
      <c r="B3773" s="324"/>
      <c r="C3773" s="325"/>
      <c r="D3773" s="326"/>
      <c r="E3773" s="326"/>
      <c r="F3773" s="326">
        <f t="shared" si="1466"/>
        <v>0</v>
      </c>
      <c r="G3773" s="22"/>
      <c r="H3773" s="22"/>
      <c r="I3773" s="22">
        <f t="shared" si="1467"/>
        <v>0</v>
      </c>
      <c r="J3773" s="314"/>
      <c r="K3773" s="314"/>
      <c r="L3773" s="314"/>
      <c r="M3773" s="314"/>
      <c r="N3773" s="30" t="s">
        <v>24</v>
      </c>
      <c r="O3773" s="11"/>
      <c r="P3773" s="12"/>
      <c r="Q3773" s="28"/>
      <c r="R3773" s="28"/>
      <c r="S3773" s="28">
        <f t="shared" si="1468"/>
        <v>0</v>
      </c>
      <c r="T3773" s="10"/>
      <c r="U3773" s="10"/>
      <c r="V3773" s="10">
        <f t="shared" si="1469"/>
        <v>0</v>
      </c>
      <c r="W3773" s="5"/>
      <c r="X3773" s="5"/>
      <c r="Y3773" s="5"/>
      <c r="Z3773" s="5"/>
    </row>
    <row r="3774" spans="1:26" x14ac:dyDescent="0.25">
      <c r="A3774" s="327" t="s">
        <v>25</v>
      </c>
      <c r="B3774" s="324"/>
      <c r="C3774" s="325"/>
      <c r="D3774" s="326"/>
      <c r="E3774" s="326"/>
      <c r="F3774" s="326">
        <f t="shared" si="1466"/>
        <v>0</v>
      </c>
      <c r="G3774" s="22"/>
      <c r="H3774" s="22"/>
      <c r="I3774" s="22">
        <f t="shared" si="1467"/>
        <v>0</v>
      </c>
      <c r="J3774" s="314"/>
      <c r="K3774" s="314"/>
      <c r="L3774" s="314"/>
      <c r="M3774" s="314"/>
      <c r="N3774" s="31" t="s">
        <v>25</v>
      </c>
      <c r="O3774" s="11"/>
      <c r="P3774" s="12"/>
      <c r="Q3774" s="28"/>
      <c r="R3774" s="28"/>
      <c r="S3774" s="28">
        <f t="shared" si="1468"/>
        <v>0</v>
      </c>
      <c r="T3774" s="10"/>
      <c r="U3774" s="10"/>
      <c r="V3774" s="10">
        <f t="shared" si="1469"/>
        <v>0</v>
      </c>
      <c r="W3774" s="5"/>
      <c r="X3774" s="5"/>
      <c r="Y3774" s="5"/>
      <c r="Z3774" s="5"/>
    </row>
    <row r="3775" spans="1:26" x14ac:dyDescent="0.25">
      <c r="A3775" s="327" t="s">
        <v>25</v>
      </c>
      <c r="B3775" s="324"/>
      <c r="C3775" s="325"/>
      <c r="D3775" s="326"/>
      <c r="E3775" s="326"/>
      <c r="F3775" s="326">
        <f t="shared" si="1466"/>
        <v>0</v>
      </c>
      <c r="G3775" s="22"/>
      <c r="H3775" s="22"/>
      <c r="I3775" s="22">
        <f t="shared" si="1467"/>
        <v>0</v>
      </c>
      <c r="J3775" s="314"/>
      <c r="K3775" s="314"/>
      <c r="L3775" s="314"/>
      <c r="M3775" s="314"/>
      <c r="N3775" s="31" t="s">
        <v>25</v>
      </c>
      <c r="O3775" s="11"/>
      <c r="P3775" s="12"/>
      <c r="Q3775" s="28"/>
      <c r="R3775" s="28"/>
      <c r="S3775" s="28">
        <f t="shared" si="1468"/>
        <v>0</v>
      </c>
      <c r="T3775" s="10"/>
      <c r="U3775" s="10"/>
      <c r="V3775" s="10">
        <f t="shared" si="1469"/>
        <v>0</v>
      </c>
      <c r="W3775" s="5"/>
      <c r="X3775" s="5"/>
      <c r="Y3775" s="5"/>
      <c r="Z3775" s="5"/>
    </row>
    <row r="3776" spans="1:26" x14ac:dyDescent="0.25">
      <c r="A3776" s="327" t="s">
        <v>25</v>
      </c>
      <c r="B3776" s="324"/>
      <c r="C3776" s="325"/>
      <c r="D3776" s="326"/>
      <c r="E3776" s="326"/>
      <c r="F3776" s="326">
        <f t="shared" si="1466"/>
        <v>0</v>
      </c>
      <c r="G3776" s="22"/>
      <c r="H3776" s="22"/>
      <c r="I3776" s="22">
        <f t="shared" si="1467"/>
        <v>0</v>
      </c>
      <c r="J3776" s="314"/>
      <c r="K3776" s="314"/>
      <c r="L3776" s="314"/>
      <c r="M3776" s="314"/>
      <c r="N3776" s="31" t="s">
        <v>25</v>
      </c>
      <c r="O3776" s="11"/>
      <c r="P3776" s="12"/>
      <c r="Q3776" s="28"/>
      <c r="R3776" s="28"/>
      <c r="S3776" s="28">
        <f t="shared" si="1468"/>
        <v>0</v>
      </c>
      <c r="T3776" s="10"/>
      <c r="U3776" s="10"/>
      <c r="V3776" s="10">
        <f t="shared" si="1469"/>
        <v>0</v>
      </c>
      <c r="W3776" s="5"/>
      <c r="X3776" s="5"/>
      <c r="Y3776" s="5"/>
      <c r="Z3776" s="5"/>
    </row>
    <row r="3777" spans="1:26" x14ac:dyDescent="0.25">
      <c r="A3777" s="328" t="s">
        <v>28</v>
      </c>
      <c r="B3777" s="324" t="s">
        <v>1583</v>
      </c>
      <c r="C3777" s="325"/>
      <c r="D3777" s="326"/>
      <c r="E3777" s="326"/>
      <c r="F3777" s="326"/>
      <c r="G3777" s="22">
        <v>1</v>
      </c>
      <c r="H3777" s="22">
        <f>SUM(VENEER!U129)</f>
        <v>1078.6200000000001</v>
      </c>
      <c r="I3777" s="22">
        <f t="shared" ref="I3777:I3795" si="1470">SUM(G3777*H3777)</f>
        <v>1078.6200000000001</v>
      </c>
      <c r="J3777" s="22" t="s">
        <v>1632</v>
      </c>
      <c r="K3777" s="314"/>
      <c r="L3777" s="314"/>
      <c r="M3777" s="314"/>
      <c r="N3777" s="32" t="s">
        <v>28</v>
      </c>
      <c r="O3777" s="11" t="s">
        <v>1583</v>
      </c>
      <c r="P3777" s="12"/>
      <c r="Q3777" s="28"/>
      <c r="R3777" s="28"/>
      <c r="S3777" s="28"/>
      <c r="T3777" s="10">
        <v>1</v>
      </c>
      <c r="U3777" s="171">
        <f>SUM(VENEER!AE129)</f>
        <v>1009.0900000000001</v>
      </c>
      <c r="V3777" s="10">
        <f t="shared" ref="V3777:V3795" si="1471">SUM(T3777*U3777)</f>
        <v>1009.0900000000001</v>
      </c>
      <c r="W3777" s="10" t="s">
        <v>1677</v>
      </c>
      <c r="X3777" s="5"/>
      <c r="Y3777" s="5"/>
      <c r="Z3777" s="5"/>
    </row>
    <row r="3778" spans="1:26" x14ac:dyDescent="0.25">
      <c r="A3778" s="328" t="s">
        <v>28</v>
      </c>
      <c r="B3778" s="324"/>
      <c r="C3778" s="325"/>
      <c r="D3778" s="326"/>
      <c r="E3778" s="326"/>
      <c r="F3778" s="326"/>
      <c r="G3778" s="22"/>
      <c r="H3778" s="22"/>
      <c r="I3778" s="22">
        <f t="shared" si="1470"/>
        <v>0</v>
      </c>
      <c r="J3778" s="22"/>
      <c r="K3778" s="314"/>
      <c r="L3778" s="314"/>
      <c r="M3778" s="314"/>
      <c r="N3778" s="32" t="s">
        <v>28</v>
      </c>
      <c r="O3778" s="11"/>
      <c r="P3778" s="12"/>
      <c r="Q3778" s="28"/>
      <c r="R3778" s="28"/>
      <c r="S3778" s="28"/>
      <c r="T3778" s="10"/>
      <c r="U3778" s="10"/>
      <c r="V3778" s="10">
        <f t="shared" si="1471"/>
        <v>0</v>
      </c>
      <c r="W3778" s="10"/>
      <c r="X3778" s="5"/>
      <c r="Y3778" s="5"/>
      <c r="Z3778" s="5"/>
    </row>
    <row r="3779" spans="1:26" x14ac:dyDescent="0.25">
      <c r="A3779" s="328" t="s">
        <v>28</v>
      </c>
      <c r="B3779" s="324"/>
      <c r="C3779" s="325"/>
      <c r="D3779" s="326"/>
      <c r="E3779" s="326"/>
      <c r="F3779" s="326"/>
      <c r="G3779" s="22"/>
      <c r="H3779" s="22"/>
      <c r="I3779" s="22">
        <f t="shared" si="1470"/>
        <v>0</v>
      </c>
      <c r="J3779" s="314"/>
      <c r="K3779" s="314"/>
      <c r="L3779" s="314"/>
      <c r="M3779" s="314"/>
      <c r="N3779" s="32" t="s">
        <v>28</v>
      </c>
      <c r="O3779" s="11"/>
      <c r="P3779" s="12"/>
      <c r="Q3779" s="28"/>
      <c r="R3779" s="28"/>
      <c r="S3779" s="28"/>
      <c r="T3779" s="10"/>
      <c r="U3779" s="10"/>
      <c r="V3779" s="10">
        <f t="shared" si="1471"/>
        <v>0</v>
      </c>
      <c r="W3779" s="5"/>
      <c r="X3779" s="5"/>
      <c r="Y3779" s="5"/>
      <c r="Z3779" s="5"/>
    </row>
    <row r="3780" spans="1:26" x14ac:dyDescent="0.25">
      <c r="A3780" s="311" t="s">
        <v>26</v>
      </c>
      <c r="B3780" s="324"/>
      <c r="C3780" s="325"/>
      <c r="D3780" s="326"/>
      <c r="E3780" s="326"/>
      <c r="F3780" s="326"/>
      <c r="G3780" s="331">
        <v>0.1</v>
      </c>
      <c r="H3780" s="22">
        <f>SUM(I3777:I3779)</f>
        <v>1078.6200000000001</v>
      </c>
      <c r="I3780" s="22">
        <f t="shared" si="1470"/>
        <v>107.86200000000002</v>
      </c>
      <c r="J3780" s="314"/>
      <c r="K3780" s="314"/>
      <c r="L3780" s="314"/>
      <c r="M3780" s="314"/>
      <c r="N3780" t="s">
        <v>26</v>
      </c>
      <c r="O3780" s="11"/>
      <c r="P3780" s="12"/>
      <c r="Q3780" s="28"/>
      <c r="R3780" s="28"/>
      <c r="S3780" s="28"/>
      <c r="T3780" s="33">
        <v>0.1</v>
      </c>
      <c r="U3780" s="10">
        <f>SUM(V3777:V3779)</f>
        <v>1009.0900000000001</v>
      </c>
      <c r="V3780" s="10">
        <f t="shared" si="1471"/>
        <v>100.90900000000002</v>
      </c>
      <c r="W3780" s="5"/>
      <c r="X3780" s="5"/>
      <c r="Y3780" s="5"/>
      <c r="Z3780" s="5"/>
    </row>
    <row r="3781" spans="1:26" x14ac:dyDescent="0.25">
      <c r="A3781" s="311"/>
      <c r="B3781" s="324" t="s">
        <v>27</v>
      </c>
      <c r="C3781" s="325"/>
      <c r="D3781" s="326"/>
      <c r="E3781" s="326"/>
      <c r="F3781" s="326"/>
      <c r="G3781" s="22">
        <v>25</v>
      </c>
      <c r="H3781" s="22">
        <v>0.25</v>
      </c>
      <c r="I3781" s="22">
        <f t="shared" si="1470"/>
        <v>6.25</v>
      </c>
      <c r="J3781" s="314"/>
      <c r="K3781" s="314"/>
      <c r="L3781" s="314"/>
      <c r="M3781" s="314"/>
      <c r="O3781" s="11" t="s">
        <v>27</v>
      </c>
      <c r="P3781" s="12"/>
      <c r="Q3781" s="28"/>
      <c r="R3781" s="28"/>
      <c r="S3781" s="28"/>
      <c r="T3781" s="10">
        <v>25</v>
      </c>
      <c r="U3781" s="10">
        <v>0.25</v>
      </c>
      <c r="V3781" s="10">
        <f t="shared" si="1471"/>
        <v>6.25</v>
      </c>
      <c r="W3781" s="5"/>
      <c r="X3781" s="5"/>
      <c r="Y3781" s="5"/>
      <c r="Z3781" s="5"/>
    </row>
    <row r="3782" spans="1:26" x14ac:dyDescent="0.25">
      <c r="A3782" s="311"/>
      <c r="B3782" s="324" t="s">
        <v>13</v>
      </c>
      <c r="C3782" s="325" t="s">
        <v>14</v>
      </c>
      <c r="D3782" s="326" t="s">
        <v>29</v>
      </c>
      <c r="E3782" s="326"/>
      <c r="F3782" s="326">
        <f>SUM(G3771:G3773)</f>
        <v>25</v>
      </c>
      <c r="G3782" s="332">
        <f>SUM(F3782)/20</f>
        <v>1.25</v>
      </c>
      <c r="H3782" s="22"/>
      <c r="I3782" s="22">
        <f t="shared" si="1470"/>
        <v>0</v>
      </c>
      <c r="J3782" s="314"/>
      <c r="K3782" s="314"/>
      <c r="L3782" s="314"/>
      <c r="M3782" s="314"/>
      <c r="O3782" s="11" t="s">
        <v>13</v>
      </c>
      <c r="P3782" s="12" t="s">
        <v>14</v>
      </c>
      <c r="Q3782" s="28" t="s">
        <v>29</v>
      </c>
      <c r="R3782" s="28"/>
      <c r="S3782" s="28">
        <f>SUM(T3771:T3773)</f>
        <v>25</v>
      </c>
      <c r="T3782" s="34">
        <f>SUM(S3782)/20</f>
        <v>1.25</v>
      </c>
      <c r="U3782" s="22"/>
      <c r="V3782" s="10">
        <f t="shared" si="1471"/>
        <v>0</v>
      </c>
      <c r="W3782" s="5"/>
      <c r="X3782" s="5"/>
      <c r="Y3782" s="5"/>
      <c r="Z3782" s="5"/>
    </row>
    <row r="3783" spans="1:26" x14ac:dyDescent="0.25">
      <c r="A3783" s="311"/>
      <c r="B3783" s="324" t="s">
        <v>13</v>
      </c>
      <c r="C3783" s="325" t="s">
        <v>14</v>
      </c>
      <c r="D3783" s="326" t="s">
        <v>30</v>
      </c>
      <c r="E3783" s="326"/>
      <c r="F3783" s="326">
        <f>SUM(G3774:G3776)</f>
        <v>0</v>
      </c>
      <c r="G3783" s="332"/>
      <c r="H3783" s="22"/>
      <c r="I3783" s="22">
        <f t="shared" si="1470"/>
        <v>0</v>
      </c>
      <c r="J3783" s="314"/>
      <c r="K3783" s="314"/>
      <c r="L3783" s="314"/>
      <c r="M3783" s="314"/>
      <c r="O3783" s="11" t="s">
        <v>13</v>
      </c>
      <c r="P3783" s="12" t="s">
        <v>14</v>
      </c>
      <c r="Q3783" s="28" t="s">
        <v>30</v>
      </c>
      <c r="R3783" s="28"/>
      <c r="S3783" s="28">
        <f>SUM(T3774:T3776)</f>
        <v>0</v>
      </c>
      <c r="T3783" s="34"/>
      <c r="U3783" s="22"/>
      <c r="V3783" s="10">
        <f t="shared" si="1471"/>
        <v>0</v>
      </c>
      <c r="W3783" s="5"/>
      <c r="X3783" s="5"/>
      <c r="Y3783" s="5"/>
      <c r="Z3783" s="5"/>
    </row>
    <row r="3784" spans="1:26" x14ac:dyDescent="0.25">
      <c r="A3784" s="311"/>
      <c r="B3784" s="324" t="s">
        <v>13</v>
      </c>
      <c r="C3784" s="325" t="s">
        <v>14</v>
      </c>
      <c r="D3784" s="326" t="s">
        <v>60</v>
      </c>
      <c r="E3784" s="326"/>
      <c r="F3784" s="333"/>
      <c r="G3784" s="332"/>
      <c r="H3784" s="22"/>
      <c r="I3784" s="22">
        <f t="shared" si="1470"/>
        <v>0</v>
      </c>
      <c r="J3784" s="314"/>
      <c r="K3784" s="314"/>
      <c r="L3784" s="314"/>
      <c r="M3784" s="314"/>
      <c r="O3784" s="11" t="s">
        <v>13</v>
      </c>
      <c r="P3784" s="12" t="s">
        <v>14</v>
      </c>
      <c r="Q3784" s="28" t="s">
        <v>60</v>
      </c>
      <c r="R3784" s="28"/>
      <c r="S3784" s="69"/>
      <c r="T3784" s="34"/>
      <c r="U3784" s="22"/>
      <c r="V3784" s="10">
        <f t="shared" si="1471"/>
        <v>0</v>
      </c>
      <c r="W3784" s="5"/>
      <c r="X3784" s="5"/>
      <c r="Y3784" s="5"/>
      <c r="Z3784" s="5"/>
    </row>
    <row r="3785" spans="1:26" x14ac:dyDescent="0.25">
      <c r="A3785" s="311"/>
      <c r="B3785" s="324" t="s">
        <v>13</v>
      </c>
      <c r="C3785" s="325" t="s">
        <v>14</v>
      </c>
      <c r="D3785" s="326" t="s">
        <v>247</v>
      </c>
      <c r="E3785" s="326"/>
      <c r="F3785" s="326"/>
      <c r="G3785" s="332">
        <v>2</v>
      </c>
      <c r="H3785" s="22"/>
      <c r="I3785" s="22">
        <f t="shared" si="1470"/>
        <v>0</v>
      </c>
      <c r="J3785" s="314"/>
      <c r="K3785" s="314"/>
      <c r="L3785" s="314"/>
      <c r="M3785" s="314"/>
      <c r="O3785" s="11" t="s">
        <v>13</v>
      </c>
      <c r="P3785" s="12" t="s">
        <v>14</v>
      </c>
      <c r="Q3785" s="28" t="s">
        <v>247</v>
      </c>
      <c r="R3785" s="28"/>
      <c r="S3785" s="28"/>
      <c r="T3785" s="34">
        <v>2</v>
      </c>
      <c r="U3785" s="22"/>
      <c r="V3785" s="10">
        <f t="shared" si="1471"/>
        <v>0</v>
      </c>
      <c r="W3785" s="5"/>
      <c r="X3785" s="5"/>
      <c r="Y3785" s="5"/>
      <c r="Z3785" s="5"/>
    </row>
    <row r="3786" spans="1:26" x14ac:dyDescent="0.25">
      <c r="A3786" s="311"/>
      <c r="B3786" s="324" t="s">
        <v>13</v>
      </c>
      <c r="C3786" s="325" t="s">
        <v>15</v>
      </c>
      <c r="D3786" s="326"/>
      <c r="E3786" s="326"/>
      <c r="F3786" s="326"/>
      <c r="G3786" s="332"/>
      <c r="H3786" s="22"/>
      <c r="I3786" s="22">
        <f t="shared" si="1470"/>
        <v>0</v>
      </c>
      <c r="J3786" s="314"/>
      <c r="K3786" s="314"/>
      <c r="L3786" s="314"/>
      <c r="M3786" s="314"/>
      <c r="O3786" s="11" t="s">
        <v>13</v>
      </c>
      <c r="P3786" s="12" t="s">
        <v>15</v>
      </c>
      <c r="Q3786" s="28"/>
      <c r="R3786" s="28"/>
      <c r="S3786" s="28"/>
      <c r="T3786" s="34"/>
      <c r="U3786" s="22"/>
      <c r="V3786" s="10">
        <f t="shared" si="1471"/>
        <v>0</v>
      </c>
      <c r="W3786" s="5"/>
      <c r="X3786" s="5"/>
      <c r="Y3786" s="5"/>
      <c r="Z3786" s="5"/>
    </row>
    <row r="3787" spans="1:26" x14ac:dyDescent="0.25">
      <c r="A3787" s="311"/>
      <c r="B3787" s="324" t="s">
        <v>13</v>
      </c>
      <c r="C3787" s="325" t="s">
        <v>15</v>
      </c>
      <c r="D3787" s="326"/>
      <c r="E3787" s="326"/>
      <c r="F3787" s="326"/>
      <c r="G3787" s="332"/>
      <c r="H3787" s="22"/>
      <c r="I3787" s="22">
        <f t="shared" si="1470"/>
        <v>0</v>
      </c>
      <c r="J3787" s="314"/>
      <c r="K3787" s="314"/>
      <c r="L3787" s="314"/>
      <c r="M3787" s="314"/>
      <c r="O3787" s="11" t="s">
        <v>13</v>
      </c>
      <c r="P3787" s="12" t="s">
        <v>15</v>
      </c>
      <c r="Q3787" s="28"/>
      <c r="R3787" s="28"/>
      <c r="S3787" s="28"/>
      <c r="T3787" s="34"/>
      <c r="U3787" s="22"/>
      <c r="V3787" s="10">
        <f t="shared" si="1471"/>
        <v>0</v>
      </c>
      <c r="W3787" s="5"/>
      <c r="X3787" s="5"/>
      <c r="Y3787" s="5"/>
      <c r="Z3787" s="5"/>
    </row>
    <row r="3788" spans="1:26" x14ac:dyDescent="0.25">
      <c r="A3788" s="311"/>
      <c r="B3788" s="324" t="s">
        <v>13</v>
      </c>
      <c r="C3788" s="325" t="s">
        <v>15</v>
      </c>
      <c r="D3788" s="326"/>
      <c r="E3788" s="326"/>
      <c r="F3788" s="326"/>
      <c r="G3788" s="332"/>
      <c r="H3788" s="22"/>
      <c r="I3788" s="22">
        <f t="shared" si="1470"/>
        <v>0</v>
      </c>
      <c r="J3788" s="314"/>
      <c r="K3788" s="314"/>
      <c r="L3788" s="314"/>
      <c r="M3788" s="314"/>
      <c r="O3788" s="11" t="s">
        <v>13</v>
      </c>
      <c r="P3788" s="12" t="s">
        <v>15</v>
      </c>
      <c r="Q3788" s="28"/>
      <c r="R3788" s="28"/>
      <c r="S3788" s="28"/>
      <c r="T3788" s="34"/>
      <c r="U3788" s="22"/>
      <c r="V3788" s="10">
        <f t="shared" si="1471"/>
        <v>0</v>
      </c>
      <c r="W3788" s="5"/>
      <c r="X3788" s="5"/>
      <c r="Y3788" s="5"/>
      <c r="Z3788" s="5"/>
    </row>
    <row r="3789" spans="1:26" x14ac:dyDescent="0.25">
      <c r="A3789" s="311"/>
      <c r="B3789" s="324" t="s">
        <v>13</v>
      </c>
      <c r="C3789" s="325" t="s">
        <v>16</v>
      </c>
      <c r="D3789" s="326"/>
      <c r="E3789" s="326"/>
      <c r="F3789" s="326"/>
      <c r="G3789" s="332">
        <v>0.5</v>
      </c>
      <c r="H3789" s="22"/>
      <c r="I3789" s="22">
        <f t="shared" si="1470"/>
        <v>0</v>
      </c>
      <c r="J3789" s="314"/>
      <c r="K3789" s="314"/>
      <c r="L3789" s="314"/>
      <c r="M3789" s="314"/>
      <c r="O3789" s="11" t="s">
        <v>13</v>
      </c>
      <c r="P3789" s="12" t="s">
        <v>16</v>
      </c>
      <c r="Q3789" s="28"/>
      <c r="R3789" s="28"/>
      <c r="S3789" s="28"/>
      <c r="T3789" s="34">
        <v>0.5</v>
      </c>
      <c r="U3789" s="22"/>
      <c r="V3789" s="10">
        <f t="shared" si="1471"/>
        <v>0</v>
      </c>
      <c r="W3789" s="5"/>
      <c r="X3789" s="5"/>
      <c r="Y3789" s="5"/>
      <c r="Z3789" s="5"/>
    </row>
    <row r="3790" spans="1:26" x14ac:dyDescent="0.25">
      <c r="A3790" s="311"/>
      <c r="B3790" s="324" t="s">
        <v>13</v>
      </c>
      <c r="C3790" s="325" t="s">
        <v>16</v>
      </c>
      <c r="D3790" s="326"/>
      <c r="E3790" s="326"/>
      <c r="F3790" s="326"/>
      <c r="G3790" s="332"/>
      <c r="H3790" s="22"/>
      <c r="I3790" s="22">
        <f t="shared" si="1470"/>
        <v>0</v>
      </c>
      <c r="J3790" s="314"/>
      <c r="K3790" s="314"/>
      <c r="L3790" s="314"/>
      <c r="M3790" s="314"/>
      <c r="O3790" s="11" t="s">
        <v>13</v>
      </c>
      <c r="P3790" s="12" t="s">
        <v>16</v>
      </c>
      <c r="Q3790" s="28"/>
      <c r="R3790" s="28"/>
      <c r="S3790" s="28"/>
      <c r="T3790" s="34"/>
      <c r="U3790" s="22"/>
      <c r="V3790" s="10">
        <f t="shared" si="1471"/>
        <v>0</v>
      </c>
      <c r="W3790" s="5"/>
      <c r="X3790" s="5"/>
      <c r="Y3790" s="5"/>
      <c r="Z3790" s="5"/>
    </row>
    <row r="3791" spans="1:26" x14ac:dyDescent="0.25">
      <c r="A3791" s="311"/>
      <c r="B3791" s="324" t="s">
        <v>21</v>
      </c>
      <c r="C3791" s="325" t="s">
        <v>14</v>
      </c>
      <c r="D3791" s="326"/>
      <c r="E3791" s="326"/>
      <c r="F3791" s="326"/>
      <c r="G3791" s="22">
        <f>SUM(G3782:G3785)</f>
        <v>3.25</v>
      </c>
      <c r="H3791" s="22">
        <v>37.42</v>
      </c>
      <c r="I3791" s="22">
        <f t="shared" si="1470"/>
        <v>121.61500000000001</v>
      </c>
      <c r="J3791" s="314"/>
      <c r="K3791" s="314">
        <f>SUM(G3791)*I3769</f>
        <v>16.25</v>
      </c>
      <c r="L3791" s="314"/>
      <c r="M3791" s="314"/>
      <c r="O3791" s="11" t="s">
        <v>21</v>
      </c>
      <c r="P3791" s="12" t="s">
        <v>14</v>
      </c>
      <c r="Q3791" s="28"/>
      <c r="R3791" s="28"/>
      <c r="S3791" s="28"/>
      <c r="T3791" s="22">
        <f>SUM(T3782:T3785)</f>
        <v>3.25</v>
      </c>
      <c r="U3791" s="10">
        <v>37.42</v>
      </c>
      <c r="V3791" s="10">
        <f t="shared" si="1471"/>
        <v>121.61500000000001</v>
      </c>
      <c r="W3791" s="5"/>
      <c r="X3791" s="5">
        <f>SUM(T3791)*V3769</f>
        <v>16.25</v>
      </c>
      <c r="Y3791" s="5"/>
      <c r="Z3791" s="5"/>
    </row>
    <row r="3792" spans="1:26" x14ac:dyDescent="0.25">
      <c r="A3792" s="311"/>
      <c r="B3792" s="324" t="s">
        <v>21</v>
      </c>
      <c r="C3792" s="325" t="s">
        <v>15</v>
      </c>
      <c r="D3792" s="326"/>
      <c r="E3792" s="326"/>
      <c r="F3792" s="326"/>
      <c r="G3792" s="22">
        <f>SUM(G3786:G3788)</f>
        <v>0</v>
      </c>
      <c r="H3792" s="22">
        <v>37.42</v>
      </c>
      <c r="I3792" s="22">
        <f t="shared" si="1470"/>
        <v>0</v>
      </c>
      <c r="J3792" s="314"/>
      <c r="K3792" s="314"/>
      <c r="L3792" s="314">
        <f>SUM(G3792)</f>
        <v>0</v>
      </c>
      <c r="M3792" s="314"/>
      <c r="O3792" s="11" t="s">
        <v>21</v>
      </c>
      <c r="P3792" s="12" t="s">
        <v>15</v>
      </c>
      <c r="Q3792" s="28"/>
      <c r="R3792" s="28"/>
      <c r="S3792" s="28"/>
      <c r="T3792" s="22">
        <f>SUM(T3786:T3788)</f>
        <v>0</v>
      </c>
      <c r="U3792" s="10">
        <v>37.42</v>
      </c>
      <c r="V3792" s="10">
        <f t="shared" si="1471"/>
        <v>0</v>
      </c>
      <c r="W3792" s="5"/>
      <c r="X3792" s="5"/>
      <c r="Y3792" s="5">
        <f>SUM(T3792)</f>
        <v>0</v>
      </c>
      <c r="Z3792" s="5"/>
    </row>
    <row r="3793" spans="1:26" x14ac:dyDescent="0.25">
      <c r="A3793" s="311"/>
      <c r="B3793" s="324" t="s">
        <v>21</v>
      </c>
      <c r="C3793" s="325" t="s">
        <v>16</v>
      </c>
      <c r="D3793" s="326"/>
      <c r="E3793" s="326"/>
      <c r="F3793" s="326"/>
      <c r="G3793" s="22">
        <f>SUM(G3789:G3790)</f>
        <v>0.5</v>
      </c>
      <c r="H3793" s="22">
        <v>37.42</v>
      </c>
      <c r="I3793" s="22">
        <f t="shared" si="1470"/>
        <v>18.71</v>
      </c>
      <c r="J3793" s="314"/>
      <c r="K3793" s="314"/>
      <c r="L3793" s="314"/>
      <c r="M3793" s="314">
        <f>SUM(G3793)*I3769</f>
        <v>2.5</v>
      </c>
      <c r="O3793" s="11" t="s">
        <v>21</v>
      </c>
      <c r="P3793" s="12" t="s">
        <v>16</v>
      </c>
      <c r="Q3793" s="28"/>
      <c r="R3793" s="28"/>
      <c r="S3793" s="28"/>
      <c r="T3793" s="22">
        <f>SUM(T3789:T3790)</f>
        <v>0.5</v>
      </c>
      <c r="U3793" s="10">
        <v>37.42</v>
      </c>
      <c r="V3793" s="10">
        <f t="shared" si="1471"/>
        <v>18.71</v>
      </c>
      <c r="W3793" s="5"/>
      <c r="X3793" s="5"/>
      <c r="Y3793" s="5"/>
      <c r="Z3793" s="5">
        <f>SUM(T3793)*V3769</f>
        <v>2.5</v>
      </c>
    </row>
    <row r="3794" spans="1:26" x14ac:dyDescent="0.25">
      <c r="A3794" s="311"/>
      <c r="B3794" s="324" t="s">
        <v>13</v>
      </c>
      <c r="C3794" s="325" t="s">
        <v>17</v>
      </c>
      <c r="D3794" s="326"/>
      <c r="E3794" s="326"/>
      <c r="F3794" s="326"/>
      <c r="G3794" s="332">
        <v>1</v>
      </c>
      <c r="H3794" s="22">
        <v>37.42</v>
      </c>
      <c r="I3794" s="22">
        <f t="shared" si="1470"/>
        <v>37.42</v>
      </c>
      <c r="J3794" s="314"/>
      <c r="K3794" s="314"/>
      <c r="L3794" s="314">
        <f>SUM(G3794)*I3769</f>
        <v>5</v>
      </c>
      <c r="M3794" s="314"/>
      <c r="O3794" s="11" t="s">
        <v>13</v>
      </c>
      <c r="P3794" s="12" t="s">
        <v>17</v>
      </c>
      <c r="Q3794" s="28"/>
      <c r="R3794" s="28"/>
      <c r="S3794" s="28"/>
      <c r="T3794" s="34">
        <v>1</v>
      </c>
      <c r="U3794" s="10">
        <v>37.42</v>
      </c>
      <c r="V3794" s="10">
        <f t="shared" si="1471"/>
        <v>37.42</v>
      </c>
      <c r="W3794" s="5"/>
      <c r="X3794" s="5"/>
      <c r="Y3794" s="5">
        <f>SUM(T3794)*V3769</f>
        <v>5</v>
      </c>
      <c r="Z3794" s="5"/>
    </row>
    <row r="3795" spans="1:26" x14ac:dyDescent="0.25">
      <c r="A3795" s="311"/>
      <c r="B3795" s="324" t="s">
        <v>12</v>
      </c>
      <c r="C3795" s="325"/>
      <c r="D3795" s="326"/>
      <c r="E3795" s="326"/>
      <c r="F3795" s="326"/>
      <c r="G3795" s="22"/>
      <c r="H3795" s="22">
        <v>37.42</v>
      </c>
      <c r="I3795" s="22">
        <f t="shared" si="1470"/>
        <v>0</v>
      </c>
      <c r="J3795" s="314"/>
      <c r="K3795" s="314"/>
      <c r="L3795" s="314"/>
      <c r="M3795" s="314"/>
      <c r="O3795" s="11" t="s">
        <v>12</v>
      </c>
      <c r="P3795" s="12"/>
      <c r="Q3795" s="28"/>
      <c r="R3795" s="28"/>
      <c r="S3795" s="28"/>
      <c r="T3795" s="10"/>
      <c r="U3795" s="10">
        <v>37.42</v>
      </c>
      <c r="V3795" s="10">
        <f t="shared" si="1471"/>
        <v>0</v>
      </c>
      <c r="W3795" s="5"/>
      <c r="X3795" s="5"/>
      <c r="Y3795" s="5"/>
      <c r="Z3795" s="5"/>
    </row>
    <row r="3796" spans="1:26" x14ac:dyDescent="0.25">
      <c r="A3796" s="311"/>
      <c r="B3796" s="324" t="s">
        <v>11</v>
      </c>
      <c r="C3796" s="325"/>
      <c r="D3796" s="326"/>
      <c r="E3796" s="326"/>
      <c r="F3796" s="326"/>
      <c r="G3796" s="22">
        <v>1</v>
      </c>
      <c r="H3796" s="22">
        <f>SUM(I3771:I3795)*0.01</f>
        <v>13.876645000000003</v>
      </c>
      <c r="I3796" s="22">
        <f>SUM(G3796*H3796)</f>
        <v>13.876645000000003</v>
      </c>
      <c r="J3796" s="314"/>
      <c r="K3796" s="314"/>
      <c r="L3796" s="314"/>
      <c r="M3796" s="314"/>
      <c r="O3796" s="11" t="s">
        <v>11</v>
      </c>
      <c r="P3796" s="12"/>
      <c r="Q3796" s="28"/>
      <c r="R3796" s="28"/>
      <c r="S3796" s="28"/>
      <c r="T3796" s="10">
        <v>1</v>
      </c>
      <c r="U3796" s="10">
        <f>SUM(V3771:V3795)*0.01</f>
        <v>13.111815000000004</v>
      </c>
      <c r="V3796" s="10">
        <f>SUM(T3796*U3796)</f>
        <v>13.111815000000004</v>
      </c>
      <c r="W3796" s="5"/>
      <c r="X3796" s="5"/>
      <c r="Y3796" s="5"/>
      <c r="Z3796" s="5"/>
    </row>
    <row r="3797" spans="1:26" x14ac:dyDescent="0.25">
      <c r="A3797" s="319"/>
      <c r="B3797" s="318" t="s">
        <v>10</v>
      </c>
      <c r="C3797" s="319"/>
      <c r="D3797" s="320"/>
      <c r="E3797" s="320"/>
      <c r="F3797" s="320"/>
      <c r="G3797" s="321">
        <f>SUM(G3791:G3794)</f>
        <v>4.75</v>
      </c>
      <c r="H3797" s="321"/>
      <c r="I3797" s="321">
        <f>SUM(I3771:I3796)</f>
        <v>1401.5411450000004</v>
      </c>
      <c r="J3797" s="321">
        <f>SUM(I3797)*I3769</f>
        <v>7007.7057250000016</v>
      </c>
      <c r="K3797" s="321">
        <f>SUM(K3791:K3796)</f>
        <v>16.25</v>
      </c>
      <c r="L3797" s="321">
        <f t="shared" ref="L3797:M3797" si="1472">SUM(L3791:L3796)</f>
        <v>5</v>
      </c>
      <c r="M3797" s="321">
        <f t="shared" si="1472"/>
        <v>2.5</v>
      </c>
      <c r="N3797" s="2"/>
      <c r="O3797" s="8" t="s">
        <v>10</v>
      </c>
      <c r="P3797" s="2"/>
      <c r="Q3797" s="27"/>
      <c r="R3797" s="27"/>
      <c r="S3797" s="27"/>
      <c r="T3797" s="6">
        <f>SUM(T3791:T3794)</f>
        <v>4.75</v>
      </c>
      <c r="U3797" s="6"/>
      <c r="V3797" s="6">
        <f>SUM(V3771:V3796)</f>
        <v>1324.2933150000003</v>
      </c>
      <c r="W3797" s="6">
        <f>SUM(V3797)*V3769</f>
        <v>6621.4665750000022</v>
      </c>
      <c r="X3797" s="6">
        <f>SUM(X3791:X3796)</f>
        <v>16.25</v>
      </c>
      <c r="Y3797" s="6">
        <f t="shared" ref="Y3797:Z3797" si="1473">SUM(Y3791:Y3796)</f>
        <v>5</v>
      </c>
      <c r="Z3797" s="6">
        <f t="shared" si="1473"/>
        <v>2.5</v>
      </c>
    </row>
    <row r="3798" spans="1:26" ht="15.6" x14ac:dyDescent="0.3">
      <c r="A3798" s="3" t="s">
        <v>9</v>
      </c>
      <c r="B3798" s="182" t="s">
        <v>1640</v>
      </c>
      <c r="C3798" s="175">
        <f>'[1]JMS SHEDULE OF WORKS'!E398</f>
        <v>0</v>
      </c>
      <c r="D3798"/>
      <c r="E3798"/>
      <c r="F3798" s="5">
        <f>'[1]JMS SHEDULE OF WORKS'!J398</f>
        <v>0</v>
      </c>
      <c r="G3798"/>
      <c r="H3798" t="s">
        <v>22</v>
      </c>
      <c r="I3798" s="176">
        <v>1</v>
      </c>
      <c r="J3798"/>
      <c r="K3798"/>
      <c r="L3798"/>
      <c r="M3798"/>
    </row>
    <row r="3799" spans="1:26" x14ac:dyDescent="0.25">
      <c r="A3799" s="182" t="s">
        <v>1636</v>
      </c>
      <c r="B3799" s="8" t="s">
        <v>3</v>
      </c>
      <c r="C3799" s="2" t="s">
        <v>4</v>
      </c>
      <c r="D3799" s="2" t="s">
        <v>5</v>
      </c>
      <c r="E3799" s="2" t="s">
        <v>5</v>
      </c>
      <c r="F3799" s="2" t="s">
        <v>23</v>
      </c>
      <c r="G3799" s="2" t="s">
        <v>6</v>
      </c>
      <c r="H3799" s="2" t="s">
        <v>7</v>
      </c>
      <c r="I3799" s="2" t="s">
        <v>8</v>
      </c>
      <c r="J3799" s="2"/>
      <c r="K3799" s="2" t="s">
        <v>18</v>
      </c>
      <c r="L3799" s="2" t="s">
        <v>19</v>
      </c>
      <c r="M3799" s="2" t="s">
        <v>20</v>
      </c>
    </row>
    <row r="3800" spans="1:26" x14ac:dyDescent="0.25">
      <c r="A3800" s="30" t="s">
        <v>24</v>
      </c>
      <c r="B3800" s="11"/>
      <c r="C3800" s="12"/>
      <c r="D3800" s="28"/>
      <c r="E3800" s="28"/>
      <c r="F3800" s="28">
        <f t="shared" ref="F3800:F3805" si="1474">SUM(D3800*E3800)</f>
        <v>0</v>
      </c>
      <c r="G3800" s="10"/>
      <c r="H3800" s="10"/>
      <c r="I3800" s="10">
        <f t="shared" ref="I3800:I3805" si="1475">SUM(F3800*G3800)*H3800</f>
        <v>0</v>
      </c>
    </row>
    <row r="3801" spans="1:26" x14ac:dyDescent="0.25">
      <c r="A3801" s="30" t="s">
        <v>24</v>
      </c>
      <c r="B3801" s="11"/>
      <c r="C3801" s="12"/>
      <c r="D3801" s="28"/>
      <c r="E3801" s="28"/>
      <c r="F3801" s="28">
        <f t="shared" si="1474"/>
        <v>0</v>
      </c>
      <c r="G3801" s="10"/>
      <c r="H3801" s="10"/>
      <c r="I3801" s="10">
        <f t="shared" si="1475"/>
        <v>0</v>
      </c>
    </row>
    <row r="3802" spans="1:26" x14ac:dyDescent="0.25">
      <c r="A3802" s="30" t="s">
        <v>24</v>
      </c>
      <c r="B3802" s="11"/>
      <c r="C3802" s="12"/>
      <c r="D3802" s="28"/>
      <c r="E3802" s="28"/>
      <c r="F3802" s="28">
        <f t="shared" si="1474"/>
        <v>0</v>
      </c>
      <c r="G3802" s="10"/>
      <c r="H3802" s="10"/>
      <c r="I3802" s="10">
        <f t="shared" si="1475"/>
        <v>0</v>
      </c>
    </row>
    <row r="3803" spans="1:26" x14ac:dyDescent="0.25">
      <c r="A3803" s="31" t="s">
        <v>25</v>
      </c>
      <c r="B3803" s="11"/>
      <c r="C3803" s="12" t="s">
        <v>1539</v>
      </c>
      <c r="D3803" s="28">
        <v>1</v>
      </c>
      <c r="E3803" s="28">
        <v>1</v>
      </c>
      <c r="F3803" s="28">
        <f t="shared" si="1474"/>
        <v>1</v>
      </c>
      <c r="G3803" s="10">
        <v>2</v>
      </c>
      <c r="H3803" s="10">
        <v>8.5</v>
      </c>
      <c r="I3803" s="10">
        <f t="shared" si="1475"/>
        <v>17</v>
      </c>
    </row>
    <row r="3804" spans="1:26" x14ac:dyDescent="0.25">
      <c r="A3804" s="31" t="s">
        <v>25</v>
      </c>
      <c r="B3804" s="11"/>
      <c r="C3804" s="12" t="s">
        <v>1539</v>
      </c>
      <c r="D3804" s="28">
        <v>0.5</v>
      </c>
      <c r="E3804" s="28">
        <v>0.2</v>
      </c>
      <c r="F3804" s="28">
        <f t="shared" si="1474"/>
        <v>0.1</v>
      </c>
      <c r="G3804" s="10">
        <v>4</v>
      </c>
      <c r="H3804" s="10">
        <v>8.5</v>
      </c>
      <c r="I3804" s="10">
        <f t="shared" si="1475"/>
        <v>3.4000000000000004</v>
      </c>
    </row>
    <row r="3805" spans="1:26" x14ac:dyDescent="0.25">
      <c r="A3805" s="31" t="s">
        <v>25</v>
      </c>
      <c r="B3805" s="11"/>
      <c r="C3805" s="12" t="s">
        <v>1646</v>
      </c>
      <c r="D3805" s="28">
        <v>1.2</v>
      </c>
      <c r="E3805" s="28">
        <v>0.5</v>
      </c>
      <c r="F3805" s="28">
        <f t="shared" si="1474"/>
        <v>0.6</v>
      </c>
      <c r="G3805" s="10">
        <v>3</v>
      </c>
      <c r="H3805" s="15">
        <v>13</v>
      </c>
      <c r="I3805" s="10">
        <f t="shared" si="1475"/>
        <v>23.4</v>
      </c>
    </row>
    <row r="3806" spans="1:26" x14ac:dyDescent="0.25">
      <c r="A3806" s="32" t="s">
        <v>28</v>
      </c>
      <c r="B3806" s="11" t="s">
        <v>1641</v>
      </c>
      <c r="C3806" s="12"/>
      <c r="D3806" s="28"/>
      <c r="E3806" s="28"/>
      <c r="F3806" s="28"/>
      <c r="G3806" s="10">
        <v>1</v>
      </c>
      <c r="H3806" s="15">
        <v>50</v>
      </c>
      <c r="I3806" s="10">
        <f t="shared" ref="I3806:I3824" si="1476">SUM(G3806*H3806)</f>
        <v>50</v>
      </c>
      <c r="J3806" s="10"/>
    </row>
    <row r="3807" spans="1:26" x14ac:dyDescent="0.25">
      <c r="A3807" s="32" t="s">
        <v>28</v>
      </c>
      <c r="B3807" s="11" t="s">
        <v>1642</v>
      </c>
      <c r="C3807" s="12"/>
      <c r="D3807" s="28"/>
      <c r="E3807" s="28"/>
      <c r="F3807" s="28"/>
      <c r="G3807" s="10">
        <v>1</v>
      </c>
      <c r="H3807" s="10">
        <f>15.75+15.99+7.5</f>
        <v>39.24</v>
      </c>
      <c r="I3807" s="10">
        <f t="shared" si="1476"/>
        <v>39.24</v>
      </c>
      <c r="J3807" s="10"/>
    </row>
    <row r="3808" spans="1:26" x14ac:dyDescent="0.25">
      <c r="A3808" s="32" t="s">
        <v>28</v>
      </c>
      <c r="B3808" s="11" t="s">
        <v>1643</v>
      </c>
      <c r="C3808" s="12"/>
      <c r="D3808" s="28"/>
      <c r="E3808" s="28"/>
      <c r="F3808" s="28"/>
      <c r="G3808" s="10">
        <v>1</v>
      </c>
      <c r="H3808" s="10">
        <v>12.21</v>
      </c>
      <c r="I3808" s="10">
        <f t="shared" si="1476"/>
        <v>12.21</v>
      </c>
    </row>
    <row r="3809" spans="1:13" x14ac:dyDescent="0.25">
      <c r="A3809" t="s">
        <v>26</v>
      </c>
      <c r="B3809" s="11"/>
      <c r="C3809" s="12"/>
      <c r="D3809" s="28"/>
      <c r="E3809" s="28"/>
      <c r="F3809" s="28"/>
      <c r="G3809" s="33">
        <v>0.1</v>
      </c>
      <c r="H3809" s="10">
        <f>SUM(I3806:I3808)</f>
        <v>101.45000000000002</v>
      </c>
      <c r="I3809" s="10">
        <f t="shared" si="1476"/>
        <v>10.145000000000003</v>
      </c>
    </row>
    <row r="3810" spans="1:13" x14ac:dyDescent="0.25">
      <c r="B3810" s="11" t="s">
        <v>27</v>
      </c>
      <c r="C3810" s="12"/>
      <c r="D3810" s="28"/>
      <c r="E3810" s="28"/>
      <c r="F3810" s="28"/>
      <c r="G3810" s="10">
        <v>1</v>
      </c>
      <c r="H3810" s="10"/>
      <c r="I3810" s="10">
        <f t="shared" si="1476"/>
        <v>0</v>
      </c>
    </row>
    <row r="3811" spans="1:13" x14ac:dyDescent="0.25">
      <c r="B3811" s="11" t="s">
        <v>13</v>
      </c>
      <c r="C3811" s="12" t="s">
        <v>14</v>
      </c>
      <c r="D3811" s="28" t="s">
        <v>29</v>
      </c>
      <c r="E3811" s="28"/>
      <c r="F3811" s="28">
        <f>SUM(G3800:G3802)</f>
        <v>0</v>
      </c>
      <c r="G3811" s="34"/>
      <c r="H3811" s="22"/>
      <c r="I3811" s="10">
        <f t="shared" si="1476"/>
        <v>0</v>
      </c>
    </row>
    <row r="3812" spans="1:13" x14ac:dyDescent="0.25">
      <c r="B3812" s="11" t="s">
        <v>13</v>
      </c>
      <c r="C3812" s="12" t="s">
        <v>14</v>
      </c>
      <c r="D3812" s="28" t="s">
        <v>30</v>
      </c>
      <c r="E3812" s="28"/>
      <c r="F3812" s="28">
        <f>SUM(G3803:G3805)</f>
        <v>9</v>
      </c>
      <c r="G3812" s="34">
        <v>0.5</v>
      </c>
      <c r="H3812" s="22"/>
      <c r="I3812" s="10">
        <f t="shared" si="1476"/>
        <v>0</v>
      </c>
    </row>
    <row r="3813" spans="1:13" x14ac:dyDescent="0.25">
      <c r="B3813" s="11" t="s">
        <v>13</v>
      </c>
      <c r="C3813" s="12" t="s">
        <v>14</v>
      </c>
      <c r="D3813" s="28" t="s">
        <v>60</v>
      </c>
      <c r="E3813" s="28"/>
      <c r="F3813" s="69"/>
      <c r="G3813" s="34"/>
      <c r="H3813" s="22"/>
      <c r="I3813" s="10">
        <f t="shared" si="1476"/>
        <v>0</v>
      </c>
    </row>
    <row r="3814" spans="1:13" x14ac:dyDescent="0.25">
      <c r="B3814" s="11" t="s">
        <v>13</v>
      </c>
      <c r="C3814" s="12" t="s">
        <v>14</v>
      </c>
      <c r="D3814" s="28" t="s">
        <v>247</v>
      </c>
      <c r="E3814" s="28"/>
      <c r="F3814" s="28"/>
      <c r="G3814" s="34"/>
      <c r="H3814" s="22"/>
      <c r="I3814" s="10">
        <f t="shared" si="1476"/>
        <v>0</v>
      </c>
    </row>
    <row r="3815" spans="1:13" x14ac:dyDescent="0.25">
      <c r="B3815" s="11" t="s">
        <v>13</v>
      </c>
      <c r="C3815" s="12" t="s">
        <v>15</v>
      </c>
      <c r="D3815" s="28" t="s">
        <v>1644</v>
      </c>
      <c r="E3815" s="28"/>
      <c r="F3815" s="28"/>
      <c r="G3815" s="34">
        <v>11.25</v>
      </c>
      <c r="H3815" s="22"/>
      <c r="I3815" s="10">
        <f t="shared" si="1476"/>
        <v>0</v>
      </c>
    </row>
    <row r="3816" spans="1:13" x14ac:dyDescent="0.25">
      <c r="B3816" s="11" t="s">
        <v>13</v>
      </c>
      <c r="C3816" s="12" t="s">
        <v>15</v>
      </c>
      <c r="D3816" s="28" t="s">
        <v>1645</v>
      </c>
      <c r="E3816" s="28"/>
      <c r="F3816" s="28"/>
      <c r="G3816" s="34">
        <v>4</v>
      </c>
      <c r="H3816" s="22"/>
      <c r="I3816" s="10">
        <f t="shared" si="1476"/>
        <v>0</v>
      </c>
    </row>
    <row r="3817" spans="1:13" x14ac:dyDescent="0.25">
      <c r="B3817" s="11" t="s">
        <v>13</v>
      </c>
      <c r="C3817" s="12" t="s">
        <v>15</v>
      </c>
      <c r="D3817" s="28"/>
      <c r="E3817" s="28"/>
      <c r="F3817" s="28"/>
      <c r="G3817" s="34"/>
      <c r="H3817" s="22"/>
      <c r="I3817" s="10">
        <f t="shared" si="1476"/>
        <v>0</v>
      </c>
    </row>
    <row r="3818" spans="1:13" x14ac:dyDescent="0.25">
      <c r="B3818" s="11" t="s">
        <v>13</v>
      </c>
      <c r="C3818" s="12" t="s">
        <v>16</v>
      </c>
      <c r="D3818" s="28"/>
      <c r="E3818" s="28"/>
      <c r="F3818" s="28"/>
      <c r="G3818" s="34">
        <v>1</v>
      </c>
      <c r="H3818" s="22"/>
      <c r="I3818" s="10">
        <f t="shared" si="1476"/>
        <v>0</v>
      </c>
    </row>
    <row r="3819" spans="1:13" x14ac:dyDescent="0.25">
      <c r="B3819" s="11" t="s">
        <v>13</v>
      </c>
      <c r="C3819" s="12" t="s">
        <v>16</v>
      </c>
      <c r="D3819" s="28"/>
      <c r="E3819" s="28"/>
      <c r="F3819" s="28"/>
      <c r="G3819" s="34"/>
      <c r="H3819" s="22"/>
      <c r="I3819" s="10">
        <f t="shared" si="1476"/>
        <v>0</v>
      </c>
    </row>
    <row r="3820" spans="1:13" x14ac:dyDescent="0.25">
      <c r="B3820" s="11" t="s">
        <v>21</v>
      </c>
      <c r="C3820" s="12" t="s">
        <v>14</v>
      </c>
      <c r="D3820" s="28"/>
      <c r="E3820" s="28"/>
      <c r="F3820" s="28"/>
      <c r="G3820" s="22">
        <f>SUM(G3811:G3814)</f>
        <v>0.5</v>
      </c>
      <c r="H3820" s="10">
        <v>37.42</v>
      </c>
      <c r="I3820" s="10">
        <f t="shared" si="1476"/>
        <v>18.71</v>
      </c>
      <c r="K3820" s="5">
        <f>SUM(G3820)*I3798</f>
        <v>0.5</v>
      </c>
    </row>
    <row r="3821" spans="1:13" x14ac:dyDescent="0.25">
      <c r="B3821" s="11" t="s">
        <v>21</v>
      </c>
      <c r="C3821" s="12" t="s">
        <v>15</v>
      </c>
      <c r="D3821" s="28"/>
      <c r="E3821" s="28"/>
      <c r="F3821" s="28"/>
      <c r="G3821" s="22">
        <f>SUM(G3815:G3817)</f>
        <v>15.25</v>
      </c>
      <c r="H3821" s="10">
        <v>37.42</v>
      </c>
      <c r="I3821" s="10">
        <f t="shared" si="1476"/>
        <v>570.65499999999997</v>
      </c>
      <c r="L3821" s="5">
        <f>SUM(G3821)</f>
        <v>15.25</v>
      </c>
    </row>
    <row r="3822" spans="1:13" x14ac:dyDescent="0.25">
      <c r="B3822" s="11" t="s">
        <v>21</v>
      </c>
      <c r="C3822" s="12" t="s">
        <v>16</v>
      </c>
      <c r="D3822" s="28"/>
      <c r="E3822" s="28"/>
      <c r="F3822" s="28"/>
      <c r="G3822" s="22">
        <f>SUM(G3818:G3819)</f>
        <v>1</v>
      </c>
      <c r="H3822" s="10">
        <v>37.42</v>
      </c>
      <c r="I3822" s="10">
        <f t="shared" si="1476"/>
        <v>37.42</v>
      </c>
      <c r="M3822" s="5">
        <f>SUM(G3822)*I3798</f>
        <v>1</v>
      </c>
    </row>
    <row r="3823" spans="1:13" x14ac:dyDescent="0.25">
      <c r="B3823" s="11" t="s">
        <v>13</v>
      </c>
      <c r="C3823" s="12" t="s">
        <v>17</v>
      </c>
      <c r="D3823" s="28"/>
      <c r="E3823" s="28"/>
      <c r="F3823" s="28"/>
      <c r="G3823" s="34">
        <v>0.5</v>
      </c>
      <c r="H3823" s="10">
        <v>37.42</v>
      </c>
      <c r="I3823" s="10">
        <f t="shared" si="1476"/>
        <v>18.71</v>
      </c>
      <c r="L3823" s="5">
        <f>SUM(G3823)*I3798</f>
        <v>0.5</v>
      </c>
    </row>
    <row r="3824" spans="1:13" x14ac:dyDescent="0.25">
      <c r="B3824" s="11" t="s">
        <v>12</v>
      </c>
      <c r="C3824" s="12"/>
      <c r="D3824" s="28"/>
      <c r="E3824" s="28"/>
      <c r="F3824" s="28"/>
      <c r="G3824" s="10"/>
      <c r="H3824" s="10">
        <v>37.42</v>
      </c>
      <c r="I3824" s="10">
        <f t="shared" si="1476"/>
        <v>0</v>
      </c>
    </row>
    <row r="3825" spans="1:13" x14ac:dyDescent="0.25">
      <c r="B3825" s="11" t="s">
        <v>11</v>
      </c>
      <c r="C3825" s="12"/>
      <c r="D3825" s="28"/>
      <c r="E3825" s="28"/>
      <c r="F3825" s="28"/>
      <c r="G3825" s="10">
        <v>1</v>
      </c>
      <c r="H3825" s="10">
        <f>SUM(I3800:I3824)*0.01</f>
        <v>8.0089000000000006</v>
      </c>
      <c r="I3825" s="10">
        <f>SUM(G3825*H3825)</f>
        <v>8.0089000000000006</v>
      </c>
    </row>
    <row r="3826" spans="1:13" x14ac:dyDescent="0.25">
      <c r="A3826" s="2"/>
      <c r="B3826" s="8" t="s">
        <v>10</v>
      </c>
      <c r="C3826" s="2"/>
      <c r="D3826" s="27"/>
      <c r="E3826" s="27"/>
      <c r="F3826" s="27"/>
      <c r="G3826" s="6">
        <f>SUM(G3820:G3823)</f>
        <v>17.25</v>
      </c>
      <c r="H3826" s="6"/>
      <c r="I3826" s="6">
        <f>SUM(I3800:I3825)</f>
        <v>808.89890000000003</v>
      </c>
      <c r="J3826" s="6">
        <f>SUM(I3826)*I3798</f>
        <v>808.89890000000003</v>
      </c>
      <c r="K3826" s="6">
        <f>SUM(K3820:K3825)</f>
        <v>0.5</v>
      </c>
      <c r="L3826" s="6">
        <f t="shared" ref="L3826:M3826" si="1477">SUM(L3820:L3825)</f>
        <v>15.75</v>
      </c>
      <c r="M3826" s="6">
        <f t="shared" si="1477"/>
        <v>1</v>
      </c>
    </row>
    <row r="3827" spans="1:13" ht="15.6" x14ac:dyDescent="0.3">
      <c r="A3827" s="3" t="s">
        <v>9</v>
      </c>
      <c r="B3827" s="182"/>
      <c r="C3827" s="175">
        <f>'[1]JMS SHEDULE OF WORKS'!E427</f>
        <v>0</v>
      </c>
      <c r="D3827"/>
      <c r="E3827"/>
      <c r="F3827" s="5">
        <f>'[1]JMS SHEDULE OF WORKS'!J427</f>
        <v>0</v>
      </c>
      <c r="G3827"/>
      <c r="H3827" t="s">
        <v>22</v>
      </c>
      <c r="I3827" s="176">
        <v>1</v>
      </c>
      <c r="J3827"/>
      <c r="K3827"/>
      <c r="L3827"/>
      <c r="M3827"/>
    </row>
    <row r="3828" spans="1:13" x14ac:dyDescent="0.25">
      <c r="A3828" s="182"/>
      <c r="B3828" s="8" t="s">
        <v>3</v>
      </c>
      <c r="C3828" s="2" t="s">
        <v>4</v>
      </c>
      <c r="D3828" s="2" t="s">
        <v>5</v>
      </c>
      <c r="E3828" s="2" t="s">
        <v>5</v>
      </c>
      <c r="F3828" s="2" t="s">
        <v>23</v>
      </c>
      <c r="G3828" s="2" t="s">
        <v>6</v>
      </c>
      <c r="H3828" s="2" t="s">
        <v>7</v>
      </c>
      <c r="I3828" s="2" t="s">
        <v>8</v>
      </c>
      <c r="J3828" s="2"/>
      <c r="K3828" s="2" t="s">
        <v>18</v>
      </c>
      <c r="L3828" s="2" t="s">
        <v>19</v>
      </c>
      <c r="M3828" s="2" t="s">
        <v>20</v>
      </c>
    </row>
    <row r="3829" spans="1:13" x14ac:dyDescent="0.25">
      <c r="A3829" s="30" t="s">
        <v>24</v>
      </c>
      <c r="B3829" s="11"/>
      <c r="C3829" s="12"/>
      <c r="D3829" s="28"/>
      <c r="E3829" s="28"/>
      <c r="F3829" s="28">
        <f t="shared" ref="F3829:F3834" si="1478">SUM(D3829*E3829)</f>
        <v>0</v>
      </c>
      <c r="G3829" s="10"/>
      <c r="H3829" s="10"/>
      <c r="I3829" s="10">
        <f t="shared" ref="I3829:I3834" si="1479">SUM(F3829*G3829)*H3829</f>
        <v>0</v>
      </c>
    </row>
    <row r="3830" spans="1:13" x14ac:dyDescent="0.25">
      <c r="A3830" s="30" t="s">
        <v>24</v>
      </c>
      <c r="B3830" s="11"/>
      <c r="C3830" s="12"/>
      <c r="D3830" s="28"/>
      <c r="E3830" s="28"/>
      <c r="F3830" s="28">
        <f t="shared" si="1478"/>
        <v>0</v>
      </c>
      <c r="G3830" s="10"/>
      <c r="H3830" s="10"/>
      <c r="I3830" s="10">
        <f t="shared" si="1479"/>
        <v>0</v>
      </c>
    </row>
    <row r="3831" spans="1:13" x14ac:dyDescent="0.25">
      <c r="A3831" s="30" t="s">
        <v>24</v>
      </c>
      <c r="B3831" s="11"/>
      <c r="C3831" s="12"/>
      <c r="D3831" s="28"/>
      <c r="E3831" s="28"/>
      <c r="F3831" s="28">
        <f t="shared" si="1478"/>
        <v>0</v>
      </c>
      <c r="G3831" s="10"/>
      <c r="H3831" s="10"/>
      <c r="I3831" s="10">
        <f t="shared" si="1479"/>
        <v>0</v>
      </c>
    </row>
    <row r="3832" spans="1:13" x14ac:dyDescent="0.25">
      <c r="A3832" s="31" t="s">
        <v>25</v>
      </c>
      <c r="B3832" s="11"/>
      <c r="C3832" s="12"/>
      <c r="D3832" s="28"/>
      <c r="E3832" s="28"/>
      <c r="F3832" s="28">
        <f t="shared" si="1478"/>
        <v>0</v>
      </c>
      <c r="G3832" s="10"/>
      <c r="H3832" s="10"/>
      <c r="I3832" s="10">
        <f t="shared" si="1479"/>
        <v>0</v>
      </c>
    </row>
    <row r="3833" spans="1:13" x14ac:dyDescent="0.25">
      <c r="A3833" s="31" t="s">
        <v>25</v>
      </c>
      <c r="B3833" s="11"/>
      <c r="C3833" s="12"/>
      <c r="D3833" s="28"/>
      <c r="E3833" s="28"/>
      <c r="F3833" s="28">
        <f t="shared" si="1478"/>
        <v>0</v>
      </c>
      <c r="G3833" s="10"/>
      <c r="H3833" s="10"/>
      <c r="I3833" s="10">
        <f t="shared" si="1479"/>
        <v>0</v>
      </c>
    </row>
    <row r="3834" spans="1:13" x14ac:dyDescent="0.25">
      <c r="A3834" s="31" t="s">
        <v>25</v>
      </c>
      <c r="B3834" s="11"/>
      <c r="C3834" s="12"/>
      <c r="D3834" s="28"/>
      <c r="E3834" s="28"/>
      <c r="F3834" s="28">
        <f t="shared" si="1478"/>
        <v>0</v>
      </c>
      <c r="G3834" s="10"/>
      <c r="H3834" s="10"/>
      <c r="I3834" s="10">
        <f t="shared" si="1479"/>
        <v>0</v>
      </c>
    </row>
    <row r="3835" spans="1:13" x14ac:dyDescent="0.25">
      <c r="A3835" s="32" t="s">
        <v>28</v>
      </c>
      <c r="B3835" s="11"/>
      <c r="C3835" s="12"/>
      <c r="D3835" s="28"/>
      <c r="E3835" s="28"/>
      <c r="F3835" s="28"/>
      <c r="G3835" s="10"/>
      <c r="H3835" s="10"/>
      <c r="I3835" s="10">
        <f t="shared" ref="I3835:I3853" si="1480">SUM(G3835*H3835)</f>
        <v>0</v>
      </c>
      <c r="J3835" s="10"/>
    </row>
    <row r="3836" spans="1:13" x14ac:dyDescent="0.25">
      <c r="A3836" s="32" t="s">
        <v>28</v>
      </c>
      <c r="B3836" s="11"/>
      <c r="C3836" s="12"/>
      <c r="D3836" s="28"/>
      <c r="E3836" s="28"/>
      <c r="F3836" s="28"/>
      <c r="G3836" s="10"/>
      <c r="H3836" s="10"/>
      <c r="I3836" s="10">
        <f t="shared" si="1480"/>
        <v>0</v>
      </c>
      <c r="J3836" s="10"/>
    </row>
    <row r="3837" spans="1:13" x14ac:dyDescent="0.25">
      <c r="A3837" s="32" t="s">
        <v>28</v>
      </c>
      <c r="B3837" s="11"/>
      <c r="C3837" s="12"/>
      <c r="D3837" s="28"/>
      <c r="E3837" s="28"/>
      <c r="F3837" s="28"/>
      <c r="G3837" s="10"/>
      <c r="H3837" s="10"/>
      <c r="I3837" s="10">
        <f t="shared" si="1480"/>
        <v>0</v>
      </c>
    </row>
    <row r="3838" spans="1:13" x14ac:dyDescent="0.25">
      <c r="A3838" t="s">
        <v>26</v>
      </c>
      <c r="B3838" s="11"/>
      <c r="C3838" s="12"/>
      <c r="D3838" s="28"/>
      <c r="E3838" s="28"/>
      <c r="F3838" s="28"/>
      <c r="G3838" s="33">
        <v>0.1</v>
      </c>
      <c r="H3838" s="10">
        <f>SUM(I3835:I3837)</f>
        <v>0</v>
      </c>
      <c r="I3838" s="10">
        <f t="shared" si="1480"/>
        <v>0</v>
      </c>
    </row>
    <row r="3839" spans="1:13" x14ac:dyDescent="0.25">
      <c r="B3839" s="11" t="s">
        <v>27</v>
      </c>
      <c r="C3839" s="12"/>
      <c r="D3839" s="28"/>
      <c r="E3839" s="28"/>
      <c r="F3839" s="28"/>
      <c r="G3839" s="10"/>
      <c r="H3839" s="10"/>
      <c r="I3839" s="10">
        <f t="shared" si="1480"/>
        <v>0</v>
      </c>
    </row>
    <row r="3840" spans="1:13" x14ac:dyDescent="0.25">
      <c r="B3840" s="11" t="s">
        <v>13</v>
      </c>
      <c r="C3840" s="12" t="s">
        <v>14</v>
      </c>
      <c r="D3840" s="28" t="s">
        <v>29</v>
      </c>
      <c r="E3840" s="28"/>
      <c r="F3840" s="28">
        <f>SUM(G3829:G3831)</f>
        <v>0</v>
      </c>
      <c r="G3840" s="34"/>
      <c r="H3840" s="22"/>
      <c r="I3840" s="10">
        <f t="shared" si="1480"/>
        <v>0</v>
      </c>
    </row>
    <row r="3841" spans="1:13" x14ac:dyDescent="0.25">
      <c r="B3841" s="11" t="s">
        <v>13</v>
      </c>
      <c r="C3841" s="12" t="s">
        <v>14</v>
      </c>
      <c r="D3841" s="28" t="s">
        <v>30</v>
      </c>
      <c r="E3841" s="28"/>
      <c r="F3841" s="28">
        <f>SUM(G3832:G3834)</f>
        <v>0</v>
      </c>
      <c r="G3841" s="34"/>
      <c r="H3841" s="22"/>
      <c r="I3841" s="10">
        <f t="shared" si="1480"/>
        <v>0</v>
      </c>
    </row>
    <row r="3842" spans="1:13" x14ac:dyDescent="0.25">
      <c r="B3842" s="11" t="s">
        <v>13</v>
      </c>
      <c r="C3842" s="12" t="s">
        <v>14</v>
      </c>
      <c r="D3842" s="28" t="s">
        <v>60</v>
      </c>
      <c r="E3842" s="28"/>
      <c r="F3842" s="69"/>
      <c r="G3842" s="34"/>
      <c r="H3842" s="22"/>
      <c r="I3842" s="10">
        <f t="shared" si="1480"/>
        <v>0</v>
      </c>
    </row>
    <row r="3843" spans="1:13" x14ac:dyDescent="0.25">
      <c r="B3843" s="11" t="s">
        <v>13</v>
      </c>
      <c r="C3843" s="12" t="s">
        <v>14</v>
      </c>
      <c r="D3843" s="28" t="s">
        <v>247</v>
      </c>
      <c r="E3843" s="28"/>
      <c r="F3843" s="28"/>
      <c r="G3843" s="34"/>
      <c r="H3843" s="22"/>
      <c r="I3843" s="10">
        <f t="shared" si="1480"/>
        <v>0</v>
      </c>
    </row>
    <row r="3844" spans="1:13" x14ac:dyDescent="0.25">
      <c r="B3844" s="11" t="s">
        <v>13</v>
      </c>
      <c r="C3844" s="12" t="s">
        <v>15</v>
      </c>
      <c r="D3844" s="28"/>
      <c r="E3844" s="28"/>
      <c r="F3844" s="28"/>
      <c r="G3844" s="34"/>
      <c r="H3844" s="22"/>
      <c r="I3844" s="10">
        <f t="shared" si="1480"/>
        <v>0</v>
      </c>
    </row>
    <row r="3845" spans="1:13" x14ac:dyDescent="0.25">
      <c r="B3845" s="11" t="s">
        <v>13</v>
      </c>
      <c r="C3845" s="12" t="s">
        <v>15</v>
      </c>
      <c r="D3845" s="28"/>
      <c r="E3845" s="28"/>
      <c r="F3845" s="28"/>
      <c r="G3845" s="34"/>
      <c r="H3845" s="22"/>
      <c r="I3845" s="10">
        <f t="shared" si="1480"/>
        <v>0</v>
      </c>
    </row>
    <row r="3846" spans="1:13" x14ac:dyDescent="0.25">
      <c r="B3846" s="11" t="s">
        <v>13</v>
      </c>
      <c r="C3846" s="12" t="s">
        <v>15</v>
      </c>
      <c r="D3846" s="28"/>
      <c r="E3846" s="28"/>
      <c r="F3846" s="28"/>
      <c r="G3846" s="34"/>
      <c r="H3846" s="22"/>
      <c r="I3846" s="10">
        <f t="shared" si="1480"/>
        <v>0</v>
      </c>
    </row>
    <row r="3847" spans="1:13" x14ac:dyDescent="0.25">
      <c r="B3847" s="11" t="s">
        <v>13</v>
      </c>
      <c r="C3847" s="12" t="s">
        <v>16</v>
      </c>
      <c r="D3847" s="28"/>
      <c r="E3847" s="28"/>
      <c r="F3847" s="28"/>
      <c r="G3847" s="34"/>
      <c r="H3847" s="22"/>
      <c r="I3847" s="10">
        <f t="shared" si="1480"/>
        <v>0</v>
      </c>
    </row>
    <row r="3848" spans="1:13" x14ac:dyDescent="0.25">
      <c r="B3848" s="11" t="s">
        <v>13</v>
      </c>
      <c r="C3848" s="12" t="s">
        <v>16</v>
      </c>
      <c r="D3848" s="28"/>
      <c r="E3848" s="28"/>
      <c r="F3848" s="28"/>
      <c r="G3848" s="34"/>
      <c r="H3848" s="22"/>
      <c r="I3848" s="10">
        <f t="shared" si="1480"/>
        <v>0</v>
      </c>
    </row>
    <row r="3849" spans="1:13" x14ac:dyDescent="0.25">
      <c r="B3849" s="11" t="s">
        <v>21</v>
      </c>
      <c r="C3849" s="12" t="s">
        <v>14</v>
      </c>
      <c r="D3849" s="28"/>
      <c r="E3849" s="28"/>
      <c r="F3849" s="28"/>
      <c r="G3849" s="22">
        <f>SUM(G3840:G3843)</f>
        <v>0</v>
      </c>
      <c r="H3849" s="10">
        <v>37.42</v>
      </c>
      <c r="I3849" s="10">
        <f t="shared" si="1480"/>
        <v>0</v>
      </c>
      <c r="K3849" s="5">
        <f>SUM(G3849)*I3827</f>
        <v>0</v>
      </c>
    </row>
    <row r="3850" spans="1:13" x14ac:dyDescent="0.25">
      <c r="B3850" s="11" t="s">
        <v>21</v>
      </c>
      <c r="C3850" s="12" t="s">
        <v>15</v>
      </c>
      <c r="D3850" s="28"/>
      <c r="E3850" s="28"/>
      <c r="F3850" s="28"/>
      <c r="G3850" s="22">
        <f>SUM(G3844:G3846)</f>
        <v>0</v>
      </c>
      <c r="H3850" s="10">
        <v>37.42</v>
      </c>
      <c r="I3850" s="10">
        <f t="shared" si="1480"/>
        <v>0</v>
      </c>
      <c r="L3850" s="5">
        <f>SUM(G3850)</f>
        <v>0</v>
      </c>
    </row>
    <row r="3851" spans="1:13" x14ac:dyDescent="0.25">
      <c r="B3851" s="11" t="s">
        <v>21</v>
      </c>
      <c r="C3851" s="12" t="s">
        <v>16</v>
      </c>
      <c r="D3851" s="28"/>
      <c r="E3851" s="28"/>
      <c r="F3851" s="28"/>
      <c r="G3851" s="22">
        <f>SUM(G3847:G3848)</f>
        <v>0</v>
      </c>
      <c r="H3851" s="10">
        <v>37.42</v>
      </c>
      <c r="I3851" s="10">
        <f t="shared" si="1480"/>
        <v>0</v>
      </c>
      <c r="M3851" s="5">
        <f>SUM(G3851)*I3827</f>
        <v>0</v>
      </c>
    </row>
    <row r="3852" spans="1:13" x14ac:dyDescent="0.25">
      <c r="B3852" s="11" t="s">
        <v>13</v>
      </c>
      <c r="C3852" s="12" t="s">
        <v>17</v>
      </c>
      <c r="D3852" s="28"/>
      <c r="E3852" s="28"/>
      <c r="F3852" s="28"/>
      <c r="G3852" s="34"/>
      <c r="H3852" s="10">
        <v>37.42</v>
      </c>
      <c r="I3852" s="10">
        <f t="shared" si="1480"/>
        <v>0</v>
      </c>
      <c r="L3852" s="5">
        <f>SUM(G3852)*I3827</f>
        <v>0</v>
      </c>
    </row>
    <row r="3853" spans="1:13" x14ac:dyDescent="0.25">
      <c r="B3853" s="11" t="s">
        <v>12</v>
      </c>
      <c r="C3853" s="12"/>
      <c r="D3853" s="28"/>
      <c r="E3853" s="28"/>
      <c r="F3853" s="28"/>
      <c r="G3853" s="10"/>
      <c r="H3853" s="10">
        <v>37.42</v>
      </c>
      <c r="I3853" s="10">
        <f t="shared" si="1480"/>
        <v>0</v>
      </c>
    </row>
    <row r="3854" spans="1:13" x14ac:dyDescent="0.25">
      <c r="B3854" s="11" t="s">
        <v>11</v>
      </c>
      <c r="C3854" s="12"/>
      <c r="D3854" s="28"/>
      <c r="E3854" s="28"/>
      <c r="F3854" s="28"/>
      <c r="G3854" s="10">
        <v>1</v>
      </c>
      <c r="H3854" s="10">
        <f>SUM(I3829:I3853)*0.01</f>
        <v>0</v>
      </c>
      <c r="I3854" s="10">
        <f>SUM(G3854*H3854)</f>
        <v>0</v>
      </c>
    </row>
    <row r="3855" spans="1:13" x14ac:dyDescent="0.25">
      <c r="A3855" s="2"/>
      <c r="B3855" s="8" t="s">
        <v>10</v>
      </c>
      <c r="C3855" s="2"/>
      <c r="D3855" s="27"/>
      <c r="E3855" s="27"/>
      <c r="F3855" s="27"/>
      <c r="G3855" s="6">
        <f>SUM(G3849:G3852)</f>
        <v>0</v>
      </c>
      <c r="H3855" s="6"/>
      <c r="I3855" s="6">
        <f>SUM(I3829:I3854)</f>
        <v>0</v>
      </c>
      <c r="J3855" s="6">
        <f>SUM(I3855)*I3827</f>
        <v>0</v>
      </c>
      <c r="K3855" s="6">
        <f>SUM(K3849:K3854)</f>
        <v>0</v>
      </c>
      <c r="L3855" s="6">
        <f t="shared" ref="L3855:M3855" si="1481">SUM(L3849:L3854)</f>
        <v>0</v>
      </c>
      <c r="M3855" s="6">
        <f t="shared" si="1481"/>
        <v>0</v>
      </c>
    </row>
  </sheetData>
  <autoFilter ref="A6:M3338" xr:uid="{46F90EB8-5F33-4A96-991D-F1B6E7BCDA11}"/>
  <phoneticPr fontId="0" type="noConversion"/>
  <pageMargins left="0.75" right="0.75" top="1" bottom="1" header="0.5" footer="0.5"/>
  <pageSetup paperSize="9" scale="63" orientation="portrait" horizontalDpi="4294967292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81B2C-B4EC-4D46-8B0A-B0002005330C}">
  <sheetPr>
    <pageSetUpPr fitToPage="1"/>
  </sheetPr>
  <dimension ref="A1:N381"/>
  <sheetViews>
    <sheetView zoomScale="120" zoomScaleNormal="120" workbookViewId="0">
      <selection sqref="A1:XFD1048576"/>
    </sheetView>
  </sheetViews>
  <sheetFormatPr defaultColWidth="9.109375" defaultRowHeight="13.2" x14ac:dyDescent="0.25"/>
  <cols>
    <col min="1" max="2" width="9" style="77" customWidth="1"/>
    <col min="3" max="3" width="24.5546875" style="77" bestFit="1" customWidth="1"/>
    <col min="4" max="4" width="21.6640625" style="77" bestFit="1" customWidth="1"/>
    <col min="5" max="5" width="9.88671875" style="77" customWidth="1"/>
    <col min="6" max="6" width="10.88671875" style="77" customWidth="1"/>
    <col min="7" max="8" width="15" style="87" customWidth="1"/>
    <col min="9" max="9" width="10.44140625" style="87" customWidth="1"/>
    <col min="10" max="10" width="7" style="77" customWidth="1"/>
    <col min="11" max="11" width="7.5546875" style="77" customWidth="1"/>
    <col min="12" max="12" width="40.6640625" style="77" customWidth="1"/>
    <col min="13" max="13" width="9.109375" style="98" bestFit="1" customWidth="1"/>
    <col min="14" max="14" width="28.88671875" style="77" customWidth="1"/>
    <col min="15" max="16384" width="9.109375" style="77"/>
  </cols>
  <sheetData>
    <row r="1" spans="1:14" ht="27.9" customHeight="1" x14ac:dyDescent="0.25">
      <c r="A1" s="408" t="s">
        <v>214</v>
      </c>
      <c r="B1" s="409"/>
      <c r="C1" s="409"/>
      <c r="D1" s="409"/>
      <c r="E1" s="409"/>
      <c r="F1" s="409"/>
      <c r="G1" s="409"/>
      <c r="H1" s="409"/>
      <c r="I1" s="409"/>
      <c r="J1" s="409"/>
      <c r="K1" s="410"/>
      <c r="L1" s="411"/>
    </row>
    <row r="2" spans="1:14" ht="12.75" customHeight="1" x14ac:dyDescent="0.25">
      <c r="A2" s="78" t="s">
        <v>215</v>
      </c>
      <c r="B2" s="414" t="s">
        <v>216</v>
      </c>
      <c r="C2" s="415"/>
      <c r="D2" s="416"/>
      <c r="E2" s="78" t="s">
        <v>217</v>
      </c>
      <c r="F2" s="417"/>
      <c r="G2" s="418"/>
      <c r="H2" s="418"/>
      <c r="I2" s="418"/>
      <c r="J2" s="418"/>
      <c r="K2" s="419"/>
      <c r="L2" s="412"/>
    </row>
    <row r="3" spans="1:14" ht="12.6" customHeight="1" x14ac:dyDescent="0.25">
      <c r="A3" s="79" t="s">
        <v>218</v>
      </c>
      <c r="B3" s="78" t="s">
        <v>219</v>
      </c>
      <c r="C3" s="420" t="s">
        <v>220</v>
      </c>
      <c r="D3" s="421"/>
      <c r="E3" s="420" t="s">
        <v>221</v>
      </c>
      <c r="F3" s="422"/>
      <c r="G3" s="421"/>
      <c r="H3" s="423" t="s">
        <v>222</v>
      </c>
      <c r="I3" s="424"/>
      <c r="J3" s="424"/>
      <c r="K3" s="425"/>
      <c r="L3" s="412"/>
    </row>
    <row r="4" spans="1:14" ht="12.6" customHeight="1" x14ac:dyDescent="0.25">
      <c r="A4" s="411" t="s">
        <v>223</v>
      </c>
      <c r="B4" s="426" t="s">
        <v>224</v>
      </c>
      <c r="C4" s="429" t="s">
        <v>225</v>
      </c>
      <c r="D4" s="430"/>
      <c r="E4" s="429" t="s">
        <v>226</v>
      </c>
      <c r="F4" s="434"/>
      <c r="G4" s="430"/>
      <c r="H4" s="88"/>
      <c r="I4" s="429" t="s">
        <v>227</v>
      </c>
      <c r="J4" s="434"/>
      <c r="K4" s="430"/>
      <c r="L4" s="413"/>
    </row>
    <row r="5" spans="1:14" ht="12.75" customHeight="1" x14ac:dyDescent="0.25">
      <c r="A5" s="412"/>
      <c r="B5" s="427"/>
      <c r="C5" s="431"/>
      <c r="D5" s="382"/>
      <c r="E5" s="431"/>
      <c r="F5" s="435"/>
      <c r="G5" s="382"/>
      <c r="H5" s="89"/>
      <c r="I5" s="431"/>
      <c r="J5" s="435"/>
      <c r="K5" s="382"/>
      <c r="L5" s="411" t="s">
        <v>228</v>
      </c>
    </row>
    <row r="6" spans="1:14" ht="12.6" customHeight="1" x14ac:dyDescent="0.25">
      <c r="A6" s="412"/>
      <c r="B6" s="427"/>
      <c r="C6" s="431"/>
      <c r="D6" s="382"/>
      <c r="E6" s="431"/>
      <c r="F6" s="435"/>
      <c r="G6" s="382"/>
      <c r="H6" s="90"/>
      <c r="I6" s="431"/>
      <c r="J6" s="435"/>
      <c r="K6" s="382"/>
      <c r="L6" s="412"/>
    </row>
    <row r="7" spans="1:14" ht="12.6" customHeight="1" x14ac:dyDescent="0.25">
      <c r="A7" s="412"/>
      <c r="B7" s="427"/>
      <c r="C7" s="431"/>
      <c r="D7" s="382"/>
      <c r="E7" s="431"/>
      <c r="F7" s="435"/>
      <c r="G7" s="382"/>
      <c r="H7" s="91"/>
      <c r="I7" s="431"/>
      <c r="J7" s="435"/>
      <c r="K7" s="382"/>
      <c r="L7" s="412"/>
    </row>
    <row r="8" spans="1:14" ht="12.6" customHeight="1" x14ac:dyDescent="0.25">
      <c r="A8" s="412"/>
      <c r="B8" s="427"/>
      <c r="C8" s="431"/>
      <c r="D8" s="382"/>
      <c r="E8" s="431"/>
      <c r="F8" s="435"/>
      <c r="G8" s="382"/>
      <c r="H8" s="92"/>
      <c r="I8" s="431"/>
      <c r="J8" s="435"/>
      <c r="K8" s="382"/>
      <c r="L8" s="412"/>
    </row>
    <row r="9" spans="1:14" ht="12.6" customHeight="1" x14ac:dyDescent="0.25">
      <c r="A9" s="412"/>
      <c r="B9" s="427"/>
      <c r="C9" s="431"/>
      <c r="D9" s="382"/>
      <c r="E9" s="431"/>
      <c r="F9" s="435"/>
      <c r="G9" s="382"/>
      <c r="H9" s="93"/>
      <c r="I9" s="431"/>
      <c r="J9" s="435"/>
      <c r="K9" s="382"/>
      <c r="L9" s="412"/>
    </row>
    <row r="10" spans="1:14" ht="12.15" customHeight="1" x14ac:dyDescent="0.25">
      <c r="A10" s="413"/>
      <c r="B10" s="428"/>
      <c r="C10" s="432"/>
      <c r="D10" s="433"/>
      <c r="E10" s="432"/>
      <c r="F10" s="383"/>
      <c r="G10" s="433"/>
      <c r="H10" s="94"/>
      <c r="I10" s="432"/>
      <c r="J10" s="383"/>
      <c r="K10" s="433"/>
      <c r="L10" s="413"/>
    </row>
    <row r="11" spans="1:14" ht="42" x14ac:dyDescent="0.25">
      <c r="A11" s="80" t="s">
        <v>229</v>
      </c>
      <c r="B11" s="81" t="s">
        <v>230</v>
      </c>
      <c r="C11" s="82" t="s">
        <v>231</v>
      </c>
      <c r="D11" s="83" t="s">
        <v>232</v>
      </c>
      <c r="E11" s="84" t="s">
        <v>233</v>
      </c>
      <c r="F11" s="85" t="s">
        <v>234</v>
      </c>
      <c r="G11" s="80" t="s">
        <v>235</v>
      </c>
      <c r="H11" s="80" t="s">
        <v>236</v>
      </c>
      <c r="I11" s="80" t="s">
        <v>237</v>
      </c>
      <c r="J11" s="80" t="s">
        <v>238</v>
      </c>
      <c r="K11" s="85" t="s">
        <v>239</v>
      </c>
      <c r="L11" s="80" t="s">
        <v>240</v>
      </c>
      <c r="M11" s="99" t="s">
        <v>241</v>
      </c>
      <c r="N11" s="77" t="s">
        <v>242</v>
      </c>
    </row>
    <row r="12" spans="1:14" s="104" customFormat="1" ht="20.399999999999999" x14ac:dyDescent="0.25">
      <c r="A12" s="100" t="s">
        <v>249</v>
      </c>
      <c r="B12" s="100" t="s">
        <v>250</v>
      </c>
      <c r="C12" s="101" t="s">
        <v>251</v>
      </c>
      <c r="D12" s="100" t="s">
        <v>252</v>
      </c>
      <c r="E12" s="101"/>
      <c r="F12" s="100" t="s">
        <v>253</v>
      </c>
      <c r="G12" s="100" t="s">
        <v>254</v>
      </c>
      <c r="H12" s="100" t="s">
        <v>254</v>
      </c>
      <c r="I12" s="100" t="s">
        <v>255</v>
      </c>
      <c r="J12" s="100" t="s">
        <v>256</v>
      </c>
      <c r="K12" s="100" t="s">
        <v>257</v>
      </c>
      <c r="L12" s="101"/>
      <c r="M12" s="102">
        <v>564.54999999999995</v>
      </c>
      <c r="N12" s="103" t="s">
        <v>864</v>
      </c>
    </row>
    <row r="13" spans="1:14" s="104" customFormat="1" ht="20.399999999999999" x14ac:dyDescent="0.25">
      <c r="A13" s="100" t="s">
        <v>258</v>
      </c>
      <c r="B13" s="100" t="s">
        <v>250</v>
      </c>
      <c r="C13" s="101" t="s">
        <v>259</v>
      </c>
      <c r="D13" s="100" t="s">
        <v>252</v>
      </c>
      <c r="E13" s="101"/>
      <c r="F13" s="101"/>
      <c r="G13" s="100" t="s">
        <v>254</v>
      </c>
      <c r="H13" s="100" t="s">
        <v>254</v>
      </c>
      <c r="I13" s="100"/>
      <c r="J13" s="100" t="s">
        <v>256</v>
      </c>
      <c r="K13" s="101"/>
      <c r="L13" s="101"/>
      <c r="M13" s="102">
        <v>564.54999999999995</v>
      </c>
      <c r="N13" s="103" t="s">
        <v>864</v>
      </c>
    </row>
    <row r="14" spans="1:14" s="104" customFormat="1" ht="20.399999999999999" x14ac:dyDescent="0.25">
      <c r="A14" s="100" t="s">
        <v>260</v>
      </c>
      <c r="B14" s="100" t="s">
        <v>243</v>
      </c>
      <c r="C14" s="101" t="s">
        <v>261</v>
      </c>
      <c r="D14" s="100" t="s">
        <v>262</v>
      </c>
      <c r="E14" s="101"/>
      <c r="F14" s="101"/>
      <c r="G14" s="100" t="s">
        <v>254</v>
      </c>
      <c r="H14" s="100" t="s">
        <v>254</v>
      </c>
      <c r="I14" s="100" t="s">
        <v>255</v>
      </c>
      <c r="J14" s="101"/>
      <c r="K14" s="101"/>
      <c r="L14" s="101"/>
      <c r="M14" s="102">
        <v>543.53</v>
      </c>
      <c r="N14" s="103" t="s">
        <v>864</v>
      </c>
    </row>
    <row r="15" spans="1:14" s="104" customFormat="1" ht="20.399999999999999" x14ac:dyDescent="0.25">
      <c r="A15" s="100" t="s">
        <v>263</v>
      </c>
      <c r="B15" s="100" t="s">
        <v>243</v>
      </c>
      <c r="C15" s="101" t="s">
        <v>264</v>
      </c>
      <c r="D15" s="100" t="s">
        <v>265</v>
      </c>
      <c r="E15" s="101"/>
      <c r="F15" s="101"/>
      <c r="G15" s="100" t="s">
        <v>254</v>
      </c>
      <c r="H15" s="100" t="s">
        <v>254</v>
      </c>
      <c r="I15" s="100" t="s">
        <v>255</v>
      </c>
      <c r="J15" s="100" t="s">
        <v>256</v>
      </c>
      <c r="K15" s="101"/>
      <c r="L15" s="101"/>
      <c r="M15" s="102">
        <v>571.55999999999995</v>
      </c>
      <c r="N15" s="103" t="s">
        <v>864</v>
      </c>
    </row>
    <row r="16" spans="1:14" s="104" customFormat="1" ht="11.4" customHeight="1" x14ac:dyDescent="0.25">
      <c r="A16" s="105" t="s">
        <v>266</v>
      </c>
      <c r="B16" s="105" t="s">
        <v>267</v>
      </c>
      <c r="C16" s="106" t="s">
        <v>268</v>
      </c>
      <c r="D16" s="105" t="s">
        <v>269</v>
      </c>
      <c r="E16" s="106"/>
      <c r="F16" s="106"/>
      <c r="G16" s="105" t="s">
        <v>270</v>
      </c>
      <c r="H16" s="105" t="s">
        <v>270</v>
      </c>
      <c r="I16" s="105"/>
      <c r="J16" s="106"/>
      <c r="K16" s="106"/>
      <c r="L16" s="106"/>
      <c r="M16" s="102">
        <v>196.15</v>
      </c>
      <c r="N16" s="103" t="s">
        <v>870</v>
      </c>
    </row>
    <row r="17" spans="1:14" s="104" customFormat="1" ht="11.4" customHeight="1" x14ac:dyDescent="0.25">
      <c r="A17" s="105" t="s">
        <v>271</v>
      </c>
      <c r="B17" s="105" t="s">
        <v>267</v>
      </c>
      <c r="C17" s="106" t="s">
        <v>272</v>
      </c>
      <c r="D17" s="105" t="s">
        <v>269</v>
      </c>
      <c r="E17" s="106"/>
      <c r="F17" s="106"/>
      <c r="G17" s="105" t="s">
        <v>270</v>
      </c>
      <c r="H17" s="105" t="s">
        <v>270</v>
      </c>
      <c r="I17" s="105"/>
      <c r="J17" s="106"/>
      <c r="K17" s="106"/>
      <c r="L17" s="106"/>
      <c r="M17" s="102">
        <v>196.15</v>
      </c>
      <c r="N17" s="103" t="s">
        <v>870</v>
      </c>
    </row>
    <row r="18" spans="1:14" s="104" customFormat="1" ht="11.4" customHeight="1" x14ac:dyDescent="0.25">
      <c r="A18" s="105" t="s">
        <v>273</v>
      </c>
      <c r="B18" s="105" t="s">
        <v>267</v>
      </c>
      <c r="C18" s="106" t="s">
        <v>274</v>
      </c>
      <c r="D18" s="105" t="s">
        <v>269</v>
      </c>
      <c r="E18" s="106"/>
      <c r="F18" s="106"/>
      <c r="G18" s="105" t="s">
        <v>270</v>
      </c>
      <c r="H18" s="105" t="s">
        <v>270</v>
      </c>
      <c r="I18" s="105"/>
      <c r="J18" s="106"/>
      <c r="K18" s="106"/>
      <c r="L18" s="106"/>
      <c r="M18" s="102">
        <v>196.15</v>
      </c>
      <c r="N18" s="103" t="s">
        <v>870</v>
      </c>
    </row>
    <row r="19" spans="1:14" s="104" customFormat="1" ht="11.4" customHeight="1" x14ac:dyDescent="0.25">
      <c r="A19" s="105" t="s">
        <v>275</v>
      </c>
      <c r="B19" s="105" t="s">
        <v>276</v>
      </c>
      <c r="C19" s="106" t="s">
        <v>277</v>
      </c>
      <c r="D19" s="105" t="s">
        <v>278</v>
      </c>
      <c r="E19" s="106"/>
      <c r="F19" s="105" t="s">
        <v>253</v>
      </c>
      <c r="G19" s="105" t="s">
        <v>270</v>
      </c>
      <c r="H19" s="105" t="s">
        <v>270</v>
      </c>
      <c r="I19" s="105" t="s">
        <v>255</v>
      </c>
      <c r="J19" s="105" t="s">
        <v>256</v>
      </c>
      <c r="K19" s="106"/>
      <c r="L19" s="106"/>
      <c r="M19" s="102">
        <v>279.19</v>
      </c>
      <c r="N19" s="103" t="s">
        <v>870</v>
      </c>
    </row>
    <row r="20" spans="1:14" s="104" customFormat="1" ht="11.4" customHeight="1" x14ac:dyDescent="0.25">
      <c r="A20" s="105" t="s">
        <v>279</v>
      </c>
      <c r="B20" s="105" t="s">
        <v>276</v>
      </c>
      <c r="C20" s="106" t="s">
        <v>280</v>
      </c>
      <c r="D20" s="105" t="s">
        <v>281</v>
      </c>
      <c r="E20" s="106"/>
      <c r="F20" s="105" t="s">
        <v>253</v>
      </c>
      <c r="G20" s="105" t="s">
        <v>270</v>
      </c>
      <c r="H20" s="105" t="s">
        <v>270</v>
      </c>
      <c r="I20" s="105" t="s">
        <v>255</v>
      </c>
      <c r="J20" s="106"/>
      <c r="K20" s="106"/>
      <c r="L20" s="106"/>
      <c r="M20" s="102">
        <v>217.36</v>
      </c>
      <c r="N20" s="103" t="s">
        <v>870</v>
      </c>
    </row>
    <row r="21" spans="1:14" s="104" customFormat="1" ht="11.4" customHeight="1" x14ac:dyDescent="0.25">
      <c r="A21" s="105" t="s">
        <v>282</v>
      </c>
      <c r="B21" s="105" t="s">
        <v>276</v>
      </c>
      <c r="C21" s="106" t="s">
        <v>283</v>
      </c>
      <c r="D21" s="105" t="s">
        <v>284</v>
      </c>
      <c r="E21" s="106"/>
      <c r="F21" s="105" t="s">
        <v>253</v>
      </c>
      <c r="G21" s="105" t="s">
        <v>270</v>
      </c>
      <c r="H21" s="105" t="s">
        <v>270</v>
      </c>
      <c r="I21" s="105" t="s">
        <v>255</v>
      </c>
      <c r="J21" s="106"/>
      <c r="K21" s="105" t="s">
        <v>257</v>
      </c>
      <c r="L21" s="106"/>
      <c r="M21" s="102">
        <v>217.36</v>
      </c>
      <c r="N21" s="103" t="s">
        <v>870</v>
      </c>
    </row>
    <row r="22" spans="1:14" s="104" customFormat="1" ht="11.4" customHeight="1" x14ac:dyDescent="0.25">
      <c r="A22" s="105" t="s">
        <v>285</v>
      </c>
      <c r="B22" s="105" t="s">
        <v>267</v>
      </c>
      <c r="C22" s="106" t="s">
        <v>286</v>
      </c>
      <c r="D22" s="105" t="s">
        <v>287</v>
      </c>
      <c r="E22" s="106"/>
      <c r="F22" s="106"/>
      <c r="G22" s="105" t="s">
        <v>270</v>
      </c>
      <c r="H22" s="105" t="s">
        <v>270</v>
      </c>
      <c r="I22" s="105"/>
      <c r="J22" s="105" t="s">
        <v>256</v>
      </c>
      <c r="K22" s="106"/>
      <c r="L22" s="106"/>
      <c r="M22" s="102">
        <v>265.86</v>
      </c>
      <c r="N22" s="103" t="s">
        <v>870</v>
      </c>
    </row>
    <row r="23" spans="1:14" s="104" customFormat="1" ht="11.4" customHeight="1" x14ac:dyDescent="0.25">
      <c r="A23" s="105" t="s">
        <v>288</v>
      </c>
      <c r="B23" s="105" t="s">
        <v>289</v>
      </c>
      <c r="C23" s="106" t="s">
        <v>290</v>
      </c>
      <c r="D23" s="105" t="s">
        <v>284</v>
      </c>
      <c r="E23" s="106"/>
      <c r="F23" s="105" t="s">
        <v>253</v>
      </c>
      <c r="G23" s="105" t="s">
        <v>270</v>
      </c>
      <c r="H23" s="105" t="s">
        <v>270</v>
      </c>
      <c r="I23" s="105"/>
      <c r="J23" s="105" t="s">
        <v>256</v>
      </c>
      <c r="K23" s="106"/>
      <c r="L23" s="106"/>
      <c r="M23" s="102">
        <v>290.24</v>
      </c>
      <c r="N23" s="103" t="s">
        <v>870</v>
      </c>
    </row>
    <row r="24" spans="1:14" s="104" customFormat="1" ht="11.4" customHeight="1" x14ac:dyDescent="0.25">
      <c r="A24" s="105" t="s">
        <v>291</v>
      </c>
      <c r="B24" s="105" t="s">
        <v>267</v>
      </c>
      <c r="C24" s="106" t="s">
        <v>292</v>
      </c>
      <c r="D24" s="105" t="s">
        <v>287</v>
      </c>
      <c r="E24" s="106"/>
      <c r="F24" s="106"/>
      <c r="G24" s="105" t="s">
        <v>270</v>
      </c>
      <c r="H24" s="105" t="s">
        <v>270</v>
      </c>
      <c r="I24" s="105"/>
      <c r="J24" s="105" t="s">
        <v>256</v>
      </c>
      <c r="K24" s="106"/>
      <c r="L24" s="106"/>
      <c r="M24" s="102">
        <v>265.86</v>
      </c>
      <c r="N24" s="103" t="s">
        <v>870</v>
      </c>
    </row>
    <row r="25" spans="1:14" s="104" customFormat="1" ht="11.4" customHeight="1" x14ac:dyDescent="0.25">
      <c r="A25" s="105" t="s">
        <v>293</v>
      </c>
      <c r="B25" s="105" t="s">
        <v>276</v>
      </c>
      <c r="C25" s="106" t="s">
        <v>294</v>
      </c>
      <c r="D25" s="105" t="s">
        <v>284</v>
      </c>
      <c r="E25" s="106"/>
      <c r="F25" s="105" t="s">
        <v>253</v>
      </c>
      <c r="G25" s="105" t="s">
        <v>270</v>
      </c>
      <c r="H25" s="105" t="s">
        <v>270</v>
      </c>
      <c r="I25" s="105" t="s">
        <v>255</v>
      </c>
      <c r="J25" s="105" t="s">
        <v>256</v>
      </c>
      <c r="K25" s="106"/>
      <c r="L25" s="106"/>
      <c r="M25" s="102">
        <v>290.24</v>
      </c>
      <c r="N25" s="103" t="s">
        <v>870</v>
      </c>
    </row>
    <row r="26" spans="1:14" s="104" customFormat="1" ht="11.4" customHeight="1" x14ac:dyDescent="0.25">
      <c r="A26" s="105" t="s">
        <v>295</v>
      </c>
      <c r="B26" s="105" t="s">
        <v>289</v>
      </c>
      <c r="C26" s="106" t="s">
        <v>286</v>
      </c>
      <c r="D26" s="105" t="s">
        <v>287</v>
      </c>
      <c r="E26" s="106"/>
      <c r="F26" s="106"/>
      <c r="G26" s="105" t="s">
        <v>270</v>
      </c>
      <c r="H26" s="105" t="s">
        <v>270</v>
      </c>
      <c r="I26" s="105"/>
      <c r="J26" s="105" t="s">
        <v>256</v>
      </c>
      <c r="K26" s="106"/>
      <c r="L26" s="106"/>
      <c r="M26" s="102">
        <v>264.66000000000003</v>
      </c>
      <c r="N26" s="103" t="s">
        <v>870</v>
      </c>
    </row>
    <row r="27" spans="1:14" s="104" customFormat="1" ht="11.4" customHeight="1" x14ac:dyDescent="0.25">
      <c r="A27" s="105" t="s">
        <v>296</v>
      </c>
      <c r="B27" s="105" t="s">
        <v>289</v>
      </c>
      <c r="C27" s="106" t="s">
        <v>297</v>
      </c>
      <c r="D27" s="105" t="s">
        <v>284</v>
      </c>
      <c r="E27" s="106"/>
      <c r="F27" s="105" t="s">
        <v>253</v>
      </c>
      <c r="G27" s="105" t="s">
        <v>270</v>
      </c>
      <c r="H27" s="105" t="s">
        <v>270</v>
      </c>
      <c r="I27" s="105"/>
      <c r="J27" s="105" t="s">
        <v>256</v>
      </c>
      <c r="K27" s="106"/>
      <c r="L27" s="106"/>
      <c r="M27" s="102">
        <v>290.24</v>
      </c>
      <c r="N27" s="103" t="s">
        <v>870</v>
      </c>
    </row>
    <row r="28" spans="1:14" s="104" customFormat="1" ht="11.4" customHeight="1" x14ac:dyDescent="0.25">
      <c r="A28" s="105" t="s">
        <v>298</v>
      </c>
      <c r="B28" s="105" t="s">
        <v>289</v>
      </c>
      <c r="C28" s="106" t="s">
        <v>299</v>
      </c>
      <c r="D28" s="105" t="s">
        <v>284</v>
      </c>
      <c r="E28" s="106"/>
      <c r="F28" s="105" t="s">
        <v>253</v>
      </c>
      <c r="G28" s="105" t="s">
        <v>270</v>
      </c>
      <c r="H28" s="105" t="s">
        <v>270</v>
      </c>
      <c r="I28" s="105"/>
      <c r="J28" s="105" t="s">
        <v>256</v>
      </c>
      <c r="K28" s="106"/>
      <c r="L28" s="106"/>
      <c r="M28" s="102">
        <v>290.24</v>
      </c>
      <c r="N28" s="103" t="s">
        <v>870</v>
      </c>
    </row>
    <row r="29" spans="1:14" s="104" customFormat="1" ht="11.4" customHeight="1" x14ac:dyDescent="0.25">
      <c r="A29" s="105" t="s">
        <v>300</v>
      </c>
      <c r="B29" s="105" t="s">
        <v>267</v>
      </c>
      <c r="C29" s="106" t="s">
        <v>301</v>
      </c>
      <c r="D29" s="105" t="s">
        <v>302</v>
      </c>
      <c r="E29" s="106"/>
      <c r="F29" s="106"/>
      <c r="G29" s="105" t="s">
        <v>270</v>
      </c>
      <c r="H29" s="105" t="s">
        <v>270</v>
      </c>
      <c r="I29" s="105"/>
      <c r="J29" s="106"/>
      <c r="K29" s="106"/>
      <c r="L29" s="106"/>
      <c r="M29" s="102">
        <v>196.44</v>
      </c>
      <c r="N29" s="103" t="s">
        <v>870</v>
      </c>
    </row>
    <row r="30" spans="1:14" s="104" customFormat="1" ht="11.4" customHeight="1" x14ac:dyDescent="0.25">
      <c r="A30" s="105" t="s">
        <v>303</v>
      </c>
      <c r="B30" s="105" t="s">
        <v>276</v>
      </c>
      <c r="C30" s="106" t="s">
        <v>304</v>
      </c>
      <c r="D30" s="105" t="s">
        <v>284</v>
      </c>
      <c r="E30" s="106"/>
      <c r="F30" s="105" t="s">
        <v>253</v>
      </c>
      <c r="G30" s="105" t="s">
        <v>270</v>
      </c>
      <c r="H30" s="105" t="s">
        <v>270</v>
      </c>
      <c r="I30" s="105" t="s">
        <v>255</v>
      </c>
      <c r="J30" s="106"/>
      <c r="K30" s="106"/>
      <c r="L30" s="106"/>
      <c r="M30" s="102">
        <v>217.36</v>
      </c>
      <c r="N30" s="103" t="s">
        <v>870</v>
      </c>
    </row>
    <row r="31" spans="1:14" s="104" customFormat="1" ht="11.4" customHeight="1" x14ac:dyDescent="0.25">
      <c r="A31" s="107" t="s">
        <v>305</v>
      </c>
      <c r="B31" s="107" t="s">
        <v>306</v>
      </c>
      <c r="C31" s="108"/>
      <c r="D31" s="108"/>
      <c r="E31" s="108"/>
      <c r="F31" s="108"/>
      <c r="G31" s="107"/>
      <c r="H31" s="107"/>
      <c r="I31" s="107"/>
      <c r="J31" s="108"/>
      <c r="K31" s="108"/>
      <c r="L31" s="108"/>
      <c r="M31" s="102"/>
    </row>
    <row r="32" spans="1:14" s="104" customFormat="1" ht="11.4" customHeight="1" x14ac:dyDescent="0.25">
      <c r="A32" s="105" t="s">
        <v>307</v>
      </c>
      <c r="B32" s="105" t="s">
        <v>289</v>
      </c>
      <c r="C32" s="106" t="s">
        <v>308</v>
      </c>
      <c r="D32" s="105" t="s">
        <v>284</v>
      </c>
      <c r="E32" s="106"/>
      <c r="F32" s="105" t="s">
        <v>253</v>
      </c>
      <c r="G32" s="105" t="s">
        <v>270</v>
      </c>
      <c r="H32" s="105" t="s">
        <v>270</v>
      </c>
      <c r="I32" s="105"/>
      <c r="J32" s="105" t="s">
        <v>256</v>
      </c>
      <c r="K32" s="106"/>
      <c r="L32" s="106"/>
      <c r="M32" s="102">
        <v>290.24</v>
      </c>
      <c r="N32" s="103" t="s">
        <v>870</v>
      </c>
    </row>
    <row r="33" spans="1:14" s="104" customFormat="1" ht="11.4" customHeight="1" x14ac:dyDescent="0.25">
      <c r="A33" s="105" t="s">
        <v>309</v>
      </c>
      <c r="B33" s="105" t="s">
        <v>289</v>
      </c>
      <c r="C33" s="106" t="s">
        <v>310</v>
      </c>
      <c r="D33" s="105" t="s">
        <v>284</v>
      </c>
      <c r="E33" s="106"/>
      <c r="F33" s="105" t="s">
        <v>253</v>
      </c>
      <c r="G33" s="105" t="s">
        <v>270</v>
      </c>
      <c r="H33" s="105" t="s">
        <v>270</v>
      </c>
      <c r="I33" s="105"/>
      <c r="J33" s="105" t="s">
        <v>256</v>
      </c>
      <c r="K33" s="106"/>
      <c r="L33" s="106"/>
      <c r="M33" s="102">
        <v>290.24</v>
      </c>
      <c r="N33" s="103" t="s">
        <v>870</v>
      </c>
    </row>
    <row r="34" spans="1:14" s="104" customFormat="1" ht="11.4" customHeight="1" x14ac:dyDescent="0.25">
      <c r="A34" s="105" t="s">
        <v>311</v>
      </c>
      <c r="B34" s="105" t="s">
        <v>267</v>
      </c>
      <c r="C34" s="106" t="s">
        <v>312</v>
      </c>
      <c r="D34" s="105" t="s">
        <v>287</v>
      </c>
      <c r="E34" s="106"/>
      <c r="F34" s="106"/>
      <c r="G34" s="105" t="s">
        <v>270</v>
      </c>
      <c r="H34" s="105" t="s">
        <v>270</v>
      </c>
      <c r="I34" s="105"/>
      <c r="J34" s="105" t="s">
        <v>256</v>
      </c>
      <c r="K34" s="106"/>
      <c r="L34" s="106"/>
      <c r="M34" s="102">
        <v>265.86</v>
      </c>
      <c r="N34" s="103" t="s">
        <v>870</v>
      </c>
    </row>
    <row r="35" spans="1:14" s="104" customFormat="1" ht="11.4" customHeight="1" x14ac:dyDescent="0.25">
      <c r="A35" s="105" t="s">
        <v>313</v>
      </c>
      <c r="B35" s="105" t="s">
        <v>289</v>
      </c>
      <c r="C35" s="106" t="s">
        <v>314</v>
      </c>
      <c r="D35" s="105" t="s">
        <v>284</v>
      </c>
      <c r="E35" s="106"/>
      <c r="F35" s="105" t="s">
        <v>253</v>
      </c>
      <c r="G35" s="105" t="s">
        <v>270</v>
      </c>
      <c r="H35" s="105" t="s">
        <v>270</v>
      </c>
      <c r="I35" s="105"/>
      <c r="J35" s="105" t="s">
        <v>256</v>
      </c>
      <c r="K35" s="106"/>
      <c r="L35" s="106"/>
      <c r="M35" s="102">
        <v>290.24</v>
      </c>
      <c r="N35" s="103" t="s">
        <v>870</v>
      </c>
    </row>
    <row r="36" spans="1:14" s="104" customFormat="1" ht="11.4" customHeight="1" x14ac:dyDescent="0.25">
      <c r="A36" s="105" t="s">
        <v>315</v>
      </c>
      <c r="B36" s="105" t="s">
        <v>289</v>
      </c>
      <c r="C36" s="106" t="s">
        <v>316</v>
      </c>
      <c r="D36" s="105" t="s">
        <v>284</v>
      </c>
      <c r="E36" s="106"/>
      <c r="F36" s="105" t="s">
        <v>253</v>
      </c>
      <c r="G36" s="105" t="s">
        <v>270</v>
      </c>
      <c r="H36" s="105" t="s">
        <v>270</v>
      </c>
      <c r="I36" s="105"/>
      <c r="J36" s="105" t="s">
        <v>256</v>
      </c>
      <c r="K36" s="106"/>
      <c r="L36" s="106"/>
      <c r="M36" s="102">
        <v>290.24</v>
      </c>
      <c r="N36" s="103" t="s">
        <v>870</v>
      </c>
    </row>
    <row r="37" spans="1:14" s="104" customFormat="1" ht="11.4" customHeight="1" x14ac:dyDescent="0.25">
      <c r="A37" s="105" t="s">
        <v>317</v>
      </c>
      <c r="B37" s="105" t="s">
        <v>267</v>
      </c>
      <c r="C37" s="106" t="s">
        <v>318</v>
      </c>
      <c r="D37" s="105" t="s">
        <v>287</v>
      </c>
      <c r="E37" s="106"/>
      <c r="F37" s="106"/>
      <c r="G37" s="105" t="s">
        <v>270</v>
      </c>
      <c r="H37" s="105" t="s">
        <v>270</v>
      </c>
      <c r="I37" s="105"/>
      <c r="J37" s="105" t="s">
        <v>256</v>
      </c>
      <c r="K37" s="106"/>
      <c r="L37" s="106"/>
      <c r="M37" s="102">
        <v>265.86</v>
      </c>
      <c r="N37" s="103" t="s">
        <v>870</v>
      </c>
    </row>
    <row r="38" spans="1:14" s="104" customFormat="1" ht="11.4" customHeight="1" x14ac:dyDescent="0.25">
      <c r="A38" s="105" t="s">
        <v>319</v>
      </c>
      <c r="B38" s="105" t="s">
        <v>289</v>
      </c>
      <c r="C38" s="106" t="s">
        <v>320</v>
      </c>
      <c r="D38" s="105" t="s">
        <v>284</v>
      </c>
      <c r="E38" s="106"/>
      <c r="F38" s="105" t="s">
        <v>253</v>
      </c>
      <c r="G38" s="105" t="s">
        <v>270</v>
      </c>
      <c r="H38" s="105" t="s">
        <v>270</v>
      </c>
      <c r="I38" s="105"/>
      <c r="J38" s="105" t="s">
        <v>256</v>
      </c>
      <c r="K38" s="106"/>
      <c r="L38" s="106"/>
      <c r="M38" s="102">
        <v>290.24</v>
      </c>
      <c r="N38" s="103" t="s">
        <v>870</v>
      </c>
    </row>
    <row r="39" spans="1:14" s="104" customFormat="1" ht="11.4" customHeight="1" x14ac:dyDescent="0.25">
      <c r="A39" s="105" t="s">
        <v>321</v>
      </c>
      <c r="B39" s="105" t="s">
        <v>267</v>
      </c>
      <c r="C39" s="106" t="s">
        <v>322</v>
      </c>
      <c r="D39" s="105" t="s">
        <v>252</v>
      </c>
      <c r="E39" s="106"/>
      <c r="F39" s="106"/>
      <c r="G39" s="105" t="s">
        <v>270</v>
      </c>
      <c r="H39" s="105" t="s">
        <v>270</v>
      </c>
      <c r="I39" s="105" t="s">
        <v>255</v>
      </c>
      <c r="J39" s="105" t="s">
        <v>256</v>
      </c>
      <c r="K39" s="106"/>
      <c r="L39" s="106"/>
      <c r="M39" s="102">
        <v>263.45999999999998</v>
      </c>
      <c r="N39" s="103" t="s">
        <v>870</v>
      </c>
    </row>
    <row r="40" spans="1:14" s="104" customFormat="1" ht="20.399999999999999" x14ac:dyDescent="0.25">
      <c r="A40" s="100" t="s">
        <v>323</v>
      </c>
      <c r="B40" s="100" t="s">
        <v>250</v>
      </c>
      <c r="C40" s="101" t="s">
        <v>324</v>
      </c>
      <c r="D40" s="100" t="s">
        <v>252</v>
      </c>
      <c r="E40" s="101"/>
      <c r="F40" s="101"/>
      <c r="G40" s="100" t="s">
        <v>254</v>
      </c>
      <c r="H40" s="100" t="s">
        <v>254</v>
      </c>
      <c r="I40" s="100" t="s">
        <v>255</v>
      </c>
      <c r="J40" s="100" t="s">
        <v>256</v>
      </c>
      <c r="K40" s="101"/>
      <c r="L40" s="101"/>
      <c r="M40" s="102">
        <v>564.54999999999995</v>
      </c>
      <c r="N40" s="103" t="s">
        <v>864</v>
      </c>
    </row>
    <row r="41" spans="1:14" s="104" customFormat="1" ht="20.399999999999999" x14ac:dyDescent="0.25">
      <c r="A41" s="100" t="s">
        <v>325</v>
      </c>
      <c r="B41" s="100" t="s">
        <v>326</v>
      </c>
      <c r="C41" s="101" t="s">
        <v>327</v>
      </c>
      <c r="D41" s="100" t="s">
        <v>284</v>
      </c>
      <c r="E41" s="101"/>
      <c r="F41" s="100" t="s">
        <v>253</v>
      </c>
      <c r="G41" s="100" t="s">
        <v>254</v>
      </c>
      <c r="H41" s="100" t="s">
        <v>254</v>
      </c>
      <c r="I41" s="100" t="s">
        <v>255</v>
      </c>
      <c r="J41" s="100" t="s">
        <v>256</v>
      </c>
      <c r="K41" s="100" t="s">
        <v>257</v>
      </c>
      <c r="L41" s="101"/>
      <c r="M41" s="102">
        <v>623.53</v>
      </c>
      <c r="N41" s="103" t="s">
        <v>864</v>
      </c>
    </row>
    <row r="42" spans="1:14" s="104" customFormat="1" ht="20.399999999999999" x14ac:dyDescent="0.25">
      <c r="A42" s="100" t="s">
        <v>328</v>
      </c>
      <c r="B42" s="100" t="s">
        <v>329</v>
      </c>
      <c r="C42" s="101" t="s">
        <v>330</v>
      </c>
      <c r="D42" s="100" t="s">
        <v>287</v>
      </c>
      <c r="E42" s="101"/>
      <c r="F42" s="101"/>
      <c r="G42" s="100" t="s">
        <v>254</v>
      </c>
      <c r="H42" s="100" t="s">
        <v>254</v>
      </c>
      <c r="I42" s="100"/>
      <c r="J42" s="100" t="s">
        <v>256</v>
      </c>
      <c r="K42" s="101"/>
      <c r="L42" s="101"/>
      <c r="M42" s="102">
        <v>567.47</v>
      </c>
      <c r="N42" s="103" t="s">
        <v>864</v>
      </c>
    </row>
    <row r="43" spans="1:14" s="104" customFormat="1" ht="20.399999999999999" x14ac:dyDescent="0.25">
      <c r="A43" s="100" t="s">
        <v>331</v>
      </c>
      <c r="B43" s="100" t="s">
        <v>243</v>
      </c>
      <c r="C43" s="101" t="s">
        <v>332</v>
      </c>
      <c r="D43" s="100" t="s">
        <v>252</v>
      </c>
      <c r="E43" s="101"/>
      <c r="F43" s="101"/>
      <c r="G43" s="100" t="s">
        <v>254</v>
      </c>
      <c r="H43" s="100" t="s">
        <v>254</v>
      </c>
      <c r="I43" s="100"/>
      <c r="J43" s="101"/>
      <c r="K43" s="101"/>
      <c r="L43" s="101"/>
      <c r="M43" s="102">
        <v>530.5</v>
      </c>
      <c r="N43" s="103" t="s">
        <v>864</v>
      </c>
    </row>
    <row r="44" spans="1:14" s="104" customFormat="1" ht="20.399999999999999" x14ac:dyDescent="0.25">
      <c r="A44" s="100" t="s">
        <v>333</v>
      </c>
      <c r="B44" s="100" t="s">
        <v>243</v>
      </c>
      <c r="C44" s="101" t="s">
        <v>334</v>
      </c>
      <c r="D44" s="100" t="s">
        <v>302</v>
      </c>
      <c r="E44" s="101"/>
      <c r="F44" s="101"/>
      <c r="G44" s="100" t="s">
        <v>254</v>
      </c>
      <c r="H44" s="100" t="s">
        <v>254</v>
      </c>
      <c r="I44" s="100" t="s">
        <v>255</v>
      </c>
      <c r="J44" s="100" t="s">
        <v>256</v>
      </c>
      <c r="K44" s="101"/>
      <c r="L44" s="101"/>
      <c r="M44" s="102">
        <v>558.71</v>
      </c>
      <c r="N44" s="103" t="s">
        <v>864</v>
      </c>
    </row>
    <row r="45" spans="1:14" s="104" customFormat="1" ht="20.399999999999999" x14ac:dyDescent="0.25">
      <c r="A45" s="100" t="s">
        <v>335</v>
      </c>
      <c r="B45" s="100" t="s">
        <v>243</v>
      </c>
      <c r="C45" s="101" t="s">
        <v>336</v>
      </c>
      <c r="D45" s="100" t="s">
        <v>252</v>
      </c>
      <c r="E45" s="101"/>
      <c r="F45" s="101"/>
      <c r="G45" s="100" t="s">
        <v>254</v>
      </c>
      <c r="H45" s="100" t="s">
        <v>254</v>
      </c>
      <c r="I45" s="100"/>
      <c r="J45" s="100" t="s">
        <v>256</v>
      </c>
      <c r="K45" s="101"/>
      <c r="L45" s="101"/>
      <c r="M45" s="102">
        <v>564.54999999999995</v>
      </c>
      <c r="N45" s="103" t="s">
        <v>864</v>
      </c>
    </row>
    <row r="46" spans="1:14" s="104" customFormat="1" ht="20.399999999999999" x14ac:dyDescent="0.25">
      <c r="A46" s="100" t="s">
        <v>337</v>
      </c>
      <c r="B46" s="100" t="s">
        <v>243</v>
      </c>
      <c r="C46" s="101" t="s">
        <v>338</v>
      </c>
      <c r="D46" s="100" t="s">
        <v>302</v>
      </c>
      <c r="E46" s="101"/>
      <c r="F46" s="101"/>
      <c r="G46" s="100" t="s">
        <v>254</v>
      </c>
      <c r="H46" s="100" t="s">
        <v>254</v>
      </c>
      <c r="I46" s="100" t="s">
        <v>255</v>
      </c>
      <c r="J46" s="100" t="s">
        <v>256</v>
      </c>
      <c r="K46" s="101"/>
      <c r="L46" s="101"/>
      <c r="M46" s="102">
        <v>558.71</v>
      </c>
      <c r="N46" s="103" t="s">
        <v>864</v>
      </c>
    </row>
    <row r="47" spans="1:14" s="104" customFormat="1" ht="20.399999999999999" x14ac:dyDescent="0.25">
      <c r="A47" s="100" t="s">
        <v>339</v>
      </c>
      <c r="B47" s="100" t="s">
        <v>243</v>
      </c>
      <c r="C47" s="101" t="s">
        <v>340</v>
      </c>
      <c r="D47" s="100" t="s">
        <v>302</v>
      </c>
      <c r="E47" s="101"/>
      <c r="F47" s="101"/>
      <c r="G47" s="100" t="s">
        <v>254</v>
      </c>
      <c r="H47" s="100" t="s">
        <v>254</v>
      </c>
      <c r="I47" s="100"/>
      <c r="J47" s="101"/>
      <c r="K47" s="101"/>
      <c r="L47" s="101"/>
      <c r="M47" s="102">
        <v>524.66</v>
      </c>
      <c r="N47" s="103" t="s">
        <v>864</v>
      </c>
    </row>
    <row r="48" spans="1:14" s="104" customFormat="1" ht="20.399999999999999" x14ac:dyDescent="0.25">
      <c r="A48" s="100" t="s">
        <v>341</v>
      </c>
      <c r="B48" s="100" t="s">
        <v>250</v>
      </c>
      <c r="C48" s="101" t="s">
        <v>342</v>
      </c>
      <c r="D48" s="100" t="s">
        <v>343</v>
      </c>
      <c r="E48" s="101"/>
      <c r="F48" s="101"/>
      <c r="G48" s="100" t="s">
        <v>254</v>
      </c>
      <c r="H48" s="100" t="s">
        <v>254</v>
      </c>
      <c r="I48" s="100"/>
      <c r="J48" s="101"/>
      <c r="K48" s="101"/>
      <c r="L48" s="101"/>
      <c r="M48" s="102">
        <v>519.41</v>
      </c>
      <c r="N48" s="103" t="s">
        <v>864</v>
      </c>
    </row>
    <row r="49" spans="1:14" s="104" customFormat="1" ht="20.399999999999999" x14ac:dyDescent="0.25">
      <c r="A49" s="100" t="s">
        <v>344</v>
      </c>
      <c r="B49" s="100" t="s">
        <v>250</v>
      </c>
      <c r="C49" s="101" t="s">
        <v>342</v>
      </c>
      <c r="D49" s="100" t="s">
        <v>343</v>
      </c>
      <c r="E49" s="101"/>
      <c r="F49" s="101"/>
      <c r="G49" s="100" t="s">
        <v>254</v>
      </c>
      <c r="H49" s="100" t="s">
        <v>254</v>
      </c>
      <c r="I49" s="100"/>
      <c r="J49" s="101"/>
      <c r="K49" s="101"/>
      <c r="L49" s="101"/>
      <c r="M49" s="102">
        <v>519.41</v>
      </c>
      <c r="N49" s="103" t="s">
        <v>864</v>
      </c>
    </row>
    <row r="50" spans="1:14" s="104" customFormat="1" ht="10.199999999999999" x14ac:dyDescent="0.25">
      <c r="A50" s="109" t="s">
        <v>345</v>
      </c>
      <c r="B50" s="109" t="s">
        <v>346</v>
      </c>
      <c r="C50" s="110" t="s">
        <v>347</v>
      </c>
      <c r="D50" s="109" t="s">
        <v>348</v>
      </c>
      <c r="E50" s="110"/>
      <c r="F50" s="110"/>
      <c r="G50" s="109" t="s">
        <v>254</v>
      </c>
      <c r="H50" s="109" t="s">
        <v>254</v>
      </c>
      <c r="I50" s="109"/>
      <c r="J50" s="110"/>
      <c r="K50" s="110"/>
      <c r="L50" s="110"/>
      <c r="M50" s="102">
        <v>0</v>
      </c>
      <c r="N50" s="104" t="s">
        <v>874</v>
      </c>
    </row>
    <row r="51" spans="1:14" s="104" customFormat="1" ht="10.199999999999999" x14ac:dyDescent="0.25">
      <c r="A51" s="109" t="s">
        <v>349</v>
      </c>
      <c r="B51" s="109" t="s">
        <v>346</v>
      </c>
      <c r="C51" s="110" t="s">
        <v>347</v>
      </c>
      <c r="D51" s="109" t="s">
        <v>348</v>
      </c>
      <c r="E51" s="110"/>
      <c r="F51" s="110"/>
      <c r="G51" s="109" t="s">
        <v>254</v>
      </c>
      <c r="H51" s="109" t="s">
        <v>254</v>
      </c>
      <c r="I51" s="109"/>
      <c r="J51" s="110"/>
      <c r="K51" s="110"/>
      <c r="L51" s="110"/>
      <c r="M51" s="102">
        <v>0</v>
      </c>
      <c r="N51" s="104" t="s">
        <v>874</v>
      </c>
    </row>
    <row r="52" spans="1:14" s="104" customFormat="1" ht="10.199999999999999" x14ac:dyDescent="0.25">
      <c r="A52" s="109" t="s">
        <v>350</v>
      </c>
      <c r="B52" s="109" t="s">
        <v>346</v>
      </c>
      <c r="C52" s="110" t="s">
        <v>347</v>
      </c>
      <c r="D52" s="109" t="s">
        <v>348</v>
      </c>
      <c r="E52" s="110"/>
      <c r="F52" s="110"/>
      <c r="G52" s="109" t="s">
        <v>254</v>
      </c>
      <c r="H52" s="109" t="s">
        <v>254</v>
      </c>
      <c r="I52" s="109"/>
      <c r="J52" s="110"/>
      <c r="K52" s="110"/>
      <c r="L52" s="110"/>
      <c r="M52" s="102">
        <v>0</v>
      </c>
      <c r="N52" s="104" t="s">
        <v>874</v>
      </c>
    </row>
    <row r="53" spans="1:14" s="104" customFormat="1" ht="10.199999999999999" x14ac:dyDescent="0.25">
      <c r="A53" s="109" t="s">
        <v>351</v>
      </c>
      <c r="B53" s="109" t="s">
        <v>346</v>
      </c>
      <c r="C53" s="110" t="s">
        <v>347</v>
      </c>
      <c r="D53" s="109" t="s">
        <v>348</v>
      </c>
      <c r="E53" s="110"/>
      <c r="F53" s="110"/>
      <c r="G53" s="109" t="s">
        <v>254</v>
      </c>
      <c r="H53" s="109" t="s">
        <v>254</v>
      </c>
      <c r="I53" s="109"/>
      <c r="J53" s="110"/>
      <c r="K53" s="110"/>
      <c r="L53" s="110"/>
      <c r="M53" s="102">
        <v>0</v>
      </c>
      <c r="N53" s="104" t="s">
        <v>874</v>
      </c>
    </row>
    <row r="54" spans="1:14" s="104" customFormat="1" ht="10.199999999999999" x14ac:dyDescent="0.25">
      <c r="A54" s="109" t="s">
        <v>352</v>
      </c>
      <c r="B54" s="109" t="s">
        <v>346</v>
      </c>
      <c r="C54" s="110" t="s">
        <v>347</v>
      </c>
      <c r="D54" s="109" t="s">
        <v>348</v>
      </c>
      <c r="E54" s="110"/>
      <c r="F54" s="110"/>
      <c r="G54" s="109" t="s">
        <v>254</v>
      </c>
      <c r="H54" s="109" t="s">
        <v>254</v>
      </c>
      <c r="I54" s="109"/>
      <c r="J54" s="110"/>
      <c r="K54" s="110"/>
      <c r="L54" s="110"/>
      <c r="M54" s="102">
        <v>0</v>
      </c>
      <c r="N54" s="104" t="s">
        <v>874</v>
      </c>
    </row>
    <row r="55" spans="1:14" s="104" customFormat="1" ht="10.199999999999999" x14ac:dyDescent="0.25">
      <c r="A55" s="109" t="s">
        <v>353</v>
      </c>
      <c r="B55" s="109" t="s">
        <v>346</v>
      </c>
      <c r="C55" s="110" t="s">
        <v>347</v>
      </c>
      <c r="D55" s="109" t="s">
        <v>348</v>
      </c>
      <c r="E55" s="110"/>
      <c r="F55" s="111"/>
      <c r="G55" s="109" t="s">
        <v>254</v>
      </c>
      <c r="H55" s="109" t="s">
        <v>254</v>
      </c>
      <c r="I55" s="112"/>
      <c r="J55" s="111"/>
      <c r="K55" s="111"/>
      <c r="L55" s="110"/>
      <c r="M55" s="102">
        <v>0</v>
      </c>
      <c r="N55" s="104" t="s">
        <v>874</v>
      </c>
    </row>
    <row r="56" spans="1:14" s="104" customFormat="1" ht="10.199999999999999" x14ac:dyDescent="0.25">
      <c r="A56" s="109" t="s">
        <v>354</v>
      </c>
      <c r="B56" s="109" t="s">
        <v>346</v>
      </c>
      <c r="C56" s="110" t="s">
        <v>347</v>
      </c>
      <c r="D56" s="109" t="s">
        <v>348</v>
      </c>
      <c r="E56" s="110"/>
      <c r="F56" s="110"/>
      <c r="G56" s="109" t="s">
        <v>254</v>
      </c>
      <c r="H56" s="109" t="s">
        <v>254</v>
      </c>
      <c r="I56" s="109"/>
      <c r="J56" s="110"/>
      <c r="K56" s="110"/>
      <c r="L56" s="110"/>
      <c r="M56" s="102">
        <v>0</v>
      </c>
      <c r="N56" s="104" t="s">
        <v>874</v>
      </c>
    </row>
    <row r="57" spans="1:14" s="104" customFormat="1" ht="10.199999999999999" x14ac:dyDescent="0.25">
      <c r="A57" s="109" t="s">
        <v>355</v>
      </c>
      <c r="B57" s="109" t="s">
        <v>346</v>
      </c>
      <c r="C57" s="110" t="s">
        <v>347</v>
      </c>
      <c r="D57" s="109" t="s">
        <v>348</v>
      </c>
      <c r="E57" s="110"/>
      <c r="F57" s="110"/>
      <c r="G57" s="109" t="s">
        <v>254</v>
      </c>
      <c r="H57" s="109" t="s">
        <v>254</v>
      </c>
      <c r="I57" s="109"/>
      <c r="J57" s="110"/>
      <c r="K57" s="110"/>
      <c r="L57" s="110"/>
      <c r="M57" s="102">
        <v>0</v>
      </c>
      <c r="N57" s="104" t="s">
        <v>874</v>
      </c>
    </row>
    <row r="58" spans="1:14" s="104" customFormat="1" ht="10.199999999999999" x14ac:dyDescent="0.25">
      <c r="A58" s="109" t="s">
        <v>356</v>
      </c>
      <c r="B58" s="109" t="s">
        <v>346</v>
      </c>
      <c r="C58" s="110" t="s">
        <v>347</v>
      </c>
      <c r="D58" s="109" t="s">
        <v>348</v>
      </c>
      <c r="E58" s="110"/>
      <c r="F58" s="110"/>
      <c r="G58" s="109" t="s">
        <v>254</v>
      </c>
      <c r="H58" s="109" t="s">
        <v>254</v>
      </c>
      <c r="I58" s="109"/>
      <c r="J58" s="110"/>
      <c r="K58" s="110"/>
      <c r="L58" s="110"/>
      <c r="M58" s="102">
        <v>0</v>
      </c>
      <c r="N58" s="104" t="s">
        <v>874</v>
      </c>
    </row>
    <row r="59" spans="1:14" s="104" customFormat="1" ht="10.199999999999999" x14ac:dyDescent="0.25">
      <c r="A59" s="109" t="s">
        <v>357</v>
      </c>
      <c r="B59" s="109" t="s">
        <v>346</v>
      </c>
      <c r="C59" s="110" t="s">
        <v>347</v>
      </c>
      <c r="D59" s="109" t="s">
        <v>348</v>
      </c>
      <c r="E59" s="110"/>
      <c r="F59" s="110"/>
      <c r="G59" s="109" t="s">
        <v>254</v>
      </c>
      <c r="H59" s="109" t="s">
        <v>254</v>
      </c>
      <c r="I59" s="109"/>
      <c r="J59" s="110"/>
      <c r="K59" s="110"/>
      <c r="L59" s="110"/>
      <c r="M59" s="102">
        <v>0</v>
      </c>
      <c r="N59" s="104" t="s">
        <v>874</v>
      </c>
    </row>
    <row r="60" spans="1:14" s="104" customFormat="1" ht="10.199999999999999" x14ac:dyDescent="0.25">
      <c r="A60" s="109" t="s">
        <v>358</v>
      </c>
      <c r="B60" s="109" t="s">
        <v>346</v>
      </c>
      <c r="C60" s="110" t="s">
        <v>347</v>
      </c>
      <c r="D60" s="109" t="s">
        <v>348</v>
      </c>
      <c r="E60" s="110"/>
      <c r="F60" s="110"/>
      <c r="G60" s="109" t="s">
        <v>254</v>
      </c>
      <c r="H60" s="109" t="s">
        <v>254</v>
      </c>
      <c r="I60" s="109"/>
      <c r="J60" s="110"/>
      <c r="K60" s="110"/>
      <c r="L60" s="110"/>
      <c r="M60" s="102">
        <v>0</v>
      </c>
      <c r="N60" s="104" t="s">
        <v>874</v>
      </c>
    </row>
    <row r="61" spans="1:14" s="104" customFormat="1" ht="20.399999999999999" x14ac:dyDescent="0.25">
      <c r="A61" s="100" t="s">
        <v>359</v>
      </c>
      <c r="B61" s="100" t="s">
        <v>243</v>
      </c>
      <c r="C61" s="101" t="s">
        <v>360</v>
      </c>
      <c r="D61" s="100" t="s">
        <v>302</v>
      </c>
      <c r="E61" s="101"/>
      <c r="F61" s="101"/>
      <c r="G61" s="100" t="s">
        <v>254</v>
      </c>
      <c r="H61" s="100" t="s">
        <v>254</v>
      </c>
      <c r="I61" s="100"/>
      <c r="J61" s="101"/>
      <c r="K61" s="101"/>
      <c r="L61" s="101"/>
      <c r="M61" s="102">
        <v>524.66</v>
      </c>
      <c r="N61" s="103" t="s">
        <v>864</v>
      </c>
    </row>
    <row r="62" spans="1:14" s="104" customFormat="1" ht="20.399999999999999" x14ac:dyDescent="0.25">
      <c r="A62" s="100" t="s">
        <v>361</v>
      </c>
      <c r="B62" s="100" t="s">
        <v>362</v>
      </c>
      <c r="C62" s="101" t="s">
        <v>301</v>
      </c>
      <c r="D62" s="100" t="s">
        <v>363</v>
      </c>
      <c r="E62" s="101"/>
      <c r="F62" s="100" t="s">
        <v>253</v>
      </c>
      <c r="G62" s="100" t="s">
        <v>254</v>
      </c>
      <c r="H62" s="100" t="s">
        <v>254</v>
      </c>
      <c r="I62" s="100"/>
      <c r="J62" s="101"/>
      <c r="K62" s="101"/>
      <c r="L62" s="101"/>
      <c r="M62" s="102">
        <v>527</v>
      </c>
      <c r="N62" s="103" t="s">
        <v>864</v>
      </c>
    </row>
    <row r="63" spans="1:14" s="104" customFormat="1" ht="20.399999999999999" x14ac:dyDescent="0.25">
      <c r="A63" s="100" t="s">
        <v>364</v>
      </c>
      <c r="B63" s="100" t="s">
        <v>250</v>
      </c>
      <c r="C63" s="101" t="s">
        <v>365</v>
      </c>
      <c r="D63" s="100" t="s">
        <v>343</v>
      </c>
      <c r="E63" s="101"/>
      <c r="F63" s="101"/>
      <c r="G63" s="100" t="s">
        <v>254</v>
      </c>
      <c r="H63" s="100" t="s">
        <v>254</v>
      </c>
      <c r="I63" s="100"/>
      <c r="J63" s="101"/>
      <c r="K63" s="101"/>
      <c r="L63" s="101"/>
      <c r="M63" s="102">
        <v>519.41</v>
      </c>
      <c r="N63" s="103" t="s">
        <v>864</v>
      </c>
    </row>
    <row r="64" spans="1:14" s="104" customFormat="1" ht="20.399999999999999" x14ac:dyDescent="0.25">
      <c r="A64" s="100" t="s">
        <v>366</v>
      </c>
      <c r="B64" s="100" t="s">
        <v>250</v>
      </c>
      <c r="C64" s="101" t="s">
        <v>365</v>
      </c>
      <c r="D64" s="100" t="s">
        <v>343</v>
      </c>
      <c r="E64" s="101"/>
      <c r="F64" s="101"/>
      <c r="G64" s="100" t="s">
        <v>254</v>
      </c>
      <c r="H64" s="100" t="s">
        <v>254</v>
      </c>
      <c r="I64" s="100"/>
      <c r="J64" s="101"/>
      <c r="K64" s="101"/>
      <c r="L64" s="101"/>
      <c r="M64" s="102">
        <v>519.41</v>
      </c>
      <c r="N64" s="103" t="s">
        <v>864</v>
      </c>
    </row>
    <row r="65" spans="1:14" s="104" customFormat="1" ht="10.199999999999999" x14ac:dyDescent="0.25">
      <c r="A65" s="109" t="s">
        <v>367</v>
      </c>
      <c r="B65" s="109" t="s">
        <v>346</v>
      </c>
      <c r="C65" s="110" t="s">
        <v>368</v>
      </c>
      <c r="D65" s="109" t="s">
        <v>348</v>
      </c>
      <c r="E65" s="110"/>
      <c r="F65" s="110"/>
      <c r="G65" s="109" t="s">
        <v>254</v>
      </c>
      <c r="H65" s="109" t="s">
        <v>254</v>
      </c>
      <c r="I65" s="109"/>
      <c r="J65" s="110"/>
      <c r="K65" s="110"/>
      <c r="L65" s="110"/>
      <c r="M65" s="102">
        <v>0</v>
      </c>
      <c r="N65" s="104" t="s">
        <v>874</v>
      </c>
    </row>
    <row r="66" spans="1:14" s="104" customFormat="1" ht="10.199999999999999" x14ac:dyDescent="0.25">
      <c r="A66" s="109" t="s">
        <v>369</v>
      </c>
      <c r="B66" s="109" t="s">
        <v>346</v>
      </c>
      <c r="C66" s="110" t="s">
        <v>368</v>
      </c>
      <c r="D66" s="109" t="s">
        <v>348</v>
      </c>
      <c r="E66" s="110"/>
      <c r="F66" s="110"/>
      <c r="G66" s="109" t="s">
        <v>254</v>
      </c>
      <c r="H66" s="109" t="s">
        <v>254</v>
      </c>
      <c r="I66" s="109"/>
      <c r="J66" s="110"/>
      <c r="K66" s="110"/>
      <c r="L66" s="110"/>
      <c r="M66" s="102">
        <v>0</v>
      </c>
      <c r="N66" s="104" t="s">
        <v>874</v>
      </c>
    </row>
    <row r="67" spans="1:14" s="104" customFormat="1" ht="10.199999999999999" x14ac:dyDescent="0.25">
      <c r="A67" s="109" t="s">
        <v>370</v>
      </c>
      <c r="B67" s="109" t="s">
        <v>346</v>
      </c>
      <c r="C67" s="110" t="s">
        <v>368</v>
      </c>
      <c r="D67" s="109" t="s">
        <v>348</v>
      </c>
      <c r="E67" s="110"/>
      <c r="F67" s="110"/>
      <c r="G67" s="109" t="s">
        <v>254</v>
      </c>
      <c r="H67" s="109" t="s">
        <v>254</v>
      </c>
      <c r="I67" s="109"/>
      <c r="J67" s="110"/>
      <c r="K67" s="110"/>
      <c r="L67" s="110"/>
      <c r="M67" s="102">
        <v>0</v>
      </c>
      <c r="N67" s="104" t="s">
        <v>874</v>
      </c>
    </row>
    <row r="68" spans="1:14" s="104" customFormat="1" ht="10.199999999999999" x14ac:dyDescent="0.25">
      <c r="A68" s="109" t="s">
        <v>371</v>
      </c>
      <c r="B68" s="109" t="s">
        <v>346</v>
      </c>
      <c r="C68" s="110" t="s">
        <v>368</v>
      </c>
      <c r="D68" s="109" t="s">
        <v>348</v>
      </c>
      <c r="E68" s="110"/>
      <c r="F68" s="110"/>
      <c r="G68" s="109" t="s">
        <v>254</v>
      </c>
      <c r="H68" s="109" t="s">
        <v>254</v>
      </c>
      <c r="I68" s="109"/>
      <c r="J68" s="110"/>
      <c r="K68" s="110"/>
      <c r="L68" s="110"/>
      <c r="M68" s="102">
        <v>0</v>
      </c>
      <c r="N68" s="104" t="s">
        <v>874</v>
      </c>
    </row>
    <row r="69" spans="1:14" s="104" customFormat="1" ht="10.199999999999999" x14ac:dyDescent="0.25">
      <c r="A69" s="109" t="s">
        <v>372</v>
      </c>
      <c r="B69" s="109" t="s">
        <v>346</v>
      </c>
      <c r="C69" s="110" t="s">
        <v>368</v>
      </c>
      <c r="D69" s="109" t="s">
        <v>348</v>
      </c>
      <c r="E69" s="110"/>
      <c r="F69" s="110"/>
      <c r="G69" s="109" t="s">
        <v>254</v>
      </c>
      <c r="H69" s="109" t="s">
        <v>254</v>
      </c>
      <c r="I69" s="109"/>
      <c r="J69" s="110"/>
      <c r="K69" s="110"/>
      <c r="L69" s="110"/>
      <c r="M69" s="102">
        <v>0</v>
      </c>
      <c r="N69" s="104" t="s">
        <v>874</v>
      </c>
    </row>
    <row r="70" spans="1:14" s="104" customFormat="1" ht="10.199999999999999" x14ac:dyDescent="0.25">
      <c r="A70" s="107" t="s">
        <v>373</v>
      </c>
      <c r="B70" s="107" t="s">
        <v>306</v>
      </c>
      <c r="C70" s="108"/>
      <c r="D70" s="108"/>
      <c r="E70" s="108"/>
      <c r="F70" s="108"/>
      <c r="G70" s="107"/>
      <c r="H70" s="107"/>
      <c r="I70" s="107"/>
      <c r="J70" s="108"/>
      <c r="K70" s="108"/>
      <c r="L70" s="108"/>
      <c r="M70" s="102"/>
    </row>
    <row r="71" spans="1:14" s="104" customFormat="1" ht="10.199999999999999" x14ac:dyDescent="0.25">
      <c r="A71" s="109" t="s">
        <v>374</v>
      </c>
      <c r="B71" s="109" t="s">
        <v>346</v>
      </c>
      <c r="C71" s="110" t="s">
        <v>368</v>
      </c>
      <c r="D71" s="109" t="s">
        <v>348</v>
      </c>
      <c r="E71" s="110"/>
      <c r="F71" s="110"/>
      <c r="G71" s="109" t="s">
        <v>254</v>
      </c>
      <c r="H71" s="109" t="s">
        <v>254</v>
      </c>
      <c r="I71" s="109"/>
      <c r="J71" s="110"/>
      <c r="K71" s="110"/>
      <c r="L71" s="110"/>
      <c r="M71" s="102">
        <v>0</v>
      </c>
      <c r="N71" s="104" t="s">
        <v>874</v>
      </c>
    </row>
    <row r="72" spans="1:14" s="104" customFormat="1" ht="10.199999999999999" x14ac:dyDescent="0.25">
      <c r="A72" s="109" t="s">
        <v>375</v>
      </c>
      <c r="B72" s="109" t="s">
        <v>346</v>
      </c>
      <c r="C72" s="110" t="s">
        <v>368</v>
      </c>
      <c r="D72" s="109" t="s">
        <v>348</v>
      </c>
      <c r="E72" s="110"/>
      <c r="F72" s="110"/>
      <c r="G72" s="109" t="s">
        <v>254</v>
      </c>
      <c r="H72" s="109" t="s">
        <v>254</v>
      </c>
      <c r="I72" s="109"/>
      <c r="J72" s="110"/>
      <c r="K72" s="110"/>
      <c r="L72" s="110"/>
      <c r="M72" s="102">
        <v>0</v>
      </c>
      <c r="N72" s="104" t="s">
        <v>874</v>
      </c>
    </row>
    <row r="73" spans="1:14" s="104" customFormat="1" ht="10.199999999999999" x14ac:dyDescent="0.25">
      <c r="A73" s="109" t="s">
        <v>376</v>
      </c>
      <c r="B73" s="109" t="s">
        <v>346</v>
      </c>
      <c r="C73" s="110" t="s">
        <v>368</v>
      </c>
      <c r="D73" s="109" t="s">
        <v>348</v>
      </c>
      <c r="E73" s="110"/>
      <c r="F73" s="110"/>
      <c r="G73" s="109" t="s">
        <v>254</v>
      </c>
      <c r="H73" s="109" t="s">
        <v>254</v>
      </c>
      <c r="I73" s="109"/>
      <c r="J73" s="110"/>
      <c r="K73" s="110"/>
      <c r="L73" s="110"/>
      <c r="M73" s="102">
        <v>0</v>
      </c>
      <c r="N73" s="104" t="s">
        <v>874</v>
      </c>
    </row>
    <row r="74" spans="1:14" s="104" customFormat="1" ht="10.199999999999999" x14ac:dyDescent="0.25">
      <c r="A74" s="109" t="s">
        <v>377</v>
      </c>
      <c r="B74" s="109" t="s">
        <v>346</v>
      </c>
      <c r="C74" s="110" t="s">
        <v>368</v>
      </c>
      <c r="D74" s="109" t="s">
        <v>348</v>
      </c>
      <c r="E74" s="110"/>
      <c r="F74" s="110"/>
      <c r="G74" s="109" t="s">
        <v>254</v>
      </c>
      <c r="H74" s="109" t="s">
        <v>254</v>
      </c>
      <c r="I74" s="109"/>
      <c r="J74" s="110"/>
      <c r="K74" s="110"/>
      <c r="L74" s="110"/>
      <c r="M74" s="102">
        <v>0</v>
      </c>
      <c r="N74" s="104" t="s">
        <v>874</v>
      </c>
    </row>
    <row r="75" spans="1:14" s="104" customFormat="1" ht="10.199999999999999" x14ac:dyDescent="0.25">
      <c r="A75" s="109" t="s">
        <v>378</v>
      </c>
      <c r="B75" s="109" t="s">
        <v>346</v>
      </c>
      <c r="C75" s="110" t="s">
        <v>368</v>
      </c>
      <c r="D75" s="109" t="s">
        <v>348</v>
      </c>
      <c r="E75" s="110"/>
      <c r="F75" s="110"/>
      <c r="G75" s="109" t="s">
        <v>254</v>
      </c>
      <c r="H75" s="109" t="s">
        <v>254</v>
      </c>
      <c r="I75" s="109"/>
      <c r="J75" s="110"/>
      <c r="K75" s="110"/>
      <c r="L75" s="110"/>
      <c r="M75" s="102">
        <v>0</v>
      </c>
      <c r="N75" s="104" t="s">
        <v>874</v>
      </c>
    </row>
    <row r="76" spans="1:14" s="104" customFormat="1" ht="10.199999999999999" x14ac:dyDescent="0.25">
      <c r="A76" s="109" t="s">
        <v>379</v>
      </c>
      <c r="B76" s="109" t="s">
        <v>346</v>
      </c>
      <c r="C76" s="110" t="s">
        <v>368</v>
      </c>
      <c r="D76" s="109" t="s">
        <v>348</v>
      </c>
      <c r="E76" s="110"/>
      <c r="F76" s="110"/>
      <c r="G76" s="109" t="s">
        <v>254</v>
      </c>
      <c r="H76" s="109" t="s">
        <v>254</v>
      </c>
      <c r="I76" s="109"/>
      <c r="J76" s="110"/>
      <c r="K76" s="110"/>
      <c r="L76" s="110"/>
      <c r="M76" s="102">
        <v>0</v>
      </c>
      <c r="N76" s="104" t="s">
        <v>874</v>
      </c>
    </row>
    <row r="77" spans="1:14" s="104" customFormat="1" ht="10.199999999999999" x14ac:dyDescent="0.25">
      <c r="A77" s="109" t="s">
        <v>380</v>
      </c>
      <c r="B77" s="109" t="s">
        <v>346</v>
      </c>
      <c r="C77" s="110" t="s">
        <v>368</v>
      </c>
      <c r="D77" s="109" t="s">
        <v>348</v>
      </c>
      <c r="E77" s="110"/>
      <c r="F77" s="110"/>
      <c r="G77" s="109" t="s">
        <v>254</v>
      </c>
      <c r="H77" s="109" t="s">
        <v>254</v>
      </c>
      <c r="I77" s="109"/>
      <c r="J77" s="110"/>
      <c r="K77" s="110"/>
      <c r="L77" s="110"/>
      <c r="M77" s="102">
        <v>0</v>
      </c>
      <c r="N77" s="104" t="s">
        <v>874</v>
      </c>
    </row>
    <row r="78" spans="1:14" s="104" customFormat="1" ht="20.399999999999999" x14ac:dyDescent="0.25">
      <c r="A78" s="100" t="s">
        <v>381</v>
      </c>
      <c r="B78" s="100" t="s">
        <v>326</v>
      </c>
      <c r="C78" s="101" t="s">
        <v>382</v>
      </c>
      <c r="D78" s="100" t="s">
        <v>383</v>
      </c>
      <c r="E78" s="101"/>
      <c r="F78" s="100" t="s">
        <v>253</v>
      </c>
      <c r="G78" s="100" t="s">
        <v>254</v>
      </c>
      <c r="H78" s="100" t="s">
        <v>254</v>
      </c>
      <c r="I78" s="100" t="s">
        <v>255</v>
      </c>
      <c r="J78" s="100" t="s">
        <v>256</v>
      </c>
      <c r="K78" s="100" t="s">
        <v>257</v>
      </c>
      <c r="L78" s="101"/>
      <c r="M78" s="102">
        <v>614.19000000000005</v>
      </c>
      <c r="N78" s="103" t="s">
        <v>864</v>
      </c>
    </row>
    <row r="79" spans="1:14" s="104" customFormat="1" ht="20.399999999999999" x14ac:dyDescent="0.25">
      <c r="A79" s="100" t="s">
        <v>384</v>
      </c>
      <c r="B79" s="100" t="s">
        <v>326</v>
      </c>
      <c r="C79" s="101" t="s">
        <v>385</v>
      </c>
      <c r="D79" s="100" t="s">
        <v>284</v>
      </c>
      <c r="E79" s="101"/>
      <c r="F79" s="100" t="s">
        <v>253</v>
      </c>
      <c r="G79" s="100" t="s">
        <v>254</v>
      </c>
      <c r="H79" s="100" t="s">
        <v>254</v>
      </c>
      <c r="I79" s="100" t="s">
        <v>255</v>
      </c>
      <c r="J79" s="100" t="s">
        <v>256</v>
      </c>
      <c r="K79" s="100" t="s">
        <v>257</v>
      </c>
      <c r="L79" s="101"/>
      <c r="M79" s="102">
        <v>623.53</v>
      </c>
      <c r="N79" s="103" t="s">
        <v>864</v>
      </c>
    </row>
    <row r="80" spans="1:14" s="104" customFormat="1" ht="20.399999999999999" x14ac:dyDescent="0.25">
      <c r="A80" s="100" t="s">
        <v>386</v>
      </c>
      <c r="B80" s="100" t="s">
        <v>250</v>
      </c>
      <c r="C80" s="101" t="s">
        <v>387</v>
      </c>
      <c r="D80" s="100" t="s">
        <v>287</v>
      </c>
      <c r="E80" s="101"/>
      <c r="F80" s="101"/>
      <c r="G80" s="100" t="s">
        <v>254</v>
      </c>
      <c r="H80" s="100" t="s">
        <v>254</v>
      </c>
      <c r="I80" s="100"/>
      <c r="J80" s="100" t="s">
        <v>256</v>
      </c>
      <c r="K80" s="101"/>
      <c r="L80" s="101"/>
      <c r="M80" s="102">
        <v>567.47</v>
      </c>
      <c r="N80" s="103" t="s">
        <v>864</v>
      </c>
    </row>
    <row r="81" spans="1:14" s="104" customFormat="1" ht="20.399999999999999" x14ac:dyDescent="0.25">
      <c r="A81" s="100" t="s">
        <v>388</v>
      </c>
      <c r="B81" s="100" t="s">
        <v>243</v>
      </c>
      <c r="C81" s="101" t="s">
        <v>389</v>
      </c>
      <c r="D81" s="100" t="s">
        <v>252</v>
      </c>
      <c r="E81" s="101"/>
      <c r="F81" s="101"/>
      <c r="G81" s="100" t="s">
        <v>254</v>
      </c>
      <c r="H81" s="100" t="s">
        <v>254</v>
      </c>
      <c r="I81" s="100" t="s">
        <v>255</v>
      </c>
      <c r="J81" s="101"/>
      <c r="K81" s="101"/>
      <c r="L81" s="101"/>
      <c r="M81" s="102">
        <v>530.5</v>
      </c>
      <c r="N81" s="103" t="s">
        <v>864</v>
      </c>
    </row>
    <row r="82" spans="1:14" s="104" customFormat="1" ht="20.399999999999999" x14ac:dyDescent="0.25">
      <c r="A82" s="107" t="s">
        <v>390</v>
      </c>
      <c r="B82" s="107" t="s">
        <v>391</v>
      </c>
      <c r="C82" s="108" t="s">
        <v>392</v>
      </c>
      <c r="D82" s="107" t="s">
        <v>393</v>
      </c>
      <c r="E82" s="107" t="s">
        <v>391</v>
      </c>
      <c r="F82" s="108"/>
      <c r="G82" s="107" t="s">
        <v>391</v>
      </c>
      <c r="H82" s="107" t="s">
        <v>391</v>
      </c>
      <c r="I82" s="107"/>
      <c r="J82" s="107" t="s">
        <v>391</v>
      </c>
      <c r="K82" s="108"/>
      <c r="L82" s="108"/>
      <c r="M82" s="102">
        <v>0</v>
      </c>
      <c r="N82" s="104" t="s">
        <v>874</v>
      </c>
    </row>
    <row r="83" spans="1:14" s="104" customFormat="1" ht="20.399999999999999" x14ac:dyDescent="0.25">
      <c r="A83" s="107" t="s">
        <v>394</v>
      </c>
      <c r="B83" s="107" t="s">
        <v>391</v>
      </c>
      <c r="C83" s="108" t="s">
        <v>392</v>
      </c>
      <c r="D83" s="107" t="s">
        <v>393</v>
      </c>
      <c r="E83" s="107" t="s">
        <v>391</v>
      </c>
      <c r="F83" s="108"/>
      <c r="G83" s="107" t="s">
        <v>391</v>
      </c>
      <c r="H83" s="107" t="s">
        <v>391</v>
      </c>
      <c r="I83" s="107"/>
      <c r="J83" s="107" t="s">
        <v>391</v>
      </c>
      <c r="K83" s="108"/>
      <c r="L83" s="108"/>
      <c r="M83" s="102">
        <v>0</v>
      </c>
      <c r="N83" s="104" t="s">
        <v>874</v>
      </c>
    </row>
    <row r="84" spans="1:14" s="104" customFormat="1" ht="20.399999999999999" x14ac:dyDescent="0.25">
      <c r="A84" s="100" t="s">
        <v>395</v>
      </c>
      <c r="B84" s="100" t="s">
        <v>250</v>
      </c>
      <c r="C84" s="101" t="s">
        <v>396</v>
      </c>
      <c r="D84" s="100" t="s">
        <v>397</v>
      </c>
      <c r="E84" s="101"/>
      <c r="F84" s="101"/>
      <c r="G84" s="100" t="s">
        <v>254</v>
      </c>
      <c r="H84" s="100" t="s">
        <v>254</v>
      </c>
      <c r="I84" s="100"/>
      <c r="J84" s="101"/>
      <c r="K84" s="101"/>
      <c r="L84" s="101"/>
      <c r="M84" s="102">
        <v>528.16999999999996</v>
      </c>
      <c r="N84" s="103" t="s">
        <v>864</v>
      </c>
    </row>
    <row r="85" spans="1:14" s="104" customFormat="1" ht="10.199999999999999" x14ac:dyDescent="0.25">
      <c r="A85" s="100" t="s">
        <v>398</v>
      </c>
      <c r="B85" s="100" t="s">
        <v>399</v>
      </c>
      <c r="C85" s="101" t="s">
        <v>400</v>
      </c>
      <c r="D85" s="113" t="s">
        <v>875</v>
      </c>
      <c r="E85" s="114">
        <v>44</v>
      </c>
      <c r="F85" s="101"/>
      <c r="G85" s="100" t="s">
        <v>254</v>
      </c>
      <c r="H85" s="100" t="s">
        <v>254</v>
      </c>
      <c r="I85" s="100"/>
      <c r="J85" s="101"/>
      <c r="K85" s="101"/>
      <c r="L85" s="101" t="s">
        <v>401</v>
      </c>
      <c r="M85" s="102">
        <v>198.28</v>
      </c>
      <c r="N85" s="104" t="s">
        <v>870</v>
      </c>
    </row>
    <row r="86" spans="1:14" s="104" customFormat="1" ht="20.399999999999999" x14ac:dyDescent="0.25">
      <c r="A86" s="115" t="s">
        <v>402</v>
      </c>
      <c r="B86" s="115" t="s">
        <v>403</v>
      </c>
      <c r="C86" s="116" t="s">
        <v>404</v>
      </c>
      <c r="D86" s="117" t="s">
        <v>831</v>
      </c>
      <c r="E86" s="115" t="s">
        <v>405</v>
      </c>
      <c r="F86" s="116"/>
      <c r="G86" s="115" t="s">
        <v>406</v>
      </c>
      <c r="H86" s="115" t="s">
        <v>406</v>
      </c>
      <c r="I86" s="115"/>
      <c r="J86" s="116"/>
      <c r="K86" s="116"/>
      <c r="L86" s="116"/>
      <c r="M86" s="102">
        <v>0</v>
      </c>
      <c r="N86" s="104" t="s">
        <v>874</v>
      </c>
    </row>
    <row r="87" spans="1:14" s="104" customFormat="1" ht="20.399999999999999" x14ac:dyDescent="0.25">
      <c r="A87" s="115" t="s">
        <v>407</v>
      </c>
      <c r="B87" s="115" t="s">
        <v>403</v>
      </c>
      <c r="C87" s="116" t="s">
        <v>408</v>
      </c>
      <c r="D87" s="117" t="s">
        <v>832</v>
      </c>
      <c r="E87" s="115" t="s">
        <v>405</v>
      </c>
      <c r="F87" s="116"/>
      <c r="G87" s="115" t="s">
        <v>406</v>
      </c>
      <c r="H87" s="115" t="s">
        <v>406</v>
      </c>
      <c r="I87" s="115"/>
      <c r="J87" s="116"/>
      <c r="K87" s="116"/>
      <c r="L87" s="116"/>
      <c r="M87" s="102">
        <v>0</v>
      </c>
      <c r="N87" s="104" t="s">
        <v>874</v>
      </c>
    </row>
    <row r="88" spans="1:14" s="104" customFormat="1" ht="10.199999999999999" x14ac:dyDescent="0.25">
      <c r="A88" s="118" t="s">
        <v>409</v>
      </c>
      <c r="B88" s="118" t="s">
        <v>410</v>
      </c>
      <c r="C88" s="119" t="s">
        <v>411</v>
      </c>
      <c r="D88" s="118" t="s">
        <v>412</v>
      </c>
      <c r="E88" s="118" t="s">
        <v>413</v>
      </c>
      <c r="F88" s="119"/>
      <c r="G88" s="118" t="s">
        <v>414</v>
      </c>
      <c r="H88" s="118" t="s">
        <v>415</v>
      </c>
      <c r="I88" s="118"/>
      <c r="J88" s="118" t="s">
        <v>416</v>
      </c>
      <c r="K88" s="119"/>
      <c r="L88" s="119" t="s">
        <v>412</v>
      </c>
      <c r="M88" s="102">
        <v>0</v>
      </c>
      <c r="N88" s="104" t="s">
        <v>874</v>
      </c>
    </row>
    <row r="89" spans="1:14" s="104" customFormat="1" ht="20.399999999999999" x14ac:dyDescent="0.25">
      <c r="A89" s="107" t="s">
        <v>417</v>
      </c>
      <c r="B89" s="107" t="s">
        <v>243</v>
      </c>
      <c r="C89" s="108" t="s">
        <v>418</v>
      </c>
      <c r="D89" s="107" t="s">
        <v>419</v>
      </c>
      <c r="E89" s="120">
        <v>54</v>
      </c>
      <c r="F89" s="108"/>
      <c r="G89" s="107" t="s">
        <v>420</v>
      </c>
      <c r="H89" s="107" t="s">
        <v>420</v>
      </c>
      <c r="I89" s="107" t="s">
        <v>255</v>
      </c>
      <c r="J89" s="107" t="s">
        <v>256</v>
      </c>
      <c r="K89" s="107" t="s">
        <v>257</v>
      </c>
      <c r="L89" s="108" t="s">
        <v>421</v>
      </c>
      <c r="M89" s="102" t="s">
        <v>866</v>
      </c>
      <c r="N89" s="103" t="s">
        <v>867</v>
      </c>
    </row>
    <row r="90" spans="1:14" s="104" customFormat="1" ht="20.399999999999999" x14ac:dyDescent="0.25">
      <c r="A90" s="107" t="s">
        <v>422</v>
      </c>
      <c r="B90" s="107" t="s">
        <v>243</v>
      </c>
      <c r="C90" s="108" t="s">
        <v>423</v>
      </c>
      <c r="D90" s="107" t="s">
        <v>419</v>
      </c>
      <c r="E90" s="120">
        <v>54</v>
      </c>
      <c r="F90" s="108"/>
      <c r="G90" s="107" t="s">
        <v>420</v>
      </c>
      <c r="H90" s="107" t="s">
        <v>420</v>
      </c>
      <c r="I90" s="107"/>
      <c r="J90" s="107" t="s">
        <v>416</v>
      </c>
      <c r="K90" s="108"/>
      <c r="L90" s="108" t="s">
        <v>421</v>
      </c>
      <c r="M90" s="102">
        <v>1079.49</v>
      </c>
      <c r="N90" s="103" t="s">
        <v>867</v>
      </c>
    </row>
    <row r="91" spans="1:14" s="104" customFormat="1" ht="20.399999999999999" x14ac:dyDescent="0.25">
      <c r="A91" s="100" t="s">
        <v>424</v>
      </c>
      <c r="B91" s="100" t="s">
        <v>243</v>
      </c>
      <c r="C91" s="101" t="s">
        <v>425</v>
      </c>
      <c r="D91" s="100" t="s">
        <v>262</v>
      </c>
      <c r="E91" s="114">
        <v>44</v>
      </c>
      <c r="F91" s="101"/>
      <c r="G91" s="100" t="s">
        <v>254</v>
      </c>
      <c r="H91" s="100" t="s">
        <v>254</v>
      </c>
      <c r="I91" s="100" t="s">
        <v>255</v>
      </c>
      <c r="J91" s="101"/>
      <c r="K91" s="101"/>
      <c r="L91" s="101"/>
      <c r="M91" s="102">
        <v>543.53</v>
      </c>
      <c r="N91" s="103" t="s">
        <v>864</v>
      </c>
    </row>
    <row r="92" spans="1:14" s="104" customFormat="1" ht="20.399999999999999" x14ac:dyDescent="0.25">
      <c r="A92" s="121" t="s">
        <v>426</v>
      </c>
      <c r="B92" s="121" t="s">
        <v>427</v>
      </c>
      <c r="C92" s="122" t="s">
        <v>428</v>
      </c>
      <c r="D92" s="121" t="s">
        <v>429</v>
      </c>
      <c r="E92" s="123">
        <v>54</v>
      </c>
      <c r="F92" s="121" t="s">
        <v>253</v>
      </c>
      <c r="G92" s="121" t="s">
        <v>430</v>
      </c>
      <c r="H92" s="121" t="s">
        <v>430</v>
      </c>
      <c r="I92" s="121"/>
      <c r="J92" s="121" t="s">
        <v>416</v>
      </c>
      <c r="K92" s="122"/>
      <c r="L92" s="122" t="s">
        <v>431</v>
      </c>
      <c r="M92" s="102">
        <v>0</v>
      </c>
      <c r="N92" s="104" t="s">
        <v>874</v>
      </c>
    </row>
    <row r="93" spans="1:14" s="104" customFormat="1" ht="20.399999999999999" x14ac:dyDescent="0.25">
      <c r="A93" s="121" t="s">
        <v>432</v>
      </c>
      <c r="B93" s="121" t="s">
        <v>427</v>
      </c>
      <c r="C93" s="122" t="s">
        <v>428</v>
      </c>
      <c r="D93" s="121" t="s">
        <v>429</v>
      </c>
      <c r="E93" s="123">
        <v>54</v>
      </c>
      <c r="F93" s="121" t="s">
        <v>253</v>
      </c>
      <c r="G93" s="121" t="s">
        <v>430</v>
      </c>
      <c r="H93" s="121" t="s">
        <v>430</v>
      </c>
      <c r="I93" s="121"/>
      <c r="J93" s="121" t="s">
        <v>416</v>
      </c>
      <c r="K93" s="122"/>
      <c r="L93" s="122" t="s">
        <v>431</v>
      </c>
      <c r="M93" s="102">
        <v>0</v>
      </c>
      <c r="N93" s="104" t="s">
        <v>874</v>
      </c>
    </row>
    <row r="94" spans="1:14" s="104" customFormat="1" ht="20.399999999999999" x14ac:dyDescent="0.25">
      <c r="A94" s="121" t="s">
        <v>433</v>
      </c>
      <c r="B94" s="121" t="s">
        <v>427</v>
      </c>
      <c r="C94" s="122" t="s">
        <v>428</v>
      </c>
      <c r="D94" s="121" t="s">
        <v>429</v>
      </c>
      <c r="E94" s="123">
        <v>54</v>
      </c>
      <c r="F94" s="121" t="s">
        <v>253</v>
      </c>
      <c r="G94" s="121" t="s">
        <v>430</v>
      </c>
      <c r="H94" s="121" t="s">
        <v>430</v>
      </c>
      <c r="I94" s="121"/>
      <c r="J94" s="121" t="s">
        <v>416</v>
      </c>
      <c r="K94" s="122"/>
      <c r="L94" s="122" t="s">
        <v>431</v>
      </c>
      <c r="M94" s="102">
        <v>0</v>
      </c>
      <c r="N94" s="104" t="s">
        <v>874</v>
      </c>
    </row>
    <row r="95" spans="1:14" s="104" customFormat="1" ht="20.399999999999999" x14ac:dyDescent="0.25">
      <c r="A95" s="100" t="s">
        <v>434</v>
      </c>
      <c r="B95" s="100" t="s">
        <v>329</v>
      </c>
      <c r="C95" s="101" t="s">
        <v>435</v>
      </c>
      <c r="D95" s="100" t="s">
        <v>436</v>
      </c>
      <c r="E95" s="114">
        <v>44</v>
      </c>
      <c r="F95" s="101"/>
      <c r="G95" s="100" t="s">
        <v>254</v>
      </c>
      <c r="H95" s="100" t="s">
        <v>254</v>
      </c>
      <c r="I95" s="100"/>
      <c r="J95" s="101"/>
      <c r="K95" s="101"/>
      <c r="L95" s="101"/>
      <c r="M95" s="102">
        <v>536.34</v>
      </c>
      <c r="N95" s="103" t="s">
        <v>864</v>
      </c>
    </row>
    <row r="96" spans="1:14" s="104" customFormat="1" ht="20.399999999999999" x14ac:dyDescent="0.25">
      <c r="A96" s="100" t="s">
        <v>437</v>
      </c>
      <c r="B96" s="100" t="s">
        <v>243</v>
      </c>
      <c r="C96" s="101" t="s">
        <v>438</v>
      </c>
      <c r="D96" s="100" t="s">
        <v>252</v>
      </c>
      <c r="E96" s="114">
        <v>44</v>
      </c>
      <c r="F96" s="101"/>
      <c r="G96" s="100" t="s">
        <v>254</v>
      </c>
      <c r="H96" s="100" t="s">
        <v>254</v>
      </c>
      <c r="I96" s="100"/>
      <c r="J96" s="101"/>
      <c r="K96" s="101"/>
      <c r="L96" s="101"/>
      <c r="M96" s="102">
        <v>530.5</v>
      </c>
      <c r="N96" s="103" t="s">
        <v>864</v>
      </c>
    </row>
    <row r="97" spans="1:14" s="104" customFormat="1" ht="20.399999999999999" x14ac:dyDescent="0.25">
      <c r="A97" s="100" t="s">
        <v>439</v>
      </c>
      <c r="B97" s="100" t="s">
        <v>243</v>
      </c>
      <c r="C97" s="101" t="s">
        <v>438</v>
      </c>
      <c r="D97" s="100" t="s">
        <v>252</v>
      </c>
      <c r="E97" s="114">
        <v>44</v>
      </c>
      <c r="F97" s="101"/>
      <c r="G97" s="100" t="s">
        <v>254</v>
      </c>
      <c r="H97" s="100" t="s">
        <v>254</v>
      </c>
      <c r="I97" s="100"/>
      <c r="J97" s="101"/>
      <c r="K97" s="101"/>
      <c r="L97" s="101"/>
      <c r="M97" s="102">
        <v>530.5</v>
      </c>
      <c r="N97" s="103" t="s">
        <v>864</v>
      </c>
    </row>
    <row r="98" spans="1:14" s="104" customFormat="1" ht="20.399999999999999" x14ac:dyDescent="0.25">
      <c r="A98" s="121" t="s">
        <v>440</v>
      </c>
      <c r="B98" s="121" t="s">
        <v>427</v>
      </c>
      <c r="C98" s="122" t="s">
        <v>441</v>
      </c>
      <c r="D98" s="121" t="s">
        <v>429</v>
      </c>
      <c r="E98" s="123">
        <v>44</v>
      </c>
      <c r="F98" s="121" t="s">
        <v>253</v>
      </c>
      <c r="G98" s="121" t="s">
        <v>430</v>
      </c>
      <c r="H98" s="121" t="s">
        <v>430</v>
      </c>
      <c r="I98" s="121"/>
      <c r="J98" s="121" t="s">
        <v>416</v>
      </c>
      <c r="K98" s="122"/>
      <c r="L98" s="122" t="s">
        <v>431</v>
      </c>
      <c r="M98" s="102">
        <v>0</v>
      </c>
      <c r="N98" s="104" t="s">
        <v>874</v>
      </c>
    </row>
    <row r="99" spans="1:14" s="104" customFormat="1" ht="20.399999999999999" x14ac:dyDescent="0.25">
      <c r="A99" s="121" t="s">
        <v>442</v>
      </c>
      <c r="B99" s="121" t="s">
        <v>427</v>
      </c>
      <c r="C99" s="122" t="s">
        <v>441</v>
      </c>
      <c r="D99" s="121" t="s">
        <v>443</v>
      </c>
      <c r="E99" s="123">
        <v>44</v>
      </c>
      <c r="F99" s="121" t="s">
        <v>253</v>
      </c>
      <c r="G99" s="121" t="s">
        <v>430</v>
      </c>
      <c r="H99" s="121" t="s">
        <v>430</v>
      </c>
      <c r="I99" s="121"/>
      <c r="J99" s="122"/>
      <c r="K99" s="122"/>
      <c r="L99" s="122" t="s">
        <v>431</v>
      </c>
      <c r="M99" s="102">
        <v>0</v>
      </c>
      <c r="N99" s="104" t="s">
        <v>874</v>
      </c>
    </row>
    <row r="100" spans="1:14" s="104" customFormat="1" ht="20.399999999999999" x14ac:dyDescent="0.25">
      <c r="A100" s="100" t="s">
        <v>444</v>
      </c>
      <c r="B100" s="100" t="s">
        <v>243</v>
      </c>
      <c r="C100" s="101" t="s">
        <v>445</v>
      </c>
      <c r="D100" s="100" t="s">
        <v>436</v>
      </c>
      <c r="E100" s="114">
        <v>54</v>
      </c>
      <c r="F100" s="101"/>
      <c r="G100" s="100" t="s">
        <v>254</v>
      </c>
      <c r="H100" s="100" t="s">
        <v>254</v>
      </c>
      <c r="I100" s="100" t="s">
        <v>255</v>
      </c>
      <c r="J100" s="100" t="s">
        <v>416</v>
      </c>
      <c r="K100" s="101"/>
      <c r="L100" s="101"/>
      <c r="M100" s="102">
        <v>553.37</v>
      </c>
      <c r="N100" s="103" t="s">
        <v>864</v>
      </c>
    </row>
    <row r="101" spans="1:14" s="104" customFormat="1" ht="10.199999999999999" x14ac:dyDescent="0.25">
      <c r="A101" s="105" t="s">
        <v>446</v>
      </c>
      <c r="B101" s="105" t="s">
        <v>267</v>
      </c>
      <c r="C101" s="106" t="s">
        <v>447</v>
      </c>
      <c r="D101" s="105" t="s">
        <v>436</v>
      </c>
      <c r="E101" s="124">
        <v>54</v>
      </c>
      <c r="F101" s="106"/>
      <c r="G101" s="105" t="s">
        <v>270</v>
      </c>
      <c r="H101" s="105" t="s">
        <v>270</v>
      </c>
      <c r="I101" s="105" t="s">
        <v>255</v>
      </c>
      <c r="J101" s="105" t="s">
        <v>416</v>
      </c>
      <c r="K101" s="105" t="s">
        <v>257</v>
      </c>
      <c r="L101" s="106" t="s">
        <v>448</v>
      </c>
      <c r="M101" s="102">
        <v>217.23</v>
      </c>
      <c r="N101" s="103" t="s">
        <v>870</v>
      </c>
    </row>
    <row r="102" spans="1:14" s="104" customFormat="1" ht="20.399999999999999" x14ac:dyDescent="0.25">
      <c r="A102" s="105" t="s">
        <v>449</v>
      </c>
      <c r="B102" s="105" t="s">
        <v>276</v>
      </c>
      <c r="C102" s="106" t="s">
        <v>450</v>
      </c>
      <c r="D102" s="105" t="s">
        <v>451</v>
      </c>
      <c r="E102" s="124">
        <v>54</v>
      </c>
      <c r="F102" s="105" t="s">
        <v>253</v>
      </c>
      <c r="G102" s="105" t="s">
        <v>270</v>
      </c>
      <c r="H102" s="105" t="s">
        <v>270</v>
      </c>
      <c r="I102" s="105" t="s">
        <v>255</v>
      </c>
      <c r="J102" s="105" t="s">
        <v>256</v>
      </c>
      <c r="K102" s="106"/>
      <c r="L102" s="106" t="s">
        <v>452</v>
      </c>
      <c r="M102" s="102">
        <v>280.27</v>
      </c>
      <c r="N102" s="103" t="s">
        <v>870</v>
      </c>
    </row>
    <row r="103" spans="1:14" s="104" customFormat="1" ht="10.199999999999999" x14ac:dyDescent="0.25">
      <c r="A103" s="105" t="s">
        <v>453</v>
      </c>
      <c r="B103" s="105" t="s">
        <v>267</v>
      </c>
      <c r="C103" s="106" t="s">
        <v>454</v>
      </c>
      <c r="D103" s="105" t="s">
        <v>436</v>
      </c>
      <c r="E103" s="124">
        <v>54</v>
      </c>
      <c r="F103" s="106"/>
      <c r="G103" s="105" t="s">
        <v>270</v>
      </c>
      <c r="H103" s="105" t="s">
        <v>270</v>
      </c>
      <c r="I103" s="105" t="s">
        <v>255</v>
      </c>
      <c r="J103" s="105" t="s">
        <v>256</v>
      </c>
      <c r="K103" s="106"/>
      <c r="L103" s="106" t="s">
        <v>448</v>
      </c>
      <c r="M103" s="102">
        <v>234.25</v>
      </c>
      <c r="N103" s="103" t="s">
        <v>870</v>
      </c>
    </row>
    <row r="104" spans="1:14" s="104" customFormat="1" ht="10.199999999999999" x14ac:dyDescent="0.25">
      <c r="A104" s="105" t="s">
        <v>455</v>
      </c>
      <c r="B104" s="105" t="s">
        <v>267</v>
      </c>
      <c r="C104" s="106" t="s">
        <v>456</v>
      </c>
      <c r="D104" s="105" t="s">
        <v>302</v>
      </c>
      <c r="E104" s="124">
        <v>54</v>
      </c>
      <c r="F104" s="106"/>
      <c r="G104" s="105" t="s">
        <v>270</v>
      </c>
      <c r="H104" s="105" t="s">
        <v>270</v>
      </c>
      <c r="I104" s="105" t="s">
        <v>255</v>
      </c>
      <c r="J104" s="105" t="s">
        <v>416</v>
      </c>
      <c r="K104" s="106"/>
      <c r="L104" s="106"/>
      <c r="M104" s="102">
        <v>213.46</v>
      </c>
      <c r="N104" s="103" t="s">
        <v>870</v>
      </c>
    </row>
    <row r="105" spans="1:14" s="104" customFormat="1" ht="20.399999999999999" x14ac:dyDescent="0.25">
      <c r="A105" s="100" t="s">
        <v>457</v>
      </c>
      <c r="B105" s="100" t="s">
        <v>243</v>
      </c>
      <c r="C105" s="101" t="s">
        <v>458</v>
      </c>
      <c r="D105" s="100" t="s">
        <v>302</v>
      </c>
      <c r="E105" s="114">
        <v>54</v>
      </c>
      <c r="F105" s="101"/>
      <c r="G105" s="100" t="s">
        <v>254</v>
      </c>
      <c r="H105" s="100" t="s">
        <v>254</v>
      </c>
      <c r="I105" s="100" t="s">
        <v>255</v>
      </c>
      <c r="J105" s="100" t="s">
        <v>256</v>
      </c>
      <c r="K105" s="101"/>
      <c r="L105" s="101"/>
      <c r="M105" s="102">
        <v>558.71</v>
      </c>
      <c r="N105" s="103" t="s">
        <v>864</v>
      </c>
    </row>
    <row r="106" spans="1:14" s="104" customFormat="1" ht="20.399999999999999" x14ac:dyDescent="0.25">
      <c r="A106" s="121" t="s">
        <v>459</v>
      </c>
      <c r="B106" s="121" t="s">
        <v>427</v>
      </c>
      <c r="C106" s="122" t="s">
        <v>460</v>
      </c>
      <c r="D106" s="121" t="s">
        <v>429</v>
      </c>
      <c r="E106" s="123">
        <v>54</v>
      </c>
      <c r="F106" s="121" t="s">
        <v>253</v>
      </c>
      <c r="G106" s="121" t="s">
        <v>430</v>
      </c>
      <c r="H106" s="121" t="s">
        <v>430</v>
      </c>
      <c r="I106" s="121"/>
      <c r="J106" s="121" t="s">
        <v>416</v>
      </c>
      <c r="K106" s="122"/>
      <c r="L106" s="122" t="s">
        <v>431</v>
      </c>
      <c r="M106" s="102">
        <v>0</v>
      </c>
      <c r="N106" s="104" t="s">
        <v>874</v>
      </c>
    </row>
    <row r="107" spans="1:14" s="104" customFormat="1" ht="20.399999999999999" x14ac:dyDescent="0.25">
      <c r="A107" s="121" t="s">
        <v>461</v>
      </c>
      <c r="B107" s="121" t="s">
        <v>427</v>
      </c>
      <c r="C107" s="122" t="s">
        <v>460</v>
      </c>
      <c r="D107" s="121" t="s">
        <v>443</v>
      </c>
      <c r="E107" s="123">
        <v>54</v>
      </c>
      <c r="F107" s="121" t="s">
        <v>253</v>
      </c>
      <c r="G107" s="121" t="s">
        <v>430</v>
      </c>
      <c r="H107" s="121" t="s">
        <v>430</v>
      </c>
      <c r="I107" s="121"/>
      <c r="J107" s="121" t="s">
        <v>416</v>
      </c>
      <c r="K107" s="122"/>
      <c r="L107" s="122" t="s">
        <v>431</v>
      </c>
      <c r="M107" s="102">
        <v>0</v>
      </c>
      <c r="N107" s="104" t="s">
        <v>874</v>
      </c>
    </row>
    <row r="108" spans="1:14" s="104" customFormat="1" ht="20.399999999999999" x14ac:dyDescent="0.25">
      <c r="A108" s="100" t="s">
        <v>462</v>
      </c>
      <c r="B108" s="100" t="s">
        <v>243</v>
      </c>
      <c r="C108" s="101" t="s">
        <v>463</v>
      </c>
      <c r="D108" s="100" t="s">
        <v>436</v>
      </c>
      <c r="E108" s="114">
        <v>54</v>
      </c>
      <c r="F108" s="101"/>
      <c r="G108" s="100" t="s">
        <v>254</v>
      </c>
      <c r="H108" s="100" t="s">
        <v>254</v>
      </c>
      <c r="I108" s="100" t="s">
        <v>255</v>
      </c>
      <c r="J108" s="100" t="s">
        <v>256</v>
      </c>
      <c r="K108" s="101"/>
      <c r="L108" s="101"/>
      <c r="M108" s="102">
        <v>570.39</v>
      </c>
      <c r="N108" s="103" t="s">
        <v>864</v>
      </c>
    </row>
    <row r="109" spans="1:14" s="104" customFormat="1" ht="10.199999999999999" x14ac:dyDescent="0.25">
      <c r="A109" s="100" t="s">
        <v>464</v>
      </c>
      <c r="B109" s="100" t="s">
        <v>399</v>
      </c>
      <c r="C109" s="101" t="s">
        <v>400</v>
      </c>
      <c r="D109" s="113" t="s">
        <v>875</v>
      </c>
      <c r="E109" s="114">
        <v>44</v>
      </c>
      <c r="F109" s="101"/>
      <c r="G109" s="100" t="s">
        <v>254</v>
      </c>
      <c r="H109" s="100" t="s">
        <v>254</v>
      </c>
      <c r="I109" s="100"/>
      <c r="J109" s="101"/>
      <c r="K109" s="101"/>
      <c r="L109" s="101" t="s">
        <v>401</v>
      </c>
      <c r="M109" s="102">
        <v>198.28</v>
      </c>
      <c r="N109" s="104" t="s">
        <v>870</v>
      </c>
    </row>
    <row r="110" spans="1:14" s="104" customFormat="1" ht="20.399999999999999" x14ac:dyDescent="0.25">
      <c r="A110" s="121" t="s">
        <v>465</v>
      </c>
      <c r="B110" s="121" t="s">
        <v>427</v>
      </c>
      <c r="C110" s="122" t="s">
        <v>466</v>
      </c>
      <c r="D110" s="121" t="s">
        <v>429</v>
      </c>
      <c r="E110" s="123">
        <v>54</v>
      </c>
      <c r="F110" s="121" t="s">
        <v>253</v>
      </c>
      <c r="G110" s="121" t="s">
        <v>430</v>
      </c>
      <c r="H110" s="121" t="s">
        <v>430</v>
      </c>
      <c r="I110" s="121"/>
      <c r="J110" s="121" t="s">
        <v>256</v>
      </c>
      <c r="K110" s="122"/>
      <c r="L110" s="122" t="s">
        <v>431</v>
      </c>
      <c r="M110" s="102">
        <v>0</v>
      </c>
      <c r="N110" s="104" t="s">
        <v>874</v>
      </c>
    </row>
    <row r="111" spans="1:14" s="104" customFormat="1" ht="20.399999999999999" x14ac:dyDescent="0.25">
      <c r="A111" s="121" t="s">
        <v>467</v>
      </c>
      <c r="B111" s="121" t="s">
        <v>427</v>
      </c>
      <c r="C111" s="122" t="s">
        <v>466</v>
      </c>
      <c r="D111" s="121" t="s">
        <v>429</v>
      </c>
      <c r="E111" s="123">
        <v>54</v>
      </c>
      <c r="F111" s="121" t="s">
        <v>253</v>
      </c>
      <c r="G111" s="121" t="s">
        <v>430</v>
      </c>
      <c r="H111" s="121" t="s">
        <v>430</v>
      </c>
      <c r="I111" s="121"/>
      <c r="J111" s="121" t="s">
        <v>256</v>
      </c>
      <c r="K111" s="122"/>
      <c r="L111" s="122" t="s">
        <v>431</v>
      </c>
      <c r="M111" s="102">
        <v>0</v>
      </c>
      <c r="N111" s="104" t="s">
        <v>874</v>
      </c>
    </row>
    <row r="112" spans="1:14" s="104" customFormat="1" ht="20.399999999999999" x14ac:dyDescent="0.25">
      <c r="A112" s="121" t="s">
        <v>468</v>
      </c>
      <c r="B112" s="121" t="s">
        <v>427</v>
      </c>
      <c r="C112" s="122" t="s">
        <v>466</v>
      </c>
      <c r="D112" s="121" t="s">
        <v>429</v>
      </c>
      <c r="E112" s="123">
        <v>54</v>
      </c>
      <c r="F112" s="121" t="s">
        <v>253</v>
      </c>
      <c r="G112" s="121" t="s">
        <v>430</v>
      </c>
      <c r="H112" s="121" t="s">
        <v>430</v>
      </c>
      <c r="I112" s="121"/>
      <c r="J112" s="121" t="s">
        <v>256</v>
      </c>
      <c r="K112" s="122"/>
      <c r="L112" s="122" t="s">
        <v>431</v>
      </c>
      <c r="M112" s="102">
        <v>0</v>
      </c>
      <c r="N112" s="104" t="s">
        <v>874</v>
      </c>
    </row>
    <row r="113" spans="1:14" s="104" customFormat="1" ht="20.399999999999999" x14ac:dyDescent="0.25">
      <c r="A113" s="121" t="s">
        <v>469</v>
      </c>
      <c r="B113" s="121" t="s">
        <v>427</v>
      </c>
      <c r="C113" s="122" t="s">
        <v>466</v>
      </c>
      <c r="D113" s="121" t="s">
        <v>429</v>
      </c>
      <c r="E113" s="123">
        <v>54</v>
      </c>
      <c r="F113" s="121" t="s">
        <v>253</v>
      </c>
      <c r="G113" s="121" t="s">
        <v>430</v>
      </c>
      <c r="H113" s="121" t="s">
        <v>430</v>
      </c>
      <c r="I113" s="121"/>
      <c r="J113" s="121" t="s">
        <v>256</v>
      </c>
      <c r="K113" s="122"/>
      <c r="L113" s="122" t="s">
        <v>431</v>
      </c>
      <c r="M113" s="102">
        <v>0</v>
      </c>
      <c r="N113" s="104" t="s">
        <v>874</v>
      </c>
    </row>
    <row r="114" spans="1:14" s="104" customFormat="1" ht="10.199999999999999" x14ac:dyDescent="0.25">
      <c r="A114" s="105" t="s">
        <v>470</v>
      </c>
      <c r="B114" s="105" t="s">
        <v>267</v>
      </c>
      <c r="C114" s="106" t="s">
        <v>471</v>
      </c>
      <c r="D114" s="105" t="s">
        <v>262</v>
      </c>
      <c r="E114" s="124">
        <v>44</v>
      </c>
      <c r="F114" s="106"/>
      <c r="G114" s="105" t="s">
        <v>270</v>
      </c>
      <c r="H114" s="105" t="s">
        <v>270</v>
      </c>
      <c r="I114" s="105" t="s">
        <v>255</v>
      </c>
      <c r="J114" s="105" t="s">
        <v>416</v>
      </c>
      <c r="K114" s="106"/>
      <c r="L114" s="106"/>
      <c r="M114" s="102">
        <v>219.55</v>
      </c>
      <c r="N114" s="103" t="s">
        <v>870</v>
      </c>
    </row>
    <row r="115" spans="1:14" s="104" customFormat="1" ht="10.199999999999999" x14ac:dyDescent="0.25">
      <c r="A115" s="100" t="s">
        <v>472</v>
      </c>
      <c r="B115" s="100" t="s">
        <v>473</v>
      </c>
      <c r="C115" s="101" t="s">
        <v>474</v>
      </c>
      <c r="D115" s="113" t="s">
        <v>877</v>
      </c>
      <c r="E115" s="114">
        <v>54</v>
      </c>
      <c r="F115" s="101"/>
      <c r="G115" s="100" t="s">
        <v>254</v>
      </c>
      <c r="H115" s="100" t="s">
        <v>254</v>
      </c>
      <c r="I115" s="100"/>
      <c r="J115" s="100" t="s">
        <v>256</v>
      </c>
      <c r="K115" s="101"/>
      <c r="L115" s="101" t="s">
        <v>475</v>
      </c>
      <c r="M115" s="102">
        <v>257.52</v>
      </c>
      <c r="N115" s="104" t="s">
        <v>870</v>
      </c>
    </row>
    <row r="116" spans="1:14" s="104" customFormat="1" ht="10.199999999999999" x14ac:dyDescent="0.25">
      <c r="A116" s="105" t="s">
        <v>476</v>
      </c>
      <c r="B116" s="105" t="s">
        <v>267</v>
      </c>
      <c r="C116" s="125" t="s">
        <v>477</v>
      </c>
      <c r="D116" s="105" t="s">
        <v>436</v>
      </c>
      <c r="E116" s="124">
        <v>54</v>
      </c>
      <c r="F116" s="106"/>
      <c r="G116" s="105" t="s">
        <v>270</v>
      </c>
      <c r="H116" s="105" t="s">
        <v>270</v>
      </c>
      <c r="I116" s="126" t="s">
        <v>255</v>
      </c>
      <c r="J116" s="105" t="s">
        <v>256</v>
      </c>
      <c r="K116" s="126" t="s">
        <v>257</v>
      </c>
      <c r="L116" s="106"/>
      <c r="M116" s="102">
        <v>234.25</v>
      </c>
      <c r="N116" s="103" t="s">
        <v>870</v>
      </c>
    </row>
    <row r="117" spans="1:14" s="104" customFormat="1" ht="10.199999999999999" x14ac:dyDescent="0.25">
      <c r="A117" s="105" t="s">
        <v>478</v>
      </c>
      <c r="B117" s="105" t="s">
        <v>267</v>
      </c>
      <c r="C117" s="106" t="s">
        <v>479</v>
      </c>
      <c r="D117" s="105" t="s">
        <v>302</v>
      </c>
      <c r="E117" s="124">
        <v>44</v>
      </c>
      <c r="F117" s="106"/>
      <c r="G117" s="105" t="s">
        <v>270</v>
      </c>
      <c r="H117" s="105" t="s">
        <v>270</v>
      </c>
      <c r="I117" s="105" t="s">
        <v>255</v>
      </c>
      <c r="J117" s="106"/>
      <c r="K117" s="106"/>
      <c r="L117" s="106"/>
      <c r="M117" s="102">
        <v>196.44</v>
      </c>
      <c r="N117" s="103" t="s">
        <v>870</v>
      </c>
    </row>
    <row r="118" spans="1:14" s="104" customFormat="1" ht="20.399999999999999" x14ac:dyDescent="0.25">
      <c r="A118" s="121" t="s">
        <v>480</v>
      </c>
      <c r="B118" s="121" t="s">
        <v>427</v>
      </c>
      <c r="C118" s="122" t="s">
        <v>481</v>
      </c>
      <c r="D118" s="121" t="s">
        <v>429</v>
      </c>
      <c r="E118" s="123">
        <v>44</v>
      </c>
      <c r="F118" s="121" t="s">
        <v>253</v>
      </c>
      <c r="G118" s="121" t="s">
        <v>430</v>
      </c>
      <c r="H118" s="121" t="s">
        <v>430</v>
      </c>
      <c r="I118" s="121"/>
      <c r="J118" s="122"/>
      <c r="K118" s="122"/>
      <c r="L118" s="122" t="s">
        <v>431</v>
      </c>
      <c r="M118" s="102">
        <v>0</v>
      </c>
      <c r="N118" s="104" t="s">
        <v>874</v>
      </c>
    </row>
    <row r="119" spans="1:14" s="104" customFormat="1" ht="20.399999999999999" x14ac:dyDescent="0.25">
      <c r="A119" s="100" t="s">
        <v>482</v>
      </c>
      <c r="B119" s="100" t="s">
        <v>243</v>
      </c>
      <c r="C119" s="101" t="s">
        <v>483</v>
      </c>
      <c r="D119" s="100" t="s">
        <v>252</v>
      </c>
      <c r="E119" s="114">
        <v>44</v>
      </c>
      <c r="F119" s="101"/>
      <c r="G119" s="100" t="s">
        <v>254</v>
      </c>
      <c r="H119" s="100" t="s">
        <v>254</v>
      </c>
      <c r="I119" s="100" t="s">
        <v>255</v>
      </c>
      <c r="J119" s="101"/>
      <c r="K119" s="101"/>
      <c r="L119" s="101"/>
      <c r="M119" s="102">
        <v>530.5</v>
      </c>
      <c r="N119" s="103" t="s">
        <v>864</v>
      </c>
    </row>
    <row r="120" spans="1:14" s="104" customFormat="1" ht="20.399999999999999" x14ac:dyDescent="0.25">
      <c r="A120" s="100" t="s">
        <v>484</v>
      </c>
      <c r="B120" s="100" t="s">
        <v>243</v>
      </c>
      <c r="C120" s="101" t="s">
        <v>485</v>
      </c>
      <c r="D120" s="100" t="s">
        <v>252</v>
      </c>
      <c r="E120" s="114">
        <v>44</v>
      </c>
      <c r="F120" s="101"/>
      <c r="G120" s="100" t="s">
        <v>254</v>
      </c>
      <c r="H120" s="100" t="s">
        <v>254</v>
      </c>
      <c r="I120" s="100"/>
      <c r="J120" s="101"/>
      <c r="K120" s="101"/>
      <c r="L120" s="101"/>
      <c r="M120" s="102">
        <v>530.5</v>
      </c>
      <c r="N120" s="103" t="s">
        <v>864</v>
      </c>
    </row>
    <row r="121" spans="1:14" s="104" customFormat="1" ht="20.399999999999999" x14ac:dyDescent="0.25">
      <c r="A121" s="121" t="s">
        <v>486</v>
      </c>
      <c r="B121" s="121" t="s">
        <v>427</v>
      </c>
      <c r="C121" s="122" t="s">
        <v>487</v>
      </c>
      <c r="D121" s="121" t="s">
        <v>488</v>
      </c>
      <c r="E121" s="123">
        <v>44</v>
      </c>
      <c r="F121" s="122"/>
      <c r="G121" s="121" t="s">
        <v>430</v>
      </c>
      <c r="H121" s="121" t="s">
        <v>430</v>
      </c>
      <c r="I121" s="121"/>
      <c r="J121" s="122"/>
      <c r="K121" s="122"/>
      <c r="L121" s="122" t="s">
        <v>431</v>
      </c>
      <c r="M121" s="102">
        <v>0</v>
      </c>
      <c r="N121" s="104" t="s">
        <v>874</v>
      </c>
    </row>
    <row r="122" spans="1:14" s="104" customFormat="1" ht="20.399999999999999" x14ac:dyDescent="0.25">
      <c r="A122" s="121" t="s">
        <v>489</v>
      </c>
      <c r="B122" s="121" t="s">
        <v>427</v>
      </c>
      <c r="C122" s="122" t="s">
        <v>490</v>
      </c>
      <c r="D122" s="121" t="s">
        <v>429</v>
      </c>
      <c r="E122" s="123">
        <v>44</v>
      </c>
      <c r="F122" s="121" t="s">
        <v>253</v>
      </c>
      <c r="G122" s="121" t="s">
        <v>430</v>
      </c>
      <c r="H122" s="121" t="s">
        <v>430</v>
      </c>
      <c r="I122" s="121"/>
      <c r="J122" s="122"/>
      <c r="K122" s="122"/>
      <c r="L122" s="122" t="s">
        <v>431</v>
      </c>
      <c r="M122" s="102">
        <v>0</v>
      </c>
      <c r="N122" s="104" t="s">
        <v>874</v>
      </c>
    </row>
    <row r="123" spans="1:14" s="104" customFormat="1" ht="20.399999999999999" x14ac:dyDescent="0.25">
      <c r="A123" s="100" t="s">
        <v>491</v>
      </c>
      <c r="B123" s="100" t="s">
        <v>243</v>
      </c>
      <c r="C123" s="101" t="s">
        <v>435</v>
      </c>
      <c r="D123" s="100" t="s">
        <v>252</v>
      </c>
      <c r="E123" s="114">
        <v>44</v>
      </c>
      <c r="F123" s="101"/>
      <c r="G123" s="100" t="s">
        <v>254</v>
      </c>
      <c r="H123" s="100" t="s">
        <v>254</v>
      </c>
      <c r="I123" s="100"/>
      <c r="J123" s="101"/>
      <c r="K123" s="101"/>
      <c r="L123" s="101"/>
      <c r="M123" s="102">
        <v>530.5</v>
      </c>
      <c r="N123" s="103" t="s">
        <v>864</v>
      </c>
    </row>
    <row r="124" spans="1:14" s="104" customFormat="1" ht="20.399999999999999" x14ac:dyDescent="0.25">
      <c r="A124" s="100" t="s">
        <v>492</v>
      </c>
      <c r="B124" s="100" t="s">
        <v>243</v>
      </c>
      <c r="C124" s="101" t="s">
        <v>493</v>
      </c>
      <c r="D124" s="100" t="s">
        <v>302</v>
      </c>
      <c r="E124" s="114">
        <v>44</v>
      </c>
      <c r="F124" s="101"/>
      <c r="G124" s="100" t="s">
        <v>254</v>
      </c>
      <c r="H124" s="100" t="s">
        <v>254</v>
      </c>
      <c r="I124" s="100"/>
      <c r="J124" s="101"/>
      <c r="K124" s="101"/>
      <c r="L124" s="101"/>
      <c r="M124" s="102">
        <v>524.66</v>
      </c>
      <c r="N124" s="103" t="s">
        <v>864</v>
      </c>
    </row>
    <row r="125" spans="1:14" s="104" customFormat="1" ht="11.4" customHeight="1" x14ac:dyDescent="0.25">
      <c r="A125" s="118" t="s">
        <v>494</v>
      </c>
      <c r="B125" s="118" t="s">
        <v>495</v>
      </c>
      <c r="C125" s="119" t="s">
        <v>496</v>
      </c>
      <c r="D125" s="118" t="s">
        <v>497</v>
      </c>
      <c r="E125" s="118" t="s">
        <v>498</v>
      </c>
      <c r="F125" s="118" t="s">
        <v>499</v>
      </c>
      <c r="G125" s="118" t="s">
        <v>414</v>
      </c>
      <c r="H125" s="118" t="s">
        <v>500</v>
      </c>
      <c r="I125" s="118"/>
      <c r="J125" s="119"/>
      <c r="K125" s="119"/>
      <c r="L125" s="119" t="s">
        <v>497</v>
      </c>
      <c r="M125" s="102">
        <v>0</v>
      </c>
      <c r="N125" s="104" t="s">
        <v>874</v>
      </c>
    </row>
    <row r="126" spans="1:14" s="104" customFormat="1" ht="11.4" customHeight="1" x14ac:dyDescent="0.25">
      <c r="A126" s="118" t="s">
        <v>501</v>
      </c>
      <c r="B126" s="118" t="s">
        <v>495</v>
      </c>
      <c r="C126" s="119" t="s">
        <v>496</v>
      </c>
      <c r="D126" s="118" t="s">
        <v>497</v>
      </c>
      <c r="E126" s="118" t="s">
        <v>498</v>
      </c>
      <c r="F126" s="118" t="s">
        <v>499</v>
      </c>
      <c r="G126" s="118" t="s">
        <v>414</v>
      </c>
      <c r="H126" s="118" t="s">
        <v>500</v>
      </c>
      <c r="I126" s="118"/>
      <c r="J126" s="119"/>
      <c r="K126" s="119"/>
      <c r="L126" s="119" t="s">
        <v>497</v>
      </c>
      <c r="M126" s="102">
        <v>0</v>
      </c>
      <c r="N126" s="104" t="s">
        <v>874</v>
      </c>
    </row>
    <row r="127" spans="1:14" s="104" customFormat="1" ht="11.4" customHeight="1" x14ac:dyDescent="0.25">
      <c r="A127" s="118" t="s">
        <v>502</v>
      </c>
      <c r="B127" s="118" t="s">
        <v>495</v>
      </c>
      <c r="C127" s="119" t="s">
        <v>496</v>
      </c>
      <c r="D127" s="118" t="s">
        <v>497</v>
      </c>
      <c r="E127" s="118" t="s">
        <v>498</v>
      </c>
      <c r="F127" s="118" t="s">
        <v>499</v>
      </c>
      <c r="G127" s="118" t="s">
        <v>414</v>
      </c>
      <c r="H127" s="118" t="s">
        <v>500</v>
      </c>
      <c r="I127" s="118"/>
      <c r="J127" s="119"/>
      <c r="K127" s="119"/>
      <c r="L127" s="119" t="s">
        <v>497</v>
      </c>
      <c r="M127" s="102">
        <v>0</v>
      </c>
      <c r="N127" s="104" t="s">
        <v>874</v>
      </c>
    </row>
    <row r="128" spans="1:14" s="104" customFormat="1" ht="11.4" customHeight="1" x14ac:dyDescent="0.25">
      <c r="A128" s="118" t="s">
        <v>503</v>
      </c>
      <c r="B128" s="118" t="s">
        <v>495</v>
      </c>
      <c r="C128" s="119" t="s">
        <v>496</v>
      </c>
      <c r="D128" s="118" t="s">
        <v>497</v>
      </c>
      <c r="E128" s="118" t="s">
        <v>498</v>
      </c>
      <c r="F128" s="118" t="s">
        <v>499</v>
      </c>
      <c r="G128" s="118" t="s">
        <v>414</v>
      </c>
      <c r="H128" s="118" t="s">
        <v>500</v>
      </c>
      <c r="I128" s="118"/>
      <c r="J128" s="119"/>
      <c r="K128" s="119"/>
      <c r="L128" s="119" t="s">
        <v>497</v>
      </c>
      <c r="M128" s="102">
        <v>0</v>
      </c>
      <c r="N128" s="104" t="s">
        <v>874</v>
      </c>
    </row>
    <row r="129" spans="1:14" s="104" customFormat="1" ht="11.4" customHeight="1" x14ac:dyDescent="0.25">
      <c r="A129" s="107" t="s">
        <v>504</v>
      </c>
      <c r="B129" s="107" t="s">
        <v>505</v>
      </c>
      <c r="C129" s="108" t="s">
        <v>506</v>
      </c>
      <c r="D129" s="107" t="s">
        <v>507</v>
      </c>
      <c r="E129" s="107" t="s">
        <v>508</v>
      </c>
      <c r="F129" s="108"/>
      <c r="G129" s="107" t="s">
        <v>509</v>
      </c>
      <c r="H129" s="107" t="s">
        <v>509</v>
      </c>
      <c r="I129" s="107"/>
      <c r="J129" s="108"/>
      <c r="K129" s="108"/>
      <c r="L129" s="108" t="s">
        <v>507</v>
      </c>
      <c r="M129" s="102">
        <v>0</v>
      </c>
      <c r="N129" s="104" t="s">
        <v>874</v>
      </c>
    </row>
    <row r="130" spans="1:14" s="104" customFormat="1" ht="11.4" customHeight="1" x14ac:dyDescent="0.25">
      <c r="A130" s="121" t="s">
        <v>510</v>
      </c>
      <c r="B130" s="121" t="s">
        <v>511</v>
      </c>
      <c r="C130" s="122" t="s">
        <v>512</v>
      </c>
      <c r="D130" s="121" t="s">
        <v>513</v>
      </c>
      <c r="E130" s="123">
        <v>44</v>
      </c>
      <c r="F130" s="122"/>
      <c r="G130" s="121" t="s">
        <v>430</v>
      </c>
      <c r="H130" s="121" t="s">
        <v>430</v>
      </c>
      <c r="I130" s="121"/>
      <c r="J130" s="122"/>
      <c r="K130" s="122"/>
      <c r="L130" s="122" t="s">
        <v>514</v>
      </c>
      <c r="M130" s="102">
        <v>0</v>
      </c>
      <c r="N130" s="104" t="s">
        <v>874</v>
      </c>
    </row>
    <row r="131" spans="1:14" s="104" customFormat="1" ht="11.4" customHeight="1" x14ac:dyDescent="0.25">
      <c r="A131" s="121" t="s">
        <v>515</v>
      </c>
      <c r="B131" s="121" t="s">
        <v>511</v>
      </c>
      <c r="C131" s="122" t="s">
        <v>512</v>
      </c>
      <c r="D131" s="121" t="s">
        <v>513</v>
      </c>
      <c r="E131" s="123">
        <v>44</v>
      </c>
      <c r="F131" s="122"/>
      <c r="G131" s="121" t="s">
        <v>430</v>
      </c>
      <c r="H131" s="121" t="s">
        <v>430</v>
      </c>
      <c r="I131" s="121"/>
      <c r="J131" s="122"/>
      <c r="K131" s="122"/>
      <c r="L131" s="122" t="s">
        <v>514</v>
      </c>
      <c r="M131" s="102">
        <v>0</v>
      </c>
      <c r="N131" s="104" t="s">
        <v>874</v>
      </c>
    </row>
    <row r="132" spans="1:14" s="104" customFormat="1" ht="11.4" customHeight="1" x14ac:dyDescent="0.25">
      <c r="A132" s="127" t="s">
        <v>516</v>
      </c>
      <c r="B132" s="127" t="s">
        <v>517</v>
      </c>
      <c r="C132" s="128" t="s">
        <v>518</v>
      </c>
      <c r="D132" s="127" t="s">
        <v>519</v>
      </c>
      <c r="E132" s="128"/>
      <c r="F132" s="128"/>
      <c r="G132" s="127" t="s">
        <v>520</v>
      </c>
      <c r="H132" s="127" t="s">
        <v>520</v>
      </c>
      <c r="I132" s="127"/>
      <c r="J132" s="128"/>
      <c r="K132" s="128"/>
      <c r="L132" s="128"/>
      <c r="M132" s="102">
        <v>0</v>
      </c>
      <c r="N132" s="104" t="s">
        <v>874</v>
      </c>
    </row>
    <row r="133" spans="1:14" s="104" customFormat="1" ht="11.4" customHeight="1" x14ac:dyDescent="0.25">
      <c r="A133" s="127" t="s">
        <v>521</v>
      </c>
      <c r="B133" s="127" t="s">
        <v>517</v>
      </c>
      <c r="C133" s="128" t="s">
        <v>518</v>
      </c>
      <c r="D133" s="127" t="s">
        <v>519</v>
      </c>
      <c r="E133" s="128"/>
      <c r="F133" s="128"/>
      <c r="G133" s="127" t="s">
        <v>520</v>
      </c>
      <c r="H133" s="127" t="s">
        <v>520</v>
      </c>
      <c r="I133" s="127"/>
      <c r="J133" s="128"/>
      <c r="K133" s="128"/>
      <c r="L133" s="128"/>
      <c r="M133" s="102">
        <v>0</v>
      </c>
      <c r="N133" s="104" t="s">
        <v>874</v>
      </c>
    </row>
    <row r="134" spans="1:14" s="104" customFormat="1" ht="11.4" customHeight="1" x14ac:dyDescent="0.25">
      <c r="A134" s="127" t="s">
        <v>522</v>
      </c>
      <c r="B134" s="127" t="s">
        <v>517</v>
      </c>
      <c r="C134" s="128" t="s">
        <v>518</v>
      </c>
      <c r="D134" s="127" t="s">
        <v>519</v>
      </c>
      <c r="E134" s="128"/>
      <c r="F134" s="128"/>
      <c r="G134" s="127" t="s">
        <v>520</v>
      </c>
      <c r="H134" s="127" t="s">
        <v>520</v>
      </c>
      <c r="I134" s="127"/>
      <c r="J134" s="128"/>
      <c r="K134" s="128"/>
      <c r="L134" s="128"/>
      <c r="M134" s="102">
        <v>0</v>
      </c>
      <c r="N134" s="104" t="s">
        <v>874</v>
      </c>
    </row>
    <row r="135" spans="1:14" s="104" customFormat="1" ht="11.4" customHeight="1" x14ac:dyDescent="0.25">
      <c r="A135" s="127" t="s">
        <v>523</v>
      </c>
      <c r="B135" s="127" t="s">
        <v>517</v>
      </c>
      <c r="C135" s="128" t="s">
        <v>518</v>
      </c>
      <c r="D135" s="127" t="s">
        <v>519</v>
      </c>
      <c r="E135" s="128"/>
      <c r="F135" s="128"/>
      <c r="G135" s="127" t="s">
        <v>520</v>
      </c>
      <c r="H135" s="127" t="s">
        <v>520</v>
      </c>
      <c r="I135" s="127"/>
      <c r="J135" s="128"/>
      <c r="K135" s="128"/>
      <c r="L135" s="128"/>
      <c r="M135" s="102">
        <v>0</v>
      </c>
      <c r="N135" s="104" t="s">
        <v>874</v>
      </c>
    </row>
    <row r="136" spans="1:14" s="104" customFormat="1" ht="11.4" customHeight="1" x14ac:dyDescent="0.25">
      <c r="A136" s="127" t="s">
        <v>524</v>
      </c>
      <c r="B136" s="127" t="s">
        <v>517</v>
      </c>
      <c r="C136" s="128" t="s">
        <v>518</v>
      </c>
      <c r="D136" s="127" t="s">
        <v>519</v>
      </c>
      <c r="E136" s="128"/>
      <c r="F136" s="128"/>
      <c r="G136" s="127" t="s">
        <v>520</v>
      </c>
      <c r="H136" s="127" t="s">
        <v>520</v>
      </c>
      <c r="I136" s="127"/>
      <c r="J136" s="128"/>
      <c r="K136" s="128"/>
      <c r="L136" s="128"/>
      <c r="M136" s="102">
        <v>0</v>
      </c>
      <c r="N136" s="104" t="s">
        <v>874</v>
      </c>
    </row>
    <row r="137" spans="1:14" s="104" customFormat="1" ht="11.4" customHeight="1" x14ac:dyDescent="0.25">
      <c r="A137" s="127" t="s">
        <v>525</v>
      </c>
      <c r="B137" s="127" t="s">
        <v>517</v>
      </c>
      <c r="C137" s="128" t="s">
        <v>518</v>
      </c>
      <c r="D137" s="127" t="s">
        <v>519</v>
      </c>
      <c r="E137" s="128"/>
      <c r="F137" s="128"/>
      <c r="G137" s="127" t="s">
        <v>520</v>
      </c>
      <c r="H137" s="127" t="s">
        <v>520</v>
      </c>
      <c r="I137" s="127"/>
      <c r="J137" s="128"/>
      <c r="K137" s="128"/>
      <c r="L137" s="128"/>
      <c r="M137" s="102">
        <v>0</v>
      </c>
      <c r="N137" s="104" t="s">
        <v>874</v>
      </c>
    </row>
    <row r="138" spans="1:14" s="104" customFormat="1" ht="11.4" customHeight="1" x14ac:dyDescent="0.25">
      <c r="A138" s="115" t="s">
        <v>526</v>
      </c>
      <c r="B138" s="115" t="s">
        <v>403</v>
      </c>
      <c r="C138" s="116" t="s">
        <v>527</v>
      </c>
      <c r="D138" s="117" t="s">
        <v>833</v>
      </c>
      <c r="E138" s="115" t="s">
        <v>405</v>
      </c>
      <c r="F138" s="115" t="s">
        <v>508</v>
      </c>
      <c r="G138" s="115" t="s">
        <v>528</v>
      </c>
      <c r="H138" s="115" t="s">
        <v>415</v>
      </c>
      <c r="I138" s="115"/>
      <c r="J138" s="116"/>
      <c r="K138" s="115" t="s">
        <v>257</v>
      </c>
      <c r="L138" s="116" t="s">
        <v>529</v>
      </c>
      <c r="M138" s="102">
        <v>0</v>
      </c>
      <c r="N138" s="104" t="s">
        <v>874</v>
      </c>
    </row>
    <row r="139" spans="1:14" s="104" customFormat="1" ht="11.4" customHeight="1" x14ac:dyDescent="0.25">
      <c r="A139" s="115" t="s">
        <v>530</v>
      </c>
      <c r="B139" s="115" t="s">
        <v>403</v>
      </c>
      <c r="C139" s="116" t="s">
        <v>531</v>
      </c>
      <c r="D139" s="117" t="s">
        <v>834</v>
      </c>
      <c r="E139" s="115" t="s">
        <v>405</v>
      </c>
      <c r="F139" s="116"/>
      <c r="G139" s="115" t="s">
        <v>528</v>
      </c>
      <c r="H139" s="115" t="s">
        <v>415</v>
      </c>
      <c r="I139" s="115"/>
      <c r="J139" s="116"/>
      <c r="K139" s="115" t="s">
        <v>257</v>
      </c>
      <c r="L139" s="116" t="s">
        <v>529</v>
      </c>
      <c r="M139" s="102">
        <v>0</v>
      </c>
      <c r="N139" s="104" t="s">
        <v>874</v>
      </c>
    </row>
    <row r="140" spans="1:14" s="104" customFormat="1" ht="11.4" customHeight="1" x14ac:dyDescent="0.25">
      <c r="A140" s="115" t="s">
        <v>532</v>
      </c>
      <c r="B140" s="115" t="s">
        <v>403</v>
      </c>
      <c r="C140" s="116" t="s">
        <v>531</v>
      </c>
      <c r="D140" s="117" t="s">
        <v>834</v>
      </c>
      <c r="E140" s="115" t="s">
        <v>405</v>
      </c>
      <c r="F140" s="116"/>
      <c r="G140" s="115" t="s">
        <v>528</v>
      </c>
      <c r="H140" s="115" t="s">
        <v>415</v>
      </c>
      <c r="I140" s="115"/>
      <c r="J140" s="116"/>
      <c r="K140" s="115" t="s">
        <v>257</v>
      </c>
      <c r="L140" s="116" t="s">
        <v>529</v>
      </c>
      <c r="M140" s="102">
        <v>0</v>
      </c>
      <c r="N140" s="104" t="s">
        <v>874</v>
      </c>
    </row>
    <row r="141" spans="1:14" s="104" customFormat="1" ht="11.4" customHeight="1" x14ac:dyDescent="0.25">
      <c r="A141" s="115" t="s">
        <v>533</v>
      </c>
      <c r="B141" s="115" t="s">
        <v>403</v>
      </c>
      <c r="C141" s="116" t="s">
        <v>534</v>
      </c>
      <c r="D141" s="117" t="s">
        <v>835</v>
      </c>
      <c r="E141" s="115" t="s">
        <v>405</v>
      </c>
      <c r="F141" s="115" t="s">
        <v>253</v>
      </c>
      <c r="G141" s="115" t="s">
        <v>528</v>
      </c>
      <c r="H141" s="115" t="s">
        <v>415</v>
      </c>
      <c r="I141" s="115"/>
      <c r="J141" s="116"/>
      <c r="K141" s="116"/>
      <c r="L141" s="116"/>
      <c r="M141" s="102">
        <v>0</v>
      </c>
      <c r="N141" s="104" t="s">
        <v>874</v>
      </c>
    </row>
    <row r="142" spans="1:14" s="104" customFormat="1" ht="11.4" customHeight="1" x14ac:dyDescent="0.25">
      <c r="A142" s="115" t="s">
        <v>535</v>
      </c>
      <c r="B142" s="115" t="s">
        <v>403</v>
      </c>
      <c r="C142" s="116" t="s">
        <v>536</v>
      </c>
      <c r="D142" s="117" t="s">
        <v>836</v>
      </c>
      <c r="E142" s="115" t="s">
        <v>405</v>
      </c>
      <c r="F142" s="115" t="s">
        <v>253</v>
      </c>
      <c r="G142" s="115" t="s">
        <v>528</v>
      </c>
      <c r="H142" s="115" t="s">
        <v>415</v>
      </c>
      <c r="I142" s="115"/>
      <c r="J142" s="116"/>
      <c r="K142" s="116"/>
      <c r="L142" s="116"/>
      <c r="M142" s="102">
        <v>0</v>
      </c>
      <c r="N142" s="104" t="s">
        <v>874</v>
      </c>
    </row>
    <row r="143" spans="1:14" s="104" customFormat="1" ht="11.4" customHeight="1" x14ac:dyDescent="0.25">
      <c r="A143" s="115" t="s">
        <v>537</v>
      </c>
      <c r="B143" s="115" t="s">
        <v>403</v>
      </c>
      <c r="C143" s="116" t="s">
        <v>538</v>
      </c>
      <c r="D143" s="117" t="s">
        <v>837</v>
      </c>
      <c r="E143" s="115" t="s">
        <v>405</v>
      </c>
      <c r="F143" s="115" t="s">
        <v>253</v>
      </c>
      <c r="G143" s="115" t="s">
        <v>528</v>
      </c>
      <c r="H143" s="115" t="s">
        <v>415</v>
      </c>
      <c r="I143" s="115"/>
      <c r="J143" s="116"/>
      <c r="K143" s="116"/>
      <c r="L143" s="116" t="s">
        <v>539</v>
      </c>
      <c r="M143" s="102">
        <v>0</v>
      </c>
      <c r="N143" s="104" t="s">
        <v>874</v>
      </c>
    </row>
    <row r="144" spans="1:14" s="104" customFormat="1" ht="11.4" customHeight="1" x14ac:dyDescent="0.25">
      <c r="A144" s="115" t="s">
        <v>540</v>
      </c>
      <c r="B144" s="115" t="s">
        <v>403</v>
      </c>
      <c r="C144" s="116" t="s">
        <v>541</v>
      </c>
      <c r="D144" s="117" t="s">
        <v>838</v>
      </c>
      <c r="E144" s="115" t="s">
        <v>405</v>
      </c>
      <c r="F144" s="115" t="s">
        <v>253</v>
      </c>
      <c r="G144" s="115" t="s">
        <v>528</v>
      </c>
      <c r="H144" s="115" t="s">
        <v>415</v>
      </c>
      <c r="I144" s="115"/>
      <c r="J144" s="116"/>
      <c r="K144" s="116"/>
      <c r="L144" s="116" t="s">
        <v>542</v>
      </c>
      <c r="M144" s="102">
        <v>0</v>
      </c>
      <c r="N144" s="104" t="s">
        <v>874</v>
      </c>
    </row>
    <row r="145" spans="1:14" s="104" customFormat="1" ht="11.4" customHeight="1" x14ac:dyDescent="0.25">
      <c r="A145" s="115" t="s">
        <v>543</v>
      </c>
      <c r="B145" s="115" t="s">
        <v>403</v>
      </c>
      <c r="C145" s="116" t="s">
        <v>544</v>
      </c>
      <c r="D145" s="117" t="s">
        <v>839</v>
      </c>
      <c r="E145" s="115" t="s">
        <v>405</v>
      </c>
      <c r="F145" s="115" t="s">
        <v>253</v>
      </c>
      <c r="G145" s="115" t="s">
        <v>528</v>
      </c>
      <c r="H145" s="115" t="s">
        <v>415</v>
      </c>
      <c r="I145" s="115"/>
      <c r="J145" s="116"/>
      <c r="K145" s="116"/>
      <c r="L145" s="116" t="s">
        <v>545</v>
      </c>
      <c r="M145" s="102">
        <v>0</v>
      </c>
      <c r="N145" s="104" t="s">
        <v>874</v>
      </c>
    </row>
    <row r="146" spans="1:14" s="104" customFormat="1" ht="11.4" customHeight="1" x14ac:dyDescent="0.25">
      <c r="A146" s="115" t="s">
        <v>546</v>
      </c>
      <c r="B146" s="115" t="s">
        <v>403</v>
      </c>
      <c r="C146" s="116" t="s">
        <v>544</v>
      </c>
      <c r="D146" s="117" t="s">
        <v>840</v>
      </c>
      <c r="E146" s="115" t="s">
        <v>405</v>
      </c>
      <c r="F146" s="115" t="s">
        <v>253</v>
      </c>
      <c r="G146" s="115" t="s">
        <v>528</v>
      </c>
      <c r="H146" s="115" t="s">
        <v>415</v>
      </c>
      <c r="I146" s="115"/>
      <c r="J146" s="116"/>
      <c r="K146" s="116"/>
      <c r="L146" s="116"/>
      <c r="M146" s="102">
        <v>0</v>
      </c>
      <c r="N146" s="104" t="s">
        <v>874</v>
      </c>
    </row>
    <row r="147" spans="1:14" s="104" customFormat="1" ht="11.4" customHeight="1" x14ac:dyDescent="0.25">
      <c r="A147" s="115" t="s">
        <v>547</v>
      </c>
      <c r="B147" s="115" t="s">
        <v>403</v>
      </c>
      <c r="C147" s="116" t="s">
        <v>548</v>
      </c>
      <c r="D147" s="117" t="s">
        <v>841</v>
      </c>
      <c r="E147" s="115" t="s">
        <v>405</v>
      </c>
      <c r="F147" s="115" t="s">
        <v>253</v>
      </c>
      <c r="G147" s="115" t="s">
        <v>528</v>
      </c>
      <c r="H147" s="115" t="s">
        <v>549</v>
      </c>
      <c r="I147" s="115"/>
      <c r="J147" s="116"/>
      <c r="K147" s="115" t="s">
        <v>257</v>
      </c>
      <c r="L147" s="116" t="s">
        <v>550</v>
      </c>
      <c r="M147" s="102">
        <v>0</v>
      </c>
      <c r="N147" s="104" t="s">
        <v>874</v>
      </c>
    </row>
    <row r="148" spans="1:14" s="104" customFormat="1" ht="11.4" customHeight="1" x14ac:dyDescent="0.25">
      <c r="A148" s="115" t="s">
        <v>551</v>
      </c>
      <c r="B148" s="115" t="s">
        <v>403</v>
      </c>
      <c r="C148" s="116" t="s">
        <v>552</v>
      </c>
      <c r="D148" s="117" t="s">
        <v>842</v>
      </c>
      <c r="E148" s="115" t="s">
        <v>405</v>
      </c>
      <c r="F148" s="115" t="s">
        <v>253</v>
      </c>
      <c r="G148" s="115" t="s">
        <v>528</v>
      </c>
      <c r="H148" s="115" t="s">
        <v>549</v>
      </c>
      <c r="I148" s="115"/>
      <c r="J148" s="116"/>
      <c r="K148" s="115" t="s">
        <v>257</v>
      </c>
      <c r="L148" s="116" t="s">
        <v>553</v>
      </c>
      <c r="M148" s="102">
        <v>0</v>
      </c>
      <c r="N148" s="104" t="s">
        <v>874</v>
      </c>
    </row>
    <row r="149" spans="1:14" s="104" customFormat="1" ht="11.4" customHeight="1" x14ac:dyDescent="0.25">
      <c r="A149" s="115" t="s">
        <v>554</v>
      </c>
      <c r="B149" s="115" t="s">
        <v>403</v>
      </c>
      <c r="C149" s="116" t="s">
        <v>555</v>
      </c>
      <c r="D149" s="117" t="s">
        <v>843</v>
      </c>
      <c r="E149" s="115" t="s">
        <v>405</v>
      </c>
      <c r="F149" s="116"/>
      <c r="G149" s="115" t="s">
        <v>528</v>
      </c>
      <c r="H149" s="115" t="s">
        <v>415</v>
      </c>
      <c r="I149" s="115"/>
      <c r="J149" s="116"/>
      <c r="K149" s="115" t="s">
        <v>257</v>
      </c>
      <c r="L149" s="116" t="s">
        <v>556</v>
      </c>
      <c r="M149" s="102">
        <v>0</v>
      </c>
      <c r="N149" s="104" t="s">
        <v>874</v>
      </c>
    </row>
    <row r="150" spans="1:14" s="104" customFormat="1" ht="11.4" customHeight="1" x14ac:dyDescent="0.25">
      <c r="A150" s="118" t="s">
        <v>557</v>
      </c>
      <c r="B150" s="119" t="s">
        <v>558</v>
      </c>
      <c r="C150" s="119" t="s">
        <v>559</v>
      </c>
      <c r="D150" s="118" t="s">
        <v>560</v>
      </c>
      <c r="E150" s="118" t="s">
        <v>413</v>
      </c>
      <c r="F150" s="118" t="s">
        <v>253</v>
      </c>
      <c r="G150" s="118" t="s">
        <v>414</v>
      </c>
      <c r="H150" s="118" t="s">
        <v>415</v>
      </c>
      <c r="I150" s="118"/>
      <c r="J150" s="118" t="s">
        <v>416</v>
      </c>
      <c r="K150" s="118" t="s">
        <v>257</v>
      </c>
      <c r="L150" s="119" t="s">
        <v>561</v>
      </c>
      <c r="M150" s="102">
        <v>0</v>
      </c>
      <c r="N150" s="104" t="s">
        <v>874</v>
      </c>
    </row>
    <row r="151" spans="1:14" s="104" customFormat="1" ht="11.4" customHeight="1" x14ac:dyDescent="0.25">
      <c r="A151" s="118" t="s">
        <v>562</v>
      </c>
      <c r="B151" s="119" t="s">
        <v>558</v>
      </c>
      <c r="C151" s="119" t="s">
        <v>559</v>
      </c>
      <c r="D151" s="118" t="s">
        <v>560</v>
      </c>
      <c r="E151" s="118" t="s">
        <v>413</v>
      </c>
      <c r="F151" s="118" t="s">
        <v>253</v>
      </c>
      <c r="G151" s="118" t="s">
        <v>414</v>
      </c>
      <c r="H151" s="118" t="s">
        <v>415</v>
      </c>
      <c r="I151" s="118"/>
      <c r="J151" s="118" t="s">
        <v>416</v>
      </c>
      <c r="K151" s="118" t="s">
        <v>257</v>
      </c>
      <c r="L151" s="119" t="s">
        <v>561</v>
      </c>
      <c r="M151" s="102">
        <v>0</v>
      </c>
      <c r="N151" s="104" t="s">
        <v>874</v>
      </c>
    </row>
    <row r="152" spans="1:14" s="104" customFormat="1" ht="11.4" customHeight="1" x14ac:dyDescent="0.25">
      <c r="A152" s="121" t="s">
        <v>563</v>
      </c>
      <c r="B152" s="122" t="s">
        <v>427</v>
      </c>
      <c r="C152" s="122" t="s">
        <v>564</v>
      </c>
      <c r="D152" s="121" t="s">
        <v>429</v>
      </c>
      <c r="E152" s="123">
        <v>54</v>
      </c>
      <c r="F152" s="121" t="s">
        <v>253</v>
      </c>
      <c r="G152" s="121" t="s">
        <v>565</v>
      </c>
      <c r="H152" s="121" t="s">
        <v>565</v>
      </c>
      <c r="I152" s="121"/>
      <c r="J152" s="121" t="s">
        <v>416</v>
      </c>
      <c r="K152" s="122"/>
      <c r="L152" s="122" t="s">
        <v>431</v>
      </c>
      <c r="M152" s="102">
        <v>0</v>
      </c>
      <c r="N152" s="104" t="s">
        <v>874</v>
      </c>
    </row>
    <row r="153" spans="1:14" s="104" customFormat="1" ht="11.4" customHeight="1" x14ac:dyDescent="0.25">
      <c r="A153" s="121" t="s">
        <v>566</v>
      </c>
      <c r="B153" s="122" t="s">
        <v>427</v>
      </c>
      <c r="C153" s="122" t="s">
        <v>564</v>
      </c>
      <c r="D153" s="121" t="s">
        <v>429</v>
      </c>
      <c r="E153" s="123">
        <v>54</v>
      </c>
      <c r="F153" s="121" t="s">
        <v>253</v>
      </c>
      <c r="G153" s="121" t="s">
        <v>565</v>
      </c>
      <c r="H153" s="121" t="s">
        <v>565</v>
      </c>
      <c r="I153" s="121"/>
      <c r="J153" s="121" t="s">
        <v>416</v>
      </c>
      <c r="K153" s="122"/>
      <c r="L153" s="122" t="s">
        <v>431</v>
      </c>
      <c r="M153" s="102">
        <v>0</v>
      </c>
      <c r="N153" s="104" t="s">
        <v>874</v>
      </c>
    </row>
    <row r="154" spans="1:14" s="104" customFormat="1" ht="11.4" customHeight="1" x14ac:dyDescent="0.25">
      <c r="A154" s="121" t="s">
        <v>567</v>
      </c>
      <c r="B154" s="122" t="s">
        <v>427</v>
      </c>
      <c r="C154" s="122" t="s">
        <v>564</v>
      </c>
      <c r="D154" s="121" t="s">
        <v>429</v>
      </c>
      <c r="E154" s="123">
        <v>54</v>
      </c>
      <c r="F154" s="121" t="s">
        <v>253</v>
      </c>
      <c r="G154" s="121" t="s">
        <v>565</v>
      </c>
      <c r="H154" s="121" t="s">
        <v>565</v>
      </c>
      <c r="I154" s="121"/>
      <c r="J154" s="121" t="s">
        <v>416</v>
      </c>
      <c r="K154" s="122"/>
      <c r="L154" s="122" t="s">
        <v>431</v>
      </c>
      <c r="M154" s="102">
        <v>0</v>
      </c>
      <c r="N154" s="104" t="s">
        <v>874</v>
      </c>
    </row>
    <row r="155" spans="1:14" s="104" customFormat="1" ht="11.4" customHeight="1" x14ac:dyDescent="0.25">
      <c r="A155" s="121" t="s">
        <v>568</v>
      </c>
      <c r="B155" s="122" t="s">
        <v>427</v>
      </c>
      <c r="C155" s="122" t="s">
        <v>564</v>
      </c>
      <c r="D155" s="121" t="s">
        <v>429</v>
      </c>
      <c r="E155" s="123">
        <v>54</v>
      </c>
      <c r="F155" s="121" t="s">
        <v>253</v>
      </c>
      <c r="G155" s="121" t="s">
        <v>565</v>
      </c>
      <c r="H155" s="121" t="s">
        <v>565</v>
      </c>
      <c r="I155" s="121"/>
      <c r="J155" s="121" t="s">
        <v>416</v>
      </c>
      <c r="K155" s="122"/>
      <c r="L155" s="122" t="s">
        <v>431</v>
      </c>
      <c r="M155" s="102">
        <v>0</v>
      </c>
      <c r="N155" s="104" t="s">
        <v>874</v>
      </c>
    </row>
    <row r="156" spans="1:14" s="104" customFormat="1" ht="11.4" customHeight="1" x14ac:dyDescent="0.25">
      <c r="A156" s="121" t="s">
        <v>569</v>
      </c>
      <c r="B156" s="122" t="s">
        <v>427</v>
      </c>
      <c r="C156" s="122" t="s">
        <v>570</v>
      </c>
      <c r="D156" s="121" t="s">
        <v>429</v>
      </c>
      <c r="E156" s="123">
        <v>54</v>
      </c>
      <c r="F156" s="121" t="s">
        <v>253</v>
      </c>
      <c r="G156" s="121" t="s">
        <v>565</v>
      </c>
      <c r="H156" s="121" t="s">
        <v>565</v>
      </c>
      <c r="I156" s="121"/>
      <c r="J156" s="121" t="s">
        <v>416</v>
      </c>
      <c r="K156" s="122"/>
      <c r="L156" s="122" t="s">
        <v>431</v>
      </c>
      <c r="M156" s="102">
        <v>0</v>
      </c>
      <c r="N156" s="104" t="s">
        <v>874</v>
      </c>
    </row>
    <row r="157" spans="1:14" s="104" customFormat="1" ht="11.4" customHeight="1" x14ac:dyDescent="0.25">
      <c r="A157" s="121" t="s">
        <v>571</v>
      </c>
      <c r="B157" s="122" t="s">
        <v>427</v>
      </c>
      <c r="C157" s="122" t="s">
        <v>570</v>
      </c>
      <c r="D157" s="121" t="s">
        <v>429</v>
      </c>
      <c r="E157" s="123">
        <v>54</v>
      </c>
      <c r="F157" s="121" t="s">
        <v>253</v>
      </c>
      <c r="G157" s="121" t="s">
        <v>565</v>
      </c>
      <c r="H157" s="121" t="s">
        <v>565</v>
      </c>
      <c r="I157" s="121"/>
      <c r="J157" s="121" t="s">
        <v>416</v>
      </c>
      <c r="K157" s="122"/>
      <c r="L157" s="122" t="s">
        <v>431</v>
      </c>
      <c r="M157" s="102">
        <v>0</v>
      </c>
      <c r="N157" s="104" t="s">
        <v>874</v>
      </c>
    </row>
    <row r="158" spans="1:14" s="104" customFormat="1" ht="11.4" customHeight="1" x14ac:dyDescent="0.25">
      <c r="A158" s="121" t="s">
        <v>572</v>
      </c>
      <c r="B158" s="122" t="s">
        <v>427</v>
      </c>
      <c r="C158" s="122" t="s">
        <v>570</v>
      </c>
      <c r="D158" s="121" t="s">
        <v>429</v>
      </c>
      <c r="E158" s="123">
        <v>54</v>
      </c>
      <c r="F158" s="121" t="s">
        <v>253</v>
      </c>
      <c r="G158" s="121" t="s">
        <v>565</v>
      </c>
      <c r="H158" s="121" t="s">
        <v>565</v>
      </c>
      <c r="I158" s="121"/>
      <c r="J158" s="121" t="s">
        <v>416</v>
      </c>
      <c r="K158" s="122"/>
      <c r="L158" s="122" t="s">
        <v>431</v>
      </c>
      <c r="M158" s="102">
        <v>0</v>
      </c>
      <c r="N158" s="104" t="s">
        <v>874</v>
      </c>
    </row>
    <row r="159" spans="1:14" s="104" customFormat="1" ht="11.4" customHeight="1" x14ac:dyDescent="0.25">
      <c r="A159" s="121" t="s">
        <v>573</v>
      </c>
      <c r="B159" s="122" t="s">
        <v>427</v>
      </c>
      <c r="C159" s="122" t="s">
        <v>574</v>
      </c>
      <c r="D159" s="121" t="s">
        <v>429</v>
      </c>
      <c r="E159" s="123">
        <v>54</v>
      </c>
      <c r="F159" s="121" t="s">
        <v>253</v>
      </c>
      <c r="G159" s="121" t="s">
        <v>565</v>
      </c>
      <c r="H159" s="121" t="s">
        <v>565</v>
      </c>
      <c r="I159" s="121"/>
      <c r="J159" s="121" t="s">
        <v>416</v>
      </c>
      <c r="K159" s="122"/>
      <c r="L159" s="122" t="s">
        <v>575</v>
      </c>
      <c r="M159" s="102">
        <v>0</v>
      </c>
      <c r="N159" s="104" t="s">
        <v>874</v>
      </c>
    </row>
    <row r="160" spans="1:14" s="104" customFormat="1" ht="11.4" customHeight="1" x14ac:dyDescent="0.25">
      <c r="A160" s="121" t="s">
        <v>576</v>
      </c>
      <c r="B160" s="122" t="s">
        <v>427</v>
      </c>
      <c r="C160" s="122" t="s">
        <v>574</v>
      </c>
      <c r="D160" s="121" t="s">
        <v>429</v>
      </c>
      <c r="E160" s="123">
        <v>54</v>
      </c>
      <c r="F160" s="121" t="s">
        <v>253</v>
      </c>
      <c r="G160" s="121" t="s">
        <v>565</v>
      </c>
      <c r="H160" s="121" t="s">
        <v>565</v>
      </c>
      <c r="I160" s="121"/>
      <c r="J160" s="121" t="s">
        <v>416</v>
      </c>
      <c r="K160" s="122"/>
      <c r="L160" s="122" t="s">
        <v>575</v>
      </c>
      <c r="M160" s="102">
        <v>0</v>
      </c>
      <c r="N160" s="104" t="s">
        <v>874</v>
      </c>
    </row>
    <row r="161" spans="1:14" s="104" customFormat="1" ht="11.4" customHeight="1" x14ac:dyDescent="0.25">
      <c r="A161" s="121" t="s">
        <v>577</v>
      </c>
      <c r="B161" s="122" t="s">
        <v>427</v>
      </c>
      <c r="C161" s="122" t="s">
        <v>574</v>
      </c>
      <c r="D161" s="121" t="s">
        <v>429</v>
      </c>
      <c r="E161" s="123">
        <v>54</v>
      </c>
      <c r="F161" s="121" t="s">
        <v>253</v>
      </c>
      <c r="G161" s="121" t="s">
        <v>565</v>
      </c>
      <c r="H161" s="121" t="s">
        <v>565</v>
      </c>
      <c r="I161" s="121"/>
      <c r="J161" s="121" t="s">
        <v>416</v>
      </c>
      <c r="K161" s="122"/>
      <c r="L161" s="122" t="s">
        <v>575</v>
      </c>
      <c r="M161" s="102">
        <v>0</v>
      </c>
      <c r="N161" s="104" t="s">
        <v>874</v>
      </c>
    </row>
    <row r="162" spans="1:14" s="104" customFormat="1" ht="20.399999999999999" x14ac:dyDescent="0.25">
      <c r="A162" s="100" t="s">
        <v>578</v>
      </c>
      <c r="B162" s="101" t="s">
        <v>579</v>
      </c>
      <c r="C162" s="101" t="s">
        <v>580</v>
      </c>
      <c r="D162" s="100" t="s">
        <v>581</v>
      </c>
      <c r="E162" s="114">
        <v>54</v>
      </c>
      <c r="F162" s="101"/>
      <c r="G162" s="100" t="s">
        <v>254</v>
      </c>
      <c r="H162" s="100" t="s">
        <v>254</v>
      </c>
      <c r="I162" s="100" t="s">
        <v>255</v>
      </c>
      <c r="J162" s="100" t="s">
        <v>256</v>
      </c>
      <c r="K162" s="101"/>
      <c r="L162" s="101" t="s">
        <v>582</v>
      </c>
      <c r="M162" s="102">
        <v>694.55</v>
      </c>
      <c r="N162" s="103" t="s">
        <v>871</v>
      </c>
    </row>
    <row r="163" spans="1:14" s="104" customFormat="1" ht="11.4" customHeight="1" x14ac:dyDescent="0.25">
      <c r="A163" s="100" t="s">
        <v>583</v>
      </c>
      <c r="B163" s="101" t="s">
        <v>473</v>
      </c>
      <c r="C163" s="101" t="s">
        <v>474</v>
      </c>
      <c r="D163" s="113" t="s">
        <v>877</v>
      </c>
      <c r="E163" s="114">
        <v>54</v>
      </c>
      <c r="F163" s="101"/>
      <c r="G163" s="100" t="s">
        <v>254</v>
      </c>
      <c r="H163" s="100" t="s">
        <v>254</v>
      </c>
      <c r="I163" s="100"/>
      <c r="J163" s="100" t="s">
        <v>416</v>
      </c>
      <c r="K163" s="101"/>
      <c r="L163" s="101" t="s">
        <v>584</v>
      </c>
      <c r="M163" s="102">
        <v>220.27</v>
      </c>
      <c r="N163" s="104" t="s">
        <v>870</v>
      </c>
    </row>
    <row r="164" spans="1:14" s="104" customFormat="1" ht="20.399999999999999" x14ac:dyDescent="0.25">
      <c r="A164" s="100" t="s">
        <v>585</v>
      </c>
      <c r="B164" s="101" t="s">
        <v>586</v>
      </c>
      <c r="C164" s="101" t="s">
        <v>435</v>
      </c>
      <c r="D164" s="100" t="s">
        <v>587</v>
      </c>
      <c r="E164" s="114">
        <v>44</v>
      </c>
      <c r="F164" s="101"/>
      <c r="G164" s="100" t="s">
        <v>254</v>
      </c>
      <c r="H164" s="100" t="s">
        <v>254</v>
      </c>
      <c r="I164" s="100"/>
      <c r="J164" s="101"/>
      <c r="K164" s="101"/>
      <c r="L164" s="101" t="s">
        <v>588</v>
      </c>
      <c r="M164" s="102">
        <v>626.66</v>
      </c>
      <c r="N164" s="103" t="s">
        <v>872</v>
      </c>
    </row>
    <row r="165" spans="1:14" s="104" customFormat="1" ht="20.399999999999999" x14ac:dyDescent="0.25">
      <c r="A165" s="100" t="s">
        <v>589</v>
      </c>
      <c r="B165" s="101" t="s">
        <v>579</v>
      </c>
      <c r="C165" s="101" t="s">
        <v>590</v>
      </c>
      <c r="D165" s="100" t="s">
        <v>581</v>
      </c>
      <c r="E165" s="114">
        <v>54</v>
      </c>
      <c r="F165" s="101"/>
      <c r="G165" s="100" t="s">
        <v>254</v>
      </c>
      <c r="H165" s="100" t="s">
        <v>254</v>
      </c>
      <c r="I165" s="100" t="s">
        <v>255</v>
      </c>
      <c r="J165" s="100" t="s">
        <v>416</v>
      </c>
      <c r="K165" s="100" t="s">
        <v>257</v>
      </c>
      <c r="L165" s="101" t="s">
        <v>588</v>
      </c>
      <c r="M165" s="102">
        <v>658.63</v>
      </c>
      <c r="N165" s="103" t="s">
        <v>871</v>
      </c>
    </row>
    <row r="166" spans="1:14" s="104" customFormat="1" ht="20.399999999999999" x14ac:dyDescent="0.25">
      <c r="A166" s="100" t="s">
        <v>591</v>
      </c>
      <c r="B166" s="101" t="s">
        <v>579</v>
      </c>
      <c r="C166" s="101" t="s">
        <v>592</v>
      </c>
      <c r="D166" s="100" t="s">
        <v>587</v>
      </c>
      <c r="E166" s="114">
        <v>54</v>
      </c>
      <c r="F166" s="101"/>
      <c r="G166" s="100" t="s">
        <v>254</v>
      </c>
      <c r="H166" s="100" t="s">
        <v>254</v>
      </c>
      <c r="I166" s="100"/>
      <c r="J166" s="100" t="s">
        <v>256</v>
      </c>
      <c r="K166" s="101"/>
      <c r="L166" s="101" t="s">
        <v>588</v>
      </c>
      <c r="M166" s="102">
        <v>667.61</v>
      </c>
      <c r="N166" s="103" t="s">
        <v>871</v>
      </c>
    </row>
    <row r="167" spans="1:14" s="104" customFormat="1" ht="11.4" customHeight="1" x14ac:dyDescent="0.25">
      <c r="A167" s="100" t="s">
        <v>593</v>
      </c>
      <c r="B167" s="101" t="s">
        <v>399</v>
      </c>
      <c r="C167" s="101" t="s">
        <v>594</v>
      </c>
      <c r="D167" s="113" t="s">
        <v>875</v>
      </c>
      <c r="E167" s="114">
        <v>54</v>
      </c>
      <c r="F167" s="101"/>
      <c r="G167" s="100" t="s">
        <v>254</v>
      </c>
      <c r="H167" s="100" t="s">
        <v>254</v>
      </c>
      <c r="I167" s="100"/>
      <c r="J167" s="101"/>
      <c r="K167" s="101"/>
      <c r="L167" s="101" t="s">
        <v>595</v>
      </c>
      <c r="M167" s="102">
        <v>198.28</v>
      </c>
      <c r="N167" s="104" t="s">
        <v>870</v>
      </c>
    </row>
    <row r="168" spans="1:14" s="104" customFormat="1" ht="11.4" customHeight="1" x14ac:dyDescent="0.25">
      <c r="A168" s="121" t="s">
        <v>596</v>
      </c>
      <c r="B168" s="122" t="s">
        <v>427</v>
      </c>
      <c r="C168" s="122" t="s">
        <v>597</v>
      </c>
      <c r="D168" s="121" t="s">
        <v>429</v>
      </c>
      <c r="E168" s="123">
        <v>54</v>
      </c>
      <c r="F168" s="121" t="s">
        <v>253</v>
      </c>
      <c r="G168" s="121" t="s">
        <v>565</v>
      </c>
      <c r="H168" s="121" t="s">
        <v>565</v>
      </c>
      <c r="I168" s="121"/>
      <c r="J168" s="121" t="s">
        <v>598</v>
      </c>
      <c r="K168" s="122"/>
      <c r="L168" s="122" t="s">
        <v>431</v>
      </c>
      <c r="M168" s="102">
        <v>0</v>
      </c>
      <c r="N168" s="104" t="s">
        <v>874</v>
      </c>
    </row>
    <row r="169" spans="1:14" s="104" customFormat="1" ht="20.399999999999999" x14ac:dyDescent="0.25">
      <c r="A169" s="100" t="s">
        <v>599</v>
      </c>
      <c r="B169" s="101" t="s">
        <v>579</v>
      </c>
      <c r="C169" s="101" t="s">
        <v>580</v>
      </c>
      <c r="D169" s="100" t="s">
        <v>600</v>
      </c>
      <c r="E169" s="114">
        <v>44</v>
      </c>
      <c r="F169" s="101"/>
      <c r="G169" s="100" t="s">
        <v>254</v>
      </c>
      <c r="H169" s="100" t="s">
        <v>254</v>
      </c>
      <c r="I169" s="100" t="s">
        <v>255</v>
      </c>
      <c r="J169" s="101"/>
      <c r="K169" s="101"/>
      <c r="L169" s="101" t="s">
        <v>601</v>
      </c>
      <c r="M169" s="102">
        <v>626.66</v>
      </c>
      <c r="N169" s="103" t="s">
        <v>871</v>
      </c>
    </row>
    <row r="170" spans="1:14" s="104" customFormat="1" ht="20.399999999999999" x14ac:dyDescent="0.25">
      <c r="A170" s="100" t="s">
        <v>602</v>
      </c>
      <c r="B170" s="101" t="s">
        <v>362</v>
      </c>
      <c r="C170" s="101" t="s">
        <v>603</v>
      </c>
      <c r="D170" s="100" t="s">
        <v>604</v>
      </c>
      <c r="E170" s="114">
        <v>54</v>
      </c>
      <c r="F170" s="100" t="s">
        <v>253</v>
      </c>
      <c r="G170" s="100" t="s">
        <v>254</v>
      </c>
      <c r="H170" s="100" t="s">
        <v>254</v>
      </c>
      <c r="I170" s="100"/>
      <c r="J170" s="100" t="s">
        <v>416</v>
      </c>
      <c r="K170" s="101"/>
      <c r="L170" s="101" t="s">
        <v>605</v>
      </c>
      <c r="M170" s="102">
        <v>550.45000000000005</v>
      </c>
      <c r="N170" s="103" t="s">
        <v>864</v>
      </c>
    </row>
    <row r="171" spans="1:14" s="104" customFormat="1" ht="20.399999999999999" x14ac:dyDescent="0.25">
      <c r="A171" s="100" t="s">
        <v>606</v>
      </c>
      <c r="B171" s="101" t="s">
        <v>362</v>
      </c>
      <c r="C171" s="101" t="s">
        <v>603</v>
      </c>
      <c r="D171" s="100" t="s">
        <v>604</v>
      </c>
      <c r="E171" s="114">
        <v>54</v>
      </c>
      <c r="F171" s="100" t="s">
        <v>253</v>
      </c>
      <c r="G171" s="100" t="s">
        <v>254</v>
      </c>
      <c r="H171" s="100" t="s">
        <v>254</v>
      </c>
      <c r="I171" s="100"/>
      <c r="J171" s="100" t="s">
        <v>416</v>
      </c>
      <c r="K171" s="101"/>
      <c r="L171" s="101" t="s">
        <v>605</v>
      </c>
      <c r="M171" s="102">
        <v>550.45000000000005</v>
      </c>
      <c r="N171" s="103" t="s">
        <v>864</v>
      </c>
    </row>
    <row r="172" spans="1:14" s="104" customFormat="1" ht="20.399999999999999" x14ac:dyDescent="0.25">
      <c r="A172" s="100" t="s">
        <v>607</v>
      </c>
      <c r="B172" s="101" t="s">
        <v>579</v>
      </c>
      <c r="C172" s="101" t="s">
        <v>608</v>
      </c>
      <c r="D172" s="100" t="s">
        <v>600</v>
      </c>
      <c r="E172" s="114">
        <v>44</v>
      </c>
      <c r="F172" s="101"/>
      <c r="G172" s="100" t="s">
        <v>254</v>
      </c>
      <c r="H172" s="100" t="s">
        <v>254</v>
      </c>
      <c r="I172" s="100"/>
      <c r="J172" s="101"/>
      <c r="K172" s="101"/>
      <c r="L172" s="101" t="s">
        <v>609</v>
      </c>
      <c r="M172" s="102">
        <v>626.66</v>
      </c>
      <c r="N172" s="103" t="s">
        <v>871</v>
      </c>
    </row>
    <row r="173" spans="1:14" s="104" customFormat="1" ht="20.399999999999999" x14ac:dyDescent="0.25">
      <c r="A173" s="121" t="s">
        <v>610</v>
      </c>
      <c r="B173" s="122" t="s">
        <v>427</v>
      </c>
      <c r="C173" s="122" t="s">
        <v>611</v>
      </c>
      <c r="D173" s="121" t="s">
        <v>429</v>
      </c>
      <c r="E173" s="123">
        <v>54</v>
      </c>
      <c r="F173" s="121" t="s">
        <v>253</v>
      </c>
      <c r="G173" s="121" t="s">
        <v>565</v>
      </c>
      <c r="H173" s="121" t="s">
        <v>565</v>
      </c>
      <c r="I173" s="121"/>
      <c r="J173" s="121" t="s">
        <v>416</v>
      </c>
      <c r="K173" s="122"/>
      <c r="L173" s="122" t="s">
        <v>431</v>
      </c>
      <c r="M173" s="102">
        <v>0</v>
      </c>
      <c r="N173" s="104" t="s">
        <v>874</v>
      </c>
    </row>
    <row r="174" spans="1:14" s="104" customFormat="1" ht="20.399999999999999" x14ac:dyDescent="0.25">
      <c r="A174" s="121" t="s">
        <v>612</v>
      </c>
      <c r="B174" s="122" t="s">
        <v>427</v>
      </c>
      <c r="C174" s="122" t="s">
        <v>611</v>
      </c>
      <c r="D174" s="121" t="s">
        <v>443</v>
      </c>
      <c r="E174" s="123">
        <v>54</v>
      </c>
      <c r="F174" s="121" t="s">
        <v>253</v>
      </c>
      <c r="G174" s="121" t="s">
        <v>565</v>
      </c>
      <c r="H174" s="121" t="s">
        <v>565</v>
      </c>
      <c r="I174" s="121"/>
      <c r="J174" s="122"/>
      <c r="K174" s="122"/>
      <c r="L174" s="122" t="s">
        <v>431</v>
      </c>
      <c r="M174" s="102">
        <v>0</v>
      </c>
      <c r="N174" s="104" t="s">
        <v>874</v>
      </c>
    </row>
    <row r="175" spans="1:14" s="104" customFormat="1" ht="20.399999999999999" x14ac:dyDescent="0.25">
      <c r="A175" s="129" t="s">
        <v>613</v>
      </c>
      <c r="B175" s="101" t="s">
        <v>579</v>
      </c>
      <c r="C175" s="101" t="s">
        <v>614</v>
      </c>
      <c r="D175" s="100" t="s">
        <v>581</v>
      </c>
      <c r="E175" s="114">
        <v>54</v>
      </c>
      <c r="F175" s="101"/>
      <c r="G175" s="100" t="s">
        <v>254</v>
      </c>
      <c r="H175" s="100" t="s">
        <v>254</v>
      </c>
      <c r="I175" s="100" t="s">
        <v>255</v>
      </c>
      <c r="J175" s="100" t="s">
        <v>416</v>
      </c>
      <c r="K175" s="101"/>
      <c r="L175" s="101" t="s">
        <v>609</v>
      </c>
      <c r="M175" s="102">
        <v>658.63</v>
      </c>
      <c r="N175" s="103" t="s">
        <v>871</v>
      </c>
    </row>
    <row r="176" spans="1:14" s="104" customFormat="1" ht="10.199999999999999" x14ac:dyDescent="0.25">
      <c r="A176" s="100" t="s">
        <v>615</v>
      </c>
      <c r="B176" s="101" t="s">
        <v>399</v>
      </c>
      <c r="C176" s="101" t="s">
        <v>594</v>
      </c>
      <c r="D176" s="113" t="s">
        <v>875</v>
      </c>
      <c r="E176" s="114">
        <v>54</v>
      </c>
      <c r="F176" s="101"/>
      <c r="G176" s="100" t="s">
        <v>254</v>
      </c>
      <c r="H176" s="100" t="s">
        <v>254</v>
      </c>
      <c r="I176" s="100"/>
      <c r="J176" s="101"/>
      <c r="K176" s="101"/>
      <c r="L176" s="101" t="s">
        <v>616</v>
      </c>
      <c r="M176" s="102">
        <v>198.28</v>
      </c>
      <c r="N176" s="104" t="s">
        <v>870</v>
      </c>
    </row>
    <row r="177" spans="1:14" s="104" customFormat="1" ht="10.199999999999999" x14ac:dyDescent="0.25">
      <c r="A177" s="100" t="s">
        <v>617</v>
      </c>
      <c r="B177" s="101" t="s">
        <v>473</v>
      </c>
      <c r="C177" s="101" t="s">
        <v>474</v>
      </c>
      <c r="D177" s="113" t="s">
        <v>877</v>
      </c>
      <c r="E177" s="114">
        <v>54</v>
      </c>
      <c r="F177" s="101"/>
      <c r="G177" s="100" t="s">
        <v>254</v>
      </c>
      <c r="H177" s="100" t="s">
        <v>254</v>
      </c>
      <c r="I177" s="100"/>
      <c r="J177" s="100" t="s">
        <v>416</v>
      </c>
      <c r="K177" s="101"/>
      <c r="L177" s="101" t="s">
        <v>618</v>
      </c>
      <c r="M177" s="102">
        <v>220.27</v>
      </c>
      <c r="N177" s="104" t="s">
        <v>870</v>
      </c>
    </row>
    <row r="178" spans="1:14" s="104" customFormat="1" ht="20.399999999999999" x14ac:dyDescent="0.25">
      <c r="A178" s="100" t="s">
        <v>619</v>
      </c>
      <c r="B178" s="101" t="s">
        <v>579</v>
      </c>
      <c r="C178" s="101" t="s">
        <v>620</v>
      </c>
      <c r="D178" s="100" t="s">
        <v>581</v>
      </c>
      <c r="E178" s="114">
        <v>54</v>
      </c>
      <c r="F178" s="101"/>
      <c r="G178" s="100" t="s">
        <v>254</v>
      </c>
      <c r="H178" s="100" t="s">
        <v>254</v>
      </c>
      <c r="I178" s="100" t="s">
        <v>255</v>
      </c>
      <c r="J178" s="100" t="s">
        <v>416</v>
      </c>
      <c r="K178" s="100" t="s">
        <v>257</v>
      </c>
      <c r="L178" s="101" t="s">
        <v>609</v>
      </c>
      <c r="M178" s="102">
        <v>658.63</v>
      </c>
      <c r="N178" s="103" t="s">
        <v>871</v>
      </c>
    </row>
    <row r="179" spans="1:14" s="104" customFormat="1" ht="20.399999999999999" x14ac:dyDescent="0.25">
      <c r="A179" s="127" t="s">
        <v>621</v>
      </c>
      <c r="B179" s="128" t="s">
        <v>517</v>
      </c>
      <c r="C179" s="128" t="s">
        <v>518</v>
      </c>
      <c r="D179" s="127" t="s">
        <v>519</v>
      </c>
      <c r="E179" s="128"/>
      <c r="F179" s="128"/>
      <c r="G179" s="127" t="s">
        <v>520</v>
      </c>
      <c r="H179" s="127" t="s">
        <v>520</v>
      </c>
      <c r="I179" s="127"/>
      <c r="J179" s="128"/>
      <c r="K179" s="128"/>
      <c r="L179" s="128"/>
      <c r="M179" s="102">
        <v>0</v>
      </c>
      <c r="N179" s="104" t="s">
        <v>874</v>
      </c>
    </row>
    <row r="180" spans="1:14" s="104" customFormat="1" ht="20.399999999999999" x14ac:dyDescent="0.25">
      <c r="A180" s="127" t="s">
        <v>622</v>
      </c>
      <c r="B180" s="128" t="s">
        <v>517</v>
      </c>
      <c r="C180" s="128" t="s">
        <v>518</v>
      </c>
      <c r="D180" s="127" t="s">
        <v>519</v>
      </c>
      <c r="E180" s="128"/>
      <c r="F180" s="128"/>
      <c r="G180" s="127" t="s">
        <v>520</v>
      </c>
      <c r="H180" s="127" t="s">
        <v>520</v>
      </c>
      <c r="I180" s="127"/>
      <c r="J180" s="128"/>
      <c r="K180" s="128"/>
      <c r="L180" s="128"/>
      <c r="M180" s="102">
        <v>0</v>
      </c>
      <c r="N180" s="104" t="s">
        <v>874</v>
      </c>
    </row>
    <row r="181" spans="1:14" s="104" customFormat="1" ht="20.399999999999999" x14ac:dyDescent="0.25">
      <c r="A181" s="127" t="s">
        <v>623</v>
      </c>
      <c r="B181" s="128" t="s">
        <v>517</v>
      </c>
      <c r="C181" s="128" t="s">
        <v>518</v>
      </c>
      <c r="D181" s="127" t="s">
        <v>519</v>
      </c>
      <c r="E181" s="128"/>
      <c r="F181" s="128"/>
      <c r="G181" s="127" t="s">
        <v>520</v>
      </c>
      <c r="H181" s="127" t="s">
        <v>520</v>
      </c>
      <c r="I181" s="127"/>
      <c r="J181" s="128"/>
      <c r="K181" s="128"/>
      <c r="L181" s="128"/>
      <c r="M181" s="102">
        <v>0</v>
      </c>
      <c r="N181" s="104" t="s">
        <v>874</v>
      </c>
    </row>
    <row r="182" spans="1:14" s="104" customFormat="1" ht="20.399999999999999" x14ac:dyDescent="0.25">
      <c r="A182" s="127" t="s">
        <v>624</v>
      </c>
      <c r="B182" s="128" t="s">
        <v>517</v>
      </c>
      <c r="C182" s="128" t="s">
        <v>518</v>
      </c>
      <c r="D182" s="127" t="s">
        <v>519</v>
      </c>
      <c r="E182" s="128"/>
      <c r="F182" s="128"/>
      <c r="G182" s="127" t="s">
        <v>520</v>
      </c>
      <c r="H182" s="127" t="s">
        <v>520</v>
      </c>
      <c r="I182" s="127"/>
      <c r="J182" s="128"/>
      <c r="K182" s="128"/>
      <c r="L182" s="128"/>
      <c r="M182" s="102">
        <v>0</v>
      </c>
      <c r="N182" s="104" t="s">
        <v>874</v>
      </c>
    </row>
    <row r="183" spans="1:14" s="104" customFormat="1" ht="20.399999999999999" x14ac:dyDescent="0.25">
      <c r="A183" s="127" t="s">
        <v>625</v>
      </c>
      <c r="B183" s="128" t="s">
        <v>517</v>
      </c>
      <c r="C183" s="128" t="s">
        <v>518</v>
      </c>
      <c r="D183" s="127" t="s">
        <v>519</v>
      </c>
      <c r="E183" s="128"/>
      <c r="F183" s="128"/>
      <c r="G183" s="127" t="s">
        <v>520</v>
      </c>
      <c r="H183" s="127" t="s">
        <v>520</v>
      </c>
      <c r="I183" s="127"/>
      <c r="J183" s="128"/>
      <c r="K183" s="128"/>
      <c r="L183" s="128"/>
      <c r="M183" s="102">
        <v>0</v>
      </c>
      <c r="N183" s="104" t="s">
        <v>874</v>
      </c>
    </row>
    <row r="184" spans="1:14" s="104" customFormat="1" ht="20.399999999999999" x14ac:dyDescent="0.25">
      <c r="A184" s="127" t="s">
        <v>626</v>
      </c>
      <c r="B184" s="128" t="s">
        <v>517</v>
      </c>
      <c r="C184" s="128" t="s">
        <v>518</v>
      </c>
      <c r="D184" s="127" t="s">
        <v>519</v>
      </c>
      <c r="E184" s="128"/>
      <c r="F184" s="128"/>
      <c r="G184" s="127" t="s">
        <v>520</v>
      </c>
      <c r="H184" s="127" t="s">
        <v>520</v>
      </c>
      <c r="I184" s="127"/>
      <c r="J184" s="128"/>
      <c r="K184" s="128"/>
      <c r="L184" s="128"/>
      <c r="M184" s="102">
        <v>0</v>
      </c>
      <c r="N184" s="104" t="s">
        <v>874</v>
      </c>
    </row>
    <row r="185" spans="1:14" s="104" customFormat="1" ht="20.399999999999999" x14ac:dyDescent="0.25">
      <c r="A185" s="127" t="s">
        <v>627</v>
      </c>
      <c r="B185" s="128" t="s">
        <v>517</v>
      </c>
      <c r="C185" s="128" t="s">
        <v>518</v>
      </c>
      <c r="D185" s="127" t="s">
        <v>519</v>
      </c>
      <c r="E185" s="128"/>
      <c r="F185" s="128"/>
      <c r="G185" s="127" t="s">
        <v>520</v>
      </c>
      <c r="H185" s="127" t="s">
        <v>520</v>
      </c>
      <c r="I185" s="127"/>
      <c r="J185" s="128"/>
      <c r="K185" s="128"/>
      <c r="L185" s="128"/>
      <c r="M185" s="102">
        <v>0</v>
      </c>
      <c r="N185" s="104" t="s">
        <v>874</v>
      </c>
    </row>
    <row r="186" spans="1:14" s="104" customFormat="1" ht="20.399999999999999" x14ac:dyDescent="0.25">
      <c r="A186" s="127" t="s">
        <v>628</v>
      </c>
      <c r="B186" s="128" t="s">
        <v>517</v>
      </c>
      <c r="C186" s="128" t="s">
        <v>518</v>
      </c>
      <c r="D186" s="127" t="s">
        <v>519</v>
      </c>
      <c r="E186" s="128"/>
      <c r="F186" s="128"/>
      <c r="G186" s="127" t="s">
        <v>520</v>
      </c>
      <c r="H186" s="127" t="s">
        <v>520</v>
      </c>
      <c r="I186" s="127"/>
      <c r="J186" s="128"/>
      <c r="K186" s="128"/>
      <c r="L186" s="128"/>
      <c r="M186" s="102">
        <v>0</v>
      </c>
      <c r="N186" s="104" t="s">
        <v>874</v>
      </c>
    </row>
    <row r="187" spans="1:14" s="104" customFormat="1" ht="20.399999999999999" x14ac:dyDescent="0.25">
      <c r="A187" s="127" t="s">
        <v>629</v>
      </c>
      <c r="B187" s="128" t="s">
        <v>517</v>
      </c>
      <c r="C187" s="128" t="s">
        <v>518</v>
      </c>
      <c r="D187" s="127" t="s">
        <v>519</v>
      </c>
      <c r="E187" s="128"/>
      <c r="F187" s="128"/>
      <c r="G187" s="127" t="s">
        <v>520</v>
      </c>
      <c r="H187" s="127" t="s">
        <v>520</v>
      </c>
      <c r="I187" s="127"/>
      <c r="J187" s="128"/>
      <c r="K187" s="128"/>
      <c r="L187" s="128"/>
      <c r="M187" s="102">
        <v>0</v>
      </c>
      <c r="N187" s="104" t="s">
        <v>874</v>
      </c>
    </row>
    <row r="188" spans="1:14" s="104" customFormat="1" ht="20.399999999999999" x14ac:dyDescent="0.25">
      <c r="A188" s="127" t="s">
        <v>630</v>
      </c>
      <c r="B188" s="128" t="s">
        <v>517</v>
      </c>
      <c r="C188" s="128" t="s">
        <v>518</v>
      </c>
      <c r="D188" s="127" t="s">
        <v>519</v>
      </c>
      <c r="E188" s="128"/>
      <c r="F188" s="128"/>
      <c r="G188" s="127" t="s">
        <v>520</v>
      </c>
      <c r="H188" s="127" t="s">
        <v>520</v>
      </c>
      <c r="I188" s="127"/>
      <c r="J188" s="128"/>
      <c r="K188" s="128"/>
      <c r="L188" s="128"/>
      <c r="M188" s="102">
        <v>0</v>
      </c>
      <c r="N188" s="104" t="s">
        <v>874</v>
      </c>
    </row>
    <row r="189" spans="1:14" s="104" customFormat="1" ht="20.399999999999999" x14ac:dyDescent="0.25">
      <c r="A189" s="127" t="s">
        <v>631</v>
      </c>
      <c r="B189" s="128" t="s">
        <v>517</v>
      </c>
      <c r="C189" s="128" t="s">
        <v>518</v>
      </c>
      <c r="D189" s="127" t="s">
        <v>519</v>
      </c>
      <c r="E189" s="128"/>
      <c r="F189" s="128"/>
      <c r="G189" s="127" t="s">
        <v>520</v>
      </c>
      <c r="H189" s="127" t="s">
        <v>520</v>
      </c>
      <c r="I189" s="127"/>
      <c r="J189" s="128"/>
      <c r="K189" s="128"/>
      <c r="L189" s="128"/>
      <c r="M189" s="102">
        <v>0</v>
      </c>
      <c r="N189" s="104" t="s">
        <v>874</v>
      </c>
    </row>
    <row r="190" spans="1:14" s="104" customFormat="1" ht="20.399999999999999" x14ac:dyDescent="0.25">
      <c r="A190" s="127" t="s">
        <v>632</v>
      </c>
      <c r="B190" s="128" t="s">
        <v>517</v>
      </c>
      <c r="C190" s="128" t="s">
        <v>518</v>
      </c>
      <c r="D190" s="127" t="s">
        <v>519</v>
      </c>
      <c r="E190" s="128"/>
      <c r="F190" s="128"/>
      <c r="G190" s="127" t="s">
        <v>520</v>
      </c>
      <c r="H190" s="127" t="s">
        <v>520</v>
      </c>
      <c r="I190" s="127"/>
      <c r="J190" s="128"/>
      <c r="K190" s="128"/>
      <c r="L190" s="128"/>
      <c r="M190" s="102">
        <v>0</v>
      </c>
      <c r="N190" s="104" t="s">
        <v>874</v>
      </c>
    </row>
    <row r="191" spans="1:14" s="104" customFormat="1" ht="20.399999999999999" x14ac:dyDescent="0.25">
      <c r="A191" s="127" t="s">
        <v>633</v>
      </c>
      <c r="B191" s="128" t="s">
        <v>517</v>
      </c>
      <c r="C191" s="128" t="s">
        <v>518</v>
      </c>
      <c r="D191" s="127" t="s">
        <v>519</v>
      </c>
      <c r="E191" s="128"/>
      <c r="F191" s="128"/>
      <c r="G191" s="127" t="s">
        <v>520</v>
      </c>
      <c r="H191" s="127" t="s">
        <v>520</v>
      </c>
      <c r="I191" s="127"/>
      <c r="J191" s="128"/>
      <c r="K191" s="128"/>
      <c r="L191" s="128"/>
      <c r="M191" s="102">
        <v>0</v>
      </c>
      <c r="N191" s="104" t="s">
        <v>874</v>
      </c>
    </row>
    <row r="192" spans="1:14" s="104" customFormat="1" ht="20.399999999999999" x14ac:dyDescent="0.25">
      <c r="A192" s="127" t="s">
        <v>634</v>
      </c>
      <c r="B192" s="128" t="s">
        <v>517</v>
      </c>
      <c r="C192" s="128" t="s">
        <v>518</v>
      </c>
      <c r="D192" s="127" t="s">
        <v>519</v>
      </c>
      <c r="E192" s="128"/>
      <c r="F192" s="128"/>
      <c r="G192" s="127" t="s">
        <v>520</v>
      </c>
      <c r="H192" s="127" t="s">
        <v>520</v>
      </c>
      <c r="I192" s="127"/>
      <c r="J192" s="128"/>
      <c r="K192" s="128"/>
      <c r="L192" s="128"/>
      <c r="M192" s="102">
        <v>0</v>
      </c>
      <c r="N192" s="104" t="s">
        <v>874</v>
      </c>
    </row>
    <row r="193" spans="1:14" s="104" customFormat="1" ht="10.199999999999999" x14ac:dyDescent="0.25">
      <c r="A193" s="118" t="s">
        <v>635</v>
      </c>
      <c r="B193" s="119" t="s">
        <v>558</v>
      </c>
      <c r="C193" s="119" t="s">
        <v>559</v>
      </c>
      <c r="D193" s="118" t="s">
        <v>560</v>
      </c>
      <c r="E193" s="118" t="s">
        <v>413</v>
      </c>
      <c r="F193" s="118" t="s">
        <v>253</v>
      </c>
      <c r="G193" s="118" t="s">
        <v>414</v>
      </c>
      <c r="H193" s="118" t="s">
        <v>415</v>
      </c>
      <c r="I193" s="118" t="s">
        <v>413</v>
      </c>
      <c r="J193" s="118" t="s">
        <v>416</v>
      </c>
      <c r="K193" s="118" t="s">
        <v>257</v>
      </c>
      <c r="L193" s="119" t="s">
        <v>561</v>
      </c>
      <c r="M193" s="102">
        <v>0</v>
      </c>
      <c r="N193" s="104" t="s">
        <v>874</v>
      </c>
    </row>
    <row r="194" spans="1:14" s="104" customFormat="1" ht="10.199999999999999" x14ac:dyDescent="0.25">
      <c r="A194" s="118" t="s">
        <v>636</v>
      </c>
      <c r="B194" s="119" t="s">
        <v>558</v>
      </c>
      <c r="C194" s="119" t="s">
        <v>559</v>
      </c>
      <c r="D194" s="118" t="s">
        <v>560</v>
      </c>
      <c r="E194" s="118" t="s">
        <v>413</v>
      </c>
      <c r="F194" s="118" t="s">
        <v>253</v>
      </c>
      <c r="G194" s="118" t="s">
        <v>414</v>
      </c>
      <c r="H194" s="118" t="s">
        <v>415</v>
      </c>
      <c r="I194" s="118" t="s">
        <v>413</v>
      </c>
      <c r="J194" s="118" t="s">
        <v>416</v>
      </c>
      <c r="K194" s="118" t="s">
        <v>257</v>
      </c>
      <c r="L194" s="119" t="s">
        <v>561</v>
      </c>
      <c r="M194" s="102">
        <v>0</v>
      </c>
      <c r="N194" s="104" t="s">
        <v>874</v>
      </c>
    </row>
    <row r="195" spans="1:14" s="104" customFormat="1" ht="20.399999999999999" x14ac:dyDescent="0.25">
      <c r="A195" s="121" t="s">
        <v>637</v>
      </c>
      <c r="B195" s="122" t="s">
        <v>427</v>
      </c>
      <c r="C195" s="122" t="s">
        <v>564</v>
      </c>
      <c r="D195" s="121" t="s">
        <v>429</v>
      </c>
      <c r="E195" s="123">
        <v>54</v>
      </c>
      <c r="F195" s="121" t="s">
        <v>253</v>
      </c>
      <c r="G195" s="121" t="s">
        <v>565</v>
      </c>
      <c r="H195" s="121" t="s">
        <v>565</v>
      </c>
      <c r="I195" s="121"/>
      <c r="J195" s="121" t="s">
        <v>416</v>
      </c>
      <c r="K195" s="122"/>
      <c r="L195" s="122" t="s">
        <v>431</v>
      </c>
      <c r="M195" s="102">
        <v>0</v>
      </c>
      <c r="N195" s="104" t="s">
        <v>874</v>
      </c>
    </row>
    <row r="196" spans="1:14" s="104" customFormat="1" ht="20.399999999999999" x14ac:dyDescent="0.25">
      <c r="A196" s="121" t="s">
        <v>638</v>
      </c>
      <c r="B196" s="122" t="s">
        <v>427</v>
      </c>
      <c r="C196" s="122" t="s">
        <v>564</v>
      </c>
      <c r="D196" s="121" t="s">
        <v>429</v>
      </c>
      <c r="E196" s="123">
        <v>54</v>
      </c>
      <c r="F196" s="121" t="s">
        <v>253</v>
      </c>
      <c r="G196" s="121" t="s">
        <v>565</v>
      </c>
      <c r="H196" s="121" t="s">
        <v>565</v>
      </c>
      <c r="I196" s="121"/>
      <c r="J196" s="121" t="s">
        <v>416</v>
      </c>
      <c r="K196" s="122"/>
      <c r="L196" s="122" t="s">
        <v>431</v>
      </c>
      <c r="M196" s="102">
        <v>0</v>
      </c>
      <c r="N196" s="104" t="s">
        <v>874</v>
      </c>
    </row>
    <row r="197" spans="1:14" s="104" customFormat="1" ht="20.399999999999999" x14ac:dyDescent="0.25">
      <c r="A197" s="121" t="s">
        <v>639</v>
      </c>
      <c r="B197" s="122" t="s">
        <v>427</v>
      </c>
      <c r="C197" s="122" t="s">
        <v>564</v>
      </c>
      <c r="D197" s="121" t="s">
        <v>429</v>
      </c>
      <c r="E197" s="123">
        <v>54</v>
      </c>
      <c r="F197" s="121" t="s">
        <v>253</v>
      </c>
      <c r="G197" s="121" t="s">
        <v>565</v>
      </c>
      <c r="H197" s="121" t="s">
        <v>565</v>
      </c>
      <c r="I197" s="121"/>
      <c r="J197" s="121" t="s">
        <v>416</v>
      </c>
      <c r="K197" s="122"/>
      <c r="L197" s="122" t="s">
        <v>431</v>
      </c>
      <c r="M197" s="102">
        <v>0</v>
      </c>
      <c r="N197" s="104" t="s">
        <v>874</v>
      </c>
    </row>
    <row r="198" spans="1:14" s="104" customFormat="1" ht="20.399999999999999" x14ac:dyDescent="0.25">
      <c r="A198" s="121" t="s">
        <v>640</v>
      </c>
      <c r="B198" s="122" t="s">
        <v>427</v>
      </c>
      <c r="C198" s="122" t="s">
        <v>564</v>
      </c>
      <c r="D198" s="121" t="s">
        <v>429</v>
      </c>
      <c r="E198" s="123">
        <v>54</v>
      </c>
      <c r="F198" s="121" t="s">
        <v>253</v>
      </c>
      <c r="G198" s="121" t="s">
        <v>565</v>
      </c>
      <c r="H198" s="121" t="s">
        <v>565</v>
      </c>
      <c r="I198" s="121"/>
      <c r="J198" s="121" t="s">
        <v>416</v>
      </c>
      <c r="K198" s="122"/>
      <c r="L198" s="122" t="s">
        <v>431</v>
      </c>
      <c r="M198" s="102">
        <v>0</v>
      </c>
      <c r="N198" s="104" t="s">
        <v>874</v>
      </c>
    </row>
    <row r="199" spans="1:14" s="104" customFormat="1" ht="20.399999999999999" x14ac:dyDescent="0.25">
      <c r="A199" s="121" t="s">
        <v>641</v>
      </c>
      <c r="B199" s="122" t="s">
        <v>427</v>
      </c>
      <c r="C199" s="122" t="s">
        <v>570</v>
      </c>
      <c r="D199" s="121" t="s">
        <v>429</v>
      </c>
      <c r="E199" s="123">
        <v>54</v>
      </c>
      <c r="F199" s="121" t="s">
        <v>253</v>
      </c>
      <c r="G199" s="121" t="s">
        <v>565</v>
      </c>
      <c r="H199" s="121" t="s">
        <v>565</v>
      </c>
      <c r="I199" s="121"/>
      <c r="J199" s="121" t="s">
        <v>416</v>
      </c>
      <c r="K199" s="122"/>
      <c r="L199" s="122" t="s">
        <v>431</v>
      </c>
      <c r="M199" s="102">
        <v>0</v>
      </c>
      <c r="N199" s="104" t="s">
        <v>874</v>
      </c>
    </row>
    <row r="200" spans="1:14" s="104" customFormat="1" ht="20.399999999999999" x14ac:dyDescent="0.25">
      <c r="A200" s="121" t="s">
        <v>642</v>
      </c>
      <c r="B200" s="122" t="s">
        <v>427</v>
      </c>
      <c r="C200" s="122" t="s">
        <v>570</v>
      </c>
      <c r="D200" s="121" t="s">
        <v>429</v>
      </c>
      <c r="E200" s="123">
        <v>54</v>
      </c>
      <c r="F200" s="121" t="s">
        <v>253</v>
      </c>
      <c r="G200" s="121" t="s">
        <v>565</v>
      </c>
      <c r="H200" s="121" t="s">
        <v>565</v>
      </c>
      <c r="I200" s="121"/>
      <c r="J200" s="121" t="s">
        <v>416</v>
      </c>
      <c r="K200" s="122"/>
      <c r="L200" s="122" t="s">
        <v>431</v>
      </c>
      <c r="M200" s="102">
        <v>0</v>
      </c>
      <c r="N200" s="104" t="s">
        <v>874</v>
      </c>
    </row>
    <row r="201" spans="1:14" s="104" customFormat="1" ht="20.399999999999999" x14ac:dyDescent="0.25">
      <c r="A201" s="121" t="s">
        <v>643</v>
      </c>
      <c r="B201" s="122" t="s">
        <v>427</v>
      </c>
      <c r="C201" s="122" t="s">
        <v>570</v>
      </c>
      <c r="D201" s="121" t="s">
        <v>429</v>
      </c>
      <c r="E201" s="123">
        <v>54</v>
      </c>
      <c r="F201" s="121" t="s">
        <v>253</v>
      </c>
      <c r="G201" s="121" t="s">
        <v>565</v>
      </c>
      <c r="H201" s="121" t="s">
        <v>565</v>
      </c>
      <c r="I201" s="121"/>
      <c r="J201" s="121" t="s">
        <v>416</v>
      </c>
      <c r="K201" s="122"/>
      <c r="L201" s="122" t="s">
        <v>431</v>
      </c>
      <c r="M201" s="102">
        <v>0</v>
      </c>
      <c r="N201" s="104" t="s">
        <v>874</v>
      </c>
    </row>
    <row r="202" spans="1:14" s="104" customFormat="1" ht="20.399999999999999" x14ac:dyDescent="0.25">
      <c r="A202" s="121" t="s">
        <v>644</v>
      </c>
      <c r="B202" s="122" t="s">
        <v>427</v>
      </c>
      <c r="C202" s="122" t="s">
        <v>574</v>
      </c>
      <c r="D202" s="121" t="s">
        <v>429</v>
      </c>
      <c r="E202" s="123">
        <v>54</v>
      </c>
      <c r="F202" s="121" t="s">
        <v>253</v>
      </c>
      <c r="G202" s="121" t="s">
        <v>565</v>
      </c>
      <c r="H202" s="121" t="s">
        <v>565</v>
      </c>
      <c r="I202" s="121"/>
      <c r="J202" s="121" t="s">
        <v>416</v>
      </c>
      <c r="K202" s="122"/>
      <c r="L202" s="122" t="s">
        <v>575</v>
      </c>
      <c r="M202" s="102">
        <v>0</v>
      </c>
      <c r="N202" s="104" t="s">
        <v>874</v>
      </c>
    </row>
    <row r="203" spans="1:14" s="104" customFormat="1" ht="20.399999999999999" x14ac:dyDescent="0.25">
      <c r="A203" s="121" t="s">
        <v>645</v>
      </c>
      <c r="B203" s="122" t="s">
        <v>427</v>
      </c>
      <c r="C203" s="122" t="s">
        <v>574</v>
      </c>
      <c r="D203" s="121" t="s">
        <v>429</v>
      </c>
      <c r="E203" s="123">
        <v>54</v>
      </c>
      <c r="F203" s="121" t="s">
        <v>253</v>
      </c>
      <c r="G203" s="121" t="s">
        <v>565</v>
      </c>
      <c r="H203" s="121" t="s">
        <v>565</v>
      </c>
      <c r="I203" s="121"/>
      <c r="J203" s="121" t="s">
        <v>416</v>
      </c>
      <c r="K203" s="122"/>
      <c r="L203" s="122" t="s">
        <v>575</v>
      </c>
      <c r="M203" s="102">
        <v>0</v>
      </c>
      <c r="N203" s="104" t="s">
        <v>874</v>
      </c>
    </row>
    <row r="204" spans="1:14" s="104" customFormat="1" ht="20.399999999999999" x14ac:dyDescent="0.25">
      <c r="A204" s="121" t="s">
        <v>646</v>
      </c>
      <c r="B204" s="122" t="s">
        <v>427</v>
      </c>
      <c r="C204" s="122" t="s">
        <v>574</v>
      </c>
      <c r="D204" s="121" t="s">
        <v>429</v>
      </c>
      <c r="E204" s="123">
        <v>54</v>
      </c>
      <c r="F204" s="121" t="s">
        <v>253</v>
      </c>
      <c r="G204" s="121" t="s">
        <v>565</v>
      </c>
      <c r="H204" s="121" t="s">
        <v>565</v>
      </c>
      <c r="I204" s="121"/>
      <c r="J204" s="121" t="s">
        <v>416</v>
      </c>
      <c r="K204" s="122"/>
      <c r="L204" s="122" t="s">
        <v>575</v>
      </c>
      <c r="M204" s="102">
        <v>0</v>
      </c>
      <c r="N204" s="104" t="s">
        <v>874</v>
      </c>
    </row>
    <row r="205" spans="1:14" s="104" customFormat="1" ht="20.399999999999999" x14ac:dyDescent="0.25">
      <c r="A205" s="100" t="s">
        <v>647</v>
      </c>
      <c r="B205" s="101" t="s">
        <v>579</v>
      </c>
      <c r="C205" s="101" t="s">
        <v>580</v>
      </c>
      <c r="D205" s="100" t="s">
        <v>581</v>
      </c>
      <c r="E205" s="114">
        <v>54</v>
      </c>
      <c r="F205" s="101"/>
      <c r="G205" s="100" t="s">
        <v>254</v>
      </c>
      <c r="H205" s="100" t="s">
        <v>254</v>
      </c>
      <c r="I205" s="100" t="s">
        <v>255</v>
      </c>
      <c r="J205" s="100" t="s">
        <v>256</v>
      </c>
      <c r="K205" s="101"/>
      <c r="L205" s="101" t="s">
        <v>582</v>
      </c>
      <c r="M205" s="102">
        <v>694.55</v>
      </c>
      <c r="N205" s="103" t="s">
        <v>871</v>
      </c>
    </row>
    <row r="206" spans="1:14" s="104" customFormat="1" ht="10.199999999999999" x14ac:dyDescent="0.25">
      <c r="A206" s="100" t="s">
        <v>648</v>
      </c>
      <c r="B206" s="101" t="s">
        <v>473</v>
      </c>
      <c r="C206" s="101" t="s">
        <v>474</v>
      </c>
      <c r="D206" s="113" t="s">
        <v>877</v>
      </c>
      <c r="E206" s="114">
        <v>54</v>
      </c>
      <c r="F206" s="101"/>
      <c r="G206" s="100" t="s">
        <v>254</v>
      </c>
      <c r="H206" s="100" t="s">
        <v>254</v>
      </c>
      <c r="I206" s="100"/>
      <c r="J206" s="100" t="s">
        <v>416</v>
      </c>
      <c r="K206" s="101"/>
      <c r="L206" s="101" t="s">
        <v>584</v>
      </c>
      <c r="M206" s="102">
        <v>220.27</v>
      </c>
      <c r="N206" s="104" t="s">
        <v>870</v>
      </c>
    </row>
    <row r="207" spans="1:14" s="104" customFormat="1" ht="20.399999999999999" x14ac:dyDescent="0.25">
      <c r="A207" s="100" t="s">
        <v>649</v>
      </c>
      <c r="B207" s="101" t="s">
        <v>586</v>
      </c>
      <c r="C207" s="101" t="s">
        <v>435</v>
      </c>
      <c r="D207" s="100" t="s">
        <v>587</v>
      </c>
      <c r="E207" s="114">
        <v>44</v>
      </c>
      <c r="F207" s="101"/>
      <c r="G207" s="100" t="s">
        <v>254</v>
      </c>
      <c r="H207" s="100" t="s">
        <v>254</v>
      </c>
      <c r="I207" s="100"/>
      <c r="J207" s="101"/>
      <c r="K207" s="101"/>
      <c r="L207" s="101" t="s">
        <v>588</v>
      </c>
      <c r="M207" s="102">
        <v>626.66</v>
      </c>
      <c r="N207" s="103" t="s">
        <v>872</v>
      </c>
    </row>
    <row r="208" spans="1:14" s="104" customFormat="1" ht="20.399999999999999" x14ac:dyDescent="0.25">
      <c r="A208" s="100" t="s">
        <v>650</v>
      </c>
      <c r="B208" s="101" t="s">
        <v>579</v>
      </c>
      <c r="C208" s="101" t="s">
        <v>590</v>
      </c>
      <c r="D208" s="100" t="s">
        <v>581</v>
      </c>
      <c r="E208" s="114">
        <v>54</v>
      </c>
      <c r="F208" s="101"/>
      <c r="G208" s="100" t="s">
        <v>254</v>
      </c>
      <c r="H208" s="100" t="s">
        <v>254</v>
      </c>
      <c r="I208" s="100" t="s">
        <v>255</v>
      </c>
      <c r="J208" s="100" t="s">
        <v>416</v>
      </c>
      <c r="K208" s="100" t="s">
        <v>257</v>
      </c>
      <c r="L208" s="101" t="s">
        <v>588</v>
      </c>
      <c r="M208" s="102">
        <v>658.63</v>
      </c>
      <c r="N208" s="103" t="s">
        <v>871</v>
      </c>
    </row>
    <row r="209" spans="1:14" s="104" customFormat="1" ht="20.399999999999999" x14ac:dyDescent="0.25">
      <c r="A209" s="100" t="s">
        <v>651</v>
      </c>
      <c r="B209" s="101" t="s">
        <v>579</v>
      </c>
      <c r="C209" s="101" t="s">
        <v>592</v>
      </c>
      <c r="D209" s="100" t="s">
        <v>587</v>
      </c>
      <c r="E209" s="114">
        <v>54</v>
      </c>
      <c r="F209" s="101"/>
      <c r="G209" s="100" t="s">
        <v>254</v>
      </c>
      <c r="H209" s="100" t="s">
        <v>254</v>
      </c>
      <c r="I209" s="100"/>
      <c r="J209" s="100" t="s">
        <v>256</v>
      </c>
      <c r="K209" s="101"/>
      <c r="L209" s="101" t="s">
        <v>588</v>
      </c>
      <c r="M209" s="102">
        <v>667.61</v>
      </c>
      <c r="N209" s="103" t="s">
        <v>871</v>
      </c>
    </row>
    <row r="210" spans="1:14" s="104" customFormat="1" ht="10.199999999999999" x14ac:dyDescent="0.25">
      <c r="A210" s="100" t="s">
        <v>652</v>
      </c>
      <c r="B210" s="101" t="s">
        <v>399</v>
      </c>
      <c r="C210" s="101" t="s">
        <v>594</v>
      </c>
      <c r="D210" s="113" t="s">
        <v>875</v>
      </c>
      <c r="E210" s="114">
        <v>54</v>
      </c>
      <c r="F210" s="101"/>
      <c r="G210" s="100" t="s">
        <v>254</v>
      </c>
      <c r="H210" s="100" t="s">
        <v>254</v>
      </c>
      <c r="I210" s="100"/>
      <c r="J210" s="101"/>
      <c r="K210" s="101"/>
      <c r="L210" s="101" t="s">
        <v>595</v>
      </c>
      <c r="M210" s="102">
        <v>198.28</v>
      </c>
      <c r="N210" s="104" t="s">
        <v>870</v>
      </c>
    </row>
    <row r="211" spans="1:14" s="104" customFormat="1" ht="20.399999999999999" x14ac:dyDescent="0.25">
      <c r="A211" s="121" t="s">
        <v>653</v>
      </c>
      <c r="B211" s="122" t="s">
        <v>427</v>
      </c>
      <c r="C211" s="122" t="s">
        <v>597</v>
      </c>
      <c r="D211" s="121" t="s">
        <v>429</v>
      </c>
      <c r="E211" s="123">
        <v>54</v>
      </c>
      <c r="F211" s="121" t="s">
        <v>253</v>
      </c>
      <c r="G211" s="121" t="s">
        <v>565</v>
      </c>
      <c r="H211" s="121" t="s">
        <v>565</v>
      </c>
      <c r="I211" s="121"/>
      <c r="J211" s="121" t="s">
        <v>598</v>
      </c>
      <c r="K211" s="122"/>
      <c r="L211" s="122" t="s">
        <v>431</v>
      </c>
      <c r="M211" s="102">
        <v>0</v>
      </c>
      <c r="N211" s="104" t="s">
        <v>874</v>
      </c>
    </row>
    <row r="212" spans="1:14" s="104" customFormat="1" ht="20.399999999999999" x14ac:dyDescent="0.25">
      <c r="A212" s="100" t="s">
        <v>654</v>
      </c>
      <c r="B212" s="101" t="s">
        <v>579</v>
      </c>
      <c r="C212" s="101" t="s">
        <v>580</v>
      </c>
      <c r="D212" s="100" t="s">
        <v>600</v>
      </c>
      <c r="E212" s="114">
        <v>44</v>
      </c>
      <c r="F212" s="101"/>
      <c r="G212" s="100" t="s">
        <v>254</v>
      </c>
      <c r="H212" s="100" t="s">
        <v>254</v>
      </c>
      <c r="I212" s="100" t="s">
        <v>255</v>
      </c>
      <c r="J212" s="101"/>
      <c r="K212" s="101"/>
      <c r="L212" s="101" t="s">
        <v>601</v>
      </c>
      <c r="M212" s="102">
        <v>626.66</v>
      </c>
      <c r="N212" s="103" t="s">
        <v>871</v>
      </c>
    </row>
    <row r="213" spans="1:14" s="104" customFormat="1" ht="20.399999999999999" x14ac:dyDescent="0.25">
      <c r="A213" s="100" t="s">
        <v>655</v>
      </c>
      <c r="B213" s="101" t="s">
        <v>362</v>
      </c>
      <c r="C213" s="101" t="s">
        <v>603</v>
      </c>
      <c r="D213" s="100" t="s">
        <v>604</v>
      </c>
      <c r="E213" s="114">
        <v>54</v>
      </c>
      <c r="F213" s="100" t="s">
        <v>253</v>
      </c>
      <c r="G213" s="100" t="s">
        <v>254</v>
      </c>
      <c r="H213" s="100" t="s">
        <v>254</v>
      </c>
      <c r="I213" s="100"/>
      <c r="J213" s="100" t="s">
        <v>416</v>
      </c>
      <c r="K213" s="101"/>
      <c r="L213" s="101" t="s">
        <v>605</v>
      </c>
      <c r="M213" s="102">
        <v>550.45000000000005</v>
      </c>
      <c r="N213" s="103" t="s">
        <v>864</v>
      </c>
    </row>
    <row r="214" spans="1:14" s="104" customFormat="1" ht="20.399999999999999" x14ac:dyDescent="0.25">
      <c r="A214" s="100" t="s">
        <v>656</v>
      </c>
      <c r="B214" s="101" t="s">
        <v>362</v>
      </c>
      <c r="C214" s="101" t="s">
        <v>603</v>
      </c>
      <c r="D214" s="100" t="s">
        <v>604</v>
      </c>
      <c r="E214" s="114">
        <v>54</v>
      </c>
      <c r="F214" s="100" t="s">
        <v>253</v>
      </c>
      <c r="G214" s="100" t="s">
        <v>254</v>
      </c>
      <c r="H214" s="100" t="s">
        <v>254</v>
      </c>
      <c r="I214" s="100"/>
      <c r="J214" s="100" t="s">
        <v>416</v>
      </c>
      <c r="K214" s="101"/>
      <c r="L214" s="101" t="s">
        <v>605</v>
      </c>
      <c r="M214" s="102">
        <v>550.45000000000005</v>
      </c>
      <c r="N214" s="103" t="s">
        <v>864</v>
      </c>
    </row>
    <row r="215" spans="1:14" s="104" customFormat="1" ht="20.399999999999999" x14ac:dyDescent="0.25">
      <c r="A215" s="100" t="s">
        <v>657</v>
      </c>
      <c r="B215" s="101" t="s">
        <v>579</v>
      </c>
      <c r="C215" s="101" t="s">
        <v>608</v>
      </c>
      <c r="D215" s="100" t="s">
        <v>600</v>
      </c>
      <c r="E215" s="114">
        <v>44</v>
      </c>
      <c r="F215" s="101"/>
      <c r="G215" s="100" t="s">
        <v>254</v>
      </c>
      <c r="H215" s="100" t="s">
        <v>254</v>
      </c>
      <c r="I215" s="100"/>
      <c r="J215" s="101"/>
      <c r="K215" s="101"/>
      <c r="L215" s="101" t="s">
        <v>609</v>
      </c>
      <c r="M215" s="102">
        <v>626.66</v>
      </c>
      <c r="N215" s="103" t="s">
        <v>871</v>
      </c>
    </row>
    <row r="216" spans="1:14" s="104" customFormat="1" ht="20.399999999999999" x14ac:dyDescent="0.25">
      <c r="A216" s="121" t="s">
        <v>658</v>
      </c>
      <c r="B216" s="122" t="s">
        <v>427</v>
      </c>
      <c r="C216" s="122" t="s">
        <v>611</v>
      </c>
      <c r="D216" s="121" t="s">
        <v>429</v>
      </c>
      <c r="E216" s="123">
        <v>54</v>
      </c>
      <c r="F216" s="121" t="s">
        <v>253</v>
      </c>
      <c r="G216" s="121" t="s">
        <v>565</v>
      </c>
      <c r="H216" s="121" t="s">
        <v>565</v>
      </c>
      <c r="I216" s="121"/>
      <c r="J216" s="121" t="s">
        <v>416</v>
      </c>
      <c r="K216" s="122"/>
      <c r="L216" s="122" t="s">
        <v>431</v>
      </c>
      <c r="M216" s="102">
        <v>0</v>
      </c>
      <c r="N216" s="104" t="s">
        <v>874</v>
      </c>
    </row>
    <row r="217" spans="1:14" s="104" customFormat="1" ht="20.399999999999999" x14ac:dyDescent="0.25">
      <c r="A217" s="121" t="s">
        <v>659</v>
      </c>
      <c r="B217" s="122" t="s">
        <v>427</v>
      </c>
      <c r="C217" s="122" t="s">
        <v>611</v>
      </c>
      <c r="D217" s="121" t="s">
        <v>443</v>
      </c>
      <c r="E217" s="123">
        <v>54</v>
      </c>
      <c r="F217" s="121" t="s">
        <v>253</v>
      </c>
      <c r="G217" s="121" t="s">
        <v>565</v>
      </c>
      <c r="H217" s="121" t="s">
        <v>565</v>
      </c>
      <c r="I217" s="121"/>
      <c r="J217" s="122"/>
      <c r="K217" s="122"/>
      <c r="L217" s="122" t="s">
        <v>431</v>
      </c>
      <c r="M217" s="102">
        <v>0</v>
      </c>
      <c r="N217" s="104" t="s">
        <v>874</v>
      </c>
    </row>
    <row r="218" spans="1:14" s="104" customFormat="1" ht="20.399999999999999" x14ac:dyDescent="0.25">
      <c r="A218" s="100" t="s">
        <v>660</v>
      </c>
      <c r="B218" s="101" t="s">
        <v>579</v>
      </c>
      <c r="C218" s="101" t="s">
        <v>614</v>
      </c>
      <c r="D218" s="100" t="s">
        <v>581</v>
      </c>
      <c r="E218" s="114">
        <v>54</v>
      </c>
      <c r="F218" s="101"/>
      <c r="G218" s="100" t="s">
        <v>254</v>
      </c>
      <c r="H218" s="100" t="s">
        <v>254</v>
      </c>
      <c r="I218" s="100" t="s">
        <v>255</v>
      </c>
      <c r="J218" s="100" t="s">
        <v>416</v>
      </c>
      <c r="K218" s="101"/>
      <c r="L218" s="101" t="s">
        <v>609</v>
      </c>
      <c r="M218" s="102">
        <v>658.63</v>
      </c>
      <c r="N218" s="103" t="s">
        <v>871</v>
      </c>
    </row>
    <row r="219" spans="1:14" s="104" customFormat="1" ht="10.199999999999999" x14ac:dyDescent="0.25">
      <c r="A219" s="100" t="s">
        <v>661</v>
      </c>
      <c r="B219" s="101" t="s">
        <v>399</v>
      </c>
      <c r="C219" s="101" t="s">
        <v>594</v>
      </c>
      <c r="D219" s="113" t="s">
        <v>875</v>
      </c>
      <c r="E219" s="114">
        <v>54</v>
      </c>
      <c r="F219" s="101"/>
      <c r="G219" s="100" t="s">
        <v>254</v>
      </c>
      <c r="H219" s="100" t="s">
        <v>254</v>
      </c>
      <c r="I219" s="100"/>
      <c r="J219" s="101"/>
      <c r="K219" s="101"/>
      <c r="L219" s="101" t="s">
        <v>616</v>
      </c>
      <c r="M219" s="102">
        <v>198.28</v>
      </c>
      <c r="N219" s="104" t="s">
        <v>870</v>
      </c>
    </row>
    <row r="220" spans="1:14" s="104" customFormat="1" ht="10.199999999999999" x14ac:dyDescent="0.25">
      <c r="A220" s="100" t="s">
        <v>662</v>
      </c>
      <c r="B220" s="101" t="s">
        <v>473</v>
      </c>
      <c r="C220" s="101" t="s">
        <v>474</v>
      </c>
      <c r="D220" s="113" t="s">
        <v>877</v>
      </c>
      <c r="E220" s="114">
        <v>54</v>
      </c>
      <c r="F220" s="101"/>
      <c r="G220" s="100" t="s">
        <v>254</v>
      </c>
      <c r="H220" s="100" t="s">
        <v>254</v>
      </c>
      <c r="I220" s="100"/>
      <c r="J220" s="100" t="s">
        <v>416</v>
      </c>
      <c r="K220" s="101"/>
      <c r="L220" s="101" t="s">
        <v>618</v>
      </c>
      <c r="M220" s="102">
        <v>220.27</v>
      </c>
      <c r="N220" s="104" t="s">
        <v>870</v>
      </c>
    </row>
    <row r="221" spans="1:14" s="104" customFormat="1" ht="20.399999999999999" x14ac:dyDescent="0.25">
      <c r="A221" s="100" t="s">
        <v>663</v>
      </c>
      <c r="B221" s="101" t="s">
        <v>579</v>
      </c>
      <c r="C221" s="101" t="s">
        <v>620</v>
      </c>
      <c r="D221" s="100" t="s">
        <v>581</v>
      </c>
      <c r="E221" s="114">
        <v>54</v>
      </c>
      <c r="F221" s="101"/>
      <c r="G221" s="100" t="s">
        <v>254</v>
      </c>
      <c r="H221" s="100" t="s">
        <v>254</v>
      </c>
      <c r="I221" s="100" t="s">
        <v>255</v>
      </c>
      <c r="J221" s="100" t="s">
        <v>416</v>
      </c>
      <c r="K221" s="100" t="s">
        <v>257</v>
      </c>
      <c r="L221" s="101" t="s">
        <v>609</v>
      </c>
      <c r="M221" s="102">
        <v>658.63</v>
      </c>
      <c r="N221" s="103" t="s">
        <v>871</v>
      </c>
    </row>
    <row r="222" spans="1:14" s="104" customFormat="1" ht="20.399999999999999" x14ac:dyDescent="0.25">
      <c r="A222" s="127" t="s">
        <v>664</v>
      </c>
      <c r="B222" s="128" t="s">
        <v>517</v>
      </c>
      <c r="C222" s="128" t="s">
        <v>518</v>
      </c>
      <c r="D222" s="127" t="s">
        <v>519</v>
      </c>
      <c r="E222" s="128"/>
      <c r="F222" s="128"/>
      <c r="G222" s="127" t="s">
        <v>520</v>
      </c>
      <c r="H222" s="127" t="s">
        <v>520</v>
      </c>
      <c r="I222" s="127"/>
      <c r="J222" s="128"/>
      <c r="K222" s="128"/>
      <c r="L222" s="128"/>
      <c r="M222" s="102">
        <v>0</v>
      </c>
      <c r="N222" s="104" t="s">
        <v>874</v>
      </c>
    </row>
    <row r="223" spans="1:14" s="104" customFormat="1" ht="20.399999999999999" x14ac:dyDescent="0.25">
      <c r="A223" s="127" t="s">
        <v>665</v>
      </c>
      <c r="B223" s="128" t="s">
        <v>517</v>
      </c>
      <c r="C223" s="128" t="s">
        <v>518</v>
      </c>
      <c r="D223" s="127" t="s">
        <v>519</v>
      </c>
      <c r="E223" s="128"/>
      <c r="F223" s="128"/>
      <c r="G223" s="127" t="s">
        <v>520</v>
      </c>
      <c r="H223" s="127" t="s">
        <v>520</v>
      </c>
      <c r="I223" s="127"/>
      <c r="J223" s="128"/>
      <c r="K223" s="128"/>
      <c r="L223" s="128"/>
      <c r="M223" s="102">
        <v>0</v>
      </c>
      <c r="N223" s="104" t="s">
        <v>874</v>
      </c>
    </row>
    <row r="224" spans="1:14" s="104" customFormat="1" ht="20.399999999999999" x14ac:dyDescent="0.25">
      <c r="A224" s="127" t="s">
        <v>666</v>
      </c>
      <c r="B224" s="128" t="s">
        <v>517</v>
      </c>
      <c r="C224" s="128" t="s">
        <v>518</v>
      </c>
      <c r="D224" s="127" t="s">
        <v>519</v>
      </c>
      <c r="E224" s="128"/>
      <c r="F224" s="128"/>
      <c r="G224" s="127" t="s">
        <v>520</v>
      </c>
      <c r="H224" s="127" t="s">
        <v>520</v>
      </c>
      <c r="I224" s="127"/>
      <c r="J224" s="128"/>
      <c r="K224" s="128"/>
      <c r="L224" s="128"/>
      <c r="M224" s="102">
        <v>0</v>
      </c>
      <c r="N224" s="104" t="s">
        <v>874</v>
      </c>
    </row>
    <row r="225" spans="1:14" s="104" customFormat="1" ht="20.399999999999999" x14ac:dyDescent="0.25">
      <c r="A225" s="127" t="s">
        <v>667</v>
      </c>
      <c r="B225" s="128" t="s">
        <v>517</v>
      </c>
      <c r="C225" s="128" t="s">
        <v>518</v>
      </c>
      <c r="D225" s="127" t="s">
        <v>519</v>
      </c>
      <c r="E225" s="128"/>
      <c r="F225" s="128"/>
      <c r="G225" s="127" t="s">
        <v>520</v>
      </c>
      <c r="H225" s="127" t="s">
        <v>520</v>
      </c>
      <c r="I225" s="127"/>
      <c r="J225" s="128"/>
      <c r="K225" s="128"/>
      <c r="L225" s="128"/>
      <c r="M225" s="102">
        <v>0</v>
      </c>
      <c r="N225" s="104" t="s">
        <v>874</v>
      </c>
    </row>
    <row r="226" spans="1:14" s="104" customFormat="1" ht="20.399999999999999" x14ac:dyDescent="0.25">
      <c r="A226" s="127" t="s">
        <v>668</v>
      </c>
      <c r="B226" s="128" t="s">
        <v>517</v>
      </c>
      <c r="C226" s="128" t="s">
        <v>518</v>
      </c>
      <c r="D226" s="127" t="s">
        <v>519</v>
      </c>
      <c r="E226" s="128"/>
      <c r="F226" s="128"/>
      <c r="G226" s="127" t="s">
        <v>520</v>
      </c>
      <c r="H226" s="127" t="s">
        <v>520</v>
      </c>
      <c r="I226" s="127"/>
      <c r="J226" s="128"/>
      <c r="K226" s="128"/>
      <c r="L226" s="128"/>
      <c r="M226" s="102">
        <v>0</v>
      </c>
      <c r="N226" s="104" t="s">
        <v>874</v>
      </c>
    </row>
    <row r="227" spans="1:14" s="104" customFormat="1" ht="20.399999999999999" x14ac:dyDescent="0.25">
      <c r="A227" s="127" t="s">
        <v>669</v>
      </c>
      <c r="B227" s="128" t="s">
        <v>517</v>
      </c>
      <c r="C227" s="128" t="s">
        <v>518</v>
      </c>
      <c r="D227" s="127" t="s">
        <v>519</v>
      </c>
      <c r="E227" s="128"/>
      <c r="F227" s="128"/>
      <c r="G227" s="127" t="s">
        <v>520</v>
      </c>
      <c r="H227" s="127" t="s">
        <v>520</v>
      </c>
      <c r="I227" s="127"/>
      <c r="J227" s="128"/>
      <c r="K227" s="128"/>
      <c r="L227" s="128"/>
      <c r="M227" s="102">
        <v>0</v>
      </c>
      <c r="N227" s="104" t="s">
        <v>874</v>
      </c>
    </row>
    <row r="228" spans="1:14" s="104" customFormat="1" ht="20.399999999999999" x14ac:dyDescent="0.25">
      <c r="A228" s="127" t="s">
        <v>670</v>
      </c>
      <c r="B228" s="128" t="s">
        <v>517</v>
      </c>
      <c r="C228" s="128" t="s">
        <v>518</v>
      </c>
      <c r="D228" s="127" t="s">
        <v>519</v>
      </c>
      <c r="E228" s="128"/>
      <c r="F228" s="128"/>
      <c r="G228" s="127" t="s">
        <v>520</v>
      </c>
      <c r="H228" s="127" t="s">
        <v>520</v>
      </c>
      <c r="I228" s="127"/>
      <c r="J228" s="128"/>
      <c r="K228" s="128"/>
      <c r="L228" s="128"/>
      <c r="M228" s="102">
        <v>0</v>
      </c>
      <c r="N228" s="104" t="s">
        <v>874</v>
      </c>
    </row>
    <row r="229" spans="1:14" s="104" customFormat="1" ht="20.399999999999999" x14ac:dyDescent="0.25">
      <c r="A229" s="127" t="s">
        <v>671</v>
      </c>
      <c r="B229" s="128" t="s">
        <v>517</v>
      </c>
      <c r="C229" s="128" t="s">
        <v>518</v>
      </c>
      <c r="D229" s="127" t="s">
        <v>519</v>
      </c>
      <c r="E229" s="128"/>
      <c r="F229" s="128"/>
      <c r="G229" s="127" t="s">
        <v>520</v>
      </c>
      <c r="H229" s="127" t="s">
        <v>520</v>
      </c>
      <c r="I229" s="127"/>
      <c r="J229" s="128"/>
      <c r="K229" s="128"/>
      <c r="L229" s="128"/>
      <c r="M229" s="102">
        <v>0</v>
      </c>
      <c r="N229" s="104" t="s">
        <v>874</v>
      </c>
    </row>
    <row r="230" spans="1:14" s="104" customFormat="1" ht="20.399999999999999" x14ac:dyDescent="0.25">
      <c r="A230" s="127" t="s">
        <v>672</v>
      </c>
      <c r="B230" s="128" t="s">
        <v>517</v>
      </c>
      <c r="C230" s="128" t="s">
        <v>518</v>
      </c>
      <c r="D230" s="127" t="s">
        <v>519</v>
      </c>
      <c r="E230" s="128"/>
      <c r="F230" s="128"/>
      <c r="G230" s="127" t="s">
        <v>520</v>
      </c>
      <c r="H230" s="127" t="s">
        <v>520</v>
      </c>
      <c r="I230" s="127"/>
      <c r="J230" s="128"/>
      <c r="K230" s="128"/>
      <c r="L230" s="128"/>
      <c r="M230" s="102">
        <v>0</v>
      </c>
      <c r="N230" s="104" t="s">
        <v>874</v>
      </c>
    </row>
    <row r="231" spans="1:14" s="104" customFormat="1" ht="20.399999999999999" x14ac:dyDescent="0.25">
      <c r="A231" s="127" t="s">
        <v>673</v>
      </c>
      <c r="B231" s="128" t="s">
        <v>517</v>
      </c>
      <c r="C231" s="128" t="s">
        <v>518</v>
      </c>
      <c r="D231" s="127" t="s">
        <v>519</v>
      </c>
      <c r="E231" s="128"/>
      <c r="F231" s="128"/>
      <c r="G231" s="127" t="s">
        <v>520</v>
      </c>
      <c r="H231" s="127" t="s">
        <v>520</v>
      </c>
      <c r="I231" s="127"/>
      <c r="J231" s="128"/>
      <c r="K231" s="128"/>
      <c r="L231" s="128"/>
      <c r="M231" s="102">
        <v>0</v>
      </c>
      <c r="N231" s="104" t="s">
        <v>874</v>
      </c>
    </row>
    <row r="232" spans="1:14" s="104" customFormat="1" ht="20.399999999999999" x14ac:dyDescent="0.25">
      <c r="A232" s="127" t="s">
        <v>674</v>
      </c>
      <c r="B232" s="128" t="s">
        <v>517</v>
      </c>
      <c r="C232" s="128" t="s">
        <v>518</v>
      </c>
      <c r="D232" s="127" t="s">
        <v>519</v>
      </c>
      <c r="E232" s="128"/>
      <c r="F232" s="128"/>
      <c r="G232" s="127" t="s">
        <v>520</v>
      </c>
      <c r="H232" s="127" t="s">
        <v>520</v>
      </c>
      <c r="I232" s="127"/>
      <c r="J232" s="128"/>
      <c r="K232" s="128"/>
      <c r="L232" s="128"/>
      <c r="M232" s="102">
        <v>0</v>
      </c>
      <c r="N232" s="104" t="s">
        <v>874</v>
      </c>
    </row>
    <row r="233" spans="1:14" s="104" customFormat="1" ht="20.399999999999999" x14ac:dyDescent="0.25">
      <c r="A233" s="127" t="s">
        <v>675</v>
      </c>
      <c r="B233" s="128" t="s">
        <v>517</v>
      </c>
      <c r="C233" s="128" t="s">
        <v>518</v>
      </c>
      <c r="D233" s="127" t="s">
        <v>519</v>
      </c>
      <c r="E233" s="128"/>
      <c r="F233" s="128"/>
      <c r="G233" s="127" t="s">
        <v>520</v>
      </c>
      <c r="H233" s="127" t="s">
        <v>520</v>
      </c>
      <c r="I233" s="127"/>
      <c r="J233" s="128"/>
      <c r="K233" s="128"/>
      <c r="L233" s="128"/>
      <c r="M233" s="102">
        <v>0</v>
      </c>
      <c r="N233" s="104" t="s">
        <v>874</v>
      </c>
    </row>
    <row r="234" spans="1:14" s="104" customFormat="1" ht="20.399999999999999" x14ac:dyDescent="0.25">
      <c r="A234" s="127" t="s">
        <v>676</v>
      </c>
      <c r="B234" s="128" t="s">
        <v>517</v>
      </c>
      <c r="C234" s="128" t="s">
        <v>518</v>
      </c>
      <c r="D234" s="127" t="s">
        <v>519</v>
      </c>
      <c r="E234" s="128"/>
      <c r="F234" s="128"/>
      <c r="G234" s="127" t="s">
        <v>520</v>
      </c>
      <c r="H234" s="127" t="s">
        <v>520</v>
      </c>
      <c r="I234" s="127"/>
      <c r="J234" s="128"/>
      <c r="K234" s="128"/>
      <c r="L234" s="128"/>
      <c r="M234" s="102">
        <v>0</v>
      </c>
      <c r="N234" s="104" t="s">
        <v>874</v>
      </c>
    </row>
    <row r="235" spans="1:14" s="104" customFormat="1" ht="20.399999999999999" x14ac:dyDescent="0.25">
      <c r="A235" s="127" t="s">
        <v>677</v>
      </c>
      <c r="B235" s="128" t="s">
        <v>517</v>
      </c>
      <c r="C235" s="128" t="s">
        <v>518</v>
      </c>
      <c r="D235" s="127" t="s">
        <v>519</v>
      </c>
      <c r="E235" s="128"/>
      <c r="F235" s="128"/>
      <c r="G235" s="127" t="s">
        <v>520</v>
      </c>
      <c r="H235" s="127" t="s">
        <v>520</v>
      </c>
      <c r="I235" s="127"/>
      <c r="J235" s="128"/>
      <c r="K235" s="128"/>
      <c r="L235" s="128"/>
      <c r="M235" s="102">
        <v>0</v>
      </c>
      <c r="N235" s="104" t="s">
        <v>874</v>
      </c>
    </row>
    <row r="236" spans="1:14" s="104" customFormat="1" ht="10.199999999999999" x14ac:dyDescent="0.25">
      <c r="A236" s="118" t="s">
        <v>678</v>
      </c>
      <c r="B236" s="119" t="s">
        <v>558</v>
      </c>
      <c r="C236" s="119" t="s">
        <v>559</v>
      </c>
      <c r="D236" s="118" t="s">
        <v>560</v>
      </c>
      <c r="E236" s="118" t="s">
        <v>413</v>
      </c>
      <c r="F236" s="118" t="s">
        <v>253</v>
      </c>
      <c r="G236" s="118" t="s">
        <v>414</v>
      </c>
      <c r="H236" s="118" t="s">
        <v>415</v>
      </c>
      <c r="I236" s="118"/>
      <c r="J236" s="118" t="s">
        <v>416</v>
      </c>
      <c r="K236" s="118" t="s">
        <v>257</v>
      </c>
      <c r="L236" s="119" t="s">
        <v>561</v>
      </c>
      <c r="M236" s="102">
        <v>0</v>
      </c>
      <c r="N236" s="104" t="s">
        <v>874</v>
      </c>
    </row>
    <row r="237" spans="1:14" s="104" customFormat="1" ht="10.199999999999999" x14ac:dyDescent="0.25">
      <c r="A237" s="118" t="s">
        <v>679</v>
      </c>
      <c r="B237" s="119" t="s">
        <v>558</v>
      </c>
      <c r="C237" s="119" t="s">
        <v>559</v>
      </c>
      <c r="D237" s="118" t="s">
        <v>560</v>
      </c>
      <c r="E237" s="118" t="s">
        <v>413</v>
      </c>
      <c r="F237" s="118" t="s">
        <v>253</v>
      </c>
      <c r="G237" s="118" t="s">
        <v>414</v>
      </c>
      <c r="H237" s="118" t="s">
        <v>415</v>
      </c>
      <c r="I237" s="118"/>
      <c r="J237" s="118" t="s">
        <v>416</v>
      </c>
      <c r="K237" s="118" t="s">
        <v>257</v>
      </c>
      <c r="L237" s="119" t="s">
        <v>561</v>
      </c>
      <c r="M237" s="102">
        <v>0</v>
      </c>
      <c r="N237" s="104" t="s">
        <v>874</v>
      </c>
    </row>
    <row r="238" spans="1:14" s="104" customFormat="1" ht="20.399999999999999" x14ac:dyDescent="0.25">
      <c r="A238" s="121" t="s">
        <v>680</v>
      </c>
      <c r="B238" s="122" t="s">
        <v>427</v>
      </c>
      <c r="C238" s="122" t="s">
        <v>564</v>
      </c>
      <c r="D238" s="121" t="s">
        <v>429</v>
      </c>
      <c r="E238" s="123">
        <v>54</v>
      </c>
      <c r="F238" s="121" t="s">
        <v>253</v>
      </c>
      <c r="G238" s="121" t="s">
        <v>565</v>
      </c>
      <c r="H238" s="121" t="s">
        <v>565</v>
      </c>
      <c r="I238" s="121"/>
      <c r="J238" s="121" t="s">
        <v>416</v>
      </c>
      <c r="K238" s="122"/>
      <c r="L238" s="122" t="s">
        <v>431</v>
      </c>
      <c r="M238" s="102">
        <v>0</v>
      </c>
      <c r="N238" s="104" t="s">
        <v>874</v>
      </c>
    </row>
    <row r="239" spans="1:14" s="104" customFormat="1" ht="20.399999999999999" x14ac:dyDescent="0.25">
      <c r="A239" s="121" t="s">
        <v>681</v>
      </c>
      <c r="B239" s="122" t="s">
        <v>427</v>
      </c>
      <c r="C239" s="122" t="s">
        <v>564</v>
      </c>
      <c r="D239" s="121" t="s">
        <v>429</v>
      </c>
      <c r="E239" s="123">
        <v>54</v>
      </c>
      <c r="F239" s="121" t="s">
        <v>253</v>
      </c>
      <c r="G239" s="121" t="s">
        <v>565</v>
      </c>
      <c r="H239" s="121" t="s">
        <v>565</v>
      </c>
      <c r="I239" s="121"/>
      <c r="J239" s="121" t="s">
        <v>416</v>
      </c>
      <c r="K239" s="122"/>
      <c r="L239" s="122" t="s">
        <v>431</v>
      </c>
      <c r="M239" s="102">
        <v>0</v>
      </c>
      <c r="N239" s="104" t="s">
        <v>874</v>
      </c>
    </row>
    <row r="240" spans="1:14" s="104" customFormat="1" ht="20.399999999999999" x14ac:dyDescent="0.25">
      <c r="A240" s="121" t="s">
        <v>682</v>
      </c>
      <c r="B240" s="122" t="s">
        <v>427</v>
      </c>
      <c r="C240" s="122" t="s">
        <v>564</v>
      </c>
      <c r="D240" s="121" t="s">
        <v>429</v>
      </c>
      <c r="E240" s="123">
        <v>54</v>
      </c>
      <c r="F240" s="121" t="s">
        <v>253</v>
      </c>
      <c r="G240" s="121" t="s">
        <v>565</v>
      </c>
      <c r="H240" s="121" t="s">
        <v>565</v>
      </c>
      <c r="I240" s="121"/>
      <c r="J240" s="121" t="s">
        <v>416</v>
      </c>
      <c r="K240" s="122"/>
      <c r="L240" s="122" t="s">
        <v>431</v>
      </c>
      <c r="M240" s="102">
        <v>0</v>
      </c>
      <c r="N240" s="104" t="s">
        <v>874</v>
      </c>
    </row>
    <row r="241" spans="1:14" s="104" customFormat="1" ht="20.399999999999999" x14ac:dyDescent="0.25">
      <c r="A241" s="121" t="s">
        <v>683</v>
      </c>
      <c r="B241" s="122" t="s">
        <v>427</v>
      </c>
      <c r="C241" s="122" t="s">
        <v>564</v>
      </c>
      <c r="D241" s="121" t="s">
        <v>429</v>
      </c>
      <c r="E241" s="123">
        <v>54</v>
      </c>
      <c r="F241" s="121" t="s">
        <v>253</v>
      </c>
      <c r="G241" s="121" t="s">
        <v>565</v>
      </c>
      <c r="H241" s="121" t="s">
        <v>565</v>
      </c>
      <c r="I241" s="121"/>
      <c r="J241" s="121" t="s">
        <v>416</v>
      </c>
      <c r="K241" s="122"/>
      <c r="L241" s="122" t="s">
        <v>431</v>
      </c>
      <c r="M241" s="102">
        <v>0</v>
      </c>
      <c r="N241" s="104" t="s">
        <v>874</v>
      </c>
    </row>
    <row r="242" spans="1:14" s="104" customFormat="1" ht="20.399999999999999" x14ac:dyDescent="0.25">
      <c r="A242" s="121" t="s">
        <v>684</v>
      </c>
      <c r="B242" s="122" t="s">
        <v>427</v>
      </c>
      <c r="C242" s="122" t="s">
        <v>570</v>
      </c>
      <c r="D242" s="121" t="s">
        <v>429</v>
      </c>
      <c r="E242" s="123">
        <v>54</v>
      </c>
      <c r="F242" s="121" t="s">
        <v>253</v>
      </c>
      <c r="G242" s="121" t="s">
        <v>565</v>
      </c>
      <c r="H242" s="121" t="s">
        <v>565</v>
      </c>
      <c r="I242" s="121"/>
      <c r="J242" s="121" t="s">
        <v>416</v>
      </c>
      <c r="K242" s="122"/>
      <c r="L242" s="122" t="s">
        <v>431</v>
      </c>
      <c r="M242" s="102">
        <v>0</v>
      </c>
      <c r="N242" s="104" t="s">
        <v>874</v>
      </c>
    </row>
    <row r="243" spans="1:14" s="104" customFormat="1" ht="20.399999999999999" x14ac:dyDescent="0.25">
      <c r="A243" s="121" t="s">
        <v>685</v>
      </c>
      <c r="B243" s="122" t="s">
        <v>427</v>
      </c>
      <c r="C243" s="122" t="s">
        <v>570</v>
      </c>
      <c r="D243" s="121" t="s">
        <v>429</v>
      </c>
      <c r="E243" s="123">
        <v>54</v>
      </c>
      <c r="F243" s="121" t="s">
        <v>253</v>
      </c>
      <c r="G243" s="121" t="s">
        <v>565</v>
      </c>
      <c r="H243" s="121" t="s">
        <v>565</v>
      </c>
      <c r="I243" s="121"/>
      <c r="J243" s="121" t="s">
        <v>416</v>
      </c>
      <c r="K243" s="122"/>
      <c r="L243" s="122" t="s">
        <v>431</v>
      </c>
      <c r="M243" s="102">
        <v>0</v>
      </c>
      <c r="N243" s="104" t="s">
        <v>874</v>
      </c>
    </row>
    <row r="244" spans="1:14" s="104" customFormat="1" ht="20.399999999999999" x14ac:dyDescent="0.25">
      <c r="A244" s="121" t="s">
        <v>686</v>
      </c>
      <c r="B244" s="122" t="s">
        <v>427</v>
      </c>
      <c r="C244" s="122" t="s">
        <v>570</v>
      </c>
      <c r="D244" s="121" t="s">
        <v>429</v>
      </c>
      <c r="E244" s="123">
        <v>54</v>
      </c>
      <c r="F244" s="121" t="s">
        <v>253</v>
      </c>
      <c r="G244" s="121" t="s">
        <v>565</v>
      </c>
      <c r="H244" s="121" t="s">
        <v>565</v>
      </c>
      <c r="I244" s="121"/>
      <c r="J244" s="121" t="s">
        <v>416</v>
      </c>
      <c r="K244" s="122"/>
      <c r="L244" s="122" t="s">
        <v>431</v>
      </c>
      <c r="M244" s="102">
        <v>0</v>
      </c>
      <c r="N244" s="104" t="s">
        <v>874</v>
      </c>
    </row>
    <row r="245" spans="1:14" s="104" customFormat="1" ht="20.399999999999999" x14ac:dyDescent="0.25">
      <c r="A245" s="121" t="s">
        <v>687</v>
      </c>
      <c r="B245" s="122" t="s">
        <v>427</v>
      </c>
      <c r="C245" s="122" t="s">
        <v>574</v>
      </c>
      <c r="D245" s="121" t="s">
        <v>429</v>
      </c>
      <c r="E245" s="123">
        <v>54</v>
      </c>
      <c r="F245" s="121" t="s">
        <v>253</v>
      </c>
      <c r="G245" s="121" t="s">
        <v>565</v>
      </c>
      <c r="H245" s="121" t="s">
        <v>565</v>
      </c>
      <c r="I245" s="121"/>
      <c r="J245" s="121" t="s">
        <v>416</v>
      </c>
      <c r="K245" s="122"/>
      <c r="L245" s="122" t="s">
        <v>575</v>
      </c>
      <c r="M245" s="102">
        <v>0</v>
      </c>
      <c r="N245" s="104" t="s">
        <v>874</v>
      </c>
    </row>
    <row r="246" spans="1:14" s="104" customFormat="1" ht="20.399999999999999" x14ac:dyDescent="0.25">
      <c r="A246" s="121" t="s">
        <v>688</v>
      </c>
      <c r="B246" s="122" t="s">
        <v>427</v>
      </c>
      <c r="C246" s="122" t="s">
        <v>574</v>
      </c>
      <c r="D246" s="121" t="s">
        <v>429</v>
      </c>
      <c r="E246" s="123">
        <v>54</v>
      </c>
      <c r="F246" s="121" t="s">
        <v>253</v>
      </c>
      <c r="G246" s="121" t="s">
        <v>565</v>
      </c>
      <c r="H246" s="121" t="s">
        <v>565</v>
      </c>
      <c r="I246" s="121"/>
      <c r="J246" s="121" t="s">
        <v>416</v>
      </c>
      <c r="K246" s="122"/>
      <c r="L246" s="122" t="s">
        <v>575</v>
      </c>
      <c r="M246" s="102">
        <v>0</v>
      </c>
      <c r="N246" s="104" t="s">
        <v>874</v>
      </c>
    </row>
    <row r="247" spans="1:14" s="104" customFormat="1" ht="20.399999999999999" x14ac:dyDescent="0.25">
      <c r="A247" s="121" t="s">
        <v>689</v>
      </c>
      <c r="B247" s="122" t="s">
        <v>427</v>
      </c>
      <c r="C247" s="122" t="s">
        <v>574</v>
      </c>
      <c r="D247" s="121" t="s">
        <v>429</v>
      </c>
      <c r="E247" s="123">
        <v>54</v>
      </c>
      <c r="F247" s="121" t="s">
        <v>253</v>
      </c>
      <c r="G247" s="121" t="s">
        <v>565</v>
      </c>
      <c r="H247" s="121" t="s">
        <v>565</v>
      </c>
      <c r="I247" s="121"/>
      <c r="J247" s="121" t="s">
        <v>416</v>
      </c>
      <c r="K247" s="122"/>
      <c r="L247" s="122" t="s">
        <v>575</v>
      </c>
      <c r="M247" s="102">
        <v>0</v>
      </c>
      <c r="N247" s="104" t="s">
        <v>874</v>
      </c>
    </row>
    <row r="248" spans="1:14" s="104" customFormat="1" ht="20.399999999999999" x14ac:dyDescent="0.25">
      <c r="A248" s="100" t="s">
        <v>690</v>
      </c>
      <c r="B248" s="101" t="s">
        <v>579</v>
      </c>
      <c r="C248" s="101" t="s">
        <v>580</v>
      </c>
      <c r="D248" s="100" t="s">
        <v>581</v>
      </c>
      <c r="E248" s="114">
        <v>54</v>
      </c>
      <c r="F248" s="101"/>
      <c r="G248" s="100" t="s">
        <v>254</v>
      </c>
      <c r="H248" s="100" t="s">
        <v>254</v>
      </c>
      <c r="I248" s="100" t="s">
        <v>255</v>
      </c>
      <c r="J248" s="100" t="s">
        <v>256</v>
      </c>
      <c r="K248" s="101"/>
      <c r="L248" s="101" t="s">
        <v>582</v>
      </c>
      <c r="M248" s="102">
        <v>694.55</v>
      </c>
      <c r="N248" s="103" t="s">
        <v>871</v>
      </c>
    </row>
    <row r="249" spans="1:14" s="104" customFormat="1" ht="10.199999999999999" x14ac:dyDescent="0.25">
      <c r="A249" s="100" t="s">
        <v>691</v>
      </c>
      <c r="B249" s="101" t="s">
        <v>473</v>
      </c>
      <c r="C249" s="101" t="s">
        <v>474</v>
      </c>
      <c r="D249" s="113" t="s">
        <v>877</v>
      </c>
      <c r="E249" s="114">
        <v>54</v>
      </c>
      <c r="F249" s="101"/>
      <c r="G249" s="100" t="s">
        <v>254</v>
      </c>
      <c r="H249" s="100" t="s">
        <v>254</v>
      </c>
      <c r="I249" s="100"/>
      <c r="J249" s="100" t="s">
        <v>416</v>
      </c>
      <c r="K249" s="101"/>
      <c r="L249" s="101" t="s">
        <v>584</v>
      </c>
      <c r="M249" s="102">
        <v>220.27</v>
      </c>
      <c r="N249" s="104" t="s">
        <v>870</v>
      </c>
    </row>
    <row r="250" spans="1:14" s="104" customFormat="1" ht="20.399999999999999" x14ac:dyDescent="0.25">
      <c r="A250" s="100" t="s">
        <v>692</v>
      </c>
      <c r="B250" s="101" t="s">
        <v>586</v>
      </c>
      <c r="C250" s="101" t="s">
        <v>435</v>
      </c>
      <c r="D250" s="100" t="s">
        <v>587</v>
      </c>
      <c r="E250" s="114">
        <v>44</v>
      </c>
      <c r="F250" s="101"/>
      <c r="G250" s="100" t="s">
        <v>254</v>
      </c>
      <c r="H250" s="100" t="s">
        <v>254</v>
      </c>
      <c r="I250" s="100"/>
      <c r="J250" s="101"/>
      <c r="K250" s="101"/>
      <c r="L250" s="101" t="s">
        <v>588</v>
      </c>
      <c r="M250" s="102">
        <v>626.66</v>
      </c>
      <c r="N250" s="103" t="s">
        <v>872</v>
      </c>
    </row>
    <row r="251" spans="1:14" s="104" customFormat="1" ht="20.399999999999999" x14ac:dyDescent="0.25">
      <c r="A251" s="100" t="s">
        <v>693</v>
      </c>
      <c r="B251" s="101" t="s">
        <v>579</v>
      </c>
      <c r="C251" s="101" t="s">
        <v>590</v>
      </c>
      <c r="D251" s="100" t="s">
        <v>581</v>
      </c>
      <c r="E251" s="114">
        <v>54</v>
      </c>
      <c r="F251" s="101"/>
      <c r="G251" s="100" t="s">
        <v>254</v>
      </c>
      <c r="H251" s="100" t="s">
        <v>254</v>
      </c>
      <c r="I251" s="100" t="s">
        <v>255</v>
      </c>
      <c r="J251" s="100" t="s">
        <v>416</v>
      </c>
      <c r="K251" s="100" t="s">
        <v>257</v>
      </c>
      <c r="L251" s="101" t="s">
        <v>588</v>
      </c>
      <c r="M251" s="102">
        <v>658.63</v>
      </c>
      <c r="N251" s="103" t="s">
        <v>871</v>
      </c>
    </row>
    <row r="252" spans="1:14" s="104" customFormat="1" ht="20.399999999999999" x14ac:dyDescent="0.25">
      <c r="A252" s="100" t="s">
        <v>694</v>
      </c>
      <c r="B252" s="101" t="s">
        <v>579</v>
      </c>
      <c r="C252" s="101" t="s">
        <v>592</v>
      </c>
      <c r="D252" s="100" t="s">
        <v>587</v>
      </c>
      <c r="E252" s="114">
        <v>54</v>
      </c>
      <c r="F252" s="101"/>
      <c r="G252" s="100" t="s">
        <v>254</v>
      </c>
      <c r="H252" s="100" t="s">
        <v>254</v>
      </c>
      <c r="I252" s="100"/>
      <c r="J252" s="100" t="s">
        <v>256</v>
      </c>
      <c r="K252" s="101"/>
      <c r="L252" s="101" t="s">
        <v>588</v>
      </c>
      <c r="M252" s="102">
        <v>667.61</v>
      </c>
      <c r="N252" s="103" t="s">
        <v>871</v>
      </c>
    </row>
    <row r="253" spans="1:14" s="104" customFormat="1" ht="10.199999999999999" x14ac:dyDescent="0.25">
      <c r="A253" s="100" t="s">
        <v>695</v>
      </c>
      <c r="B253" s="101" t="s">
        <v>399</v>
      </c>
      <c r="C253" s="101" t="s">
        <v>594</v>
      </c>
      <c r="D253" s="113" t="s">
        <v>875</v>
      </c>
      <c r="E253" s="114">
        <v>54</v>
      </c>
      <c r="F253" s="101"/>
      <c r="G253" s="100" t="s">
        <v>254</v>
      </c>
      <c r="H253" s="100" t="s">
        <v>254</v>
      </c>
      <c r="I253" s="100"/>
      <c r="J253" s="101"/>
      <c r="K253" s="101"/>
      <c r="L253" s="101" t="s">
        <v>595</v>
      </c>
      <c r="M253" s="102">
        <v>198.28</v>
      </c>
      <c r="N253" s="104" t="s">
        <v>870</v>
      </c>
    </row>
    <row r="254" spans="1:14" s="104" customFormat="1" ht="20.399999999999999" x14ac:dyDescent="0.25">
      <c r="A254" s="121" t="s">
        <v>696</v>
      </c>
      <c r="B254" s="122" t="s">
        <v>427</v>
      </c>
      <c r="C254" s="122" t="s">
        <v>597</v>
      </c>
      <c r="D254" s="121" t="s">
        <v>429</v>
      </c>
      <c r="E254" s="123">
        <v>54</v>
      </c>
      <c r="F254" s="121" t="s">
        <v>253</v>
      </c>
      <c r="G254" s="121" t="s">
        <v>565</v>
      </c>
      <c r="H254" s="121" t="s">
        <v>565</v>
      </c>
      <c r="I254" s="121"/>
      <c r="J254" s="121" t="s">
        <v>598</v>
      </c>
      <c r="K254" s="122"/>
      <c r="L254" s="122" t="s">
        <v>431</v>
      </c>
      <c r="M254" s="102">
        <v>0</v>
      </c>
      <c r="N254" s="104" t="s">
        <v>874</v>
      </c>
    </row>
    <row r="255" spans="1:14" s="104" customFormat="1" ht="20.399999999999999" x14ac:dyDescent="0.25">
      <c r="A255" s="100" t="s">
        <v>697</v>
      </c>
      <c r="B255" s="101" t="s">
        <v>579</v>
      </c>
      <c r="C255" s="101" t="s">
        <v>580</v>
      </c>
      <c r="D255" s="100" t="s">
        <v>600</v>
      </c>
      <c r="E255" s="114">
        <v>44</v>
      </c>
      <c r="F255" s="101"/>
      <c r="G255" s="100" t="s">
        <v>254</v>
      </c>
      <c r="H255" s="100" t="s">
        <v>254</v>
      </c>
      <c r="I255" s="100" t="s">
        <v>255</v>
      </c>
      <c r="J255" s="101"/>
      <c r="K255" s="101"/>
      <c r="L255" s="101" t="s">
        <v>601</v>
      </c>
      <c r="M255" s="102">
        <v>626.66</v>
      </c>
      <c r="N255" s="103" t="s">
        <v>871</v>
      </c>
    </row>
    <row r="256" spans="1:14" s="104" customFormat="1" ht="20.399999999999999" x14ac:dyDescent="0.25">
      <c r="A256" s="100" t="s">
        <v>698</v>
      </c>
      <c r="B256" s="101" t="s">
        <v>362</v>
      </c>
      <c r="C256" s="101" t="s">
        <v>603</v>
      </c>
      <c r="D256" s="100" t="s">
        <v>604</v>
      </c>
      <c r="E256" s="114">
        <v>54</v>
      </c>
      <c r="F256" s="100" t="s">
        <v>253</v>
      </c>
      <c r="G256" s="100" t="s">
        <v>254</v>
      </c>
      <c r="H256" s="100" t="s">
        <v>254</v>
      </c>
      <c r="I256" s="100"/>
      <c r="J256" s="100" t="s">
        <v>416</v>
      </c>
      <c r="K256" s="101"/>
      <c r="L256" s="101" t="s">
        <v>605</v>
      </c>
      <c r="M256" s="102">
        <v>550.45000000000005</v>
      </c>
      <c r="N256" s="103" t="s">
        <v>864</v>
      </c>
    </row>
    <row r="257" spans="1:14" s="104" customFormat="1" ht="20.399999999999999" x14ac:dyDescent="0.25">
      <c r="A257" s="100" t="s">
        <v>699</v>
      </c>
      <c r="B257" s="101" t="s">
        <v>362</v>
      </c>
      <c r="C257" s="101" t="s">
        <v>603</v>
      </c>
      <c r="D257" s="100" t="s">
        <v>604</v>
      </c>
      <c r="E257" s="114">
        <v>54</v>
      </c>
      <c r="F257" s="100" t="s">
        <v>253</v>
      </c>
      <c r="G257" s="100" t="s">
        <v>254</v>
      </c>
      <c r="H257" s="100" t="s">
        <v>254</v>
      </c>
      <c r="I257" s="100"/>
      <c r="J257" s="100" t="s">
        <v>416</v>
      </c>
      <c r="K257" s="101"/>
      <c r="L257" s="101" t="s">
        <v>605</v>
      </c>
      <c r="M257" s="102">
        <v>550.45000000000005</v>
      </c>
      <c r="N257" s="103" t="s">
        <v>864</v>
      </c>
    </row>
    <row r="258" spans="1:14" s="104" customFormat="1" ht="20.399999999999999" x14ac:dyDescent="0.25">
      <c r="A258" s="100" t="s">
        <v>700</v>
      </c>
      <c r="B258" s="101" t="s">
        <v>579</v>
      </c>
      <c r="C258" s="101" t="s">
        <v>608</v>
      </c>
      <c r="D258" s="100" t="s">
        <v>600</v>
      </c>
      <c r="E258" s="114">
        <v>44</v>
      </c>
      <c r="F258" s="101"/>
      <c r="G258" s="100" t="s">
        <v>254</v>
      </c>
      <c r="H258" s="100" t="s">
        <v>254</v>
      </c>
      <c r="I258" s="100"/>
      <c r="J258" s="101"/>
      <c r="K258" s="101"/>
      <c r="L258" s="101" t="s">
        <v>609</v>
      </c>
      <c r="M258" s="102">
        <v>626.66</v>
      </c>
      <c r="N258" s="103" t="s">
        <v>871</v>
      </c>
    </row>
    <row r="259" spans="1:14" s="104" customFormat="1" ht="20.399999999999999" x14ac:dyDescent="0.25">
      <c r="A259" s="121" t="s">
        <v>701</v>
      </c>
      <c r="B259" s="122" t="s">
        <v>427</v>
      </c>
      <c r="C259" s="122" t="s">
        <v>611</v>
      </c>
      <c r="D259" s="121" t="s">
        <v>429</v>
      </c>
      <c r="E259" s="123">
        <v>54</v>
      </c>
      <c r="F259" s="121" t="s">
        <v>253</v>
      </c>
      <c r="G259" s="121" t="s">
        <v>565</v>
      </c>
      <c r="H259" s="121" t="s">
        <v>565</v>
      </c>
      <c r="I259" s="121"/>
      <c r="J259" s="121" t="s">
        <v>416</v>
      </c>
      <c r="K259" s="122"/>
      <c r="L259" s="122" t="s">
        <v>431</v>
      </c>
      <c r="M259" s="102">
        <v>0</v>
      </c>
      <c r="N259" s="104" t="s">
        <v>874</v>
      </c>
    </row>
    <row r="260" spans="1:14" s="104" customFormat="1" ht="20.399999999999999" x14ac:dyDescent="0.25">
      <c r="A260" s="121" t="s">
        <v>702</v>
      </c>
      <c r="B260" s="122" t="s">
        <v>427</v>
      </c>
      <c r="C260" s="122" t="s">
        <v>611</v>
      </c>
      <c r="D260" s="121" t="s">
        <v>443</v>
      </c>
      <c r="E260" s="123">
        <v>54</v>
      </c>
      <c r="F260" s="121" t="s">
        <v>253</v>
      </c>
      <c r="G260" s="121" t="s">
        <v>565</v>
      </c>
      <c r="H260" s="121" t="s">
        <v>565</v>
      </c>
      <c r="I260" s="121"/>
      <c r="J260" s="122"/>
      <c r="K260" s="122"/>
      <c r="L260" s="122" t="s">
        <v>431</v>
      </c>
      <c r="M260" s="102">
        <v>0</v>
      </c>
      <c r="N260" s="104" t="s">
        <v>874</v>
      </c>
    </row>
    <row r="261" spans="1:14" s="104" customFormat="1" ht="20.399999999999999" x14ac:dyDescent="0.25">
      <c r="A261" s="100" t="s">
        <v>703</v>
      </c>
      <c r="B261" s="101" t="s">
        <v>579</v>
      </c>
      <c r="C261" s="101" t="s">
        <v>614</v>
      </c>
      <c r="D261" s="100" t="s">
        <v>581</v>
      </c>
      <c r="E261" s="114">
        <v>54</v>
      </c>
      <c r="F261" s="101"/>
      <c r="G261" s="100" t="s">
        <v>254</v>
      </c>
      <c r="H261" s="100" t="s">
        <v>254</v>
      </c>
      <c r="I261" s="100" t="s">
        <v>255</v>
      </c>
      <c r="J261" s="100" t="s">
        <v>416</v>
      </c>
      <c r="K261" s="101"/>
      <c r="L261" s="101" t="s">
        <v>609</v>
      </c>
      <c r="M261" s="102">
        <v>658.63</v>
      </c>
      <c r="N261" s="103" t="s">
        <v>871</v>
      </c>
    </row>
    <row r="262" spans="1:14" s="104" customFormat="1" ht="10.199999999999999" x14ac:dyDescent="0.25">
      <c r="A262" s="100" t="s">
        <v>704</v>
      </c>
      <c r="B262" s="101" t="s">
        <v>399</v>
      </c>
      <c r="C262" s="101" t="s">
        <v>594</v>
      </c>
      <c r="D262" s="113" t="s">
        <v>875</v>
      </c>
      <c r="E262" s="114">
        <v>54</v>
      </c>
      <c r="F262" s="101"/>
      <c r="G262" s="100" t="s">
        <v>254</v>
      </c>
      <c r="H262" s="100" t="s">
        <v>254</v>
      </c>
      <c r="I262" s="100"/>
      <c r="J262" s="101"/>
      <c r="K262" s="101"/>
      <c r="L262" s="101" t="s">
        <v>616</v>
      </c>
      <c r="M262" s="102">
        <v>198.28</v>
      </c>
      <c r="N262" s="104" t="s">
        <v>870</v>
      </c>
    </row>
    <row r="263" spans="1:14" s="104" customFormat="1" ht="10.199999999999999" x14ac:dyDescent="0.25">
      <c r="A263" s="100" t="s">
        <v>705</v>
      </c>
      <c r="B263" s="101" t="s">
        <v>473</v>
      </c>
      <c r="C263" s="101" t="s">
        <v>474</v>
      </c>
      <c r="D263" s="113" t="s">
        <v>877</v>
      </c>
      <c r="E263" s="114">
        <v>54</v>
      </c>
      <c r="F263" s="101"/>
      <c r="G263" s="100" t="s">
        <v>254</v>
      </c>
      <c r="H263" s="100" t="s">
        <v>254</v>
      </c>
      <c r="I263" s="100"/>
      <c r="J263" s="100" t="s">
        <v>416</v>
      </c>
      <c r="K263" s="101"/>
      <c r="L263" s="101" t="s">
        <v>618</v>
      </c>
      <c r="M263" s="102">
        <v>220.27</v>
      </c>
      <c r="N263" s="104" t="s">
        <v>870</v>
      </c>
    </row>
    <row r="264" spans="1:14" s="104" customFormat="1" ht="20.399999999999999" x14ac:dyDescent="0.25">
      <c r="A264" s="100" t="s">
        <v>706</v>
      </c>
      <c r="B264" s="101" t="s">
        <v>579</v>
      </c>
      <c r="C264" s="101" t="s">
        <v>620</v>
      </c>
      <c r="D264" s="100" t="s">
        <v>581</v>
      </c>
      <c r="E264" s="114">
        <v>54</v>
      </c>
      <c r="F264" s="101"/>
      <c r="G264" s="100" t="s">
        <v>254</v>
      </c>
      <c r="H264" s="100" t="s">
        <v>254</v>
      </c>
      <c r="I264" s="100" t="s">
        <v>255</v>
      </c>
      <c r="J264" s="100" t="s">
        <v>416</v>
      </c>
      <c r="K264" s="100" t="s">
        <v>257</v>
      </c>
      <c r="L264" s="101" t="s">
        <v>609</v>
      </c>
      <c r="M264" s="102">
        <v>658.63</v>
      </c>
      <c r="N264" s="103" t="s">
        <v>871</v>
      </c>
    </row>
    <row r="265" spans="1:14" s="104" customFormat="1" ht="20.399999999999999" x14ac:dyDescent="0.25">
      <c r="A265" s="127" t="s">
        <v>707</v>
      </c>
      <c r="B265" s="128" t="s">
        <v>517</v>
      </c>
      <c r="C265" s="128" t="s">
        <v>518</v>
      </c>
      <c r="D265" s="127" t="s">
        <v>519</v>
      </c>
      <c r="E265" s="128"/>
      <c r="F265" s="128"/>
      <c r="G265" s="127" t="s">
        <v>520</v>
      </c>
      <c r="H265" s="127" t="s">
        <v>520</v>
      </c>
      <c r="I265" s="127"/>
      <c r="J265" s="128"/>
      <c r="K265" s="128"/>
      <c r="L265" s="128"/>
      <c r="M265" s="102">
        <v>0</v>
      </c>
      <c r="N265" s="104" t="s">
        <v>874</v>
      </c>
    </row>
    <row r="266" spans="1:14" s="104" customFormat="1" ht="20.399999999999999" x14ac:dyDescent="0.25">
      <c r="A266" s="127" t="s">
        <v>708</v>
      </c>
      <c r="B266" s="128" t="s">
        <v>517</v>
      </c>
      <c r="C266" s="128" t="s">
        <v>518</v>
      </c>
      <c r="D266" s="127" t="s">
        <v>519</v>
      </c>
      <c r="E266" s="128"/>
      <c r="F266" s="128"/>
      <c r="G266" s="127" t="s">
        <v>520</v>
      </c>
      <c r="H266" s="127" t="s">
        <v>520</v>
      </c>
      <c r="I266" s="127"/>
      <c r="J266" s="128"/>
      <c r="K266" s="128"/>
      <c r="L266" s="128"/>
      <c r="M266" s="102">
        <v>0</v>
      </c>
      <c r="N266" s="104" t="s">
        <v>874</v>
      </c>
    </row>
    <row r="267" spans="1:14" s="104" customFormat="1" ht="20.399999999999999" x14ac:dyDescent="0.25">
      <c r="A267" s="127" t="s">
        <v>709</v>
      </c>
      <c r="B267" s="128" t="s">
        <v>517</v>
      </c>
      <c r="C267" s="128" t="s">
        <v>518</v>
      </c>
      <c r="D267" s="127" t="s">
        <v>519</v>
      </c>
      <c r="E267" s="128"/>
      <c r="F267" s="128"/>
      <c r="G267" s="127" t="s">
        <v>520</v>
      </c>
      <c r="H267" s="127" t="s">
        <v>520</v>
      </c>
      <c r="I267" s="127"/>
      <c r="J267" s="128"/>
      <c r="K267" s="128"/>
      <c r="L267" s="128"/>
      <c r="M267" s="102">
        <v>0</v>
      </c>
      <c r="N267" s="104" t="s">
        <v>874</v>
      </c>
    </row>
    <row r="268" spans="1:14" s="104" customFormat="1" ht="20.399999999999999" x14ac:dyDescent="0.25">
      <c r="A268" s="127" t="s">
        <v>710</v>
      </c>
      <c r="B268" s="128" t="s">
        <v>517</v>
      </c>
      <c r="C268" s="128" t="s">
        <v>518</v>
      </c>
      <c r="D268" s="127" t="s">
        <v>519</v>
      </c>
      <c r="E268" s="128"/>
      <c r="F268" s="128"/>
      <c r="G268" s="127" t="s">
        <v>520</v>
      </c>
      <c r="H268" s="127" t="s">
        <v>520</v>
      </c>
      <c r="I268" s="127"/>
      <c r="J268" s="128"/>
      <c r="K268" s="128"/>
      <c r="L268" s="128"/>
      <c r="M268" s="102">
        <v>0</v>
      </c>
      <c r="N268" s="104" t="s">
        <v>874</v>
      </c>
    </row>
    <row r="269" spans="1:14" s="104" customFormat="1" ht="20.399999999999999" x14ac:dyDescent="0.25">
      <c r="A269" s="127" t="s">
        <v>711</v>
      </c>
      <c r="B269" s="128" t="s">
        <v>517</v>
      </c>
      <c r="C269" s="128" t="s">
        <v>518</v>
      </c>
      <c r="D269" s="127" t="s">
        <v>519</v>
      </c>
      <c r="E269" s="128"/>
      <c r="F269" s="128"/>
      <c r="G269" s="127" t="s">
        <v>520</v>
      </c>
      <c r="H269" s="127" t="s">
        <v>520</v>
      </c>
      <c r="I269" s="127"/>
      <c r="J269" s="128"/>
      <c r="K269" s="128"/>
      <c r="L269" s="128"/>
      <c r="M269" s="102">
        <v>0</v>
      </c>
      <c r="N269" s="104" t="s">
        <v>874</v>
      </c>
    </row>
    <row r="270" spans="1:14" s="104" customFormat="1" ht="20.399999999999999" x14ac:dyDescent="0.25">
      <c r="A270" s="127" t="s">
        <v>712</v>
      </c>
      <c r="B270" s="128" t="s">
        <v>517</v>
      </c>
      <c r="C270" s="128" t="s">
        <v>518</v>
      </c>
      <c r="D270" s="127" t="s">
        <v>519</v>
      </c>
      <c r="E270" s="128"/>
      <c r="F270" s="128"/>
      <c r="G270" s="127" t="s">
        <v>520</v>
      </c>
      <c r="H270" s="127" t="s">
        <v>520</v>
      </c>
      <c r="I270" s="127"/>
      <c r="J270" s="128"/>
      <c r="K270" s="128"/>
      <c r="L270" s="128"/>
      <c r="M270" s="102">
        <v>0</v>
      </c>
      <c r="N270" s="104" t="s">
        <v>874</v>
      </c>
    </row>
    <row r="271" spans="1:14" s="104" customFormat="1" ht="20.399999999999999" x14ac:dyDescent="0.25">
      <c r="A271" s="127" t="s">
        <v>713</v>
      </c>
      <c r="B271" s="128" t="s">
        <v>517</v>
      </c>
      <c r="C271" s="128" t="s">
        <v>518</v>
      </c>
      <c r="D271" s="127" t="s">
        <v>519</v>
      </c>
      <c r="E271" s="128"/>
      <c r="F271" s="128"/>
      <c r="G271" s="127" t="s">
        <v>520</v>
      </c>
      <c r="H271" s="127" t="s">
        <v>520</v>
      </c>
      <c r="I271" s="127"/>
      <c r="J271" s="128"/>
      <c r="K271" s="128"/>
      <c r="L271" s="128"/>
      <c r="M271" s="102">
        <v>0</v>
      </c>
      <c r="N271" s="104" t="s">
        <v>874</v>
      </c>
    </row>
    <row r="272" spans="1:14" s="104" customFormat="1" ht="20.399999999999999" x14ac:dyDescent="0.25">
      <c r="A272" s="127" t="s">
        <v>714</v>
      </c>
      <c r="B272" s="128" t="s">
        <v>517</v>
      </c>
      <c r="C272" s="128" t="s">
        <v>518</v>
      </c>
      <c r="D272" s="127" t="s">
        <v>519</v>
      </c>
      <c r="E272" s="128"/>
      <c r="F272" s="128"/>
      <c r="G272" s="127" t="s">
        <v>520</v>
      </c>
      <c r="H272" s="127" t="s">
        <v>520</v>
      </c>
      <c r="I272" s="127"/>
      <c r="J272" s="128"/>
      <c r="K272" s="128"/>
      <c r="L272" s="128"/>
      <c r="M272" s="102">
        <v>0</v>
      </c>
      <c r="N272" s="104" t="s">
        <v>874</v>
      </c>
    </row>
    <row r="273" spans="1:14" s="104" customFormat="1" ht="20.399999999999999" x14ac:dyDescent="0.25">
      <c r="A273" s="127" t="s">
        <v>715</v>
      </c>
      <c r="B273" s="128" t="s">
        <v>517</v>
      </c>
      <c r="C273" s="128" t="s">
        <v>518</v>
      </c>
      <c r="D273" s="127" t="s">
        <v>519</v>
      </c>
      <c r="E273" s="128"/>
      <c r="F273" s="128"/>
      <c r="G273" s="127" t="s">
        <v>520</v>
      </c>
      <c r="H273" s="127" t="s">
        <v>520</v>
      </c>
      <c r="I273" s="127"/>
      <c r="J273" s="128"/>
      <c r="K273" s="128"/>
      <c r="L273" s="128"/>
      <c r="M273" s="102">
        <v>0</v>
      </c>
      <c r="N273" s="104" t="s">
        <v>874</v>
      </c>
    </row>
    <row r="274" spans="1:14" s="104" customFormat="1" ht="20.399999999999999" x14ac:dyDescent="0.25">
      <c r="A274" s="127" t="s">
        <v>716</v>
      </c>
      <c r="B274" s="128" t="s">
        <v>517</v>
      </c>
      <c r="C274" s="128" t="s">
        <v>518</v>
      </c>
      <c r="D274" s="127" t="s">
        <v>519</v>
      </c>
      <c r="E274" s="128"/>
      <c r="F274" s="128"/>
      <c r="G274" s="127" t="s">
        <v>520</v>
      </c>
      <c r="H274" s="127" t="s">
        <v>520</v>
      </c>
      <c r="I274" s="127"/>
      <c r="J274" s="128"/>
      <c r="K274" s="128"/>
      <c r="L274" s="128"/>
      <c r="M274" s="102">
        <v>0</v>
      </c>
      <c r="N274" s="104" t="s">
        <v>874</v>
      </c>
    </row>
    <row r="275" spans="1:14" s="104" customFormat="1" ht="20.399999999999999" x14ac:dyDescent="0.25">
      <c r="A275" s="127" t="s">
        <v>717</v>
      </c>
      <c r="B275" s="128" t="s">
        <v>517</v>
      </c>
      <c r="C275" s="128" t="s">
        <v>518</v>
      </c>
      <c r="D275" s="127" t="s">
        <v>519</v>
      </c>
      <c r="E275" s="128"/>
      <c r="F275" s="128"/>
      <c r="G275" s="127" t="s">
        <v>520</v>
      </c>
      <c r="H275" s="127" t="s">
        <v>520</v>
      </c>
      <c r="I275" s="127"/>
      <c r="J275" s="128"/>
      <c r="K275" s="128"/>
      <c r="L275" s="128"/>
      <c r="M275" s="102">
        <v>0</v>
      </c>
      <c r="N275" s="104" t="s">
        <v>874</v>
      </c>
    </row>
    <row r="276" spans="1:14" s="104" customFormat="1" ht="20.399999999999999" x14ac:dyDescent="0.25">
      <c r="A276" s="127" t="s">
        <v>718</v>
      </c>
      <c r="B276" s="128" t="s">
        <v>517</v>
      </c>
      <c r="C276" s="128" t="s">
        <v>518</v>
      </c>
      <c r="D276" s="127" t="s">
        <v>519</v>
      </c>
      <c r="E276" s="128"/>
      <c r="F276" s="128"/>
      <c r="G276" s="127" t="s">
        <v>520</v>
      </c>
      <c r="H276" s="127" t="s">
        <v>520</v>
      </c>
      <c r="I276" s="127"/>
      <c r="J276" s="128"/>
      <c r="K276" s="128"/>
      <c r="L276" s="128"/>
      <c r="M276" s="102">
        <v>0</v>
      </c>
      <c r="N276" s="104" t="s">
        <v>874</v>
      </c>
    </row>
    <row r="277" spans="1:14" s="104" customFormat="1" ht="20.399999999999999" x14ac:dyDescent="0.25">
      <c r="A277" s="127" t="s">
        <v>719</v>
      </c>
      <c r="B277" s="128" t="s">
        <v>517</v>
      </c>
      <c r="C277" s="128" t="s">
        <v>518</v>
      </c>
      <c r="D277" s="127" t="s">
        <v>519</v>
      </c>
      <c r="E277" s="128"/>
      <c r="F277" s="128"/>
      <c r="G277" s="127" t="s">
        <v>520</v>
      </c>
      <c r="H277" s="127" t="s">
        <v>520</v>
      </c>
      <c r="I277" s="127"/>
      <c r="J277" s="128"/>
      <c r="K277" s="128"/>
      <c r="L277" s="128"/>
      <c r="M277" s="102">
        <v>0</v>
      </c>
      <c r="N277" s="104" t="s">
        <v>874</v>
      </c>
    </row>
    <row r="278" spans="1:14" s="104" customFormat="1" ht="20.399999999999999" x14ac:dyDescent="0.25">
      <c r="A278" s="127" t="s">
        <v>720</v>
      </c>
      <c r="B278" s="128" t="s">
        <v>517</v>
      </c>
      <c r="C278" s="128" t="s">
        <v>518</v>
      </c>
      <c r="D278" s="127" t="s">
        <v>519</v>
      </c>
      <c r="E278" s="128"/>
      <c r="F278" s="128"/>
      <c r="G278" s="127" t="s">
        <v>520</v>
      </c>
      <c r="H278" s="127" t="s">
        <v>520</v>
      </c>
      <c r="I278" s="127"/>
      <c r="J278" s="128"/>
      <c r="K278" s="128"/>
      <c r="L278" s="128"/>
      <c r="M278" s="102">
        <v>0</v>
      </c>
      <c r="N278" s="104" t="s">
        <v>874</v>
      </c>
    </row>
    <row r="279" spans="1:14" s="104" customFormat="1" ht="10.199999999999999" x14ac:dyDescent="0.25">
      <c r="A279" s="118" t="s">
        <v>721</v>
      </c>
      <c r="B279" s="119" t="s">
        <v>558</v>
      </c>
      <c r="C279" s="119" t="s">
        <v>559</v>
      </c>
      <c r="D279" s="118" t="s">
        <v>560</v>
      </c>
      <c r="E279" s="118" t="s">
        <v>413</v>
      </c>
      <c r="F279" s="118" t="s">
        <v>253</v>
      </c>
      <c r="G279" s="118" t="s">
        <v>414</v>
      </c>
      <c r="H279" s="118" t="s">
        <v>415</v>
      </c>
      <c r="I279" s="118"/>
      <c r="J279" s="118" t="s">
        <v>416</v>
      </c>
      <c r="K279" s="118" t="s">
        <v>257</v>
      </c>
      <c r="L279" s="119" t="s">
        <v>561</v>
      </c>
      <c r="M279" s="102">
        <v>0</v>
      </c>
      <c r="N279" s="104" t="s">
        <v>874</v>
      </c>
    </row>
    <row r="280" spans="1:14" s="104" customFormat="1" ht="10.199999999999999" x14ac:dyDescent="0.25">
      <c r="A280" s="118" t="s">
        <v>722</v>
      </c>
      <c r="B280" s="119" t="s">
        <v>558</v>
      </c>
      <c r="C280" s="119" t="s">
        <v>559</v>
      </c>
      <c r="D280" s="118" t="s">
        <v>560</v>
      </c>
      <c r="E280" s="118" t="s">
        <v>413</v>
      </c>
      <c r="F280" s="118" t="s">
        <v>253</v>
      </c>
      <c r="G280" s="118" t="s">
        <v>414</v>
      </c>
      <c r="H280" s="118" t="s">
        <v>415</v>
      </c>
      <c r="I280" s="118"/>
      <c r="J280" s="118" t="s">
        <v>416</v>
      </c>
      <c r="K280" s="118" t="s">
        <v>257</v>
      </c>
      <c r="L280" s="119" t="s">
        <v>561</v>
      </c>
      <c r="M280" s="102">
        <v>0</v>
      </c>
      <c r="N280" s="104" t="s">
        <v>874</v>
      </c>
    </row>
    <row r="281" spans="1:14" s="104" customFormat="1" ht="20.399999999999999" x14ac:dyDescent="0.25">
      <c r="A281" s="121" t="s">
        <v>723</v>
      </c>
      <c r="B281" s="122" t="s">
        <v>427</v>
      </c>
      <c r="C281" s="122" t="s">
        <v>564</v>
      </c>
      <c r="D281" s="121" t="s">
        <v>429</v>
      </c>
      <c r="E281" s="123">
        <v>54</v>
      </c>
      <c r="F281" s="121" t="s">
        <v>253</v>
      </c>
      <c r="G281" s="121" t="s">
        <v>565</v>
      </c>
      <c r="H281" s="121" t="s">
        <v>565</v>
      </c>
      <c r="I281" s="121"/>
      <c r="J281" s="121" t="s">
        <v>416</v>
      </c>
      <c r="K281" s="122"/>
      <c r="L281" s="122" t="s">
        <v>431</v>
      </c>
      <c r="M281" s="102">
        <v>0</v>
      </c>
      <c r="N281" s="104" t="s">
        <v>874</v>
      </c>
    </row>
    <row r="282" spans="1:14" s="104" customFormat="1" ht="20.399999999999999" x14ac:dyDescent="0.25">
      <c r="A282" s="121" t="s">
        <v>724</v>
      </c>
      <c r="B282" s="122" t="s">
        <v>427</v>
      </c>
      <c r="C282" s="122" t="s">
        <v>564</v>
      </c>
      <c r="D282" s="121" t="s">
        <v>429</v>
      </c>
      <c r="E282" s="123">
        <v>54</v>
      </c>
      <c r="F282" s="121" t="s">
        <v>253</v>
      </c>
      <c r="G282" s="121" t="s">
        <v>565</v>
      </c>
      <c r="H282" s="121" t="s">
        <v>565</v>
      </c>
      <c r="I282" s="121"/>
      <c r="J282" s="121" t="s">
        <v>416</v>
      </c>
      <c r="K282" s="122"/>
      <c r="L282" s="122" t="s">
        <v>431</v>
      </c>
      <c r="M282" s="102">
        <v>0</v>
      </c>
      <c r="N282" s="104" t="s">
        <v>874</v>
      </c>
    </row>
    <row r="283" spans="1:14" s="104" customFormat="1" ht="20.399999999999999" x14ac:dyDescent="0.25">
      <c r="A283" s="121" t="s">
        <v>725</v>
      </c>
      <c r="B283" s="122" t="s">
        <v>427</v>
      </c>
      <c r="C283" s="122" t="s">
        <v>564</v>
      </c>
      <c r="D283" s="121" t="s">
        <v>429</v>
      </c>
      <c r="E283" s="123">
        <v>54</v>
      </c>
      <c r="F283" s="121" t="s">
        <v>253</v>
      </c>
      <c r="G283" s="121" t="s">
        <v>565</v>
      </c>
      <c r="H283" s="121" t="s">
        <v>565</v>
      </c>
      <c r="I283" s="121"/>
      <c r="J283" s="121" t="s">
        <v>416</v>
      </c>
      <c r="K283" s="122"/>
      <c r="L283" s="122" t="s">
        <v>431</v>
      </c>
      <c r="M283" s="102">
        <v>0</v>
      </c>
      <c r="N283" s="104" t="s">
        <v>874</v>
      </c>
    </row>
    <row r="284" spans="1:14" s="104" customFormat="1" ht="20.399999999999999" x14ac:dyDescent="0.25">
      <c r="A284" s="121" t="s">
        <v>726</v>
      </c>
      <c r="B284" s="122" t="s">
        <v>427</v>
      </c>
      <c r="C284" s="122" t="s">
        <v>564</v>
      </c>
      <c r="D284" s="121" t="s">
        <v>429</v>
      </c>
      <c r="E284" s="123">
        <v>54</v>
      </c>
      <c r="F284" s="121" t="s">
        <v>253</v>
      </c>
      <c r="G284" s="121" t="s">
        <v>565</v>
      </c>
      <c r="H284" s="121" t="s">
        <v>565</v>
      </c>
      <c r="I284" s="121"/>
      <c r="J284" s="121" t="s">
        <v>416</v>
      </c>
      <c r="K284" s="122"/>
      <c r="L284" s="122" t="s">
        <v>431</v>
      </c>
      <c r="M284" s="102">
        <v>0</v>
      </c>
      <c r="N284" s="104" t="s">
        <v>874</v>
      </c>
    </row>
    <row r="285" spans="1:14" s="104" customFormat="1" ht="20.399999999999999" x14ac:dyDescent="0.25">
      <c r="A285" s="121" t="s">
        <v>727</v>
      </c>
      <c r="B285" s="122" t="s">
        <v>427</v>
      </c>
      <c r="C285" s="122" t="s">
        <v>570</v>
      </c>
      <c r="D285" s="121" t="s">
        <v>429</v>
      </c>
      <c r="E285" s="123">
        <v>54</v>
      </c>
      <c r="F285" s="121" t="s">
        <v>253</v>
      </c>
      <c r="G285" s="121" t="s">
        <v>565</v>
      </c>
      <c r="H285" s="121" t="s">
        <v>565</v>
      </c>
      <c r="I285" s="121"/>
      <c r="J285" s="121" t="s">
        <v>416</v>
      </c>
      <c r="K285" s="122"/>
      <c r="L285" s="122" t="s">
        <v>431</v>
      </c>
      <c r="M285" s="102">
        <v>0</v>
      </c>
      <c r="N285" s="104" t="s">
        <v>874</v>
      </c>
    </row>
    <row r="286" spans="1:14" s="104" customFormat="1" ht="20.399999999999999" x14ac:dyDescent="0.25">
      <c r="A286" s="121" t="s">
        <v>728</v>
      </c>
      <c r="B286" s="122" t="s">
        <v>427</v>
      </c>
      <c r="C286" s="122" t="s">
        <v>570</v>
      </c>
      <c r="D286" s="121" t="s">
        <v>429</v>
      </c>
      <c r="E286" s="123">
        <v>54</v>
      </c>
      <c r="F286" s="121" t="s">
        <v>253</v>
      </c>
      <c r="G286" s="121" t="s">
        <v>565</v>
      </c>
      <c r="H286" s="121" t="s">
        <v>565</v>
      </c>
      <c r="I286" s="121"/>
      <c r="J286" s="121" t="s">
        <v>416</v>
      </c>
      <c r="K286" s="122"/>
      <c r="L286" s="122" t="s">
        <v>431</v>
      </c>
      <c r="M286" s="102">
        <v>0</v>
      </c>
      <c r="N286" s="104" t="s">
        <v>874</v>
      </c>
    </row>
    <row r="287" spans="1:14" s="104" customFormat="1" ht="20.399999999999999" x14ac:dyDescent="0.25">
      <c r="A287" s="121" t="s">
        <v>729</v>
      </c>
      <c r="B287" s="122" t="s">
        <v>427</v>
      </c>
      <c r="C287" s="122" t="s">
        <v>570</v>
      </c>
      <c r="D287" s="121" t="s">
        <v>429</v>
      </c>
      <c r="E287" s="123">
        <v>54</v>
      </c>
      <c r="F287" s="121" t="s">
        <v>253</v>
      </c>
      <c r="G287" s="121" t="s">
        <v>565</v>
      </c>
      <c r="H287" s="121" t="s">
        <v>565</v>
      </c>
      <c r="I287" s="121"/>
      <c r="J287" s="121" t="s">
        <v>416</v>
      </c>
      <c r="K287" s="122"/>
      <c r="L287" s="122" t="s">
        <v>431</v>
      </c>
      <c r="M287" s="102">
        <v>0</v>
      </c>
      <c r="N287" s="104" t="s">
        <v>874</v>
      </c>
    </row>
    <row r="288" spans="1:14" s="104" customFormat="1" ht="20.399999999999999" x14ac:dyDescent="0.25">
      <c r="A288" s="121" t="s">
        <v>730</v>
      </c>
      <c r="B288" s="122" t="s">
        <v>427</v>
      </c>
      <c r="C288" s="122" t="s">
        <v>574</v>
      </c>
      <c r="D288" s="121" t="s">
        <v>429</v>
      </c>
      <c r="E288" s="123">
        <v>54</v>
      </c>
      <c r="F288" s="121" t="s">
        <v>253</v>
      </c>
      <c r="G288" s="121" t="s">
        <v>565</v>
      </c>
      <c r="H288" s="121" t="s">
        <v>565</v>
      </c>
      <c r="I288" s="121"/>
      <c r="J288" s="121" t="s">
        <v>416</v>
      </c>
      <c r="K288" s="122"/>
      <c r="L288" s="122" t="s">
        <v>575</v>
      </c>
      <c r="M288" s="102">
        <v>0</v>
      </c>
      <c r="N288" s="104" t="s">
        <v>874</v>
      </c>
    </row>
    <row r="289" spans="1:14" s="104" customFormat="1" ht="20.399999999999999" x14ac:dyDescent="0.25">
      <c r="A289" s="121" t="s">
        <v>731</v>
      </c>
      <c r="B289" s="122" t="s">
        <v>427</v>
      </c>
      <c r="C289" s="122" t="s">
        <v>574</v>
      </c>
      <c r="D289" s="121" t="s">
        <v>429</v>
      </c>
      <c r="E289" s="123">
        <v>54</v>
      </c>
      <c r="F289" s="121" t="s">
        <v>253</v>
      </c>
      <c r="G289" s="121" t="s">
        <v>565</v>
      </c>
      <c r="H289" s="121" t="s">
        <v>565</v>
      </c>
      <c r="I289" s="121"/>
      <c r="J289" s="121" t="s">
        <v>416</v>
      </c>
      <c r="K289" s="122"/>
      <c r="L289" s="122" t="s">
        <v>575</v>
      </c>
      <c r="M289" s="102">
        <v>0</v>
      </c>
      <c r="N289" s="104" t="s">
        <v>874</v>
      </c>
    </row>
    <row r="290" spans="1:14" s="104" customFormat="1" ht="20.399999999999999" x14ac:dyDescent="0.25">
      <c r="A290" s="121" t="s">
        <v>732</v>
      </c>
      <c r="B290" s="122" t="s">
        <v>427</v>
      </c>
      <c r="C290" s="122" t="s">
        <v>574</v>
      </c>
      <c r="D290" s="121" t="s">
        <v>429</v>
      </c>
      <c r="E290" s="123">
        <v>54</v>
      </c>
      <c r="F290" s="121" t="s">
        <v>253</v>
      </c>
      <c r="G290" s="121" t="s">
        <v>565</v>
      </c>
      <c r="H290" s="121" t="s">
        <v>565</v>
      </c>
      <c r="I290" s="121"/>
      <c r="J290" s="121" t="s">
        <v>416</v>
      </c>
      <c r="K290" s="122"/>
      <c r="L290" s="122" t="s">
        <v>575</v>
      </c>
      <c r="M290" s="102">
        <v>0</v>
      </c>
      <c r="N290" s="104" t="s">
        <v>874</v>
      </c>
    </row>
    <row r="291" spans="1:14" s="104" customFormat="1" ht="20.399999999999999" x14ac:dyDescent="0.25">
      <c r="A291" s="100" t="s">
        <v>733</v>
      </c>
      <c r="B291" s="101" t="s">
        <v>579</v>
      </c>
      <c r="C291" s="101" t="s">
        <v>580</v>
      </c>
      <c r="D291" s="100" t="s">
        <v>581</v>
      </c>
      <c r="E291" s="114">
        <v>54</v>
      </c>
      <c r="F291" s="101"/>
      <c r="G291" s="100" t="s">
        <v>254</v>
      </c>
      <c r="H291" s="100" t="s">
        <v>254</v>
      </c>
      <c r="I291" s="100" t="s">
        <v>255</v>
      </c>
      <c r="J291" s="100" t="s">
        <v>256</v>
      </c>
      <c r="K291" s="101"/>
      <c r="L291" s="101" t="s">
        <v>582</v>
      </c>
      <c r="M291" s="102">
        <v>694.55</v>
      </c>
      <c r="N291" s="103" t="s">
        <v>871</v>
      </c>
    </row>
    <row r="292" spans="1:14" s="104" customFormat="1" ht="10.199999999999999" x14ac:dyDescent="0.25">
      <c r="A292" s="100" t="s">
        <v>734</v>
      </c>
      <c r="B292" s="101" t="s">
        <v>473</v>
      </c>
      <c r="C292" s="101" t="s">
        <v>474</v>
      </c>
      <c r="D292" s="113" t="s">
        <v>877</v>
      </c>
      <c r="E292" s="114">
        <v>54</v>
      </c>
      <c r="F292" s="101"/>
      <c r="G292" s="100" t="s">
        <v>254</v>
      </c>
      <c r="H292" s="100" t="s">
        <v>254</v>
      </c>
      <c r="I292" s="100"/>
      <c r="J292" s="100" t="s">
        <v>416</v>
      </c>
      <c r="K292" s="101"/>
      <c r="L292" s="101" t="s">
        <v>584</v>
      </c>
      <c r="M292" s="102">
        <v>220.27</v>
      </c>
      <c r="N292" s="104" t="s">
        <v>870</v>
      </c>
    </row>
    <row r="293" spans="1:14" s="104" customFormat="1" ht="20.399999999999999" x14ac:dyDescent="0.25">
      <c r="A293" s="100" t="s">
        <v>735</v>
      </c>
      <c r="B293" s="101" t="s">
        <v>586</v>
      </c>
      <c r="C293" s="101" t="s">
        <v>435</v>
      </c>
      <c r="D293" s="100" t="s">
        <v>587</v>
      </c>
      <c r="E293" s="114">
        <v>44</v>
      </c>
      <c r="F293" s="101"/>
      <c r="G293" s="100" t="s">
        <v>254</v>
      </c>
      <c r="H293" s="100" t="s">
        <v>254</v>
      </c>
      <c r="I293" s="100"/>
      <c r="J293" s="101"/>
      <c r="K293" s="101"/>
      <c r="L293" s="101" t="s">
        <v>588</v>
      </c>
      <c r="M293" s="102">
        <v>626.66</v>
      </c>
      <c r="N293" s="103" t="s">
        <v>872</v>
      </c>
    </row>
    <row r="294" spans="1:14" s="104" customFormat="1" ht="20.399999999999999" x14ac:dyDescent="0.25">
      <c r="A294" s="100" t="s">
        <v>736</v>
      </c>
      <c r="B294" s="101" t="s">
        <v>579</v>
      </c>
      <c r="C294" s="101" t="s">
        <v>590</v>
      </c>
      <c r="D294" s="100" t="s">
        <v>581</v>
      </c>
      <c r="E294" s="114">
        <v>54</v>
      </c>
      <c r="F294" s="101"/>
      <c r="G294" s="100" t="s">
        <v>254</v>
      </c>
      <c r="H294" s="100" t="s">
        <v>254</v>
      </c>
      <c r="I294" s="100" t="s">
        <v>255</v>
      </c>
      <c r="J294" s="100" t="s">
        <v>416</v>
      </c>
      <c r="K294" s="100" t="s">
        <v>257</v>
      </c>
      <c r="L294" s="101" t="s">
        <v>588</v>
      </c>
      <c r="M294" s="102">
        <v>658.63</v>
      </c>
      <c r="N294" s="103" t="s">
        <v>871</v>
      </c>
    </row>
    <row r="295" spans="1:14" s="104" customFormat="1" ht="20.399999999999999" x14ac:dyDescent="0.25">
      <c r="A295" s="100" t="s">
        <v>737</v>
      </c>
      <c r="B295" s="101" t="s">
        <v>579</v>
      </c>
      <c r="C295" s="101" t="s">
        <v>592</v>
      </c>
      <c r="D295" s="100" t="s">
        <v>587</v>
      </c>
      <c r="E295" s="114">
        <v>54</v>
      </c>
      <c r="F295" s="101"/>
      <c r="G295" s="100" t="s">
        <v>254</v>
      </c>
      <c r="H295" s="100" t="s">
        <v>254</v>
      </c>
      <c r="I295" s="100"/>
      <c r="J295" s="100" t="s">
        <v>256</v>
      </c>
      <c r="K295" s="101"/>
      <c r="L295" s="101" t="s">
        <v>588</v>
      </c>
      <c r="M295" s="102">
        <v>667.61</v>
      </c>
      <c r="N295" s="103" t="s">
        <v>871</v>
      </c>
    </row>
    <row r="296" spans="1:14" s="104" customFormat="1" ht="10.199999999999999" x14ac:dyDescent="0.25">
      <c r="A296" s="100" t="s">
        <v>738</v>
      </c>
      <c r="B296" s="101" t="s">
        <v>399</v>
      </c>
      <c r="C296" s="101" t="s">
        <v>594</v>
      </c>
      <c r="D296" s="113" t="s">
        <v>875</v>
      </c>
      <c r="E296" s="114">
        <v>54</v>
      </c>
      <c r="F296" s="101"/>
      <c r="G296" s="100" t="s">
        <v>254</v>
      </c>
      <c r="H296" s="100" t="s">
        <v>254</v>
      </c>
      <c r="I296" s="100"/>
      <c r="J296" s="101"/>
      <c r="K296" s="101"/>
      <c r="L296" s="101" t="s">
        <v>595</v>
      </c>
      <c r="M296" s="102">
        <v>198.28</v>
      </c>
      <c r="N296" s="104" t="s">
        <v>870</v>
      </c>
    </row>
    <row r="297" spans="1:14" s="104" customFormat="1" ht="20.399999999999999" x14ac:dyDescent="0.25">
      <c r="A297" s="130" t="s">
        <v>739</v>
      </c>
      <c r="B297" s="121" t="s">
        <v>427</v>
      </c>
      <c r="C297" s="131" t="s">
        <v>597</v>
      </c>
      <c r="D297" s="121" t="s">
        <v>429</v>
      </c>
      <c r="E297" s="123">
        <v>54</v>
      </c>
      <c r="F297" s="121" t="s">
        <v>253</v>
      </c>
      <c r="G297" s="121" t="s">
        <v>565</v>
      </c>
      <c r="H297" s="121" t="s">
        <v>565</v>
      </c>
      <c r="I297" s="121"/>
      <c r="J297" s="121" t="s">
        <v>598</v>
      </c>
      <c r="K297" s="122"/>
      <c r="L297" s="122" t="s">
        <v>431</v>
      </c>
      <c r="M297" s="102">
        <v>0</v>
      </c>
      <c r="N297" s="104" t="s">
        <v>874</v>
      </c>
    </row>
    <row r="298" spans="1:14" s="104" customFormat="1" ht="20.399999999999999" x14ac:dyDescent="0.25">
      <c r="A298" s="100" t="s">
        <v>740</v>
      </c>
      <c r="B298" s="100" t="s">
        <v>579</v>
      </c>
      <c r="C298" s="101" t="s">
        <v>580</v>
      </c>
      <c r="D298" s="100" t="s">
        <v>600</v>
      </c>
      <c r="E298" s="114">
        <v>44</v>
      </c>
      <c r="F298" s="101"/>
      <c r="G298" s="100" t="s">
        <v>254</v>
      </c>
      <c r="H298" s="100" t="s">
        <v>254</v>
      </c>
      <c r="I298" s="100" t="s">
        <v>255</v>
      </c>
      <c r="J298" s="101"/>
      <c r="K298" s="101"/>
      <c r="L298" s="101" t="s">
        <v>601</v>
      </c>
      <c r="M298" s="102">
        <v>626.66</v>
      </c>
      <c r="N298" s="103" t="s">
        <v>871</v>
      </c>
    </row>
    <row r="299" spans="1:14" s="104" customFormat="1" ht="20.399999999999999" x14ac:dyDescent="0.25">
      <c r="A299" s="100" t="s">
        <v>741</v>
      </c>
      <c r="B299" s="100" t="s">
        <v>362</v>
      </c>
      <c r="C299" s="101" t="s">
        <v>603</v>
      </c>
      <c r="D299" s="100" t="s">
        <v>604</v>
      </c>
      <c r="E299" s="114">
        <v>54</v>
      </c>
      <c r="F299" s="100" t="s">
        <v>253</v>
      </c>
      <c r="G299" s="100" t="s">
        <v>254</v>
      </c>
      <c r="H299" s="100" t="s">
        <v>254</v>
      </c>
      <c r="I299" s="100"/>
      <c r="J299" s="100" t="s">
        <v>416</v>
      </c>
      <c r="K299" s="101"/>
      <c r="L299" s="101" t="s">
        <v>605</v>
      </c>
      <c r="M299" s="102">
        <v>550.45000000000005</v>
      </c>
      <c r="N299" s="103" t="s">
        <v>864</v>
      </c>
    </row>
    <row r="300" spans="1:14" s="104" customFormat="1" ht="20.399999999999999" x14ac:dyDescent="0.25">
      <c r="A300" s="100" t="s">
        <v>742</v>
      </c>
      <c r="B300" s="100" t="s">
        <v>362</v>
      </c>
      <c r="C300" s="101" t="s">
        <v>603</v>
      </c>
      <c r="D300" s="100" t="s">
        <v>604</v>
      </c>
      <c r="E300" s="114">
        <v>54</v>
      </c>
      <c r="F300" s="100" t="s">
        <v>253</v>
      </c>
      <c r="G300" s="100" t="s">
        <v>254</v>
      </c>
      <c r="H300" s="100" t="s">
        <v>254</v>
      </c>
      <c r="I300" s="100"/>
      <c r="J300" s="100" t="s">
        <v>416</v>
      </c>
      <c r="K300" s="101"/>
      <c r="L300" s="101" t="s">
        <v>605</v>
      </c>
      <c r="M300" s="102">
        <v>550.45000000000005</v>
      </c>
      <c r="N300" s="103" t="s">
        <v>864</v>
      </c>
    </row>
    <row r="301" spans="1:14" s="104" customFormat="1" ht="20.399999999999999" x14ac:dyDescent="0.25">
      <c r="A301" s="100" t="s">
        <v>743</v>
      </c>
      <c r="B301" s="100" t="s">
        <v>579</v>
      </c>
      <c r="C301" s="101" t="s">
        <v>608</v>
      </c>
      <c r="D301" s="100" t="s">
        <v>600</v>
      </c>
      <c r="E301" s="114">
        <v>44</v>
      </c>
      <c r="F301" s="101"/>
      <c r="G301" s="100" t="s">
        <v>254</v>
      </c>
      <c r="H301" s="100" t="s">
        <v>254</v>
      </c>
      <c r="I301" s="100"/>
      <c r="J301" s="101"/>
      <c r="K301" s="101"/>
      <c r="L301" s="101" t="s">
        <v>609</v>
      </c>
      <c r="M301" s="102">
        <v>626.66</v>
      </c>
      <c r="N301" s="103" t="s">
        <v>871</v>
      </c>
    </row>
    <row r="302" spans="1:14" s="104" customFormat="1" ht="20.399999999999999" x14ac:dyDescent="0.25">
      <c r="A302" s="121" t="s">
        <v>744</v>
      </c>
      <c r="B302" s="121" t="s">
        <v>427</v>
      </c>
      <c r="C302" s="122" t="s">
        <v>611</v>
      </c>
      <c r="D302" s="121" t="s">
        <v>429</v>
      </c>
      <c r="E302" s="123">
        <v>54</v>
      </c>
      <c r="F302" s="121" t="s">
        <v>253</v>
      </c>
      <c r="G302" s="121" t="s">
        <v>565</v>
      </c>
      <c r="H302" s="121" t="s">
        <v>565</v>
      </c>
      <c r="I302" s="121"/>
      <c r="J302" s="121" t="s">
        <v>416</v>
      </c>
      <c r="K302" s="122"/>
      <c r="L302" s="122" t="s">
        <v>431</v>
      </c>
      <c r="M302" s="102">
        <v>0</v>
      </c>
      <c r="N302" s="104" t="s">
        <v>874</v>
      </c>
    </row>
    <row r="303" spans="1:14" s="104" customFormat="1" ht="20.399999999999999" x14ac:dyDescent="0.25">
      <c r="A303" s="121" t="s">
        <v>745</v>
      </c>
      <c r="B303" s="121" t="s">
        <v>427</v>
      </c>
      <c r="C303" s="122" t="s">
        <v>611</v>
      </c>
      <c r="D303" s="121" t="s">
        <v>443</v>
      </c>
      <c r="E303" s="123">
        <v>54</v>
      </c>
      <c r="F303" s="121" t="s">
        <v>253</v>
      </c>
      <c r="G303" s="121" t="s">
        <v>565</v>
      </c>
      <c r="H303" s="121" t="s">
        <v>565</v>
      </c>
      <c r="I303" s="121"/>
      <c r="J303" s="122"/>
      <c r="K303" s="122"/>
      <c r="L303" s="122" t="s">
        <v>431</v>
      </c>
      <c r="M303" s="102">
        <v>0</v>
      </c>
      <c r="N303" s="104" t="s">
        <v>874</v>
      </c>
    </row>
    <row r="304" spans="1:14" s="104" customFormat="1" ht="20.399999999999999" x14ac:dyDescent="0.25">
      <c r="A304" s="100" t="s">
        <v>746</v>
      </c>
      <c r="B304" s="100" t="s">
        <v>579</v>
      </c>
      <c r="C304" s="101" t="s">
        <v>614</v>
      </c>
      <c r="D304" s="100" t="s">
        <v>581</v>
      </c>
      <c r="E304" s="114">
        <v>54</v>
      </c>
      <c r="F304" s="101"/>
      <c r="G304" s="100" t="s">
        <v>254</v>
      </c>
      <c r="H304" s="100" t="s">
        <v>254</v>
      </c>
      <c r="I304" s="100" t="s">
        <v>255</v>
      </c>
      <c r="J304" s="100" t="s">
        <v>416</v>
      </c>
      <c r="K304" s="101"/>
      <c r="L304" s="101" t="s">
        <v>609</v>
      </c>
      <c r="M304" s="102">
        <v>658.63</v>
      </c>
      <c r="N304" s="103" t="s">
        <v>871</v>
      </c>
    </row>
    <row r="305" spans="1:14" s="104" customFormat="1" ht="10.199999999999999" x14ac:dyDescent="0.25">
      <c r="A305" s="100" t="s">
        <v>747</v>
      </c>
      <c r="B305" s="100" t="s">
        <v>399</v>
      </c>
      <c r="C305" s="101" t="s">
        <v>594</v>
      </c>
      <c r="D305" s="113" t="s">
        <v>875</v>
      </c>
      <c r="E305" s="114">
        <v>54</v>
      </c>
      <c r="F305" s="101"/>
      <c r="G305" s="100" t="s">
        <v>254</v>
      </c>
      <c r="H305" s="100" t="s">
        <v>254</v>
      </c>
      <c r="I305" s="100"/>
      <c r="J305" s="101"/>
      <c r="K305" s="101"/>
      <c r="L305" s="101" t="s">
        <v>616</v>
      </c>
      <c r="M305" s="102">
        <v>198.28</v>
      </c>
      <c r="N305" s="104" t="s">
        <v>870</v>
      </c>
    </row>
    <row r="306" spans="1:14" s="104" customFormat="1" ht="10.199999999999999" x14ac:dyDescent="0.25">
      <c r="A306" s="100" t="s">
        <v>748</v>
      </c>
      <c r="B306" s="100" t="s">
        <v>473</v>
      </c>
      <c r="C306" s="101" t="s">
        <v>474</v>
      </c>
      <c r="D306" s="113" t="s">
        <v>877</v>
      </c>
      <c r="E306" s="114">
        <v>54</v>
      </c>
      <c r="F306" s="101"/>
      <c r="G306" s="100" t="s">
        <v>254</v>
      </c>
      <c r="H306" s="100" t="s">
        <v>254</v>
      </c>
      <c r="I306" s="100"/>
      <c r="J306" s="100" t="s">
        <v>416</v>
      </c>
      <c r="K306" s="101"/>
      <c r="L306" s="101" t="s">
        <v>618</v>
      </c>
      <c r="M306" s="102">
        <v>220.27</v>
      </c>
      <c r="N306" s="104" t="s">
        <v>870</v>
      </c>
    </row>
    <row r="307" spans="1:14" s="104" customFormat="1" ht="20.399999999999999" x14ac:dyDescent="0.25">
      <c r="A307" s="100" t="s">
        <v>749</v>
      </c>
      <c r="B307" s="100" t="s">
        <v>579</v>
      </c>
      <c r="C307" s="101" t="s">
        <v>620</v>
      </c>
      <c r="D307" s="100" t="s">
        <v>581</v>
      </c>
      <c r="E307" s="114">
        <v>54</v>
      </c>
      <c r="F307" s="101"/>
      <c r="G307" s="100" t="s">
        <v>254</v>
      </c>
      <c r="H307" s="100" t="s">
        <v>254</v>
      </c>
      <c r="I307" s="100" t="s">
        <v>255</v>
      </c>
      <c r="J307" s="100" t="s">
        <v>416</v>
      </c>
      <c r="K307" s="100" t="s">
        <v>257</v>
      </c>
      <c r="L307" s="101" t="s">
        <v>609</v>
      </c>
      <c r="M307" s="102">
        <v>658.63</v>
      </c>
      <c r="N307" s="103" t="s">
        <v>871</v>
      </c>
    </row>
    <row r="308" spans="1:14" s="104" customFormat="1" ht="20.399999999999999" x14ac:dyDescent="0.25">
      <c r="A308" s="127" t="s">
        <v>750</v>
      </c>
      <c r="B308" s="127" t="s">
        <v>517</v>
      </c>
      <c r="C308" s="128" t="s">
        <v>518</v>
      </c>
      <c r="D308" s="127" t="s">
        <v>519</v>
      </c>
      <c r="E308" s="128"/>
      <c r="F308" s="128"/>
      <c r="G308" s="127" t="s">
        <v>520</v>
      </c>
      <c r="H308" s="127" t="s">
        <v>520</v>
      </c>
      <c r="I308" s="127"/>
      <c r="J308" s="128"/>
      <c r="K308" s="128"/>
      <c r="L308" s="128"/>
      <c r="M308" s="102">
        <v>0</v>
      </c>
      <c r="N308" s="104" t="s">
        <v>874</v>
      </c>
    </row>
    <row r="309" spans="1:14" s="104" customFormat="1" ht="20.399999999999999" x14ac:dyDescent="0.25">
      <c r="A309" s="127" t="s">
        <v>751</v>
      </c>
      <c r="B309" s="127" t="s">
        <v>517</v>
      </c>
      <c r="C309" s="128" t="s">
        <v>518</v>
      </c>
      <c r="D309" s="127" t="s">
        <v>519</v>
      </c>
      <c r="E309" s="128"/>
      <c r="F309" s="128"/>
      <c r="G309" s="127" t="s">
        <v>520</v>
      </c>
      <c r="H309" s="127" t="s">
        <v>520</v>
      </c>
      <c r="I309" s="127"/>
      <c r="J309" s="128"/>
      <c r="K309" s="128"/>
      <c r="L309" s="128"/>
      <c r="M309" s="102">
        <v>0</v>
      </c>
      <c r="N309" s="104" t="s">
        <v>874</v>
      </c>
    </row>
    <row r="310" spans="1:14" s="104" customFormat="1" ht="20.399999999999999" x14ac:dyDescent="0.25">
      <c r="A310" s="127" t="s">
        <v>752</v>
      </c>
      <c r="B310" s="127" t="s">
        <v>517</v>
      </c>
      <c r="C310" s="128" t="s">
        <v>518</v>
      </c>
      <c r="D310" s="127" t="s">
        <v>519</v>
      </c>
      <c r="E310" s="128"/>
      <c r="F310" s="128"/>
      <c r="G310" s="127" t="s">
        <v>520</v>
      </c>
      <c r="H310" s="127" t="s">
        <v>520</v>
      </c>
      <c r="I310" s="127"/>
      <c r="J310" s="128"/>
      <c r="K310" s="128"/>
      <c r="L310" s="128"/>
      <c r="M310" s="102">
        <v>0</v>
      </c>
      <c r="N310" s="104" t="s">
        <v>874</v>
      </c>
    </row>
    <row r="311" spans="1:14" s="104" customFormat="1" ht="20.399999999999999" x14ac:dyDescent="0.25">
      <c r="A311" s="127" t="s">
        <v>753</v>
      </c>
      <c r="B311" s="127" t="s">
        <v>517</v>
      </c>
      <c r="C311" s="128" t="s">
        <v>518</v>
      </c>
      <c r="D311" s="127" t="s">
        <v>519</v>
      </c>
      <c r="E311" s="128"/>
      <c r="F311" s="128"/>
      <c r="G311" s="127" t="s">
        <v>520</v>
      </c>
      <c r="H311" s="127" t="s">
        <v>520</v>
      </c>
      <c r="I311" s="127"/>
      <c r="J311" s="128"/>
      <c r="K311" s="128"/>
      <c r="L311" s="128"/>
      <c r="M311" s="102">
        <v>0</v>
      </c>
      <c r="N311" s="104" t="s">
        <v>874</v>
      </c>
    </row>
    <row r="312" spans="1:14" s="104" customFormat="1" ht="20.399999999999999" x14ac:dyDescent="0.25">
      <c r="A312" s="127" t="s">
        <v>754</v>
      </c>
      <c r="B312" s="127" t="s">
        <v>517</v>
      </c>
      <c r="C312" s="128" t="s">
        <v>518</v>
      </c>
      <c r="D312" s="127" t="s">
        <v>519</v>
      </c>
      <c r="E312" s="128"/>
      <c r="F312" s="128"/>
      <c r="G312" s="127" t="s">
        <v>520</v>
      </c>
      <c r="H312" s="127" t="s">
        <v>520</v>
      </c>
      <c r="I312" s="127"/>
      <c r="J312" s="128"/>
      <c r="K312" s="128"/>
      <c r="L312" s="128"/>
      <c r="M312" s="102">
        <v>0</v>
      </c>
      <c r="N312" s="104" t="s">
        <v>874</v>
      </c>
    </row>
    <row r="313" spans="1:14" s="104" customFormat="1" ht="20.399999999999999" x14ac:dyDescent="0.25">
      <c r="A313" s="127" t="s">
        <v>755</v>
      </c>
      <c r="B313" s="127" t="s">
        <v>517</v>
      </c>
      <c r="C313" s="128" t="s">
        <v>518</v>
      </c>
      <c r="D313" s="127" t="s">
        <v>519</v>
      </c>
      <c r="E313" s="128"/>
      <c r="F313" s="128"/>
      <c r="G313" s="127" t="s">
        <v>520</v>
      </c>
      <c r="H313" s="127" t="s">
        <v>520</v>
      </c>
      <c r="I313" s="127"/>
      <c r="J313" s="128"/>
      <c r="K313" s="128"/>
      <c r="L313" s="128"/>
      <c r="M313" s="102">
        <v>0</v>
      </c>
      <c r="N313" s="104" t="s">
        <v>874</v>
      </c>
    </row>
    <row r="314" spans="1:14" s="104" customFormat="1" ht="20.399999999999999" x14ac:dyDescent="0.25">
      <c r="A314" s="127" t="s">
        <v>756</v>
      </c>
      <c r="B314" s="127" t="s">
        <v>517</v>
      </c>
      <c r="C314" s="128" t="s">
        <v>518</v>
      </c>
      <c r="D314" s="127" t="s">
        <v>519</v>
      </c>
      <c r="E314" s="128"/>
      <c r="F314" s="128"/>
      <c r="G314" s="127" t="s">
        <v>520</v>
      </c>
      <c r="H314" s="127" t="s">
        <v>520</v>
      </c>
      <c r="I314" s="127"/>
      <c r="J314" s="128"/>
      <c r="K314" s="128"/>
      <c r="L314" s="128"/>
      <c r="M314" s="102">
        <v>0</v>
      </c>
      <c r="N314" s="104" t="s">
        <v>874</v>
      </c>
    </row>
    <row r="315" spans="1:14" s="104" customFormat="1" ht="20.399999999999999" x14ac:dyDescent="0.25">
      <c r="A315" s="127" t="s">
        <v>757</v>
      </c>
      <c r="B315" s="127" t="s">
        <v>517</v>
      </c>
      <c r="C315" s="128" t="s">
        <v>518</v>
      </c>
      <c r="D315" s="127" t="s">
        <v>519</v>
      </c>
      <c r="E315" s="128"/>
      <c r="F315" s="128"/>
      <c r="G315" s="127" t="s">
        <v>520</v>
      </c>
      <c r="H315" s="127" t="s">
        <v>520</v>
      </c>
      <c r="I315" s="127"/>
      <c r="J315" s="128"/>
      <c r="K315" s="128"/>
      <c r="L315" s="128"/>
      <c r="M315" s="102">
        <v>0</v>
      </c>
      <c r="N315" s="104" t="s">
        <v>874</v>
      </c>
    </row>
    <row r="316" spans="1:14" s="104" customFormat="1" ht="20.399999999999999" x14ac:dyDescent="0.25">
      <c r="A316" s="127" t="s">
        <v>758</v>
      </c>
      <c r="B316" s="127" t="s">
        <v>517</v>
      </c>
      <c r="C316" s="128" t="s">
        <v>518</v>
      </c>
      <c r="D316" s="127" t="s">
        <v>519</v>
      </c>
      <c r="E316" s="128"/>
      <c r="F316" s="128"/>
      <c r="G316" s="127" t="s">
        <v>520</v>
      </c>
      <c r="H316" s="127" t="s">
        <v>520</v>
      </c>
      <c r="I316" s="127"/>
      <c r="J316" s="128"/>
      <c r="K316" s="128"/>
      <c r="L316" s="128"/>
      <c r="M316" s="102">
        <v>0</v>
      </c>
      <c r="N316" s="104" t="s">
        <v>874</v>
      </c>
    </row>
    <row r="317" spans="1:14" s="104" customFormat="1" ht="20.399999999999999" x14ac:dyDescent="0.25">
      <c r="A317" s="127" t="s">
        <v>759</v>
      </c>
      <c r="B317" s="127" t="s">
        <v>517</v>
      </c>
      <c r="C317" s="128" t="s">
        <v>518</v>
      </c>
      <c r="D317" s="127" t="s">
        <v>519</v>
      </c>
      <c r="E317" s="128"/>
      <c r="F317" s="128"/>
      <c r="G317" s="127" t="s">
        <v>520</v>
      </c>
      <c r="H317" s="127" t="s">
        <v>520</v>
      </c>
      <c r="I317" s="127"/>
      <c r="J317" s="128"/>
      <c r="K317" s="128"/>
      <c r="L317" s="128"/>
      <c r="M317" s="102">
        <v>0</v>
      </c>
      <c r="N317" s="104" t="s">
        <v>874</v>
      </c>
    </row>
    <row r="318" spans="1:14" s="104" customFormat="1" ht="20.399999999999999" x14ac:dyDescent="0.25">
      <c r="A318" s="127" t="s">
        <v>760</v>
      </c>
      <c r="B318" s="127" t="s">
        <v>517</v>
      </c>
      <c r="C318" s="128" t="s">
        <v>518</v>
      </c>
      <c r="D318" s="127" t="s">
        <v>519</v>
      </c>
      <c r="E318" s="128"/>
      <c r="F318" s="128"/>
      <c r="G318" s="127" t="s">
        <v>520</v>
      </c>
      <c r="H318" s="127" t="s">
        <v>520</v>
      </c>
      <c r="I318" s="127"/>
      <c r="J318" s="128"/>
      <c r="K318" s="128"/>
      <c r="L318" s="128"/>
      <c r="M318" s="102">
        <v>0</v>
      </c>
      <c r="N318" s="104" t="s">
        <v>874</v>
      </c>
    </row>
    <row r="319" spans="1:14" s="104" customFormat="1" ht="20.399999999999999" x14ac:dyDescent="0.25">
      <c r="A319" s="127" t="s">
        <v>761</v>
      </c>
      <c r="B319" s="127" t="s">
        <v>517</v>
      </c>
      <c r="C319" s="128" t="s">
        <v>518</v>
      </c>
      <c r="D319" s="127" t="s">
        <v>519</v>
      </c>
      <c r="E319" s="128"/>
      <c r="F319" s="128"/>
      <c r="G319" s="127" t="s">
        <v>520</v>
      </c>
      <c r="H319" s="127" t="s">
        <v>520</v>
      </c>
      <c r="I319" s="127"/>
      <c r="J319" s="128"/>
      <c r="K319" s="128"/>
      <c r="L319" s="128"/>
      <c r="M319" s="102">
        <v>0</v>
      </c>
      <c r="N319" s="104" t="s">
        <v>874</v>
      </c>
    </row>
    <row r="320" spans="1:14" s="104" customFormat="1" ht="20.399999999999999" x14ac:dyDescent="0.25">
      <c r="A320" s="127" t="s">
        <v>762</v>
      </c>
      <c r="B320" s="127" t="s">
        <v>517</v>
      </c>
      <c r="C320" s="128" t="s">
        <v>518</v>
      </c>
      <c r="D320" s="127" t="s">
        <v>519</v>
      </c>
      <c r="E320" s="128"/>
      <c r="F320" s="128"/>
      <c r="G320" s="127" t="s">
        <v>520</v>
      </c>
      <c r="H320" s="127" t="s">
        <v>520</v>
      </c>
      <c r="I320" s="127"/>
      <c r="J320" s="128"/>
      <c r="K320" s="128"/>
      <c r="L320" s="128"/>
      <c r="M320" s="102">
        <v>0</v>
      </c>
      <c r="N320" s="104" t="s">
        <v>874</v>
      </c>
    </row>
    <row r="321" spans="1:14" s="104" customFormat="1" ht="20.399999999999999" x14ac:dyDescent="0.25">
      <c r="A321" s="127" t="s">
        <v>763</v>
      </c>
      <c r="B321" s="127" t="s">
        <v>517</v>
      </c>
      <c r="C321" s="128" t="s">
        <v>518</v>
      </c>
      <c r="D321" s="127" t="s">
        <v>519</v>
      </c>
      <c r="E321" s="128"/>
      <c r="F321" s="128"/>
      <c r="G321" s="127" t="s">
        <v>520</v>
      </c>
      <c r="H321" s="127" t="s">
        <v>520</v>
      </c>
      <c r="I321" s="127"/>
      <c r="J321" s="128"/>
      <c r="K321" s="128"/>
      <c r="L321" s="128"/>
      <c r="M321" s="102">
        <v>0</v>
      </c>
      <c r="N321" s="104" t="s">
        <v>874</v>
      </c>
    </row>
    <row r="322" spans="1:14" s="104" customFormat="1" ht="20.399999999999999" x14ac:dyDescent="0.25">
      <c r="A322" s="115" t="s">
        <v>764</v>
      </c>
      <c r="B322" s="115" t="s">
        <v>403</v>
      </c>
      <c r="C322" s="116" t="s">
        <v>765</v>
      </c>
      <c r="D322" s="117" t="s">
        <v>844</v>
      </c>
      <c r="E322" s="115" t="s">
        <v>405</v>
      </c>
      <c r="F322" s="116"/>
      <c r="G322" s="115" t="s">
        <v>414</v>
      </c>
      <c r="H322" s="115" t="s">
        <v>415</v>
      </c>
      <c r="I322" s="115"/>
      <c r="J322" s="116"/>
      <c r="K322" s="116"/>
      <c r="L322" s="116" t="s">
        <v>766</v>
      </c>
      <c r="M322" s="102">
        <v>0</v>
      </c>
      <c r="N322" s="104" t="s">
        <v>874</v>
      </c>
    </row>
    <row r="323" spans="1:14" s="104" customFormat="1" ht="20.399999999999999" x14ac:dyDescent="0.25">
      <c r="A323" s="115" t="s">
        <v>767</v>
      </c>
      <c r="B323" s="115" t="s">
        <v>403</v>
      </c>
      <c r="C323" s="116" t="s">
        <v>768</v>
      </c>
      <c r="D323" s="117" t="s">
        <v>844</v>
      </c>
      <c r="E323" s="115" t="s">
        <v>405</v>
      </c>
      <c r="F323" s="116"/>
      <c r="G323" s="115" t="s">
        <v>414</v>
      </c>
      <c r="H323" s="115" t="s">
        <v>415</v>
      </c>
      <c r="I323" s="115"/>
      <c r="J323" s="116"/>
      <c r="K323" s="116"/>
      <c r="L323" s="116" t="s">
        <v>766</v>
      </c>
      <c r="M323" s="102">
        <v>0</v>
      </c>
      <c r="N323" s="104" t="s">
        <v>874</v>
      </c>
    </row>
    <row r="324" spans="1:14" s="104" customFormat="1" ht="10.199999999999999" x14ac:dyDescent="0.25">
      <c r="A324" s="118" t="s">
        <v>769</v>
      </c>
      <c r="B324" s="118" t="s">
        <v>558</v>
      </c>
      <c r="C324" s="119" t="s">
        <v>559</v>
      </c>
      <c r="D324" s="118" t="s">
        <v>560</v>
      </c>
      <c r="E324" s="118" t="s">
        <v>413</v>
      </c>
      <c r="F324" s="118" t="s">
        <v>253</v>
      </c>
      <c r="G324" s="118" t="s">
        <v>414</v>
      </c>
      <c r="H324" s="118" t="s">
        <v>415</v>
      </c>
      <c r="I324" s="118"/>
      <c r="J324" s="118" t="s">
        <v>416</v>
      </c>
      <c r="K324" s="118" t="s">
        <v>257</v>
      </c>
      <c r="L324" s="119" t="s">
        <v>561</v>
      </c>
      <c r="M324" s="102">
        <v>0</v>
      </c>
      <c r="N324" s="104" t="s">
        <v>874</v>
      </c>
    </row>
    <row r="325" spans="1:14" s="104" customFormat="1" ht="10.199999999999999" x14ac:dyDescent="0.25">
      <c r="A325" s="118" t="s">
        <v>770</v>
      </c>
      <c r="B325" s="118" t="s">
        <v>558</v>
      </c>
      <c r="C325" s="119" t="s">
        <v>559</v>
      </c>
      <c r="D325" s="118" t="s">
        <v>560</v>
      </c>
      <c r="E325" s="118" t="s">
        <v>413</v>
      </c>
      <c r="F325" s="118" t="s">
        <v>253</v>
      </c>
      <c r="G325" s="118" t="s">
        <v>414</v>
      </c>
      <c r="H325" s="118" t="s">
        <v>415</v>
      </c>
      <c r="I325" s="118"/>
      <c r="J325" s="118" t="s">
        <v>416</v>
      </c>
      <c r="K325" s="118" t="s">
        <v>257</v>
      </c>
      <c r="L325" s="119" t="s">
        <v>561</v>
      </c>
      <c r="M325" s="102">
        <v>0</v>
      </c>
      <c r="N325" s="104" t="s">
        <v>874</v>
      </c>
    </row>
    <row r="326" spans="1:14" s="104" customFormat="1" ht="20.399999999999999" x14ac:dyDescent="0.25">
      <c r="A326" s="121" t="s">
        <v>771</v>
      </c>
      <c r="B326" s="121" t="s">
        <v>427</v>
      </c>
      <c r="C326" s="122" t="s">
        <v>564</v>
      </c>
      <c r="D326" s="121" t="s">
        <v>429</v>
      </c>
      <c r="E326" s="123">
        <v>54</v>
      </c>
      <c r="F326" s="121" t="s">
        <v>253</v>
      </c>
      <c r="G326" s="121" t="s">
        <v>565</v>
      </c>
      <c r="H326" s="121" t="s">
        <v>565</v>
      </c>
      <c r="I326" s="121"/>
      <c r="J326" s="121" t="s">
        <v>416</v>
      </c>
      <c r="K326" s="122"/>
      <c r="L326" s="122" t="s">
        <v>431</v>
      </c>
      <c r="M326" s="102">
        <v>0</v>
      </c>
      <c r="N326" s="104" t="s">
        <v>874</v>
      </c>
    </row>
    <row r="327" spans="1:14" s="104" customFormat="1" ht="20.399999999999999" x14ac:dyDescent="0.25">
      <c r="A327" s="121" t="s">
        <v>772</v>
      </c>
      <c r="B327" s="121" t="s">
        <v>427</v>
      </c>
      <c r="C327" s="122" t="s">
        <v>564</v>
      </c>
      <c r="D327" s="121" t="s">
        <v>429</v>
      </c>
      <c r="E327" s="123">
        <v>54</v>
      </c>
      <c r="F327" s="121" t="s">
        <v>253</v>
      </c>
      <c r="G327" s="121" t="s">
        <v>565</v>
      </c>
      <c r="H327" s="121" t="s">
        <v>565</v>
      </c>
      <c r="I327" s="121"/>
      <c r="J327" s="121" t="s">
        <v>416</v>
      </c>
      <c r="K327" s="122"/>
      <c r="L327" s="122" t="s">
        <v>431</v>
      </c>
      <c r="M327" s="102">
        <v>0</v>
      </c>
      <c r="N327" s="104" t="s">
        <v>874</v>
      </c>
    </row>
    <row r="328" spans="1:14" s="104" customFormat="1" ht="20.399999999999999" x14ac:dyDescent="0.25">
      <c r="A328" s="121" t="s">
        <v>773</v>
      </c>
      <c r="B328" s="121" t="s">
        <v>427</v>
      </c>
      <c r="C328" s="122" t="s">
        <v>564</v>
      </c>
      <c r="D328" s="121" t="s">
        <v>429</v>
      </c>
      <c r="E328" s="123">
        <v>54</v>
      </c>
      <c r="F328" s="121" t="s">
        <v>253</v>
      </c>
      <c r="G328" s="121" t="s">
        <v>565</v>
      </c>
      <c r="H328" s="121" t="s">
        <v>565</v>
      </c>
      <c r="I328" s="121"/>
      <c r="J328" s="121" t="s">
        <v>416</v>
      </c>
      <c r="K328" s="122"/>
      <c r="L328" s="122" t="s">
        <v>431</v>
      </c>
      <c r="M328" s="102">
        <v>0</v>
      </c>
      <c r="N328" s="104" t="s">
        <v>874</v>
      </c>
    </row>
    <row r="329" spans="1:14" s="104" customFormat="1" ht="20.399999999999999" x14ac:dyDescent="0.25">
      <c r="A329" s="121" t="s">
        <v>774</v>
      </c>
      <c r="B329" s="121" t="s">
        <v>427</v>
      </c>
      <c r="C329" s="122" t="s">
        <v>564</v>
      </c>
      <c r="D329" s="121" t="s">
        <v>429</v>
      </c>
      <c r="E329" s="123">
        <v>54</v>
      </c>
      <c r="F329" s="121" t="s">
        <v>253</v>
      </c>
      <c r="G329" s="121" t="s">
        <v>565</v>
      </c>
      <c r="H329" s="121" t="s">
        <v>565</v>
      </c>
      <c r="I329" s="121"/>
      <c r="J329" s="121" t="s">
        <v>416</v>
      </c>
      <c r="K329" s="122"/>
      <c r="L329" s="122" t="s">
        <v>431</v>
      </c>
      <c r="M329" s="102">
        <v>0</v>
      </c>
      <c r="N329" s="104" t="s">
        <v>874</v>
      </c>
    </row>
    <row r="330" spans="1:14" s="104" customFormat="1" ht="20.399999999999999" x14ac:dyDescent="0.25">
      <c r="A330" s="121" t="s">
        <v>775</v>
      </c>
      <c r="B330" s="121" t="s">
        <v>427</v>
      </c>
      <c r="C330" s="122" t="s">
        <v>570</v>
      </c>
      <c r="D330" s="121" t="s">
        <v>429</v>
      </c>
      <c r="E330" s="123">
        <v>54</v>
      </c>
      <c r="F330" s="121" t="s">
        <v>253</v>
      </c>
      <c r="G330" s="121" t="s">
        <v>565</v>
      </c>
      <c r="H330" s="121" t="s">
        <v>565</v>
      </c>
      <c r="I330" s="121"/>
      <c r="J330" s="121" t="s">
        <v>416</v>
      </c>
      <c r="K330" s="122"/>
      <c r="L330" s="122" t="s">
        <v>431</v>
      </c>
      <c r="M330" s="102">
        <v>0</v>
      </c>
      <c r="N330" s="104" t="s">
        <v>874</v>
      </c>
    </row>
    <row r="331" spans="1:14" s="104" customFormat="1" ht="20.399999999999999" x14ac:dyDescent="0.25">
      <c r="A331" s="121" t="s">
        <v>776</v>
      </c>
      <c r="B331" s="121" t="s">
        <v>427</v>
      </c>
      <c r="C331" s="122" t="s">
        <v>570</v>
      </c>
      <c r="D331" s="121" t="s">
        <v>429</v>
      </c>
      <c r="E331" s="123">
        <v>54</v>
      </c>
      <c r="F331" s="121" t="s">
        <v>253</v>
      </c>
      <c r="G331" s="121" t="s">
        <v>565</v>
      </c>
      <c r="H331" s="121" t="s">
        <v>565</v>
      </c>
      <c r="I331" s="121"/>
      <c r="J331" s="121" t="s">
        <v>416</v>
      </c>
      <c r="K331" s="122"/>
      <c r="L331" s="122" t="s">
        <v>431</v>
      </c>
      <c r="M331" s="102">
        <v>0</v>
      </c>
      <c r="N331" s="104" t="s">
        <v>874</v>
      </c>
    </row>
    <row r="332" spans="1:14" s="104" customFormat="1" ht="20.399999999999999" x14ac:dyDescent="0.25">
      <c r="A332" s="121" t="s">
        <v>777</v>
      </c>
      <c r="B332" s="121" t="s">
        <v>427</v>
      </c>
      <c r="C332" s="122" t="s">
        <v>570</v>
      </c>
      <c r="D332" s="121" t="s">
        <v>429</v>
      </c>
      <c r="E332" s="123">
        <v>54</v>
      </c>
      <c r="F332" s="121" t="s">
        <v>253</v>
      </c>
      <c r="G332" s="121" t="s">
        <v>565</v>
      </c>
      <c r="H332" s="121" t="s">
        <v>565</v>
      </c>
      <c r="I332" s="121"/>
      <c r="J332" s="121" t="s">
        <v>416</v>
      </c>
      <c r="K332" s="122"/>
      <c r="L332" s="122" t="s">
        <v>431</v>
      </c>
      <c r="M332" s="102">
        <v>0</v>
      </c>
      <c r="N332" s="104" t="s">
        <v>874</v>
      </c>
    </row>
    <row r="333" spans="1:14" s="104" customFormat="1" ht="20.399999999999999" x14ac:dyDescent="0.25">
      <c r="A333" s="121" t="s">
        <v>778</v>
      </c>
      <c r="B333" s="121" t="s">
        <v>427</v>
      </c>
      <c r="C333" s="122" t="s">
        <v>574</v>
      </c>
      <c r="D333" s="121" t="s">
        <v>429</v>
      </c>
      <c r="E333" s="123">
        <v>54</v>
      </c>
      <c r="F333" s="121" t="s">
        <v>253</v>
      </c>
      <c r="G333" s="121" t="s">
        <v>565</v>
      </c>
      <c r="H333" s="121" t="s">
        <v>565</v>
      </c>
      <c r="I333" s="121"/>
      <c r="J333" s="121" t="s">
        <v>416</v>
      </c>
      <c r="K333" s="122"/>
      <c r="L333" s="122" t="s">
        <v>575</v>
      </c>
      <c r="M333" s="102">
        <v>0</v>
      </c>
      <c r="N333" s="104" t="s">
        <v>874</v>
      </c>
    </row>
    <row r="334" spans="1:14" s="104" customFormat="1" ht="20.399999999999999" x14ac:dyDescent="0.25">
      <c r="A334" s="121" t="s">
        <v>779</v>
      </c>
      <c r="B334" s="121" t="s">
        <v>427</v>
      </c>
      <c r="C334" s="122" t="s">
        <v>574</v>
      </c>
      <c r="D334" s="121" t="s">
        <v>429</v>
      </c>
      <c r="E334" s="123">
        <v>54</v>
      </c>
      <c r="F334" s="121" t="s">
        <v>253</v>
      </c>
      <c r="G334" s="121" t="s">
        <v>565</v>
      </c>
      <c r="H334" s="121" t="s">
        <v>565</v>
      </c>
      <c r="I334" s="121"/>
      <c r="J334" s="121" t="s">
        <v>416</v>
      </c>
      <c r="K334" s="122"/>
      <c r="L334" s="122" t="s">
        <v>575</v>
      </c>
      <c r="M334" s="102">
        <v>0</v>
      </c>
      <c r="N334" s="104" t="s">
        <v>874</v>
      </c>
    </row>
    <row r="335" spans="1:14" s="104" customFormat="1" ht="20.399999999999999" x14ac:dyDescent="0.25">
      <c r="A335" s="121" t="s">
        <v>780</v>
      </c>
      <c r="B335" s="121" t="s">
        <v>427</v>
      </c>
      <c r="C335" s="122" t="s">
        <v>574</v>
      </c>
      <c r="D335" s="121" t="s">
        <v>429</v>
      </c>
      <c r="E335" s="123">
        <v>54</v>
      </c>
      <c r="F335" s="121" t="s">
        <v>253</v>
      </c>
      <c r="G335" s="121" t="s">
        <v>565</v>
      </c>
      <c r="H335" s="121" t="s">
        <v>565</v>
      </c>
      <c r="I335" s="121"/>
      <c r="J335" s="121" t="s">
        <v>416</v>
      </c>
      <c r="K335" s="122"/>
      <c r="L335" s="122" t="s">
        <v>575</v>
      </c>
      <c r="M335" s="102">
        <v>0</v>
      </c>
      <c r="N335" s="104" t="s">
        <v>874</v>
      </c>
    </row>
    <row r="336" spans="1:14" s="104" customFormat="1" ht="20.399999999999999" x14ac:dyDescent="0.25">
      <c r="A336" s="100" t="s">
        <v>781</v>
      </c>
      <c r="B336" s="100" t="s">
        <v>579</v>
      </c>
      <c r="C336" s="101" t="s">
        <v>580</v>
      </c>
      <c r="D336" s="100" t="s">
        <v>581</v>
      </c>
      <c r="E336" s="114">
        <v>54</v>
      </c>
      <c r="F336" s="101"/>
      <c r="G336" s="100" t="s">
        <v>254</v>
      </c>
      <c r="H336" s="100" t="s">
        <v>254</v>
      </c>
      <c r="I336" s="100" t="s">
        <v>255</v>
      </c>
      <c r="J336" s="100" t="s">
        <v>256</v>
      </c>
      <c r="K336" s="101"/>
      <c r="L336" s="101" t="s">
        <v>582</v>
      </c>
      <c r="M336" s="102">
        <v>694.55</v>
      </c>
      <c r="N336" s="103" t="s">
        <v>871</v>
      </c>
    </row>
    <row r="337" spans="1:14" s="104" customFormat="1" ht="10.199999999999999" x14ac:dyDescent="0.25">
      <c r="A337" s="100" t="s">
        <v>782</v>
      </c>
      <c r="B337" s="100" t="s">
        <v>473</v>
      </c>
      <c r="C337" s="101" t="s">
        <v>474</v>
      </c>
      <c r="D337" s="113" t="s">
        <v>877</v>
      </c>
      <c r="E337" s="114">
        <v>54</v>
      </c>
      <c r="F337" s="101"/>
      <c r="G337" s="100" t="s">
        <v>254</v>
      </c>
      <c r="H337" s="100" t="s">
        <v>254</v>
      </c>
      <c r="I337" s="100"/>
      <c r="J337" s="100" t="s">
        <v>416</v>
      </c>
      <c r="K337" s="101"/>
      <c r="L337" s="101" t="s">
        <v>584</v>
      </c>
      <c r="M337" s="102">
        <v>220.27</v>
      </c>
      <c r="N337" s="104" t="s">
        <v>870</v>
      </c>
    </row>
    <row r="338" spans="1:14" s="104" customFormat="1" ht="20.399999999999999" x14ac:dyDescent="0.25">
      <c r="A338" s="100" t="s">
        <v>783</v>
      </c>
      <c r="B338" s="100" t="s">
        <v>586</v>
      </c>
      <c r="C338" s="101" t="s">
        <v>435</v>
      </c>
      <c r="D338" s="100" t="s">
        <v>587</v>
      </c>
      <c r="E338" s="114">
        <v>44</v>
      </c>
      <c r="F338" s="101"/>
      <c r="G338" s="100" t="s">
        <v>254</v>
      </c>
      <c r="H338" s="100" t="s">
        <v>254</v>
      </c>
      <c r="I338" s="100"/>
      <c r="J338" s="101"/>
      <c r="K338" s="101"/>
      <c r="L338" s="101" t="s">
        <v>588</v>
      </c>
      <c r="M338" s="102">
        <v>626.66</v>
      </c>
      <c r="N338" s="103" t="s">
        <v>872</v>
      </c>
    </row>
    <row r="339" spans="1:14" s="104" customFormat="1" ht="20.399999999999999" x14ac:dyDescent="0.25">
      <c r="A339" s="100" t="s">
        <v>784</v>
      </c>
      <c r="B339" s="100" t="s">
        <v>579</v>
      </c>
      <c r="C339" s="101" t="s">
        <v>590</v>
      </c>
      <c r="D339" s="100" t="s">
        <v>581</v>
      </c>
      <c r="E339" s="114">
        <v>54</v>
      </c>
      <c r="F339" s="101"/>
      <c r="G339" s="100" t="s">
        <v>254</v>
      </c>
      <c r="H339" s="100" t="s">
        <v>254</v>
      </c>
      <c r="I339" s="100" t="s">
        <v>255</v>
      </c>
      <c r="J339" s="100" t="s">
        <v>416</v>
      </c>
      <c r="K339" s="100" t="s">
        <v>257</v>
      </c>
      <c r="L339" s="101" t="s">
        <v>588</v>
      </c>
      <c r="M339" s="102">
        <v>658.63</v>
      </c>
      <c r="N339" s="103" t="s">
        <v>871</v>
      </c>
    </row>
    <row r="340" spans="1:14" s="104" customFormat="1" ht="20.399999999999999" x14ac:dyDescent="0.25">
      <c r="A340" s="100" t="s">
        <v>785</v>
      </c>
      <c r="B340" s="100" t="s">
        <v>579</v>
      </c>
      <c r="C340" s="101" t="s">
        <v>592</v>
      </c>
      <c r="D340" s="100" t="s">
        <v>587</v>
      </c>
      <c r="E340" s="114">
        <v>54</v>
      </c>
      <c r="F340" s="101"/>
      <c r="G340" s="100" t="s">
        <v>254</v>
      </c>
      <c r="H340" s="100" t="s">
        <v>254</v>
      </c>
      <c r="I340" s="100"/>
      <c r="J340" s="100" t="s">
        <v>256</v>
      </c>
      <c r="K340" s="101"/>
      <c r="L340" s="101" t="s">
        <v>588</v>
      </c>
      <c r="M340" s="102">
        <v>667.61</v>
      </c>
      <c r="N340" s="103" t="s">
        <v>871</v>
      </c>
    </row>
    <row r="341" spans="1:14" s="104" customFormat="1" ht="10.199999999999999" x14ac:dyDescent="0.25">
      <c r="A341" s="100" t="s">
        <v>786</v>
      </c>
      <c r="B341" s="100" t="s">
        <v>399</v>
      </c>
      <c r="C341" s="101" t="s">
        <v>594</v>
      </c>
      <c r="D341" s="113" t="s">
        <v>875</v>
      </c>
      <c r="E341" s="114">
        <v>54</v>
      </c>
      <c r="F341" s="101"/>
      <c r="G341" s="100" t="s">
        <v>254</v>
      </c>
      <c r="H341" s="100" t="s">
        <v>254</v>
      </c>
      <c r="I341" s="100"/>
      <c r="J341" s="101"/>
      <c r="K341" s="101"/>
      <c r="L341" s="101" t="s">
        <v>595</v>
      </c>
      <c r="M341" s="102">
        <v>198.28</v>
      </c>
      <c r="N341" s="104" t="s">
        <v>870</v>
      </c>
    </row>
    <row r="342" spans="1:14" s="104" customFormat="1" ht="20.399999999999999" x14ac:dyDescent="0.25">
      <c r="A342" s="121" t="s">
        <v>787</v>
      </c>
      <c r="B342" s="121" t="s">
        <v>427</v>
      </c>
      <c r="C342" s="122" t="s">
        <v>597</v>
      </c>
      <c r="D342" s="121" t="s">
        <v>429</v>
      </c>
      <c r="E342" s="123">
        <v>54</v>
      </c>
      <c r="F342" s="121" t="s">
        <v>253</v>
      </c>
      <c r="G342" s="121" t="s">
        <v>565</v>
      </c>
      <c r="H342" s="121" t="s">
        <v>565</v>
      </c>
      <c r="I342" s="121"/>
      <c r="J342" s="121" t="s">
        <v>598</v>
      </c>
      <c r="K342" s="122"/>
      <c r="L342" s="122" t="s">
        <v>431</v>
      </c>
      <c r="M342" s="102">
        <v>0</v>
      </c>
      <c r="N342" s="104" t="s">
        <v>874</v>
      </c>
    </row>
    <row r="343" spans="1:14" s="104" customFormat="1" ht="20.399999999999999" x14ac:dyDescent="0.25">
      <c r="A343" s="100" t="s">
        <v>788</v>
      </c>
      <c r="B343" s="100" t="s">
        <v>579</v>
      </c>
      <c r="C343" s="101" t="s">
        <v>580</v>
      </c>
      <c r="D343" s="100" t="s">
        <v>600</v>
      </c>
      <c r="E343" s="114">
        <v>44</v>
      </c>
      <c r="F343" s="101"/>
      <c r="G343" s="100" t="s">
        <v>254</v>
      </c>
      <c r="H343" s="100" t="s">
        <v>254</v>
      </c>
      <c r="I343" s="100" t="s">
        <v>255</v>
      </c>
      <c r="J343" s="101"/>
      <c r="K343" s="101"/>
      <c r="L343" s="101" t="s">
        <v>601</v>
      </c>
      <c r="M343" s="102">
        <v>626.66</v>
      </c>
      <c r="N343" s="103" t="s">
        <v>871</v>
      </c>
    </row>
    <row r="344" spans="1:14" s="104" customFormat="1" ht="20.399999999999999" x14ac:dyDescent="0.25">
      <c r="A344" s="100" t="s">
        <v>789</v>
      </c>
      <c r="B344" s="100" t="s">
        <v>362</v>
      </c>
      <c r="C344" s="101" t="s">
        <v>603</v>
      </c>
      <c r="D344" s="100" t="s">
        <v>604</v>
      </c>
      <c r="E344" s="114">
        <v>54</v>
      </c>
      <c r="F344" s="100" t="s">
        <v>253</v>
      </c>
      <c r="G344" s="100" t="s">
        <v>254</v>
      </c>
      <c r="H344" s="100" t="s">
        <v>254</v>
      </c>
      <c r="I344" s="100"/>
      <c r="J344" s="100" t="s">
        <v>416</v>
      </c>
      <c r="K344" s="101"/>
      <c r="L344" s="101" t="s">
        <v>605</v>
      </c>
      <c r="M344" s="102">
        <v>550.45000000000005</v>
      </c>
      <c r="N344" s="103" t="s">
        <v>864</v>
      </c>
    </row>
    <row r="345" spans="1:14" s="104" customFormat="1" ht="20.399999999999999" x14ac:dyDescent="0.25">
      <c r="A345" s="100" t="s">
        <v>790</v>
      </c>
      <c r="B345" s="100" t="s">
        <v>362</v>
      </c>
      <c r="C345" s="101" t="s">
        <v>603</v>
      </c>
      <c r="D345" s="100" t="s">
        <v>604</v>
      </c>
      <c r="E345" s="114">
        <v>54</v>
      </c>
      <c r="F345" s="100" t="s">
        <v>253</v>
      </c>
      <c r="G345" s="100" t="s">
        <v>254</v>
      </c>
      <c r="H345" s="100" t="s">
        <v>254</v>
      </c>
      <c r="I345" s="100"/>
      <c r="J345" s="100" t="s">
        <v>416</v>
      </c>
      <c r="K345" s="101"/>
      <c r="L345" s="101" t="s">
        <v>605</v>
      </c>
      <c r="M345" s="102">
        <v>550.45000000000005</v>
      </c>
      <c r="N345" s="103" t="s">
        <v>864</v>
      </c>
    </row>
    <row r="346" spans="1:14" s="104" customFormat="1" ht="20.399999999999999" x14ac:dyDescent="0.25">
      <c r="A346" s="100" t="s">
        <v>791</v>
      </c>
      <c r="B346" s="100" t="s">
        <v>579</v>
      </c>
      <c r="C346" s="101" t="s">
        <v>608</v>
      </c>
      <c r="D346" s="100" t="s">
        <v>600</v>
      </c>
      <c r="E346" s="114">
        <v>44</v>
      </c>
      <c r="F346" s="101"/>
      <c r="G346" s="100" t="s">
        <v>254</v>
      </c>
      <c r="H346" s="100" t="s">
        <v>254</v>
      </c>
      <c r="I346" s="100"/>
      <c r="J346" s="101"/>
      <c r="K346" s="101"/>
      <c r="L346" s="101" t="s">
        <v>609</v>
      </c>
      <c r="M346" s="102">
        <v>626.66</v>
      </c>
      <c r="N346" s="103" t="s">
        <v>871</v>
      </c>
    </row>
    <row r="347" spans="1:14" s="104" customFormat="1" ht="11.4" customHeight="1" x14ac:dyDescent="0.25">
      <c r="A347" s="121" t="s">
        <v>792</v>
      </c>
      <c r="B347" s="121" t="s">
        <v>427</v>
      </c>
      <c r="C347" s="122" t="s">
        <v>611</v>
      </c>
      <c r="D347" s="121" t="s">
        <v>429</v>
      </c>
      <c r="E347" s="123">
        <v>54</v>
      </c>
      <c r="F347" s="121" t="s">
        <v>253</v>
      </c>
      <c r="G347" s="121" t="s">
        <v>565</v>
      </c>
      <c r="H347" s="121" t="s">
        <v>565</v>
      </c>
      <c r="I347" s="121"/>
      <c r="J347" s="121" t="s">
        <v>416</v>
      </c>
      <c r="K347" s="122"/>
      <c r="L347" s="122" t="s">
        <v>431</v>
      </c>
      <c r="M347" s="102">
        <v>0</v>
      </c>
      <c r="N347" s="104" t="s">
        <v>874</v>
      </c>
    </row>
    <row r="348" spans="1:14" s="104" customFormat="1" ht="11.4" customHeight="1" x14ac:dyDescent="0.25">
      <c r="A348" s="121" t="s">
        <v>793</v>
      </c>
      <c r="B348" s="121" t="s">
        <v>427</v>
      </c>
      <c r="C348" s="122" t="s">
        <v>611</v>
      </c>
      <c r="D348" s="121" t="s">
        <v>443</v>
      </c>
      <c r="E348" s="123">
        <v>54</v>
      </c>
      <c r="F348" s="121" t="s">
        <v>253</v>
      </c>
      <c r="G348" s="121" t="s">
        <v>565</v>
      </c>
      <c r="H348" s="121" t="s">
        <v>565</v>
      </c>
      <c r="I348" s="121"/>
      <c r="J348" s="122"/>
      <c r="K348" s="122"/>
      <c r="L348" s="122" t="s">
        <v>431</v>
      </c>
      <c r="M348" s="102">
        <v>0</v>
      </c>
      <c r="N348" s="104" t="s">
        <v>874</v>
      </c>
    </row>
    <row r="349" spans="1:14" s="104" customFormat="1" ht="20.399999999999999" x14ac:dyDescent="0.25">
      <c r="A349" s="100" t="s">
        <v>794</v>
      </c>
      <c r="B349" s="100" t="s">
        <v>579</v>
      </c>
      <c r="C349" s="101" t="s">
        <v>614</v>
      </c>
      <c r="D349" s="100" t="s">
        <v>581</v>
      </c>
      <c r="E349" s="114">
        <v>54</v>
      </c>
      <c r="F349" s="101"/>
      <c r="G349" s="100" t="s">
        <v>254</v>
      </c>
      <c r="H349" s="100" t="s">
        <v>254</v>
      </c>
      <c r="I349" s="100" t="s">
        <v>255</v>
      </c>
      <c r="J349" s="100" t="s">
        <v>416</v>
      </c>
      <c r="K349" s="101"/>
      <c r="L349" s="101" t="s">
        <v>609</v>
      </c>
      <c r="M349" s="102">
        <v>658.63</v>
      </c>
      <c r="N349" s="103" t="s">
        <v>871</v>
      </c>
    </row>
    <row r="350" spans="1:14" s="104" customFormat="1" ht="11.4" customHeight="1" x14ac:dyDescent="0.25">
      <c r="A350" s="100" t="s">
        <v>795</v>
      </c>
      <c r="B350" s="100" t="s">
        <v>399</v>
      </c>
      <c r="C350" s="101" t="s">
        <v>594</v>
      </c>
      <c r="D350" s="113" t="s">
        <v>875</v>
      </c>
      <c r="E350" s="114">
        <v>54</v>
      </c>
      <c r="F350" s="101"/>
      <c r="G350" s="100" t="s">
        <v>254</v>
      </c>
      <c r="H350" s="100" t="s">
        <v>254</v>
      </c>
      <c r="I350" s="100"/>
      <c r="J350" s="101"/>
      <c r="K350" s="101"/>
      <c r="L350" s="101" t="s">
        <v>616</v>
      </c>
      <c r="M350" s="102">
        <v>198.28</v>
      </c>
      <c r="N350" s="104" t="s">
        <v>870</v>
      </c>
    </row>
    <row r="351" spans="1:14" s="104" customFormat="1" ht="11.4" customHeight="1" x14ac:dyDescent="0.25">
      <c r="A351" s="100" t="s">
        <v>796</v>
      </c>
      <c r="B351" s="100" t="s">
        <v>473</v>
      </c>
      <c r="C351" s="101" t="s">
        <v>474</v>
      </c>
      <c r="D351" s="113" t="s">
        <v>877</v>
      </c>
      <c r="E351" s="114">
        <v>54</v>
      </c>
      <c r="F351" s="101"/>
      <c r="G351" s="100" t="s">
        <v>254</v>
      </c>
      <c r="H351" s="100" t="s">
        <v>254</v>
      </c>
      <c r="I351" s="100"/>
      <c r="J351" s="100" t="s">
        <v>416</v>
      </c>
      <c r="K351" s="101"/>
      <c r="L351" s="101" t="s">
        <v>618</v>
      </c>
      <c r="M351" s="102">
        <v>220.27</v>
      </c>
      <c r="N351" s="104" t="s">
        <v>870</v>
      </c>
    </row>
    <row r="352" spans="1:14" s="104" customFormat="1" ht="20.399999999999999" x14ac:dyDescent="0.25">
      <c r="A352" s="100" t="s">
        <v>797</v>
      </c>
      <c r="B352" s="100" t="s">
        <v>579</v>
      </c>
      <c r="C352" s="101" t="s">
        <v>620</v>
      </c>
      <c r="D352" s="100" t="s">
        <v>581</v>
      </c>
      <c r="E352" s="114">
        <v>54</v>
      </c>
      <c r="F352" s="101"/>
      <c r="G352" s="100" t="s">
        <v>254</v>
      </c>
      <c r="H352" s="100" t="s">
        <v>254</v>
      </c>
      <c r="I352" s="100" t="s">
        <v>255</v>
      </c>
      <c r="J352" s="100" t="s">
        <v>416</v>
      </c>
      <c r="K352" s="100" t="s">
        <v>257</v>
      </c>
      <c r="L352" s="101" t="s">
        <v>609</v>
      </c>
      <c r="M352" s="102">
        <v>658.63</v>
      </c>
      <c r="N352" s="103" t="s">
        <v>871</v>
      </c>
    </row>
    <row r="353" spans="1:14" s="104" customFormat="1" ht="11.4" customHeight="1" x14ac:dyDescent="0.25">
      <c r="A353" s="127" t="s">
        <v>798</v>
      </c>
      <c r="B353" s="127" t="s">
        <v>517</v>
      </c>
      <c r="C353" s="128" t="s">
        <v>518</v>
      </c>
      <c r="D353" s="127" t="s">
        <v>519</v>
      </c>
      <c r="E353" s="128"/>
      <c r="F353" s="128"/>
      <c r="G353" s="127" t="s">
        <v>520</v>
      </c>
      <c r="H353" s="127" t="s">
        <v>520</v>
      </c>
      <c r="I353" s="127"/>
      <c r="J353" s="128"/>
      <c r="K353" s="128"/>
      <c r="L353" s="128"/>
      <c r="M353" s="102">
        <v>0</v>
      </c>
      <c r="N353" s="104" t="s">
        <v>874</v>
      </c>
    </row>
    <row r="354" spans="1:14" s="104" customFormat="1" ht="11.4" customHeight="1" x14ac:dyDescent="0.25">
      <c r="A354" s="127" t="s">
        <v>799</v>
      </c>
      <c r="B354" s="127" t="s">
        <v>517</v>
      </c>
      <c r="C354" s="128" t="s">
        <v>518</v>
      </c>
      <c r="D354" s="127" t="s">
        <v>519</v>
      </c>
      <c r="E354" s="128"/>
      <c r="F354" s="128"/>
      <c r="G354" s="127" t="s">
        <v>520</v>
      </c>
      <c r="H354" s="127" t="s">
        <v>520</v>
      </c>
      <c r="I354" s="127"/>
      <c r="J354" s="128"/>
      <c r="K354" s="128"/>
      <c r="L354" s="128"/>
      <c r="M354" s="102">
        <v>0</v>
      </c>
      <c r="N354" s="104" t="s">
        <v>874</v>
      </c>
    </row>
    <row r="355" spans="1:14" s="104" customFormat="1" ht="11.4" customHeight="1" x14ac:dyDescent="0.25">
      <c r="A355" s="127" t="s">
        <v>800</v>
      </c>
      <c r="B355" s="127" t="s">
        <v>517</v>
      </c>
      <c r="C355" s="128" t="s">
        <v>518</v>
      </c>
      <c r="D355" s="127" t="s">
        <v>519</v>
      </c>
      <c r="E355" s="128"/>
      <c r="F355" s="128"/>
      <c r="G355" s="127" t="s">
        <v>520</v>
      </c>
      <c r="H355" s="127" t="s">
        <v>520</v>
      </c>
      <c r="I355" s="127"/>
      <c r="J355" s="128"/>
      <c r="K355" s="128"/>
      <c r="L355" s="128"/>
      <c r="M355" s="102">
        <v>0</v>
      </c>
      <c r="N355" s="104" t="s">
        <v>874</v>
      </c>
    </row>
    <row r="356" spans="1:14" s="104" customFormat="1" ht="11.4" customHeight="1" x14ac:dyDescent="0.25">
      <c r="A356" s="127" t="s">
        <v>801</v>
      </c>
      <c r="B356" s="127" t="s">
        <v>517</v>
      </c>
      <c r="C356" s="128" t="s">
        <v>518</v>
      </c>
      <c r="D356" s="127" t="s">
        <v>519</v>
      </c>
      <c r="E356" s="128"/>
      <c r="F356" s="128"/>
      <c r="G356" s="127" t="s">
        <v>520</v>
      </c>
      <c r="H356" s="127" t="s">
        <v>520</v>
      </c>
      <c r="I356" s="127"/>
      <c r="J356" s="128"/>
      <c r="K356" s="128"/>
      <c r="L356" s="128"/>
      <c r="M356" s="102">
        <v>0</v>
      </c>
      <c r="N356" s="104" t="s">
        <v>874</v>
      </c>
    </row>
    <row r="357" spans="1:14" s="104" customFormat="1" ht="11.4" customHeight="1" x14ac:dyDescent="0.25">
      <c r="A357" s="127" t="s">
        <v>802</v>
      </c>
      <c r="B357" s="127" t="s">
        <v>517</v>
      </c>
      <c r="C357" s="128" t="s">
        <v>518</v>
      </c>
      <c r="D357" s="127" t="s">
        <v>519</v>
      </c>
      <c r="E357" s="128"/>
      <c r="F357" s="128"/>
      <c r="G357" s="127" t="s">
        <v>520</v>
      </c>
      <c r="H357" s="127" t="s">
        <v>520</v>
      </c>
      <c r="I357" s="127"/>
      <c r="J357" s="128"/>
      <c r="K357" s="128"/>
      <c r="L357" s="128"/>
      <c r="M357" s="102">
        <v>0</v>
      </c>
      <c r="N357" s="104" t="s">
        <v>874</v>
      </c>
    </row>
    <row r="358" spans="1:14" s="104" customFormat="1" ht="11.4" customHeight="1" x14ac:dyDescent="0.25">
      <c r="A358" s="127" t="s">
        <v>803</v>
      </c>
      <c r="B358" s="132" t="s">
        <v>517</v>
      </c>
      <c r="C358" s="133" t="s">
        <v>518</v>
      </c>
      <c r="D358" s="127" t="s">
        <v>519</v>
      </c>
      <c r="E358" s="128"/>
      <c r="F358" s="133"/>
      <c r="G358" s="127" t="s">
        <v>520</v>
      </c>
      <c r="H358" s="127" t="s">
        <v>520</v>
      </c>
      <c r="I358" s="132"/>
      <c r="J358" s="133"/>
      <c r="K358" s="133"/>
      <c r="L358" s="128"/>
      <c r="M358" s="102">
        <v>0</v>
      </c>
      <c r="N358" s="104" t="s">
        <v>874</v>
      </c>
    </row>
    <row r="359" spans="1:14" s="104" customFormat="1" ht="11.4" customHeight="1" x14ac:dyDescent="0.25">
      <c r="A359" s="127" t="s">
        <v>804</v>
      </c>
      <c r="B359" s="127" t="s">
        <v>517</v>
      </c>
      <c r="C359" s="128" t="s">
        <v>518</v>
      </c>
      <c r="D359" s="127" t="s">
        <v>519</v>
      </c>
      <c r="E359" s="128"/>
      <c r="F359" s="128"/>
      <c r="G359" s="127" t="s">
        <v>520</v>
      </c>
      <c r="H359" s="127" t="s">
        <v>520</v>
      </c>
      <c r="I359" s="127"/>
      <c r="J359" s="128"/>
      <c r="K359" s="128"/>
      <c r="L359" s="128"/>
      <c r="M359" s="102">
        <v>0</v>
      </c>
      <c r="N359" s="104" t="s">
        <v>874</v>
      </c>
    </row>
    <row r="360" spans="1:14" s="104" customFormat="1" ht="11.4" customHeight="1" x14ac:dyDescent="0.25">
      <c r="A360" s="127" t="s">
        <v>805</v>
      </c>
      <c r="B360" s="127" t="s">
        <v>517</v>
      </c>
      <c r="C360" s="128" t="s">
        <v>518</v>
      </c>
      <c r="D360" s="127" t="s">
        <v>519</v>
      </c>
      <c r="E360" s="128"/>
      <c r="F360" s="128"/>
      <c r="G360" s="127" t="s">
        <v>520</v>
      </c>
      <c r="H360" s="127" t="s">
        <v>520</v>
      </c>
      <c r="I360" s="127"/>
      <c r="J360" s="128"/>
      <c r="K360" s="128"/>
      <c r="L360" s="128"/>
      <c r="M360" s="102">
        <v>0</v>
      </c>
      <c r="N360" s="104" t="s">
        <v>874</v>
      </c>
    </row>
    <row r="361" spans="1:14" s="104" customFormat="1" ht="11.4" customHeight="1" x14ac:dyDescent="0.25">
      <c r="A361" s="127" t="s">
        <v>806</v>
      </c>
      <c r="B361" s="127" t="s">
        <v>517</v>
      </c>
      <c r="C361" s="128" t="s">
        <v>518</v>
      </c>
      <c r="D361" s="127" t="s">
        <v>519</v>
      </c>
      <c r="E361" s="128"/>
      <c r="F361" s="128"/>
      <c r="G361" s="127" t="s">
        <v>520</v>
      </c>
      <c r="H361" s="127" t="s">
        <v>520</v>
      </c>
      <c r="I361" s="127"/>
      <c r="J361" s="128"/>
      <c r="K361" s="128"/>
      <c r="L361" s="128"/>
      <c r="M361" s="102">
        <v>0</v>
      </c>
      <c r="N361" s="104" t="s">
        <v>874</v>
      </c>
    </row>
    <row r="362" spans="1:14" s="104" customFormat="1" ht="11.4" customHeight="1" x14ac:dyDescent="0.25">
      <c r="A362" s="127" t="s">
        <v>807</v>
      </c>
      <c r="B362" s="127" t="s">
        <v>517</v>
      </c>
      <c r="C362" s="128" t="s">
        <v>518</v>
      </c>
      <c r="D362" s="127" t="s">
        <v>519</v>
      </c>
      <c r="E362" s="128"/>
      <c r="F362" s="128"/>
      <c r="G362" s="127" t="s">
        <v>520</v>
      </c>
      <c r="H362" s="127" t="s">
        <v>520</v>
      </c>
      <c r="I362" s="127"/>
      <c r="J362" s="128"/>
      <c r="K362" s="128"/>
      <c r="L362" s="128"/>
      <c r="M362" s="102">
        <v>0</v>
      </c>
      <c r="N362" s="104" t="s">
        <v>874</v>
      </c>
    </row>
    <row r="363" spans="1:14" s="104" customFormat="1" ht="11.4" customHeight="1" x14ac:dyDescent="0.25">
      <c r="A363" s="127" t="s">
        <v>808</v>
      </c>
      <c r="B363" s="127" t="s">
        <v>517</v>
      </c>
      <c r="C363" s="128" t="s">
        <v>518</v>
      </c>
      <c r="D363" s="127" t="s">
        <v>519</v>
      </c>
      <c r="E363" s="128"/>
      <c r="F363" s="128"/>
      <c r="G363" s="127" t="s">
        <v>520</v>
      </c>
      <c r="H363" s="127" t="s">
        <v>520</v>
      </c>
      <c r="I363" s="127"/>
      <c r="J363" s="128"/>
      <c r="K363" s="128"/>
      <c r="L363" s="128"/>
      <c r="M363" s="102">
        <v>0</v>
      </c>
      <c r="N363" s="104" t="s">
        <v>874</v>
      </c>
    </row>
    <row r="364" spans="1:14" s="104" customFormat="1" ht="11.4" customHeight="1" x14ac:dyDescent="0.25">
      <c r="A364" s="127" t="s">
        <v>809</v>
      </c>
      <c r="B364" s="127" t="s">
        <v>517</v>
      </c>
      <c r="C364" s="128" t="s">
        <v>518</v>
      </c>
      <c r="D364" s="127" t="s">
        <v>519</v>
      </c>
      <c r="E364" s="128"/>
      <c r="F364" s="128"/>
      <c r="G364" s="127" t="s">
        <v>520</v>
      </c>
      <c r="H364" s="127" t="s">
        <v>520</v>
      </c>
      <c r="I364" s="127"/>
      <c r="J364" s="128"/>
      <c r="K364" s="128"/>
      <c r="L364" s="128"/>
      <c r="M364" s="102">
        <v>0</v>
      </c>
      <c r="N364" s="104" t="s">
        <v>874</v>
      </c>
    </row>
    <row r="365" spans="1:14" s="104" customFormat="1" ht="11.4" customHeight="1" x14ac:dyDescent="0.25">
      <c r="A365" s="127" t="s">
        <v>810</v>
      </c>
      <c r="B365" s="127" t="s">
        <v>517</v>
      </c>
      <c r="C365" s="128" t="s">
        <v>518</v>
      </c>
      <c r="D365" s="127" t="s">
        <v>519</v>
      </c>
      <c r="E365" s="128"/>
      <c r="F365" s="128"/>
      <c r="G365" s="127" t="s">
        <v>520</v>
      </c>
      <c r="H365" s="127" t="s">
        <v>520</v>
      </c>
      <c r="I365" s="127"/>
      <c r="J365" s="128"/>
      <c r="K365" s="128"/>
      <c r="L365" s="128"/>
      <c r="M365" s="102">
        <v>0</v>
      </c>
      <c r="N365" s="104" t="s">
        <v>874</v>
      </c>
    </row>
    <row r="366" spans="1:14" s="104" customFormat="1" ht="11.4" customHeight="1" x14ac:dyDescent="0.25">
      <c r="A366" s="127" t="s">
        <v>811</v>
      </c>
      <c r="B366" s="127" t="s">
        <v>517</v>
      </c>
      <c r="C366" s="128" t="s">
        <v>518</v>
      </c>
      <c r="D366" s="127" t="s">
        <v>519</v>
      </c>
      <c r="E366" s="128"/>
      <c r="F366" s="128"/>
      <c r="G366" s="127" t="s">
        <v>520</v>
      </c>
      <c r="H366" s="127" t="s">
        <v>520</v>
      </c>
      <c r="I366" s="127"/>
      <c r="J366" s="128"/>
      <c r="K366" s="128"/>
      <c r="L366" s="128"/>
      <c r="M366" s="102">
        <v>0</v>
      </c>
      <c r="N366" s="104" t="s">
        <v>874</v>
      </c>
    </row>
    <row r="367" spans="1:14" s="104" customFormat="1" ht="11.4" customHeight="1" x14ac:dyDescent="0.25">
      <c r="A367" s="115" t="s">
        <v>812</v>
      </c>
      <c r="B367" s="115" t="s">
        <v>403</v>
      </c>
      <c r="C367" s="116" t="s">
        <v>765</v>
      </c>
      <c r="D367" s="117" t="s">
        <v>845</v>
      </c>
      <c r="E367" s="115" t="s">
        <v>405</v>
      </c>
      <c r="F367" s="116"/>
      <c r="G367" s="115" t="s">
        <v>414</v>
      </c>
      <c r="H367" s="115" t="s">
        <v>415</v>
      </c>
      <c r="I367" s="115"/>
      <c r="J367" s="116"/>
      <c r="K367" s="116"/>
      <c r="L367" s="116" t="s">
        <v>766</v>
      </c>
      <c r="M367" s="102">
        <v>0</v>
      </c>
      <c r="N367" s="104" t="s">
        <v>874</v>
      </c>
    </row>
    <row r="368" spans="1:14" s="104" customFormat="1" ht="11.4" customHeight="1" x14ac:dyDescent="0.25">
      <c r="A368" s="115" t="s">
        <v>813</v>
      </c>
      <c r="B368" s="115" t="s">
        <v>403</v>
      </c>
      <c r="C368" s="116" t="s">
        <v>765</v>
      </c>
      <c r="D368" s="117" t="s">
        <v>846</v>
      </c>
      <c r="E368" s="115" t="s">
        <v>405</v>
      </c>
      <c r="F368" s="116"/>
      <c r="G368" s="115" t="s">
        <v>414</v>
      </c>
      <c r="H368" s="115" t="s">
        <v>415</v>
      </c>
      <c r="I368" s="115"/>
      <c r="J368" s="116"/>
      <c r="K368" s="116"/>
      <c r="L368" s="116" t="s">
        <v>766</v>
      </c>
      <c r="M368" s="102">
        <v>0</v>
      </c>
      <c r="N368" s="104" t="s">
        <v>874</v>
      </c>
    </row>
    <row r="369" spans="1:14" s="104" customFormat="1" ht="11.4" customHeight="1" x14ac:dyDescent="0.25">
      <c r="A369" s="115" t="s">
        <v>814</v>
      </c>
      <c r="B369" s="115" t="s">
        <v>403</v>
      </c>
      <c r="C369" s="116" t="s">
        <v>768</v>
      </c>
      <c r="D369" s="117" t="s">
        <v>846</v>
      </c>
      <c r="E369" s="115" t="s">
        <v>405</v>
      </c>
      <c r="F369" s="116"/>
      <c r="G369" s="115" t="s">
        <v>414</v>
      </c>
      <c r="H369" s="115" t="s">
        <v>415</v>
      </c>
      <c r="I369" s="115"/>
      <c r="J369" s="116"/>
      <c r="K369" s="116"/>
      <c r="L369" s="116" t="s">
        <v>766</v>
      </c>
      <c r="M369" s="102">
        <v>0</v>
      </c>
      <c r="N369" s="104" t="s">
        <v>874</v>
      </c>
    </row>
    <row r="370" spans="1:14" s="104" customFormat="1" ht="11.4" customHeight="1" x14ac:dyDescent="0.25">
      <c r="A370" s="115" t="s">
        <v>815</v>
      </c>
      <c r="B370" s="115" t="s">
        <v>403</v>
      </c>
      <c r="C370" s="116" t="s">
        <v>768</v>
      </c>
      <c r="D370" s="117" t="s">
        <v>847</v>
      </c>
      <c r="E370" s="115" t="s">
        <v>405</v>
      </c>
      <c r="F370" s="116"/>
      <c r="G370" s="115" t="s">
        <v>414</v>
      </c>
      <c r="H370" s="115" t="s">
        <v>415</v>
      </c>
      <c r="I370" s="115"/>
      <c r="J370" s="116"/>
      <c r="K370" s="116"/>
      <c r="L370" s="116" t="s">
        <v>766</v>
      </c>
      <c r="M370" s="102">
        <v>0</v>
      </c>
      <c r="N370" s="104" t="s">
        <v>874</v>
      </c>
    </row>
    <row r="371" spans="1:14" s="104" customFormat="1" ht="11.4" customHeight="1" x14ac:dyDescent="0.25">
      <c r="A371" s="115" t="s">
        <v>816</v>
      </c>
      <c r="B371" s="115" t="s">
        <v>403</v>
      </c>
      <c r="C371" s="116" t="s">
        <v>768</v>
      </c>
      <c r="D371" s="117" t="s">
        <v>847</v>
      </c>
      <c r="E371" s="115" t="s">
        <v>405</v>
      </c>
      <c r="F371" s="116"/>
      <c r="G371" s="115" t="s">
        <v>414</v>
      </c>
      <c r="H371" s="115" t="s">
        <v>415</v>
      </c>
      <c r="I371" s="115"/>
      <c r="J371" s="116"/>
      <c r="K371" s="116"/>
      <c r="L371" s="116" t="s">
        <v>766</v>
      </c>
      <c r="M371" s="102">
        <v>0</v>
      </c>
      <c r="N371" s="104" t="s">
        <v>874</v>
      </c>
    </row>
    <row r="372" spans="1:14" s="104" customFormat="1" ht="11.4" customHeight="1" x14ac:dyDescent="0.25">
      <c r="A372" s="115" t="s">
        <v>817</v>
      </c>
      <c r="B372" s="115" t="s">
        <v>403</v>
      </c>
      <c r="C372" s="116" t="s">
        <v>818</v>
      </c>
      <c r="D372" s="117" t="s">
        <v>848</v>
      </c>
      <c r="E372" s="115" t="s">
        <v>405</v>
      </c>
      <c r="F372" s="116"/>
      <c r="G372" s="115" t="s">
        <v>414</v>
      </c>
      <c r="H372" s="115" t="s">
        <v>415</v>
      </c>
      <c r="I372" s="115"/>
      <c r="J372" s="116"/>
      <c r="K372" s="116"/>
      <c r="L372" s="134" t="s">
        <v>849</v>
      </c>
      <c r="M372" s="102">
        <v>0</v>
      </c>
      <c r="N372" s="104" t="s">
        <v>874</v>
      </c>
    </row>
    <row r="373" spans="1:14" s="104" customFormat="1" ht="11.4" customHeight="1" x14ac:dyDescent="0.25">
      <c r="A373" s="115" t="s">
        <v>819</v>
      </c>
      <c r="B373" s="115" t="s">
        <v>403</v>
      </c>
      <c r="C373" s="116" t="s">
        <v>820</v>
      </c>
      <c r="D373" s="117" t="s">
        <v>850</v>
      </c>
      <c r="E373" s="115" t="s">
        <v>405</v>
      </c>
      <c r="F373" s="116"/>
      <c r="G373" s="115" t="s">
        <v>414</v>
      </c>
      <c r="H373" s="115" t="s">
        <v>821</v>
      </c>
      <c r="I373" s="115"/>
      <c r="J373" s="116"/>
      <c r="K373" s="116"/>
      <c r="L373" s="116" t="s">
        <v>822</v>
      </c>
      <c r="M373" s="102">
        <v>0</v>
      </c>
      <c r="N373" s="104" t="s">
        <v>874</v>
      </c>
    </row>
    <row r="374" spans="1:14" s="104" customFormat="1" ht="11.4" customHeight="1" x14ac:dyDescent="0.25">
      <c r="A374" s="115" t="s">
        <v>823</v>
      </c>
      <c r="B374" s="115" t="s">
        <v>403</v>
      </c>
      <c r="C374" s="116" t="s">
        <v>824</v>
      </c>
      <c r="D374" s="117" t="s">
        <v>851</v>
      </c>
      <c r="E374" s="115" t="s">
        <v>405</v>
      </c>
      <c r="F374" s="116"/>
      <c r="G374" s="115" t="s">
        <v>414</v>
      </c>
      <c r="H374" s="115" t="s">
        <v>821</v>
      </c>
      <c r="I374" s="115"/>
      <c r="J374" s="116"/>
      <c r="K374" s="116"/>
      <c r="L374" s="116" t="s">
        <v>822</v>
      </c>
      <c r="M374" s="102">
        <v>0</v>
      </c>
      <c r="N374" s="104" t="s">
        <v>874</v>
      </c>
    </row>
    <row r="375" spans="1:14" s="104" customFormat="1" ht="11.4" customHeight="1" x14ac:dyDescent="0.25">
      <c r="A375" s="115" t="s">
        <v>825</v>
      </c>
      <c r="B375" s="115" t="s">
        <v>403</v>
      </c>
      <c r="C375" s="116" t="s">
        <v>826</v>
      </c>
      <c r="D375" s="117" t="s">
        <v>852</v>
      </c>
      <c r="E375" s="115" t="s">
        <v>405</v>
      </c>
      <c r="F375" s="116"/>
      <c r="G375" s="115" t="s">
        <v>827</v>
      </c>
      <c r="H375" s="115" t="s">
        <v>827</v>
      </c>
      <c r="I375" s="115"/>
      <c r="J375" s="116"/>
      <c r="K375" s="116"/>
      <c r="L375" s="116" t="s">
        <v>822</v>
      </c>
      <c r="M375" s="102">
        <v>0</v>
      </c>
      <c r="N375" s="104" t="s">
        <v>874</v>
      </c>
    </row>
    <row r="376" spans="1:14" s="104" customFormat="1" ht="11.4" customHeight="1" x14ac:dyDescent="0.25">
      <c r="A376" s="115" t="s">
        <v>828</v>
      </c>
      <c r="B376" s="115" t="s">
        <v>403</v>
      </c>
      <c r="C376" s="116" t="s">
        <v>829</v>
      </c>
      <c r="D376" s="117" t="s">
        <v>852</v>
      </c>
      <c r="E376" s="115" t="s">
        <v>405</v>
      </c>
      <c r="F376" s="115" t="s">
        <v>498</v>
      </c>
      <c r="G376" s="115" t="s">
        <v>827</v>
      </c>
      <c r="H376" s="115" t="s">
        <v>827</v>
      </c>
      <c r="I376" s="115"/>
      <c r="J376" s="116"/>
      <c r="K376" s="116"/>
      <c r="L376" s="116" t="s">
        <v>822</v>
      </c>
      <c r="M376" s="102">
        <v>0</v>
      </c>
      <c r="N376" s="104" t="s">
        <v>874</v>
      </c>
    </row>
    <row r="377" spans="1:14" s="104" customFormat="1" ht="11.4" customHeight="1" x14ac:dyDescent="0.25">
      <c r="A377" s="115" t="s">
        <v>830</v>
      </c>
      <c r="B377" s="115" t="s">
        <v>403</v>
      </c>
      <c r="C377" s="116" t="s">
        <v>824</v>
      </c>
      <c r="D377" s="117" t="s">
        <v>853</v>
      </c>
      <c r="E377" s="115" t="s">
        <v>405</v>
      </c>
      <c r="F377" s="116"/>
      <c r="G377" s="115" t="s">
        <v>414</v>
      </c>
      <c r="H377" s="115" t="s">
        <v>821</v>
      </c>
      <c r="I377" s="115"/>
      <c r="J377" s="116"/>
      <c r="K377" s="116"/>
      <c r="L377" s="116" t="s">
        <v>822</v>
      </c>
      <c r="M377" s="102">
        <v>0</v>
      </c>
      <c r="N377" s="104" t="s">
        <v>874</v>
      </c>
    </row>
    <row r="378" spans="1:14" s="104" customFormat="1" ht="11.4" customHeight="1" x14ac:dyDescent="0.25">
      <c r="A378" s="117" t="s">
        <v>854</v>
      </c>
      <c r="B378" s="117" t="s">
        <v>855</v>
      </c>
      <c r="C378" s="134" t="s">
        <v>856</v>
      </c>
      <c r="D378" s="117" t="s">
        <v>857</v>
      </c>
      <c r="E378" s="117" t="s">
        <v>858</v>
      </c>
      <c r="F378" s="116"/>
      <c r="G378" s="117" t="s">
        <v>859</v>
      </c>
      <c r="H378" s="117" t="s">
        <v>860</v>
      </c>
      <c r="I378" s="115"/>
      <c r="J378" s="116"/>
      <c r="K378" s="116"/>
      <c r="L378" s="134" t="s">
        <v>861</v>
      </c>
      <c r="M378" s="102">
        <v>0</v>
      </c>
      <c r="N378" s="104" t="s">
        <v>874</v>
      </c>
    </row>
    <row r="379" spans="1:14" s="138" customFormat="1" x14ac:dyDescent="0.25">
      <c r="A379" s="135"/>
      <c r="B379" s="135" t="s">
        <v>62</v>
      </c>
      <c r="C379" s="135"/>
      <c r="D379" s="135"/>
      <c r="E379" s="135"/>
      <c r="F379" s="135"/>
      <c r="G379" s="136"/>
      <c r="H379" s="136"/>
      <c r="I379" s="136"/>
      <c r="J379" s="135"/>
      <c r="K379" s="135"/>
      <c r="L379" s="135"/>
      <c r="M379" s="137">
        <f>SUM(M12:M378)</f>
        <v>63698.579999999944</v>
      </c>
    </row>
    <row r="381" spans="1:14" x14ac:dyDescent="0.25">
      <c r="D381" s="97" t="s">
        <v>876</v>
      </c>
    </row>
  </sheetData>
  <mergeCells count="13">
    <mergeCell ref="A1:K1"/>
    <mergeCell ref="L1:L4"/>
    <mergeCell ref="B2:D2"/>
    <mergeCell ref="F2:K2"/>
    <mergeCell ref="C3:D3"/>
    <mergeCell ref="E3:G3"/>
    <mergeCell ref="H3:K3"/>
    <mergeCell ref="A4:A10"/>
    <mergeCell ref="B4:B10"/>
    <mergeCell ref="C4:D10"/>
    <mergeCell ref="E4:G10"/>
    <mergeCell ref="I4:K10"/>
    <mergeCell ref="L5:L10"/>
  </mergeCells>
  <hyperlinks>
    <hyperlink ref="L5" r:id="rId1" display="http://www.buckleygrayyeoman.com/" xr:uid="{B0109B16-08FC-4618-BB1C-EB28866C3BF6}"/>
  </hyperlinks>
  <pageMargins left="0.7" right="0.7" top="0.75" bottom="0.75" header="0.3" footer="0.3"/>
  <pageSetup paperSize="9" scale="61" fitToHeight="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9CABB-AE73-49FD-824D-56C5FEEFDF0E}">
  <sheetPr>
    <pageSetUpPr fitToPage="1"/>
  </sheetPr>
  <dimension ref="A1:Q381"/>
  <sheetViews>
    <sheetView topLeftCell="A232" workbookViewId="0">
      <selection activeCell="M352" sqref="M352"/>
    </sheetView>
  </sheetViews>
  <sheetFormatPr defaultColWidth="9.109375" defaultRowHeight="13.2" x14ac:dyDescent="0.25"/>
  <cols>
    <col min="1" max="2" width="9" style="77" customWidth="1"/>
    <col min="3" max="3" width="24.5546875" style="77" bestFit="1" customWidth="1"/>
    <col min="4" max="4" width="21.6640625" style="77" bestFit="1" customWidth="1"/>
    <col min="5" max="5" width="9.88671875" style="77" customWidth="1"/>
    <col min="6" max="6" width="10.88671875" style="77" customWidth="1"/>
    <col min="7" max="8" width="15" style="87" customWidth="1"/>
    <col min="9" max="9" width="10.44140625" style="87" customWidth="1"/>
    <col min="10" max="10" width="7" style="77" customWidth="1"/>
    <col min="11" max="11" width="9.33203125" style="77" customWidth="1"/>
    <col min="12" max="12" width="46.109375" style="77" customWidth="1"/>
    <col min="13" max="13" width="9.88671875" style="354" customWidth="1"/>
    <col min="14" max="14" width="9.109375" style="98" hidden="1" customWidth="1"/>
    <col min="15" max="15" width="0" style="98" hidden="1" customWidth="1"/>
    <col min="16" max="16" width="32.33203125" style="77" customWidth="1"/>
    <col min="17" max="17" width="9.109375" style="339"/>
    <col min="18" max="16384" width="9.109375" style="77"/>
  </cols>
  <sheetData>
    <row r="1" spans="1:17" ht="27.9" customHeight="1" x14ac:dyDescent="0.25">
      <c r="A1" s="408" t="s">
        <v>214</v>
      </c>
      <c r="B1" s="409"/>
      <c r="C1" s="409"/>
      <c r="D1" s="409"/>
      <c r="E1" s="409"/>
      <c r="F1" s="409"/>
      <c r="G1" s="409"/>
      <c r="H1" s="409"/>
      <c r="I1" s="409"/>
      <c r="J1" s="409"/>
      <c r="K1" s="410"/>
      <c r="L1" s="411"/>
      <c r="M1" s="352"/>
    </row>
    <row r="2" spans="1:17" ht="12.75" customHeight="1" x14ac:dyDescent="0.25">
      <c r="A2" s="78" t="s">
        <v>215</v>
      </c>
      <c r="B2" s="414" t="s">
        <v>216</v>
      </c>
      <c r="C2" s="415"/>
      <c r="D2" s="416"/>
      <c r="E2" s="78" t="s">
        <v>217</v>
      </c>
      <c r="F2" s="417"/>
      <c r="G2" s="418"/>
      <c r="H2" s="418"/>
      <c r="I2" s="418"/>
      <c r="J2" s="418"/>
      <c r="K2" s="419"/>
      <c r="L2" s="412"/>
      <c r="M2" s="352"/>
    </row>
    <row r="3" spans="1:17" ht="12.6" customHeight="1" x14ac:dyDescent="0.25">
      <c r="A3" s="79" t="s">
        <v>218</v>
      </c>
      <c r="B3" s="78" t="s">
        <v>219</v>
      </c>
      <c r="C3" s="420" t="s">
        <v>220</v>
      </c>
      <c r="D3" s="421"/>
      <c r="E3" s="420" t="s">
        <v>221</v>
      </c>
      <c r="F3" s="422"/>
      <c r="G3" s="421"/>
      <c r="H3" s="423" t="s">
        <v>222</v>
      </c>
      <c r="I3" s="424"/>
      <c r="J3" s="424"/>
      <c r="K3" s="425"/>
      <c r="L3" s="412"/>
      <c r="M3" s="352"/>
    </row>
    <row r="4" spans="1:17" ht="12.6" customHeight="1" x14ac:dyDescent="0.25">
      <c r="A4" s="411" t="s">
        <v>223</v>
      </c>
      <c r="B4" s="426" t="s">
        <v>224</v>
      </c>
      <c r="C4" s="429" t="s">
        <v>225</v>
      </c>
      <c r="D4" s="430"/>
      <c r="E4" s="429" t="s">
        <v>226</v>
      </c>
      <c r="F4" s="434"/>
      <c r="G4" s="430"/>
      <c r="H4" s="88"/>
      <c r="I4" s="429" t="s">
        <v>227</v>
      </c>
      <c r="J4" s="434"/>
      <c r="K4" s="430"/>
      <c r="L4" s="413"/>
      <c r="M4" s="352"/>
    </row>
    <row r="5" spans="1:17" ht="12.75" customHeight="1" x14ac:dyDescent="0.25">
      <c r="A5" s="412"/>
      <c r="B5" s="427"/>
      <c r="C5" s="431"/>
      <c r="D5" s="382"/>
      <c r="E5" s="431"/>
      <c r="F5" s="435"/>
      <c r="G5" s="382"/>
      <c r="H5" s="89"/>
      <c r="I5" s="431"/>
      <c r="J5" s="435"/>
      <c r="K5" s="382"/>
      <c r="L5" s="411" t="s">
        <v>228</v>
      </c>
      <c r="M5" s="352"/>
    </row>
    <row r="6" spans="1:17" ht="12.6" customHeight="1" x14ac:dyDescent="0.25">
      <c r="A6" s="412"/>
      <c r="B6" s="427"/>
      <c r="C6" s="431"/>
      <c r="D6" s="382"/>
      <c r="E6" s="431"/>
      <c r="F6" s="435"/>
      <c r="G6" s="382"/>
      <c r="H6" s="90"/>
      <c r="I6" s="431"/>
      <c r="J6" s="435"/>
      <c r="K6" s="382"/>
      <c r="L6" s="412"/>
      <c r="M6" s="352"/>
    </row>
    <row r="7" spans="1:17" ht="12.6" customHeight="1" x14ac:dyDescent="0.25">
      <c r="A7" s="412"/>
      <c r="B7" s="427"/>
      <c r="C7" s="431"/>
      <c r="D7" s="382"/>
      <c r="E7" s="431"/>
      <c r="F7" s="435"/>
      <c r="G7" s="382"/>
      <c r="H7" s="91"/>
      <c r="I7" s="431"/>
      <c r="J7" s="435"/>
      <c r="K7" s="382"/>
      <c r="L7" s="412"/>
      <c r="M7" s="352"/>
    </row>
    <row r="8" spans="1:17" ht="12.6" customHeight="1" x14ac:dyDescent="0.25">
      <c r="A8" s="412"/>
      <c r="B8" s="427"/>
      <c r="C8" s="431"/>
      <c r="D8" s="382"/>
      <c r="E8" s="431"/>
      <c r="F8" s="435"/>
      <c r="G8" s="382"/>
      <c r="H8" s="92"/>
      <c r="I8" s="431"/>
      <c r="J8" s="435"/>
      <c r="K8" s="382"/>
      <c r="L8" s="412"/>
      <c r="M8" s="352"/>
    </row>
    <row r="9" spans="1:17" ht="12.6" customHeight="1" x14ac:dyDescent="0.25">
      <c r="A9" s="412"/>
      <c r="B9" s="427"/>
      <c r="C9" s="431"/>
      <c r="D9" s="382"/>
      <c r="E9" s="431"/>
      <c r="F9" s="435"/>
      <c r="G9" s="382"/>
      <c r="H9" s="93"/>
      <c r="I9" s="431"/>
      <c r="J9" s="435"/>
      <c r="K9" s="382"/>
      <c r="L9" s="412"/>
      <c r="M9" s="352"/>
    </row>
    <row r="10" spans="1:17" ht="12.15" customHeight="1" x14ac:dyDescent="0.25">
      <c r="A10" s="413"/>
      <c r="B10" s="428"/>
      <c r="C10" s="432"/>
      <c r="D10" s="433"/>
      <c r="E10" s="432"/>
      <c r="F10" s="383"/>
      <c r="G10" s="433"/>
      <c r="H10" s="94"/>
      <c r="I10" s="432"/>
      <c r="J10" s="383"/>
      <c r="K10" s="433"/>
      <c r="L10" s="413"/>
      <c r="M10" s="352"/>
    </row>
    <row r="11" spans="1:17" ht="42" x14ac:dyDescent="0.25">
      <c r="A11" s="80" t="s">
        <v>229</v>
      </c>
      <c r="B11" s="81" t="s">
        <v>230</v>
      </c>
      <c r="C11" s="82" t="s">
        <v>231</v>
      </c>
      <c r="D11" s="83" t="s">
        <v>232</v>
      </c>
      <c r="E11" s="84" t="s">
        <v>233</v>
      </c>
      <c r="F11" s="85" t="s">
        <v>234</v>
      </c>
      <c r="G11" s="80" t="s">
        <v>235</v>
      </c>
      <c r="H11" s="80" t="s">
        <v>236</v>
      </c>
      <c r="I11" s="80" t="s">
        <v>237</v>
      </c>
      <c r="J11" s="80" t="s">
        <v>238</v>
      </c>
      <c r="K11" s="85" t="s">
        <v>239</v>
      </c>
      <c r="L11" s="80" t="s">
        <v>240</v>
      </c>
      <c r="M11" s="353" t="s">
        <v>1647</v>
      </c>
      <c r="N11" s="350"/>
      <c r="O11" s="350"/>
      <c r="P11" s="257" t="s">
        <v>242</v>
      </c>
    </row>
    <row r="12" spans="1:17" s="104" customFormat="1" ht="20.399999999999999" x14ac:dyDescent="0.25">
      <c r="A12" s="100" t="s">
        <v>249</v>
      </c>
      <c r="B12" s="100" t="s">
        <v>250</v>
      </c>
      <c r="C12" s="101" t="s">
        <v>251</v>
      </c>
      <c r="D12" s="100" t="s">
        <v>252</v>
      </c>
      <c r="E12" s="101"/>
      <c r="F12" s="100" t="s">
        <v>253</v>
      </c>
      <c r="G12" s="100" t="s">
        <v>254</v>
      </c>
      <c r="H12" s="100" t="s">
        <v>254</v>
      </c>
      <c r="I12" s="100" t="s">
        <v>255</v>
      </c>
      <c r="J12" s="100" t="s">
        <v>256</v>
      </c>
      <c r="K12" s="100" t="s">
        <v>257</v>
      </c>
      <c r="L12" s="101"/>
      <c r="M12" s="355">
        <v>473.28</v>
      </c>
      <c r="N12" s="245">
        <v>501.95</v>
      </c>
      <c r="O12" s="245">
        <v>522.87</v>
      </c>
      <c r="P12" s="246" t="s">
        <v>1651</v>
      </c>
      <c r="Q12" s="338"/>
    </row>
    <row r="13" spans="1:17" s="104" customFormat="1" ht="20.399999999999999" x14ac:dyDescent="0.25">
      <c r="A13" s="100" t="s">
        <v>258</v>
      </c>
      <c r="B13" s="100" t="s">
        <v>250</v>
      </c>
      <c r="C13" s="101" t="s">
        <v>259</v>
      </c>
      <c r="D13" s="100" t="s">
        <v>252</v>
      </c>
      <c r="E13" s="101"/>
      <c r="F13" s="101"/>
      <c r="G13" s="100" t="s">
        <v>254</v>
      </c>
      <c r="H13" s="100" t="s">
        <v>254</v>
      </c>
      <c r="I13" s="100"/>
      <c r="J13" s="100" t="s">
        <v>256</v>
      </c>
      <c r="K13" s="101"/>
      <c r="L13" s="101"/>
      <c r="M13" s="355">
        <v>473.28</v>
      </c>
      <c r="N13" s="245">
        <v>501.95</v>
      </c>
      <c r="O13" s="245">
        <v>522.87</v>
      </c>
      <c r="P13" s="246" t="s">
        <v>1651</v>
      </c>
      <c r="Q13" s="338"/>
    </row>
    <row r="14" spans="1:17" s="104" customFormat="1" ht="20.399999999999999" x14ac:dyDescent="0.25">
      <c r="A14" s="100" t="s">
        <v>260</v>
      </c>
      <c r="B14" s="100" t="s">
        <v>243</v>
      </c>
      <c r="C14" s="101" t="s">
        <v>261</v>
      </c>
      <c r="D14" s="100" t="s">
        <v>262</v>
      </c>
      <c r="E14" s="101"/>
      <c r="F14" s="101"/>
      <c r="G14" s="100" t="s">
        <v>254</v>
      </c>
      <c r="H14" s="100" t="s">
        <v>254</v>
      </c>
      <c r="I14" s="100" t="s">
        <v>255</v>
      </c>
      <c r="J14" s="101"/>
      <c r="K14" s="101"/>
      <c r="L14" s="101"/>
      <c r="M14" s="355">
        <v>448.27</v>
      </c>
      <c r="N14" s="245">
        <v>478.6</v>
      </c>
      <c r="O14" s="245">
        <v>499.88</v>
      </c>
      <c r="P14" s="246" t="s">
        <v>1651</v>
      </c>
      <c r="Q14" s="338"/>
    </row>
    <row r="15" spans="1:17" s="104" customFormat="1" ht="20.399999999999999" x14ac:dyDescent="0.25">
      <c r="A15" s="100" t="s">
        <v>263</v>
      </c>
      <c r="B15" s="100" t="s">
        <v>243</v>
      </c>
      <c r="C15" s="101" t="s">
        <v>264</v>
      </c>
      <c r="D15" s="100" t="s">
        <v>265</v>
      </c>
      <c r="E15" s="101"/>
      <c r="F15" s="101"/>
      <c r="G15" s="100" t="s">
        <v>254</v>
      </c>
      <c r="H15" s="100" t="s">
        <v>254</v>
      </c>
      <c r="I15" s="100" t="s">
        <v>255</v>
      </c>
      <c r="J15" s="100" t="s">
        <v>256</v>
      </c>
      <c r="K15" s="101"/>
      <c r="L15" s="101"/>
      <c r="M15" s="355">
        <v>478.14</v>
      </c>
      <c r="N15" s="245">
        <v>507.71</v>
      </c>
      <c r="O15" s="245">
        <v>528.82000000000005</v>
      </c>
      <c r="P15" s="246" t="s">
        <v>1651</v>
      </c>
      <c r="Q15" s="338"/>
    </row>
    <row r="16" spans="1:17" s="104" customFormat="1" ht="11.4" customHeight="1" x14ac:dyDescent="0.25">
      <c r="A16" s="105" t="s">
        <v>266</v>
      </c>
      <c r="B16" s="105" t="s">
        <v>267</v>
      </c>
      <c r="C16" s="106" t="s">
        <v>268</v>
      </c>
      <c r="D16" s="105" t="s">
        <v>269</v>
      </c>
      <c r="E16" s="106"/>
      <c r="F16" s="106"/>
      <c r="G16" s="105" t="s">
        <v>270</v>
      </c>
      <c r="H16" s="105" t="s">
        <v>270</v>
      </c>
      <c r="I16" s="105"/>
      <c r="J16" s="106"/>
      <c r="K16" s="106"/>
      <c r="L16" s="106"/>
      <c r="M16" s="336">
        <f>SUM(O16)</f>
        <v>175.78396800000002</v>
      </c>
      <c r="N16" s="245">
        <v>181.52</v>
      </c>
      <c r="O16" s="336">
        <f t="shared" ref="O16:O76" si="0">SUM(N16)*0.9684</f>
        <v>175.78396800000002</v>
      </c>
      <c r="P16" s="337" t="s">
        <v>1378</v>
      </c>
    </row>
    <row r="17" spans="1:16" s="104" customFormat="1" ht="11.4" customHeight="1" x14ac:dyDescent="0.25">
      <c r="A17" s="105" t="s">
        <v>271</v>
      </c>
      <c r="B17" s="105" t="s">
        <v>267</v>
      </c>
      <c r="C17" s="106" t="s">
        <v>272</v>
      </c>
      <c r="D17" s="105" t="s">
        <v>269</v>
      </c>
      <c r="E17" s="106"/>
      <c r="F17" s="106"/>
      <c r="G17" s="105" t="s">
        <v>270</v>
      </c>
      <c r="H17" s="105" t="s">
        <v>270</v>
      </c>
      <c r="I17" s="105"/>
      <c r="J17" s="106"/>
      <c r="K17" s="106"/>
      <c r="L17" s="106"/>
      <c r="M17" s="336">
        <f t="shared" ref="M17:M39" si="1">SUM(O17)</f>
        <v>175.78396800000002</v>
      </c>
      <c r="N17" s="245">
        <v>181.52</v>
      </c>
      <c r="O17" s="336">
        <f t="shared" si="0"/>
        <v>175.78396800000002</v>
      </c>
      <c r="P17" s="337" t="s">
        <v>1378</v>
      </c>
    </row>
    <row r="18" spans="1:16" s="104" customFormat="1" ht="11.4" customHeight="1" x14ac:dyDescent="0.25">
      <c r="A18" s="105" t="s">
        <v>273</v>
      </c>
      <c r="B18" s="105" t="s">
        <v>267</v>
      </c>
      <c r="C18" s="106" t="s">
        <v>274</v>
      </c>
      <c r="D18" s="105" t="s">
        <v>269</v>
      </c>
      <c r="E18" s="106"/>
      <c r="F18" s="106"/>
      <c r="G18" s="105" t="s">
        <v>270</v>
      </c>
      <c r="H18" s="105" t="s">
        <v>270</v>
      </c>
      <c r="I18" s="105"/>
      <c r="J18" s="106"/>
      <c r="K18" s="106"/>
      <c r="L18" s="106"/>
      <c r="M18" s="336">
        <f t="shared" si="1"/>
        <v>175.78396800000002</v>
      </c>
      <c r="N18" s="245">
        <v>181.52</v>
      </c>
      <c r="O18" s="336">
        <f t="shared" si="0"/>
        <v>175.78396800000002</v>
      </c>
      <c r="P18" s="337" t="s">
        <v>1378</v>
      </c>
    </row>
    <row r="19" spans="1:16" s="104" customFormat="1" ht="11.4" customHeight="1" x14ac:dyDescent="0.25">
      <c r="A19" s="105" t="s">
        <v>275</v>
      </c>
      <c r="B19" s="105" t="s">
        <v>276</v>
      </c>
      <c r="C19" s="106" t="s">
        <v>277</v>
      </c>
      <c r="D19" s="105" t="s">
        <v>278</v>
      </c>
      <c r="E19" s="106"/>
      <c r="F19" s="105" t="s">
        <v>253</v>
      </c>
      <c r="G19" s="105" t="s">
        <v>270</v>
      </c>
      <c r="H19" s="105" t="s">
        <v>270</v>
      </c>
      <c r="I19" s="105" t="s">
        <v>255</v>
      </c>
      <c r="J19" s="105" t="s">
        <v>256</v>
      </c>
      <c r="K19" s="106"/>
      <c r="L19" s="106"/>
      <c r="M19" s="336">
        <f t="shared" si="1"/>
        <v>249.09184800000003</v>
      </c>
      <c r="N19" s="245">
        <v>257.22000000000003</v>
      </c>
      <c r="O19" s="336">
        <f t="shared" si="0"/>
        <v>249.09184800000003</v>
      </c>
      <c r="P19" s="337" t="s">
        <v>1378</v>
      </c>
    </row>
    <row r="20" spans="1:16" s="104" customFormat="1" ht="11.4" customHeight="1" x14ac:dyDescent="0.25">
      <c r="A20" s="105" t="s">
        <v>279</v>
      </c>
      <c r="B20" s="105" t="s">
        <v>276</v>
      </c>
      <c r="C20" s="106" t="s">
        <v>280</v>
      </c>
      <c r="D20" s="105" t="s">
        <v>281</v>
      </c>
      <c r="E20" s="106"/>
      <c r="F20" s="105" t="s">
        <v>253</v>
      </c>
      <c r="G20" s="105" t="s">
        <v>270</v>
      </c>
      <c r="H20" s="105" t="s">
        <v>270</v>
      </c>
      <c r="I20" s="105" t="s">
        <v>255</v>
      </c>
      <c r="J20" s="106"/>
      <c r="K20" s="106"/>
      <c r="L20" s="106"/>
      <c r="M20" s="336">
        <f t="shared" si="1"/>
        <v>193.61221200000003</v>
      </c>
      <c r="N20" s="245">
        <v>199.93</v>
      </c>
      <c r="O20" s="336">
        <f t="shared" si="0"/>
        <v>193.61221200000003</v>
      </c>
      <c r="P20" s="337" t="s">
        <v>1378</v>
      </c>
    </row>
    <row r="21" spans="1:16" s="104" customFormat="1" ht="11.4" customHeight="1" x14ac:dyDescent="0.25">
      <c r="A21" s="105" t="s">
        <v>282</v>
      </c>
      <c r="B21" s="105" t="s">
        <v>276</v>
      </c>
      <c r="C21" s="106" t="s">
        <v>283</v>
      </c>
      <c r="D21" s="105" t="s">
        <v>284</v>
      </c>
      <c r="E21" s="106"/>
      <c r="F21" s="105" t="s">
        <v>253</v>
      </c>
      <c r="G21" s="105" t="s">
        <v>270</v>
      </c>
      <c r="H21" s="105" t="s">
        <v>270</v>
      </c>
      <c r="I21" s="105" t="s">
        <v>255</v>
      </c>
      <c r="J21" s="106"/>
      <c r="K21" s="105" t="s">
        <v>257</v>
      </c>
      <c r="L21" s="106"/>
      <c r="M21" s="336">
        <f t="shared" si="1"/>
        <v>193.61221200000003</v>
      </c>
      <c r="N21" s="245">
        <v>199.93</v>
      </c>
      <c r="O21" s="336">
        <f t="shared" si="0"/>
        <v>193.61221200000003</v>
      </c>
      <c r="P21" s="337" t="s">
        <v>1378</v>
      </c>
    </row>
    <row r="22" spans="1:16" s="104" customFormat="1" ht="11.4" customHeight="1" x14ac:dyDescent="0.25">
      <c r="A22" s="105" t="s">
        <v>285</v>
      </c>
      <c r="B22" s="105" t="s">
        <v>267</v>
      </c>
      <c r="C22" s="106" t="s">
        <v>286</v>
      </c>
      <c r="D22" s="105" t="s">
        <v>287</v>
      </c>
      <c r="E22" s="106"/>
      <c r="F22" s="106"/>
      <c r="G22" s="105" t="s">
        <v>270</v>
      </c>
      <c r="H22" s="105" t="s">
        <v>270</v>
      </c>
      <c r="I22" s="105"/>
      <c r="J22" s="105" t="s">
        <v>256</v>
      </c>
      <c r="K22" s="106"/>
      <c r="L22" s="106"/>
      <c r="M22" s="336">
        <f t="shared" si="1"/>
        <v>237.95524800000001</v>
      </c>
      <c r="N22" s="245">
        <v>245.72</v>
      </c>
      <c r="O22" s="336">
        <f t="shared" si="0"/>
        <v>237.95524800000001</v>
      </c>
      <c r="P22" s="337" t="s">
        <v>1378</v>
      </c>
    </row>
    <row r="23" spans="1:16" s="104" customFormat="1" ht="11.4" customHeight="1" x14ac:dyDescent="0.25">
      <c r="A23" s="105" t="s">
        <v>288</v>
      </c>
      <c r="B23" s="105" t="s">
        <v>289</v>
      </c>
      <c r="C23" s="106" t="s">
        <v>290</v>
      </c>
      <c r="D23" s="105" t="s">
        <v>284</v>
      </c>
      <c r="E23" s="106"/>
      <c r="F23" s="105" t="s">
        <v>253</v>
      </c>
      <c r="G23" s="105" t="s">
        <v>270</v>
      </c>
      <c r="H23" s="105" t="s">
        <v>270</v>
      </c>
      <c r="I23" s="105"/>
      <c r="J23" s="105" t="s">
        <v>256</v>
      </c>
      <c r="K23" s="106"/>
      <c r="L23" s="106"/>
      <c r="M23" s="336">
        <f t="shared" si="1"/>
        <v>258.65964000000002</v>
      </c>
      <c r="N23" s="245">
        <v>267.10000000000002</v>
      </c>
      <c r="O23" s="336">
        <f t="shared" si="0"/>
        <v>258.65964000000002</v>
      </c>
      <c r="P23" s="337" t="s">
        <v>1378</v>
      </c>
    </row>
    <row r="24" spans="1:16" s="104" customFormat="1" ht="11.4" customHeight="1" x14ac:dyDescent="0.25">
      <c r="A24" s="105" t="s">
        <v>291</v>
      </c>
      <c r="B24" s="105" t="s">
        <v>267</v>
      </c>
      <c r="C24" s="106" t="s">
        <v>292</v>
      </c>
      <c r="D24" s="105" t="s">
        <v>287</v>
      </c>
      <c r="E24" s="106"/>
      <c r="F24" s="106"/>
      <c r="G24" s="105" t="s">
        <v>270</v>
      </c>
      <c r="H24" s="105" t="s">
        <v>270</v>
      </c>
      <c r="I24" s="105"/>
      <c r="J24" s="105" t="s">
        <v>256</v>
      </c>
      <c r="K24" s="106"/>
      <c r="L24" s="106"/>
      <c r="M24" s="336">
        <f t="shared" si="1"/>
        <v>237.95524800000001</v>
      </c>
      <c r="N24" s="245">
        <v>245.72</v>
      </c>
      <c r="O24" s="336">
        <f t="shared" si="0"/>
        <v>237.95524800000001</v>
      </c>
      <c r="P24" s="337" t="s">
        <v>1378</v>
      </c>
    </row>
    <row r="25" spans="1:16" s="104" customFormat="1" ht="11.4" customHeight="1" x14ac:dyDescent="0.25">
      <c r="A25" s="105" t="s">
        <v>293</v>
      </c>
      <c r="B25" s="105" t="s">
        <v>276</v>
      </c>
      <c r="C25" s="106" t="s">
        <v>294</v>
      </c>
      <c r="D25" s="105" t="s">
        <v>284</v>
      </c>
      <c r="E25" s="106"/>
      <c r="F25" s="105" t="s">
        <v>253</v>
      </c>
      <c r="G25" s="105" t="s">
        <v>270</v>
      </c>
      <c r="H25" s="105" t="s">
        <v>270</v>
      </c>
      <c r="I25" s="105" t="s">
        <v>255</v>
      </c>
      <c r="J25" s="105" t="s">
        <v>256</v>
      </c>
      <c r="K25" s="106"/>
      <c r="L25" s="106"/>
      <c r="M25" s="336">
        <f t="shared" si="1"/>
        <v>258.65964000000002</v>
      </c>
      <c r="N25" s="245">
        <v>267.10000000000002</v>
      </c>
      <c r="O25" s="336">
        <f t="shared" si="0"/>
        <v>258.65964000000002</v>
      </c>
      <c r="P25" s="337" t="s">
        <v>1378</v>
      </c>
    </row>
    <row r="26" spans="1:16" s="104" customFormat="1" ht="11.4" customHeight="1" x14ac:dyDescent="0.25">
      <c r="A26" s="105" t="s">
        <v>295</v>
      </c>
      <c r="B26" s="105" t="s">
        <v>289</v>
      </c>
      <c r="C26" s="106" t="s">
        <v>286</v>
      </c>
      <c r="D26" s="105" t="s">
        <v>287</v>
      </c>
      <c r="E26" s="106"/>
      <c r="F26" s="106"/>
      <c r="G26" s="105" t="s">
        <v>270</v>
      </c>
      <c r="H26" s="105" t="s">
        <v>270</v>
      </c>
      <c r="I26" s="105"/>
      <c r="J26" s="105" t="s">
        <v>256</v>
      </c>
      <c r="K26" s="106"/>
      <c r="L26" s="106"/>
      <c r="M26" s="336">
        <f t="shared" si="1"/>
        <v>236.94811200000001</v>
      </c>
      <c r="N26" s="245">
        <v>244.68</v>
      </c>
      <c r="O26" s="336">
        <f t="shared" si="0"/>
        <v>236.94811200000001</v>
      </c>
      <c r="P26" s="337" t="s">
        <v>1378</v>
      </c>
    </row>
    <row r="27" spans="1:16" s="104" customFormat="1" ht="11.4" customHeight="1" x14ac:dyDescent="0.25">
      <c r="A27" s="105" t="s">
        <v>296</v>
      </c>
      <c r="B27" s="105" t="s">
        <v>289</v>
      </c>
      <c r="C27" s="106" t="s">
        <v>297</v>
      </c>
      <c r="D27" s="105" t="s">
        <v>284</v>
      </c>
      <c r="E27" s="106"/>
      <c r="F27" s="105" t="s">
        <v>253</v>
      </c>
      <c r="G27" s="105" t="s">
        <v>270</v>
      </c>
      <c r="H27" s="105" t="s">
        <v>270</v>
      </c>
      <c r="I27" s="105"/>
      <c r="J27" s="105" t="s">
        <v>256</v>
      </c>
      <c r="K27" s="106"/>
      <c r="L27" s="106"/>
      <c r="M27" s="336">
        <f t="shared" si="1"/>
        <v>258.65964000000002</v>
      </c>
      <c r="N27" s="245">
        <v>267.10000000000002</v>
      </c>
      <c r="O27" s="336">
        <f t="shared" si="0"/>
        <v>258.65964000000002</v>
      </c>
      <c r="P27" s="337" t="s">
        <v>1378</v>
      </c>
    </row>
    <row r="28" spans="1:16" s="104" customFormat="1" ht="11.4" customHeight="1" x14ac:dyDescent="0.25">
      <c r="A28" s="105" t="s">
        <v>298</v>
      </c>
      <c r="B28" s="105" t="s">
        <v>289</v>
      </c>
      <c r="C28" s="106" t="s">
        <v>299</v>
      </c>
      <c r="D28" s="105" t="s">
        <v>284</v>
      </c>
      <c r="E28" s="106"/>
      <c r="F28" s="105" t="s">
        <v>253</v>
      </c>
      <c r="G28" s="105" t="s">
        <v>270</v>
      </c>
      <c r="H28" s="105" t="s">
        <v>270</v>
      </c>
      <c r="I28" s="105"/>
      <c r="J28" s="105" t="s">
        <v>256</v>
      </c>
      <c r="K28" s="106"/>
      <c r="L28" s="106"/>
      <c r="M28" s="336">
        <f t="shared" si="1"/>
        <v>258.65964000000002</v>
      </c>
      <c r="N28" s="245">
        <v>267.10000000000002</v>
      </c>
      <c r="O28" s="336">
        <f t="shared" si="0"/>
        <v>258.65964000000002</v>
      </c>
      <c r="P28" s="337" t="s">
        <v>1378</v>
      </c>
    </row>
    <row r="29" spans="1:16" s="104" customFormat="1" ht="11.4" customHeight="1" x14ac:dyDescent="0.25">
      <c r="A29" s="105" t="s">
        <v>300</v>
      </c>
      <c r="B29" s="105" t="s">
        <v>267</v>
      </c>
      <c r="C29" s="106" t="s">
        <v>301</v>
      </c>
      <c r="D29" s="105" t="s">
        <v>302</v>
      </c>
      <c r="E29" s="106"/>
      <c r="F29" s="106"/>
      <c r="G29" s="105" t="s">
        <v>270</v>
      </c>
      <c r="H29" s="105" t="s">
        <v>270</v>
      </c>
      <c r="I29" s="105"/>
      <c r="J29" s="106"/>
      <c r="K29" s="106"/>
      <c r="L29" s="106"/>
      <c r="M29" s="336">
        <f t="shared" si="1"/>
        <v>176.01638399999999</v>
      </c>
      <c r="N29" s="245">
        <v>181.76</v>
      </c>
      <c r="O29" s="336">
        <f t="shared" si="0"/>
        <v>176.01638399999999</v>
      </c>
      <c r="P29" s="337" t="s">
        <v>1378</v>
      </c>
    </row>
    <row r="30" spans="1:16" s="104" customFormat="1" ht="11.4" customHeight="1" x14ac:dyDescent="0.25">
      <c r="A30" s="105" t="s">
        <v>303</v>
      </c>
      <c r="B30" s="105" t="s">
        <v>276</v>
      </c>
      <c r="C30" s="106" t="s">
        <v>304</v>
      </c>
      <c r="D30" s="105" t="s">
        <v>284</v>
      </c>
      <c r="E30" s="106"/>
      <c r="F30" s="105" t="s">
        <v>253</v>
      </c>
      <c r="G30" s="105" t="s">
        <v>270</v>
      </c>
      <c r="H30" s="105" t="s">
        <v>270</v>
      </c>
      <c r="I30" s="105" t="s">
        <v>255</v>
      </c>
      <c r="J30" s="106"/>
      <c r="K30" s="106"/>
      <c r="L30" s="106"/>
      <c r="M30" s="336">
        <f t="shared" si="1"/>
        <v>193.61221200000003</v>
      </c>
      <c r="N30" s="245">
        <v>199.93</v>
      </c>
      <c r="O30" s="336">
        <f t="shared" si="0"/>
        <v>193.61221200000003</v>
      </c>
      <c r="P30" s="337" t="s">
        <v>1378</v>
      </c>
    </row>
    <row r="31" spans="1:16" s="104" customFormat="1" ht="11.4" customHeight="1" x14ac:dyDescent="0.25">
      <c r="A31" s="107" t="s">
        <v>305</v>
      </c>
      <c r="B31" s="107" t="s">
        <v>306</v>
      </c>
      <c r="C31" s="108"/>
      <c r="D31" s="108"/>
      <c r="E31" s="108"/>
      <c r="F31" s="108"/>
      <c r="G31" s="107"/>
      <c r="H31" s="107"/>
      <c r="I31" s="107"/>
      <c r="J31" s="108"/>
      <c r="K31" s="108"/>
      <c r="L31" s="108"/>
      <c r="M31" s="336">
        <f t="shared" si="1"/>
        <v>0</v>
      </c>
      <c r="N31" s="102"/>
      <c r="O31" s="336">
        <f t="shared" si="0"/>
        <v>0</v>
      </c>
    </row>
    <row r="32" spans="1:16" s="104" customFormat="1" ht="11.4" customHeight="1" x14ac:dyDescent="0.25">
      <c r="A32" s="105" t="s">
        <v>307</v>
      </c>
      <c r="B32" s="105" t="s">
        <v>289</v>
      </c>
      <c r="C32" s="106" t="s">
        <v>308</v>
      </c>
      <c r="D32" s="105" t="s">
        <v>284</v>
      </c>
      <c r="E32" s="106"/>
      <c r="F32" s="105" t="s">
        <v>253</v>
      </c>
      <c r="G32" s="105" t="s">
        <v>270</v>
      </c>
      <c r="H32" s="105" t="s">
        <v>270</v>
      </c>
      <c r="I32" s="105"/>
      <c r="J32" s="105" t="s">
        <v>256</v>
      </c>
      <c r="K32" s="106"/>
      <c r="L32" s="106"/>
      <c r="M32" s="336">
        <f t="shared" si="1"/>
        <v>258.65964000000002</v>
      </c>
      <c r="N32" s="245">
        <v>267.10000000000002</v>
      </c>
      <c r="O32" s="336">
        <f t="shared" si="0"/>
        <v>258.65964000000002</v>
      </c>
      <c r="P32" s="337" t="s">
        <v>1378</v>
      </c>
    </row>
    <row r="33" spans="1:17" s="104" customFormat="1" ht="11.4" customHeight="1" x14ac:dyDescent="0.25">
      <c r="A33" s="105" t="s">
        <v>309</v>
      </c>
      <c r="B33" s="105" t="s">
        <v>289</v>
      </c>
      <c r="C33" s="106" t="s">
        <v>310</v>
      </c>
      <c r="D33" s="105" t="s">
        <v>284</v>
      </c>
      <c r="E33" s="106"/>
      <c r="F33" s="105" t="s">
        <v>253</v>
      </c>
      <c r="G33" s="105" t="s">
        <v>270</v>
      </c>
      <c r="H33" s="105" t="s">
        <v>270</v>
      </c>
      <c r="I33" s="105"/>
      <c r="J33" s="105" t="s">
        <v>256</v>
      </c>
      <c r="K33" s="106"/>
      <c r="L33" s="106"/>
      <c r="M33" s="336">
        <f t="shared" si="1"/>
        <v>258.65964000000002</v>
      </c>
      <c r="N33" s="245">
        <v>267.10000000000002</v>
      </c>
      <c r="O33" s="336">
        <f t="shared" si="0"/>
        <v>258.65964000000002</v>
      </c>
      <c r="P33" s="337" t="s">
        <v>1378</v>
      </c>
    </row>
    <row r="34" spans="1:17" s="104" customFormat="1" ht="11.4" customHeight="1" x14ac:dyDescent="0.25">
      <c r="A34" s="105" t="s">
        <v>311</v>
      </c>
      <c r="B34" s="105" t="s">
        <v>267</v>
      </c>
      <c r="C34" s="106" t="s">
        <v>312</v>
      </c>
      <c r="D34" s="105" t="s">
        <v>287</v>
      </c>
      <c r="E34" s="106"/>
      <c r="F34" s="106"/>
      <c r="G34" s="105" t="s">
        <v>270</v>
      </c>
      <c r="H34" s="105" t="s">
        <v>270</v>
      </c>
      <c r="I34" s="105"/>
      <c r="J34" s="105" t="s">
        <v>256</v>
      </c>
      <c r="K34" s="106"/>
      <c r="L34" s="106"/>
      <c r="M34" s="336">
        <f t="shared" si="1"/>
        <v>237.95524800000001</v>
      </c>
      <c r="N34" s="245">
        <v>245.72</v>
      </c>
      <c r="O34" s="336">
        <f t="shared" si="0"/>
        <v>237.95524800000001</v>
      </c>
      <c r="P34" s="337" t="s">
        <v>1378</v>
      </c>
    </row>
    <row r="35" spans="1:17" s="104" customFormat="1" ht="11.4" customHeight="1" x14ac:dyDescent="0.25">
      <c r="A35" s="105" t="s">
        <v>313</v>
      </c>
      <c r="B35" s="105" t="s">
        <v>289</v>
      </c>
      <c r="C35" s="106" t="s">
        <v>314</v>
      </c>
      <c r="D35" s="105" t="s">
        <v>284</v>
      </c>
      <c r="E35" s="106"/>
      <c r="F35" s="105" t="s">
        <v>253</v>
      </c>
      <c r="G35" s="105" t="s">
        <v>270</v>
      </c>
      <c r="H35" s="105" t="s">
        <v>270</v>
      </c>
      <c r="I35" s="105"/>
      <c r="J35" s="105" t="s">
        <v>256</v>
      </c>
      <c r="K35" s="106"/>
      <c r="L35" s="106"/>
      <c r="M35" s="336">
        <f t="shared" si="1"/>
        <v>258.65964000000002</v>
      </c>
      <c r="N35" s="245">
        <v>267.10000000000002</v>
      </c>
      <c r="O35" s="336">
        <f t="shared" si="0"/>
        <v>258.65964000000002</v>
      </c>
      <c r="P35" s="337" t="s">
        <v>1378</v>
      </c>
    </row>
    <row r="36" spans="1:17" s="104" customFormat="1" ht="11.4" customHeight="1" x14ac:dyDescent="0.25">
      <c r="A36" s="105" t="s">
        <v>315</v>
      </c>
      <c r="B36" s="105" t="s">
        <v>289</v>
      </c>
      <c r="C36" s="106" t="s">
        <v>316</v>
      </c>
      <c r="D36" s="105" t="s">
        <v>284</v>
      </c>
      <c r="E36" s="106"/>
      <c r="F36" s="105" t="s">
        <v>253</v>
      </c>
      <c r="G36" s="105" t="s">
        <v>270</v>
      </c>
      <c r="H36" s="105" t="s">
        <v>270</v>
      </c>
      <c r="I36" s="105"/>
      <c r="J36" s="105" t="s">
        <v>256</v>
      </c>
      <c r="K36" s="106"/>
      <c r="L36" s="106"/>
      <c r="M36" s="336">
        <f t="shared" si="1"/>
        <v>258.65964000000002</v>
      </c>
      <c r="N36" s="245">
        <v>267.10000000000002</v>
      </c>
      <c r="O36" s="336">
        <f t="shared" si="0"/>
        <v>258.65964000000002</v>
      </c>
      <c r="P36" s="337" t="s">
        <v>1378</v>
      </c>
    </row>
    <row r="37" spans="1:17" s="104" customFormat="1" ht="11.4" customHeight="1" x14ac:dyDescent="0.25">
      <c r="A37" s="105" t="s">
        <v>317</v>
      </c>
      <c r="B37" s="105" t="s">
        <v>267</v>
      </c>
      <c r="C37" s="106" t="s">
        <v>318</v>
      </c>
      <c r="D37" s="105" t="s">
        <v>287</v>
      </c>
      <c r="E37" s="106"/>
      <c r="F37" s="106"/>
      <c r="G37" s="105" t="s">
        <v>270</v>
      </c>
      <c r="H37" s="105" t="s">
        <v>270</v>
      </c>
      <c r="I37" s="105"/>
      <c r="J37" s="105" t="s">
        <v>256</v>
      </c>
      <c r="K37" s="106"/>
      <c r="L37" s="106"/>
      <c r="M37" s="336">
        <f t="shared" si="1"/>
        <v>237.95524800000001</v>
      </c>
      <c r="N37" s="245">
        <v>245.72</v>
      </c>
      <c r="O37" s="336">
        <f t="shared" si="0"/>
        <v>237.95524800000001</v>
      </c>
      <c r="P37" s="337" t="s">
        <v>1378</v>
      </c>
    </row>
    <row r="38" spans="1:17" s="104" customFormat="1" ht="11.4" customHeight="1" x14ac:dyDescent="0.25">
      <c r="A38" s="105" t="s">
        <v>319</v>
      </c>
      <c r="B38" s="105" t="s">
        <v>289</v>
      </c>
      <c r="C38" s="106" t="s">
        <v>320</v>
      </c>
      <c r="D38" s="105" t="s">
        <v>284</v>
      </c>
      <c r="E38" s="106"/>
      <c r="F38" s="105" t="s">
        <v>253</v>
      </c>
      <c r="G38" s="105" t="s">
        <v>270</v>
      </c>
      <c r="H38" s="105" t="s">
        <v>270</v>
      </c>
      <c r="I38" s="105"/>
      <c r="J38" s="105" t="s">
        <v>256</v>
      </c>
      <c r="K38" s="106"/>
      <c r="L38" s="106"/>
      <c r="M38" s="336">
        <f t="shared" si="1"/>
        <v>258.65964000000002</v>
      </c>
      <c r="N38" s="245">
        <v>267.10000000000002</v>
      </c>
      <c r="O38" s="336">
        <f t="shared" si="0"/>
        <v>258.65964000000002</v>
      </c>
      <c r="P38" s="337" t="s">
        <v>1378</v>
      </c>
    </row>
    <row r="39" spans="1:17" s="104" customFormat="1" ht="11.4" customHeight="1" x14ac:dyDescent="0.25">
      <c r="A39" s="105" t="s">
        <v>321</v>
      </c>
      <c r="B39" s="105" t="s">
        <v>267</v>
      </c>
      <c r="C39" s="106" t="s">
        <v>322</v>
      </c>
      <c r="D39" s="105" t="s">
        <v>252</v>
      </c>
      <c r="E39" s="106"/>
      <c r="F39" s="106"/>
      <c r="G39" s="105" t="s">
        <v>270</v>
      </c>
      <c r="H39" s="105" t="s">
        <v>270</v>
      </c>
      <c r="I39" s="105" t="s">
        <v>255</v>
      </c>
      <c r="J39" s="105" t="s">
        <v>256</v>
      </c>
      <c r="K39" s="106"/>
      <c r="L39" s="106"/>
      <c r="M39" s="336">
        <f t="shared" si="1"/>
        <v>235.94097600000001</v>
      </c>
      <c r="N39" s="245">
        <v>243.64</v>
      </c>
      <c r="O39" s="336">
        <f t="shared" si="0"/>
        <v>235.94097600000001</v>
      </c>
      <c r="P39" s="337" t="s">
        <v>1378</v>
      </c>
    </row>
    <row r="40" spans="1:17" s="104" customFormat="1" ht="20.399999999999999" x14ac:dyDescent="0.25">
      <c r="A40" s="100" t="s">
        <v>323</v>
      </c>
      <c r="B40" s="100" t="s">
        <v>250</v>
      </c>
      <c r="C40" s="101" t="s">
        <v>324</v>
      </c>
      <c r="D40" s="100" t="s">
        <v>252</v>
      </c>
      <c r="E40" s="101"/>
      <c r="F40" s="101"/>
      <c r="G40" s="100" t="s">
        <v>254</v>
      </c>
      <c r="H40" s="100" t="s">
        <v>254</v>
      </c>
      <c r="I40" s="100" t="s">
        <v>255</v>
      </c>
      <c r="J40" s="100" t="s">
        <v>256</v>
      </c>
      <c r="K40" s="101"/>
      <c r="L40" s="101"/>
      <c r="M40" s="355">
        <v>473.28</v>
      </c>
      <c r="N40" s="245">
        <v>501.95</v>
      </c>
      <c r="O40" s="245">
        <v>522.87</v>
      </c>
      <c r="P40" s="246" t="s">
        <v>1651</v>
      </c>
      <c r="Q40" s="338"/>
    </row>
    <row r="41" spans="1:17" s="104" customFormat="1" ht="20.399999999999999" x14ac:dyDescent="0.25">
      <c r="A41" s="100" t="s">
        <v>325</v>
      </c>
      <c r="B41" s="100" t="s">
        <v>326</v>
      </c>
      <c r="C41" s="101" t="s">
        <v>327</v>
      </c>
      <c r="D41" s="100" t="s">
        <v>284</v>
      </c>
      <c r="E41" s="101"/>
      <c r="F41" s="100" t="s">
        <v>253</v>
      </c>
      <c r="G41" s="100" t="s">
        <v>254</v>
      </c>
      <c r="H41" s="100" t="s">
        <v>254</v>
      </c>
      <c r="I41" s="100" t="s">
        <v>255</v>
      </c>
      <c r="J41" s="100" t="s">
        <v>256</v>
      </c>
      <c r="K41" s="100" t="s">
        <v>257</v>
      </c>
      <c r="L41" s="101"/>
      <c r="M41" s="356">
        <v>514.20000000000005</v>
      </c>
      <c r="N41" s="245">
        <v>550.41</v>
      </c>
      <c r="O41" s="245">
        <v>572.44000000000005</v>
      </c>
      <c r="P41" s="246" t="s">
        <v>1651</v>
      </c>
      <c r="Q41" s="338"/>
    </row>
    <row r="42" spans="1:17" s="104" customFormat="1" ht="20.399999999999999" x14ac:dyDescent="0.25">
      <c r="A42" s="100" t="s">
        <v>328</v>
      </c>
      <c r="B42" s="100" t="s">
        <v>329</v>
      </c>
      <c r="C42" s="101" t="s">
        <v>330</v>
      </c>
      <c r="D42" s="100" t="s">
        <v>287</v>
      </c>
      <c r="E42" s="101"/>
      <c r="F42" s="101"/>
      <c r="G42" s="100" t="s">
        <v>254</v>
      </c>
      <c r="H42" s="100" t="s">
        <v>254</v>
      </c>
      <c r="I42" s="100"/>
      <c r="J42" s="100" t="s">
        <v>256</v>
      </c>
      <c r="K42" s="101"/>
      <c r="L42" s="101"/>
      <c r="M42" s="355">
        <v>475.3</v>
      </c>
      <c r="N42" s="245">
        <v>504.35</v>
      </c>
      <c r="O42" s="245">
        <v>525.35</v>
      </c>
      <c r="P42" s="246" t="s">
        <v>1651</v>
      </c>
      <c r="Q42" s="338"/>
    </row>
    <row r="43" spans="1:17" s="104" customFormat="1" ht="20.399999999999999" x14ac:dyDescent="0.25">
      <c r="A43" s="100" t="s">
        <v>331</v>
      </c>
      <c r="B43" s="100" t="s">
        <v>243</v>
      </c>
      <c r="C43" s="101" t="s">
        <v>332</v>
      </c>
      <c r="D43" s="100" t="s">
        <v>252</v>
      </c>
      <c r="E43" s="101"/>
      <c r="F43" s="101"/>
      <c r="G43" s="100" t="s">
        <v>254</v>
      </c>
      <c r="H43" s="100" t="s">
        <v>254</v>
      </c>
      <c r="I43" s="100"/>
      <c r="J43" s="101"/>
      <c r="K43" s="101"/>
      <c r="L43" s="101"/>
      <c r="M43" s="355">
        <v>439.23</v>
      </c>
      <c r="N43" s="245">
        <v>467.9</v>
      </c>
      <c r="O43" s="245">
        <v>488.82</v>
      </c>
      <c r="P43" s="246" t="s">
        <v>1651</v>
      </c>
      <c r="Q43" s="338"/>
    </row>
    <row r="44" spans="1:17" s="104" customFormat="1" ht="20.399999999999999" x14ac:dyDescent="0.25">
      <c r="A44" s="100" t="s">
        <v>333</v>
      </c>
      <c r="B44" s="100" t="s">
        <v>243</v>
      </c>
      <c r="C44" s="101" t="s">
        <v>334</v>
      </c>
      <c r="D44" s="100" t="s">
        <v>302</v>
      </c>
      <c r="E44" s="101"/>
      <c r="F44" s="101"/>
      <c r="G44" s="100" t="s">
        <v>254</v>
      </c>
      <c r="H44" s="100" t="s">
        <v>254</v>
      </c>
      <c r="I44" s="100" t="s">
        <v>255</v>
      </c>
      <c r="J44" s="100" t="s">
        <v>256</v>
      </c>
      <c r="K44" s="101"/>
      <c r="L44" s="101"/>
      <c r="M44" s="355">
        <v>469.23</v>
      </c>
      <c r="N44" s="245">
        <v>497.15</v>
      </c>
      <c r="O44" s="245">
        <v>517.91</v>
      </c>
      <c r="P44" s="246" t="s">
        <v>1651</v>
      </c>
      <c r="Q44" s="338"/>
    </row>
    <row r="45" spans="1:17" s="104" customFormat="1" ht="20.399999999999999" x14ac:dyDescent="0.25">
      <c r="A45" s="100" t="s">
        <v>335</v>
      </c>
      <c r="B45" s="100" t="s">
        <v>243</v>
      </c>
      <c r="C45" s="101" t="s">
        <v>336</v>
      </c>
      <c r="D45" s="100" t="s">
        <v>252</v>
      </c>
      <c r="E45" s="101"/>
      <c r="F45" s="101"/>
      <c r="G45" s="100" t="s">
        <v>254</v>
      </c>
      <c r="H45" s="100" t="s">
        <v>254</v>
      </c>
      <c r="I45" s="100"/>
      <c r="J45" s="100" t="s">
        <v>256</v>
      </c>
      <c r="K45" s="101"/>
      <c r="L45" s="101"/>
      <c r="M45" s="355">
        <v>473.28</v>
      </c>
      <c r="N45" s="245">
        <v>501.95</v>
      </c>
      <c r="O45" s="245">
        <v>522.87</v>
      </c>
      <c r="P45" s="246" t="s">
        <v>1651</v>
      </c>
      <c r="Q45" s="338"/>
    </row>
    <row r="46" spans="1:17" s="104" customFormat="1" ht="20.399999999999999" x14ac:dyDescent="0.25">
      <c r="A46" s="100" t="s">
        <v>337</v>
      </c>
      <c r="B46" s="100" t="s">
        <v>243</v>
      </c>
      <c r="C46" s="101" t="s">
        <v>338</v>
      </c>
      <c r="D46" s="100" t="s">
        <v>302</v>
      </c>
      <c r="E46" s="101"/>
      <c r="F46" s="101"/>
      <c r="G46" s="100" t="s">
        <v>254</v>
      </c>
      <c r="H46" s="100" t="s">
        <v>254</v>
      </c>
      <c r="I46" s="100" t="s">
        <v>255</v>
      </c>
      <c r="J46" s="100" t="s">
        <v>256</v>
      </c>
      <c r="K46" s="101"/>
      <c r="L46" s="101"/>
      <c r="M46" s="355">
        <v>469.23</v>
      </c>
      <c r="N46" s="245">
        <v>497.15</v>
      </c>
      <c r="O46" s="245">
        <v>517.91</v>
      </c>
      <c r="P46" s="246" t="s">
        <v>1651</v>
      </c>
      <c r="Q46" s="338"/>
    </row>
    <row r="47" spans="1:17" s="104" customFormat="1" ht="20.399999999999999" x14ac:dyDescent="0.25">
      <c r="A47" s="100" t="s">
        <v>339</v>
      </c>
      <c r="B47" s="100" t="s">
        <v>243</v>
      </c>
      <c r="C47" s="101" t="s">
        <v>340</v>
      </c>
      <c r="D47" s="100" t="s">
        <v>302</v>
      </c>
      <c r="E47" s="101"/>
      <c r="F47" s="101"/>
      <c r="G47" s="100" t="s">
        <v>254</v>
      </c>
      <c r="H47" s="100" t="s">
        <v>254</v>
      </c>
      <c r="I47" s="100"/>
      <c r="J47" s="101"/>
      <c r="K47" s="101"/>
      <c r="L47" s="101"/>
      <c r="M47" s="355">
        <v>435.18</v>
      </c>
      <c r="N47" s="245">
        <v>463.1</v>
      </c>
      <c r="O47" s="245">
        <v>483.86</v>
      </c>
      <c r="P47" s="246" t="s">
        <v>1651</v>
      </c>
      <c r="Q47" s="338"/>
    </row>
    <row r="48" spans="1:17" s="104" customFormat="1" ht="20.399999999999999" x14ac:dyDescent="0.25">
      <c r="A48" s="100" t="s">
        <v>341</v>
      </c>
      <c r="B48" s="100" t="s">
        <v>250</v>
      </c>
      <c r="C48" s="101" t="s">
        <v>342</v>
      </c>
      <c r="D48" s="100" t="s">
        <v>343</v>
      </c>
      <c r="E48" s="101"/>
      <c r="F48" s="101"/>
      <c r="G48" s="100" t="s">
        <v>254</v>
      </c>
      <c r="H48" s="100" t="s">
        <v>254</v>
      </c>
      <c r="I48" s="100"/>
      <c r="J48" s="101"/>
      <c r="K48" s="101"/>
      <c r="L48" s="101"/>
      <c r="M48" s="355">
        <v>428.44</v>
      </c>
      <c r="N48" s="245">
        <v>458.79</v>
      </c>
      <c r="O48" s="245">
        <v>479.4</v>
      </c>
      <c r="P48" s="246" t="s">
        <v>1651</v>
      </c>
      <c r="Q48" s="338"/>
    </row>
    <row r="49" spans="1:17" s="104" customFormat="1" ht="20.399999999999999" x14ac:dyDescent="0.25">
      <c r="A49" s="100" t="s">
        <v>344</v>
      </c>
      <c r="B49" s="100" t="s">
        <v>250</v>
      </c>
      <c r="C49" s="101" t="s">
        <v>342</v>
      </c>
      <c r="D49" s="100" t="s">
        <v>343</v>
      </c>
      <c r="E49" s="101"/>
      <c r="F49" s="101"/>
      <c r="G49" s="100" t="s">
        <v>254</v>
      </c>
      <c r="H49" s="100" t="s">
        <v>254</v>
      </c>
      <c r="I49" s="100"/>
      <c r="J49" s="101"/>
      <c r="K49" s="101"/>
      <c r="L49" s="101"/>
      <c r="M49" s="355">
        <v>428.44</v>
      </c>
      <c r="N49" s="245">
        <v>458.79</v>
      </c>
      <c r="O49" s="245">
        <v>479.4</v>
      </c>
      <c r="P49" s="246" t="s">
        <v>1651</v>
      </c>
      <c r="Q49" s="338"/>
    </row>
    <row r="50" spans="1:17" s="104" customFormat="1" ht="10.199999999999999" x14ac:dyDescent="0.25">
      <c r="A50" s="109" t="s">
        <v>345</v>
      </c>
      <c r="B50" s="109" t="s">
        <v>346</v>
      </c>
      <c r="C50" s="110" t="s">
        <v>347</v>
      </c>
      <c r="D50" s="109" t="s">
        <v>348</v>
      </c>
      <c r="E50" s="110"/>
      <c r="F50" s="110"/>
      <c r="G50" s="109" t="s">
        <v>254</v>
      </c>
      <c r="H50" s="109" t="s">
        <v>254</v>
      </c>
      <c r="I50" s="109"/>
      <c r="J50" s="110"/>
      <c r="K50" s="110"/>
      <c r="L50" s="110"/>
      <c r="M50" s="336">
        <v>0</v>
      </c>
      <c r="N50" s="102">
        <v>0</v>
      </c>
      <c r="O50" s="336">
        <f t="shared" si="0"/>
        <v>0</v>
      </c>
      <c r="P50" s="104" t="s">
        <v>874</v>
      </c>
    </row>
    <row r="51" spans="1:17" s="104" customFormat="1" ht="10.199999999999999" x14ac:dyDescent="0.25">
      <c r="A51" s="109" t="s">
        <v>349</v>
      </c>
      <c r="B51" s="109" t="s">
        <v>346</v>
      </c>
      <c r="C51" s="110" t="s">
        <v>347</v>
      </c>
      <c r="D51" s="109" t="s">
        <v>348</v>
      </c>
      <c r="E51" s="110"/>
      <c r="F51" s="110"/>
      <c r="G51" s="109" t="s">
        <v>254</v>
      </c>
      <c r="H51" s="109" t="s">
        <v>254</v>
      </c>
      <c r="I51" s="109"/>
      <c r="J51" s="110"/>
      <c r="K51" s="110"/>
      <c r="L51" s="110"/>
      <c r="M51" s="336">
        <v>0</v>
      </c>
      <c r="N51" s="102">
        <v>0</v>
      </c>
      <c r="O51" s="336">
        <f t="shared" si="0"/>
        <v>0</v>
      </c>
      <c r="P51" s="104" t="s">
        <v>874</v>
      </c>
    </row>
    <row r="52" spans="1:17" s="104" customFormat="1" ht="10.199999999999999" x14ac:dyDescent="0.25">
      <c r="A52" s="109" t="s">
        <v>350</v>
      </c>
      <c r="B52" s="109" t="s">
        <v>346</v>
      </c>
      <c r="C52" s="110" t="s">
        <v>347</v>
      </c>
      <c r="D52" s="109" t="s">
        <v>348</v>
      </c>
      <c r="E52" s="110"/>
      <c r="F52" s="110"/>
      <c r="G52" s="109" t="s">
        <v>254</v>
      </c>
      <c r="H52" s="109" t="s">
        <v>254</v>
      </c>
      <c r="I52" s="109"/>
      <c r="J52" s="110"/>
      <c r="K52" s="110"/>
      <c r="L52" s="110"/>
      <c r="M52" s="336">
        <v>0</v>
      </c>
      <c r="N52" s="102">
        <v>0</v>
      </c>
      <c r="O52" s="336">
        <f t="shared" si="0"/>
        <v>0</v>
      </c>
      <c r="P52" s="104" t="s">
        <v>874</v>
      </c>
    </row>
    <row r="53" spans="1:17" s="104" customFormat="1" ht="10.199999999999999" x14ac:dyDescent="0.25">
      <c r="A53" s="109" t="s">
        <v>351</v>
      </c>
      <c r="B53" s="109" t="s">
        <v>346</v>
      </c>
      <c r="C53" s="110" t="s">
        <v>347</v>
      </c>
      <c r="D53" s="109" t="s">
        <v>348</v>
      </c>
      <c r="E53" s="110"/>
      <c r="F53" s="110"/>
      <c r="G53" s="109" t="s">
        <v>254</v>
      </c>
      <c r="H53" s="109" t="s">
        <v>254</v>
      </c>
      <c r="I53" s="109"/>
      <c r="J53" s="110"/>
      <c r="K53" s="110"/>
      <c r="L53" s="110"/>
      <c r="M53" s="336">
        <v>0</v>
      </c>
      <c r="N53" s="102">
        <v>0</v>
      </c>
      <c r="O53" s="336">
        <f t="shared" si="0"/>
        <v>0</v>
      </c>
      <c r="P53" s="104" t="s">
        <v>874</v>
      </c>
    </row>
    <row r="54" spans="1:17" s="104" customFormat="1" ht="10.199999999999999" x14ac:dyDescent="0.25">
      <c r="A54" s="109" t="s">
        <v>352</v>
      </c>
      <c r="B54" s="109" t="s">
        <v>346</v>
      </c>
      <c r="C54" s="110" t="s">
        <v>347</v>
      </c>
      <c r="D54" s="109" t="s">
        <v>348</v>
      </c>
      <c r="E54" s="110"/>
      <c r="F54" s="110"/>
      <c r="G54" s="109" t="s">
        <v>254</v>
      </c>
      <c r="H54" s="109" t="s">
        <v>254</v>
      </c>
      <c r="I54" s="109"/>
      <c r="J54" s="110"/>
      <c r="K54" s="110"/>
      <c r="L54" s="110"/>
      <c r="M54" s="336">
        <v>0</v>
      </c>
      <c r="N54" s="102">
        <v>0</v>
      </c>
      <c r="O54" s="336">
        <f t="shared" si="0"/>
        <v>0</v>
      </c>
      <c r="P54" s="104" t="s">
        <v>874</v>
      </c>
    </row>
    <row r="55" spans="1:17" s="104" customFormat="1" ht="10.199999999999999" x14ac:dyDescent="0.25">
      <c r="A55" s="109" t="s">
        <v>353</v>
      </c>
      <c r="B55" s="109" t="s">
        <v>346</v>
      </c>
      <c r="C55" s="110" t="s">
        <v>347</v>
      </c>
      <c r="D55" s="109" t="s">
        <v>348</v>
      </c>
      <c r="E55" s="110"/>
      <c r="F55" s="111"/>
      <c r="G55" s="109" t="s">
        <v>254</v>
      </c>
      <c r="H55" s="109" t="s">
        <v>254</v>
      </c>
      <c r="I55" s="112"/>
      <c r="J55" s="111"/>
      <c r="K55" s="111"/>
      <c r="L55" s="110"/>
      <c r="M55" s="336">
        <v>0</v>
      </c>
      <c r="N55" s="102">
        <v>0</v>
      </c>
      <c r="O55" s="336">
        <f t="shared" si="0"/>
        <v>0</v>
      </c>
      <c r="P55" s="104" t="s">
        <v>874</v>
      </c>
    </row>
    <row r="56" spans="1:17" s="104" customFormat="1" ht="10.199999999999999" x14ac:dyDescent="0.25">
      <c r="A56" s="109" t="s">
        <v>354</v>
      </c>
      <c r="B56" s="109" t="s">
        <v>346</v>
      </c>
      <c r="C56" s="110" t="s">
        <v>347</v>
      </c>
      <c r="D56" s="109" t="s">
        <v>348</v>
      </c>
      <c r="E56" s="110"/>
      <c r="F56" s="110"/>
      <c r="G56" s="109" t="s">
        <v>254</v>
      </c>
      <c r="H56" s="109" t="s">
        <v>254</v>
      </c>
      <c r="I56" s="109"/>
      <c r="J56" s="110"/>
      <c r="K56" s="110"/>
      <c r="L56" s="110"/>
      <c r="M56" s="336">
        <v>0</v>
      </c>
      <c r="N56" s="102">
        <v>0</v>
      </c>
      <c r="O56" s="336">
        <f t="shared" si="0"/>
        <v>0</v>
      </c>
      <c r="P56" s="104" t="s">
        <v>874</v>
      </c>
    </row>
    <row r="57" spans="1:17" s="104" customFormat="1" ht="10.199999999999999" x14ac:dyDescent="0.25">
      <c r="A57" s="109" t="s">
        <v>355</v>
      </c>
      <c r="B57" s="109" t="s">
        <v>346</v>
      </c>
      <c r="C57" s="110" t="s">
        <v>347</v>
      </c>
      <c r="D57" s="109" t="s">
        <v>348</v>
      </c>
      <c r="E57" s="110"/>
      <c r="F57" s="110"/>
      <c r="G57" s="109" t="s">
        <v>254</v>
      </c>
      <c r="H57" s="109" t="s">
        <v>254</v>
      </c>
      <c r="I57" s="109"/>
      <c r="J57" s="110"/>
      <c r="K57" s="110"/>
      <c r="L57" s="110"/>
      <c r="M57" s="336">
        <v>0</v>
      </c>
      <c r="N57" s="102">
        <v>0</v>
      </c>
      <c r="O57" s="336">
        <f t="shared" si="0"/>
        <v>0</v>
      </c>
      <c r="P57" s="104" t="s">
        <v>874</v>
      </c>
    </row>
    <row r="58" spans="1:17" s="104" customFormat="1" ht="10.199999999999999" x14ac:dyDescent="0.25">
      <c r="A58" s="109" t="s">
        <v>356</v>
      </c>
      <c r="B58" s="109" t="s">
        <v>346</v>
      </c>
      <c r="C58" s="110" t="s">
        <v>347</v>
      </c>
      <c r="D58" s="109" t="s">
        <v>348</v>
      </c>
      <c r="E58" s="110"/>
      <c r="F58" s="110"/>
      <c r="G58" s="109" t="s">
        <v>254</v>
      </c>
      <c r="H58" s="109" t="s">
        <v>254</v>
      </c>
      <c r="I58" s="109"/>
      <c r="J58" s="110"/>
      <c r="K58" s="110"/>
      <c r="L58" s="110"/>
      <c r="M58" s="336">
        <v>0</v>
      </c>
      <c r="N58" s="102">
        <v>0</v>
      </c>
      <c r="O58" s="336">
        <f t="shared" si="0"/>
        <v>0</v>
      </c>
      <c r="P58" s="104" t="s">
        <v>874</v>
      </c>
    </row>
    <row r="59" spans="1:17" s="104" customFormat="1" ht="10.199999999999999" x14ac:dyDescent="0.25">
      <c r="A59" s="109" t="s">
        <v>357</v>
      </c>
      <c r="B59" s="109" t="s">
        <v>346</v>
      </c>
      <c r="C59" s="110" t="s">
        <v>347</v>
      </c>
      <c r="D59" s="109" t="s">
        <v>348</v>
      </c>
      <c r="E59" s="110"/>
      <c r="F59" s="110"/>
      <c r="G59" s="109" t="s">
        <v>254</v>
      </c>
      <c r="H59" s="109" t="s">
        <v>254</v>
      </c>
      <c r="I59" s="109"/>
      <c r="J59" s="110"/>
      <c r="K59" s="110"/>
      <c r="L59" s="110"/>
      <c r="M59" s="336">
        <v>0</v>
      </c>
      <c r="N59" s="102">
        <v>0</v>
      </c>
      <c r="O59" s="336">
        <f t="shared" si="0"/>
        <v>0</v>
      </c>
      <c r="P59" s="104" t="s">
        <v>874</v>
      </c>
    </row>
    <row r="60" spans="1:17" s="104" customFormat="1" ht="10.199999999999999" x14ac:dyDescent="0.25">
      <c r="A60" s="109" t="s">
        <v>358</v>
      </c>
      <c r="B60" s="109" t="s">
        <v>346</v>
      </c>
      <c r="C60" s="110" t="s">
        <v>347</v>
      </c>
      <c r="D60" s="109" t="s">
        <v>348</v>
      </c>
      <c r="E60" s="110"/>
      <c r="F60" s="110"/>
      <c r="G60" s="109" t="s">
        <v>254</v>
      </c>
      <c r="H60" s="109" t="s">
        <v>254</v>
      </c>
      <c r="I60" s="109"/>
      <c r="J60" s="110"/>
      <c r="K60" s="110"/>
      <c r="L60" s="110"/>
      <c r="M60" s="336">
        <v>0</v>
      </c>
      <c r="N60" s="102">
        <v>0</v>
      </c>
      <c r="O60" s="336">
        <f t="shared" si="0"/>
        <v>0</v>
      </c>
      <c r="P60" s="104" t="s">
        <v>874</v>
      </c>
    </row>
    <row r="61" spans="1:17" s="104" customFormat="1" ht="20.399999999999999" x14ac:dyDescent="0.25">
      <c r="A61" s="100" t="s">
        <v>359</v>
      </c>
      <c r="B61" s="100" t="s">
        <v>243</v>
      </c>
      <c r="C61" s="101" t="s">
        <v>360</v>
      </c>
      <c r="D61" s="100" t="s">
        <v>302</v>
      </c>
      <c r="E61" s="101"/>
      <c r="F61" s="101"/>
      <c r="G61" s="100" t="s">
        <v>254</v>
      </c>
      <c r="H61" s="100" t="s">
        <v>254</v>
      </c>
      <c r="I61" s="100"/>
      <c r="J61" s="101"/>
      <c r="K61" s="101"/>
      <c r="L61" s="101"/>
      <c r="M61" s="355">
        <v>435.18</v>
      </c>
      <c r="N61" s="245">
        <v>463.1</v>
      </c>
      <c r="O61" s="245">
        <v>483.86</v>
      </c>
      <c r="P61" s="246" t="s">
        <v>1651</v>
      </c>
      <c r="Q61" s="338"/>
    </row>
    <row r="62" spans="1:17" s="104" customFormat="1" ht="20.399999999999999" x14ac:dyDescent="0.25">
      <c r="A62" s="100" t="s">
        <v>361</v>
      </c>
      <c r="B62" s="100" t="s">
        <v>362</v>
      </c>
      <c r="C62" s="101" t="s">
        <v>301</v>
      </c>
      <c r="D62" s="100" t="s">
        <v>363</v>
      </c>
      <c r="E62" s="101"/>
      <c r="F62" s="100" t="s">
        <v>253</v>
      </c>
      <c r="G62" s="100" t="s">
        <v>254</v>
      </c>
      <c r="H62" s="100" t="s">
        <v>254</v>
      </c>
      <c r="I62" s="100"/>
      <c r="J62" s="101"/>
      <c r="K62" s="101"/>
      <c r="L62" s="101"/>
      <c r="M62" s="355">
        <v>433.64</v>
      </c>
      <c r="N62" s="245">
        <v>465.02</v>
      </c>
      <c r="O62" s="245">
        <v>485.85</v>
      </c>
      <c r="P62" s="246" t="s">
        <v>1651</v>
      </c>
      <c r="Q62" s="338"/>
    </row>
    <row r="63" spans="1:17" s="104" customFormat="1" ht="20.399999999999999" x14ac:dyDescent="0.25">
      <c r="A63" s="100" t="s">
        <v>364</v>
      </c>
      <c r="B63" s="100" t="s">
        <v>250</v>
      </c>
      <c r="C63" s="101" t="s">
        <v>365</v>
      </c>
      <c r="D63" s="100" t="s">
        <v>343</v>
      </c>
      <c r="E63" s="101"/>
      <c r="F63" s="101"/>
      <c r="G63" s="100" t="s">
        <v>254</v>
      </c>
      <c r="H63" s="100" t="s">
        <v>254</v>
      </c>
      <c r="I63" s="100"/>
      <c r="J63" s="101"/>
      <c r="K63" s="101"/>
      <c r="L63" s="101"/>
      <c r="M63" s="355">
        <v>428.44</v>
      </c>
      <c r="N63" s="245">
        <v>458.79</v>
      </c>
      <c r="O63" s="245">
        <v>479.4</v>
      </c>
      <c r="P63" s="246" t="s">
        <v>1651</v>
      </c>
      <c r="Q63" s="338"/>
    </row>
    <row r="64" spans="1:17" s="104" customFormat="1" ht="20.399999999999999" x14ac:dyDescent="0.25">
      <c r="A64" s="100" t="s">
        <v>366</v>
      </c>
      <c r="B64" s="100" t="s">
        <v>250</v>
      </c>
      <c r="C64" s="101" t="s">
        <v>365</v>
      </c>
      <c r="D64" s="100" t="s">
        <v>343</v>
      </c>
      <c r="E64" s="101"/>
      <c r="F64" s="101"/>
      <c r="G64" s="100" t="s">
        <v>254</v>
      </c>
      <c r="H64" s="100" t="s">
        <v>254</v>
      </c>
      <c r="I64" s="100"/>
      <c r="J64" s="101"/>
      <c r="K64" s="101"/>
      <c r="L64" s="101"/>
      <c r="M64" s="355">
        <v>428.44</v>
      </c>
      <c r="N64" s="245">
        <v>458.79</v>
      </c>
      <c r="O64" s="245">
        <v>479.4</v>
      </c>
      <c r="P64" s="246" t="s">
        <v>1651</v>
      </c>
      <c r="Q64" s="338"/>
    </row>
    <row r="65" spans="1:17" s="104" customFormat="1" ht="10.199999999999999" x14ac:dyDescent="0.25">
      <c r="A65" s="109" t="s">
        <v>367</v>
      </c>
      <c r="B65" s="109" t="s">
        <v>346</v>
      </c>
      <c r="C65" s="110" t="s">
        <v>368</v>
      </c>
      <c r="D65" s="109" t="s">
        <v>348</v>
      </c>
      <c r="E65" s="110"/>
      <c r="F65" s="110"/>
      <c r="G65" s="109" t="s">
        <v>254</v>
      </c>
      <c r="H65" s="109" t="s">
        <v>254</v>
      </c>
      <c r="I65" s="109"/>
      <c r="J65" s="110"/>
      <c r="K65" s="110"/>
      <c r="L65" s="110"/>
      <c r="M65" s="336">
        <v>0</v>
      </c>
      <c r="N65" s="102">
        <v>0</v>
      </c>
      <c r="O65" s="336">
        <f t="shared" si="0"/>
        <v>0</v>
      </c>
      <c r="P65" s="104" t="s">
        <v>874</v>
      </c>
    </row>
    <row r="66" spans="1:17" s="104" customFormat="1" ht="10.199999999999999" x14ac:dyDescent="0.25">
      <c r="A66" s="109" t="s">
        <v>369</v>
      </c>
      <c r="B66" s="109" t="s">
        <v>346</v>
      </c>
      <c r="C66" s="110" t="s">
        <v>368</v>
      </c>
      <c r="D66" s="109" t="s">
        <v>348</v>
      </c>
      <c r="E66" s="110"/>
      <c r="F66" s="110"/>
      <c r="G66" s="109" t="s">
        <v>254</v>
      </c>
      <c r="H66" s="109" t="s">
        <v>254</v>
      </c>
      <c r="I66" s="109"/>
      <c r="J66" s="110"/>
      <c r="K66" s="110"/>
      <c r="L66" s="110"/>
      <c r="M66" s="336">
        <v>0</v>
      </c>
      <c r="N66" s="102">
        <v>0</v>
      </c>
      <c r="O66" s="336">
        <f t="shared" si="0"/>
        <v>0</v>
      </c>
      <c r="P66" s="104" t="s">
        <v>874</v>
      </c>
    </row>
    <row r="67" spans="1:17" s="104" customFormat="1" ht="10.199999999999999" x14ac:dyDescent="0.25">
      <c r="A67" s="109" t="s">
        <v>370</v>
      </c>
      <c r="B67" s="109" t="s">
        <v>346</v>
      </c>
      <c r="C67" s="110" t="s">
        <v>368</v>
      </c>
      <c r="D67" s="109" t="s">
        <v>348</v>
      </c>
      <c r="E67" s="110"/>
      <c r="F67" s="110"/>
      <c r="G67" s="109" t="s">
        <v>254</v>
      </c>
      <c r="H67" s="109" t="s">
        <v>254</v>
      </c>
      <c r="I67" s="109"/>
      <c r="J67" s="110"/>
      <c r="K67" s="110"/>
      <c r="L67" s="110"/>
      <c r="M67" s="336">
        <v>0</v>
      </c>
      <c r="N67" s="102">
        <v>0</v>
      </c>
      <c r="O67" s="336">
        <f t="shared" si="0"/>
        <v>0</v>
      </c>
      <c r="P67" s="104" t="s">
        <v>874</v>
      </c>
    </row>
    <row r="68" spans="1:17" s="104" customFormat="1" ht="10.199999999999999" x14ac:dyDescent="0.25">
      <c r="A68" s="109" t="s">
        <v>371</v>
      </c>
      <c r="B68" s="109" t="s">
        <v>346</v>
      </c>
      <c r="C68" s="110" t="s">
        <v>368</v>
      </c>
      <c r="D68" s="109" t="s">
        <v>348</v>
      </c>
      <c r="E68" s="110"/>
      <c r="F68" s="110"/>
      <c r="G68" s="109" t="s">
        <v>254</v>
      </c>
      <c r="H68" s="109" t="s">
        <v>254</v>
      </c>
      <c r="I68" s="109"/>
      <c r="J68" s="110"/>
      <c r="K68" s="110"/>
      <c r="L68" s="110"/>
      <c r="M68" s="336">
        <v>0</v>
      </c>
      <c r="N68" s="102">
        <v>0</v>
      </c>
      <c r="O68" s="336">
        <f t="shared" si="0"/>
        <v>0</v>
      </c>
      <c r="P68" s="104" t="s">
        <v>874</v>
      </c>
    </row>
    <row r="69" spans="1:17" s="104" customFormat="1" ht="10.199999999999999" x14ac:dyDescent="0.25">
      <c r="A69" s="109" t="s">
        <v>372</v>
      </c>
      <c r="B69" s="109" t="s">
        <v>346</v>
      </c>
      <c r="C69" s="110" t="s">
        <v>368</v>
      </c>
      <c r="D69" s="109" t="s">
        <v>348</v>
      </c>
      <c r="E69" s="110"/>
      <c r="F69" s="110"/>
      <c r="G69" s="109" t="s">
        <v>254</v>
      </c>
      <c r="H69" s="109" t="s">
        <v>254</v>
      </c>
      <c r="I69" s="109"/>
      <c r="J69" s="110"/>
      <c r="K69" s="110"/>
      <c r="L69" s="110"/>
      <c r="M69" s="336">
        <v>0</v>
      </c>
      <c r="N69" s="102">
        <v>0</v>
      </c>
      <c r="O69" s="336">
        <f t="shared" si="0"/>
        <v>0</v>
      </c>
      <c r="P69" s="104" t="s">
        <v>874</v>
      </c>
    </row>
    <row r="70" spans="1:17" s="104" customFormat="1" ht="10.199999999999999" x14ac:dyDescent="0.25">
      <c r="A70" s="107" t="s">
        <v>373</v>
      </c>
      <c r="B70" s="107" t="s">
        <v>306</v>
      </c>
      <c r="C70" s="108"/>
      <c r="D70" s="108"/>
      <c r="E70" s="108"/>
      <c r="F70" s="108"/>
      <c r="G70" s="107"/>
      <c r="H70" s="107"/>
      <c r="I70" s="107"/>
      <c r="J70" s="108"/>
      <c r="K70" s="108"/>
      <c r="L70" s="108"/>
      <c r="M70" s="336"/>
      <c r="N70" s="102"/>
      <c r="O70" s="336">
        <f t="shared" si="0"/>
        <v>0</v>
      </c>
    </row>
    <row r="71" spans="1:17" s="104" customFormat="1" ht="10.199999999999999" x14ac:dyDescent="0.25">
      <c r="A71" s="109" t="s">
        <v>374</v>
      </c>
      <c r="B71" s="109" t="s">
        <v>346</v>
      </c>
      <c r="C71" s="110" t="s">
        <v>368</v>
      </c>
      <c r="D71" s="109" t="s">
        <v>348</v>
      </c>
      <c r="E71" s="110"/>
      <c r="F71" s="110"/>
      <c r="G71" s="109" t="s">
        <v>254</v>
      </c>
      <c r="H71" s="109" t="s">
        <v>254</v>
      </c>
      <c r="I71" s="109"/>
      <c r="J71" s="110"/>
      <c r="K71" s="110"/>
      <c r="L71" s="110"/>
      <c r="M71" s="336">
        <v>0</v>
      </c>
      <c r="N71" s="102">
        <v>0</v>
      </c>
      <c r="O71" s="336">
        <f t="shared" si="0"/>
        <v>0</v>
      </c>
      <c r="P71" s="104" t="s">
        <v>874</v>
      </c>
    </row>
    <row r="72" spans="1:17" s="104" customFormat="1" ht="10.199999999999999" x14ac:dyDescent="0.25">
      <c r="A72" s="109" t="s">
        <v>375</v>
      </c>
      <c r="B72" s="109" t="s">
        <v>346</v>
      </c>
      <c r="C72" s="110" t="s">
        <v>368</v>
      </c>
      <c r="D72" s="109" t="s">
        <v>348</v>
      </c>
      <c r="E72" s="110"/>
      <c r="F72" s="110"/>
      <c r="G72" s="109" t="s">
        <v>254</v>
      </c>
      <c r="H72" s="109" t="s">
        <v>254</v>
      </c>
      <c r="I72" s="109"/>
      <c r="J72" s="110"/>
      <c r="K72" s="110"/>
      <c r="L72" s="110"/>
      <c r="M72" s="336">
        <v>0</v>
      </c>
      <c r="N72" s="102">
        <v>0</v>
      </c>
      <c r="O72" s="336">
        <f t="shared" si="0"/>
        <v>0</v>
      </c>
      <c r="P72" s="104" t="s">
        <v>874</v>
      </c>
    </row>
    <row r="73" spans="1:17" s="104" customFormat="1" ht="10.199999999999999" x14ac:dyDescent="0.25">
      <c r="A73" s="109" t="s">
        <v>376</v>
      </c>
      <c r="B73" s="109" t="s">
        <v>346</v>
      </c>
      <c r="C73" s="110" t="s">
        <v>368</v>
      </c>
      <c r="D73" s="109" t="s">
        <v>348</v>
      </c>
      <c r="E73" s="110"/>
      <c r="F73" s="110"/>
      <c r="G73" s="109" t="s">
        <v>254</v>
      </c>
      <c r="H73" s="109" t="s">
        <v>254</v>
      </c>
      <c r="I73" s="109"/>
      <c r="J73" s="110"/>
      <c r="K73" s="110"/>
      <c r="L73" s="110"/>
      <c r="M73" s="336">
        <v>0</v>
      </c>
      <c r="N73" s="102">
        <v>0</v>
      </c>
      <c r="O73" s="336">
        <f t="shared" si="0"/>
        <v>0</v>
      </c>
      <c r="P73" s="104" t="s">
        <v>874</v>
      </c>
    </row>
    <row r="74" spans="1:17" s="104" customFormat="1" ht="10.199999999999999" x14ac:dyDescent="0.25">
      <c r="A74" s="109" t="s">
        <v>377</v>
      </c>
      <c r="B74" s="109" t="s">
        <v>346</v>
      </c>
      <c r="C74" s="110" t="s">
        <v>368</v>
      </c>
      <c r="D74" s="109" t="s">
        <v>348</v>
      </c>
      <c r="E74" s="110"/>
      <c r="F74" s="110"/>
      <c r="G74" s="109" t="s">
        <v>254</v>
      </c>
      <c r="H74" s="109" t="s">
        <v>254</v>
      </c>
      <c r="I74" s="109"/>
      <c r="J74" s="110"/>
      <c r="K74" s="110"/>
      <c r="L74" s="110"/>
      <c r="M74" s="336">
        <v>0</v>
      </c>
      <c r="N74" s="102">
        <v>0</v>
      </c>
      <c r="O74" s="336">
        <f t="shared" si="0"/>
        <v>0</v>
      </c>
      <c r="P74" s="104" t="s">
        <v>874</v>
      </c>
    </row>
    <row r="75" spans="1:17" s="104" customFormat="1" ht="10.199999999999999" x14ac:dyDescent="0.25">
      <c r="A75" s="109" t="s">
        <v>378</v>
      </c>
      <c r="B75" s="109" t="s">
        <v>346</v>
      </c>
      <c r="C75" s="110" t="s">
        <v>368</v>
      </c>
      <c r="D75" s="109" t="s">
        <v>348</v>
      </c>
      <c r="E75" s="110"/>
      <c r="F75" s="110"/>
      <c r="G75" s="109" t="s">
        <v>254</v>
      </c>
      <c r="H75" s="109" t="s">
        <v>254</v>
      </c>
      <c r="I75" s="109"/>
      <c r="J75" s="110"/>
      <c r="K75" s="110"/>
      <c r="L75" s="110"/>
      <c r="M75" s="336">
        <v>0</v>
      </c>
      <c r="N75" s="102">
        <v>0</v>
      </c>
      <c r="O75" s="336">
        <f t="shared" si="0"/>
        <v>0</v>
      </c>
      <c r="P75" s="104" t="s">
        <v>874</v>
      </c>
    </row>
    <row r="76" spans="1:17" s="104" customFormat="1" ht="10.199999999999999" x14ac:dyDescent="0.25">
      <c r="A76" s="109" t="s">
        <v>379</v>
      </c>
      <c r="B76" s="109" t="s">
        <v>346</v>
      </c>
      <c r="C76" s="110" t="s">
        <v>368</v>
      </c>
      <c r="D76" s="109" t="s">
        <v>348</v>
      </c>
      <c r="E76" s="110"/>
      <c r="F76" s="110"/>
      <c r="G76" s="109" t="s">
        <v>254</v>
      </c>
      <c r="H76" s="109" t="s">
        <v>254</v>
      </c>
      <c r="I76" s="109"/>
      <c r="J76" s="110"/>
      <c r="K76" s="110"/>
      <c r="L76" s="110"/>
      <c r="M76" s="336">
        <v>0</v>
      </c>
      <c r="N76" s="102">
        <v>0</v>
      </c>
      <c r="O76" s="336">
        <f t="shared" si="0"/>
        <v>0</v>
      </c>
      <c r="P76" s="104" t="s">
        <v>874</v>
      </c>
    </row>
    <row r="77" spans="1:17" s="104" customFormat="1" ht="10.199999999999999" x14ac:dyDescent="0.25">
      <c r="A77" s="109" t="s">
        <v>380</v>
      </c>
      <c r="B77" s="109" t="s">
        <v>346</v>
      </c>
      <c r="C77" s="110" t="s">
        <v>368</v>
      </c>
      <c r="D77" s="109" t="s">
        <v>348</v>
      </c>
      <c r="E77" s="110"/>
      <c r="F77" s="110"/>
      <c r="G77" s="109" t="s">
        <v>254</v>
      </c>
      <c r="H77" s="109" t="s">
        <v>254</v>
      </c>
      <c r="I77" s="109"/>
      <c r="J77" s="110"/>
      <c r="K77" s="110"/>
      <c r="L77" s="110"/>
      <c r="M77" s="336">
        <v>0</v>
      </c>
      <c r="N77" s="102">
        <v>0</v>
      </c>
      <c r="O77" s="336">
        <f t="shared" ref="O77:O140" si="2">SUM(N77)*0.9684</f>
        <v>0</v>
      </c>
      <c r="P77" s="104" t="s">
        <v>874</v>
      </c>
    </row>
    <row r="78" spans="1:17" s="104" customFormat="1" ht="20.399999999999999" x14ac:dyDescent="0.25">
      <c r="A78" s="100" t="s">
        <v>381</v>
      </c>
      <c r="B78" s="100" t="s">
        <v>326</v>
      </c>
      <c r="C78" s="101" t="s">
        <v>382</v>
      </c>
      <c r="D78" s="100" t="s">
        <v>383</v>
      </c>
      <c r="E78" s="101"/>
      <c r="F78" s="100" t="s">
        <v>253</v>
      </c>
      <c r="G78" s="100" t="s">
        <v>254</v>
      </c>
      <c r="H78" s="100" t="s">
        <v>254</v>
      </c>
      <c r="I78" s="100" t="s">
        <v>255</v>
      </c>
      <c r="J78" s="100" t="s">
        <v>256</v>
      </c>
      <c r="K78" s="100" t="s">
        <v>257</v>
      </c>
      <c r="L78" s="101"/>
      <c r="M78" s="355">
        <v>507.72</v>
      </c>
      <c r="N78" s="245">
        <v>542.74</v>
      </c>
      <c r="O78" s="245">
        <v>565.01</v>
      </c>
      <c r="P78" s="246" t="s">
        <v>1651</v>
      </c>
      <c r="Q78" s="338"/>
    </row>
    <row r="79" spans="1:17" s="104" customFormat="1" ht="20.399999999999999" x14ac:dyDescent="0.25">
      <c r="A79" s="100" t="s">
        <v>384</v>
      </c>
      <c r="B79" s="100" t="s">
        <v>326</v>
      </c>
      <c r="C79" s="101" t="s">
        <v>385</v>
      </c>
      <c r="D79" s="100" t="s">
        <v>284</v>
      </c>
      <c r="E79" s="101"/>
      <c r="F79" s="100" t="s">
        <v>253</v>
      </c>
      <c r="G79" s="100" t="s">
        <v>254</v>
      </c>
      <c r="H79" s="100" t="s">
        <v>254</v>
      </c>
      <c r="I79" s="100" t="s">
        <v>255</v>
      </c>
      <c r="J79" s="100" t="s">
        <v>256</v>
      </c>
      <c r="K79" s="100" t="s">
        <v>257</v>
      </c>
      <c r="L79" s="101"/>
      <c r="M79" s="356">
        <v>514.20000000000005</v>
      </c>
      <c r="N79" s="245">
        <v>550.41</v>
      </c>
      <c r="O79" s="245">
        <v>572.44000000000005</v>
      </c>
      <c r="P79" s="246" t="s">
        <v>1651</v>
      </c>
      <c r="Q79" s="338"/>
    </row>
    <row r="80" spans="1:17" s="104" customFormat="1" ht="20.399999999999999" x14ac:dyDescent="0.25">
      <c r="A80" s="100" t="s">
        <v>386</v>
      </c>
      <c r="B80" s="100" t="s">
        <v>250</v>
      </c>
      <c r="C80" s="101" t="s">
        <v>387</v>
      </c>
      <c r="D80" s="100" t="s">
        <v>287</v>
      </c>
      <c r="E80" s="101"/>
      <c r="F80" s="101"/>
      <c r="G80" s="100" t="s">
        <v>254</v>
      </c>
      <c r="H80" s="100" t="s">
        <v>254</v>
      </c>
      <c r="I80" s="100"/>
      <c r="J80" s="100" t="s">
        <v>256</v>
      </c>
      <c r="K80" s="101"/>
      <c r="L80" s="101"/>
      <c r="M80" s="355">
        <v>475.3</v>
      </c>
      <c r="N80" s="245">
        <v>504.35</v>
      </c>
      <c r="O80" s="245">
        <v>525.35</v>
      </c>
      <c r="P80" s="246" t="s">
        <v>1651</v>
      </c>
      <c r="Q80" s="338"/>
    </row>
    <row r="81" spans="1:17" s="104" customFormat="1" ht="20.399999999999999" x14ac:dyDescent="0.25">
      <c r="A81" s="100" t="s">
        <v>388</v>
      </c>
      <c r="B81" s="100" t="s">
        <v>243</v>
      </c>
      <c r="C81" s="101" t="s">
        <v>389</v>
      </c>
      <c r="D81" s="100" t="s">
        <v>252</v>
      </c>
      <c r="E81" s="101"/>
      <c r="F81" s="101"/>
      <c r="G81" s="100" t="s">
        <v>254</v>
      </c>
      <c r="H81" s="100" t="s">
        <v>254</v>
      </c>
      <c r="I81" s="100" t="s">
        <v>255</v>
      </c>
      <c r="J81" s="101"/>
      <c r="K81" s="101"/>
      <c r="L81" s="101"/>
      <c r="M81" s="355">
        <v>439.23</v>
      </c>
      <c r="N81" s="245">
        <v>467.9</v>
      </c>
      <c r="O81" s="245">
        <v>488.82</v>
      </c>
      <c r="P81" s="246" t="s">
        <v>1651</v>
      </c>
      <c r="Q81" s="338"/>
    </row>
    <row r="82" spans="1:17" s="104" customFormat="1" ht="20.399999999999999" x14ac:dyDescent="0.25">
      <c r="A82" s="107" t="s">
        <v>390</v>
      </c>
      <c r="B82" s="107" t="s">
        <v>391</v>
      </c>
      <c r="C82" s="108" t="s">
        <v>392</v>
      </c>
      <c r="D82" s="107" t="s">
        <v>393</v>
      </c>
      <c r="E82" s="107" t="s">
        <v>391</v>
      </c>
      <c r="F82" s="108"/>
      <c r="G82" s="107" t="s">
        <v>391</v>
      </c>
      <c r="H82" s="107" t="s">
        <v>391</v>
      </c>
      <c r="I82" s="107"/>
      <c r="J82" s="107" t="s">
        <v>391</v>
      </c>
      <c r="K82" s="108"/>
      <c r="L82" s="108"/>
      <c r="M82" s="336">
        <v>0</v>
      </c>
      <c r="N82" s="102">
        <v>0</v>
      </c>
      <c r="O82" s="336">
        <f t="shared" si="2"/>
        <v>0</v>
      </c>
      <c r="P82" s="104" t="s">
        <v>874</v>
      </c>
    </row>
    <row r="83" spans="1:17" s="104" customFormat="1" ht="20.399999999999999" x14ac:dyDescent="0.25">
      <c r="A83" s="107" t="s">
        <v>394</v>
      </c>
      <c r="B83" s="107" t="s">
        <v>391</v>
      </c>
      <c r="C83" s="108" t="s">
        <v>392</v>
      </c>
      <c r="D83" s="107" t="s">
        <v>393</v>
      </c>
      <c r="E83" s="107" t="s">
        <v>391</v>
      </c>
      <c r="F83" s="108"/>
      <c r="G83" s="107" t="s">
        <v>391</v>
      </c>
      <c r="H83" s="107" t="s">
        <v>391</v>
      </c>
      <c r="I83" s="107"/>
      <c r="J83" s="107" t="s">
        <v>391</v>
      </c>
      <c r="K83" s="108"/>
      <c r="L83" s="108"/>
      <c r="M83" s="336">
        <v>0</v>
      </c>
      <c r="N83" s="102">
        <v>0</v>
      </c>
      <c r="O83" s="336">
        <f t="shared" si="2"/>
        <v>0</v>
      </c>
      <c r="P83" s="104" t="s">
        <v>874</v>
      </c>
    </row>
    <row r="84" spans="1:17" s="104" customFormat="1" ht="20.399999999999999" x14ac:dyDescent="0.25">
      <c r="A84" s="100" t="s">
        <v>395</v>
      </c>
      <c r="B84" s="100" t="s">
        <v>250</v>
      </c>
      <c r="C84" s="101" t="s">
        <v>396</v>
      </c>
      <c r="D84" s="100" t="s">
        <v>397</v>
      </c>
      <c r="E84" s="101"/>
      <c r="F84" s="101"/>
      <c r="G84" s="100" t="s">
        <v>254</v>
      </c>
      <c r="H84" s="100" t="s">
        <v>254</v>
      </c>
      <c r="I84" s="100"/>
      <c r="J84" s="101"/>
      <c r="K84" s="101"/>
      <c r="L84" s="101"/>
      <c r="M84" s="355">
        <v>434.44</v>
      </c>
      <c r="N84" s="245">
        <v>465.98</v>
      </c>
      <c r="O84" s="245">
        <v>486.84</v>
      </c>
      <c r="P84" s="246" t="s">
        <v>1651</v>
      </c>
      <c r="Q84" s="338"/>
    </row>
    <row r="85" spans="1:17" s="104" customFormat="1" ht="10.199999999999999" x14ac:dyDescent="0.25">
      <c r="A85" s="100" t="s">
        <v>398</v>
      </c>
      <c r="B85" s="100" t="s">
        <v>399</v>
      </c>
      <c r="C85" s="101" t="s">
        <v>400</v>
      </c>
      <c r="D85" s="113" t="s">
        <v>875</v>
      </c>
      <c r="E85" s="114">
        <v>44</v>
      </c>
      <c r="F85" s="101"/>
      <c r="G85" s="100" t="s">
        <v>254</v>
      </c>
      <c r="H85" s="100" t="s">
        <v>254</v>
      </c>
      <c r="I85" s="100"/>
      <c r="J85" s="101"/>
      <c r="K85" s="101"/>
      <c r="L85" s="101" t="s">
        <v>401</v>
      </c>
      <c r="M85" s="336">
        <f t="shared" ref="M85" si="3">SUM(O85)</f>
        <v>182.34972000000002</v>
      </c>
      <c r="N85" s="245">
        <v>188.3</v>
      </c>
      <c r="O85" s="336">
        <f t="shared" si="2"/>
        <v>182.34972000000002</v>
      </c>
      <c r="P85" s="338" t="s">
        <v>1378</v>
      </c>
    </row>
    <row r="86" spans="1:17" s="104" customFormat="1" ht="20.399999999999999" x14ac:dyDescent="0.25">
      <c r="A86" s="115" t="s">
        <v>402</v>
      </c>
      <c r="B86" s="115" t="s">
        <v>403</v>
      </c>
      <c r="C86" s="116" t="s">
        <v>404</v>
      </c>
      <c r="D86" s="117" t="s">
        <v>831</v>
      </c>
      <c r="E86" s="115" t="s">
        <v>405</v>
      </c>
      <c r="F86" s="116"/>
      <c r="G86" s="115" t="s">
        <v>406</v>
      </c>
      <c r="H86" s="115" t="s">
        <v>406</v>
      </c>
      <c r="I86" s="115"/>
      <c r="J86" s="116"/>
      <c r="K86" s="116"/>
      <c r="L86" s="116"/>
      <c r="M86" s="336">
        <v>0</v>
      </c>
      <c r="N86" s="102">
        <v>0</v>
      </c>
      <c r="O86" s="336">
        <f t="shared" si="2"/>
        <v>0</v>
      </c>
      <c r="P86" s="338" t="s">
        <v>874</v>
      </c>
    </row>
    <row r="87" spans="1:17" s="104" customFormat="1" ht="20.399999999999999" x14ac:dyDescent="0.25">
      <c r="A87" s="115" t="s">
        <v>407</v>
      </c>
      <c r="B87" s="115" t="s">
        <v>403</v>
      </c>
      <c r="C87" s="116" t="s">
        <v>408</v>
      </c>
      <c r="D87" s="117" t="s">
        <v>832</v>
      </c>
      <c r="E87" s="115" t="s">
        <v>405</v>
      </c>
      <c r="F87" s="116"/>
      <c r="G87" s="115" t="s">
        <v>406</v>
      </c>
      <c r="H87" s="115" t="s">
        <v>406</v>
      </c>
      <c r="I87" s="115"/>
      <c r="J87" s="116"/>
      <c r="K87" s="116"/>
      <c r="L87" s="116"/>
      <c r="M87" s="336">
        <v>0</v>
      </c>
      <c r="N87" s="102">
        <v>0</v>
      </c>
      <c r="O87" s="336">
        <f t="shared" si="2"/>
        <v>0</v>
      </c>
      <c r="P87" s="104" t="s">
        <v>874</v>
      </c>
    </row>
    <row r="88" spans="1:17" s="104" customFormat="1" ht="10.199999999999999" x14ac:dyDescent="0.25">
      <c r="A88" s="118" t="s">
        <v>409</v>
      </c>
      <c r="B88" s="118" t="s">
        <v>410</v>
      </c>
      <c r="C88" s="119" t="s">
        <v>411</v>
      </c>
      <c r="D88" s="118" t="s">
        <v>412</v>
      </c>
      <c r="E88" s="118" t="s">
        <v>413</v>
      </c>
      <c r="F88" s="119"/>
      <c r="G88" s="118" t="s">
        <v>414</v>
      </c>
      <c r="H88" s="118" t="s">
        <v>415</v>
      </c>
      <c r="I88" s="118"/>
      <c r="J88" s="118" t="s">
        <v>416</v>
      </c>
      <c r="K88" s="119"/>
      <c r="L88" s="119" t="s">
        <v>412</v>
      </c>
      <c r="M88" s="336">
        <v>0</v>
      </c>
      <c r="N88" s="102">
        <v>0</v>
      </c>
      <c r="O88" s="336">
        <f t="shared" si="2"/>
        <v>0</v>
      </c>
      <c r="P88" s="104" t="s">
        <v>874</v>
      </c>
    </row>
    <row r="89" spans="1:17" s="104" customFormat="1" ht="30.6" x14ac:dyDescent="0.25">
      <c r="A89" s="107" t="s">
        <v>417</v>
      </c>
      <c r="B89" s="107" t="s">
        <v>243</v>
      </c>
      <c r="C89" s="108" t="s">
        <v>418</v>
      </c>
      <c r="D89" s="107" t="s">
        <v>419</v>
      </c>
      <c r="E89" s="120">
        <v>54</v>
      </c>
      <c r="F89" s="108"/>
      <c r="G89" s="107" t="s">
        <v>420</v>
      </c>
      <c r="H89" s="107" t="s">
        <v>420</v>
      </c>
      <c r="I89" s="107" t="s">
        <v>255</v>
      </c>
      <c r="J89" s="107" t="s">
        <v>256</v>
      </c>
      <c r="K89" s="107" t="s">
        <v>257</v>
      </c>
      <c r="L89" s="108" t="s">
        <v>421</v>
      </c>
      <c r="M89" s="355">
        <v>1078.29</v>
      </c>
      <c r="N89" s="102" t="s">
        <v>866</v>
      </c>
      <c r="O89" s="245">
        <v>1115.52</v>
      </c>
      <c r="P89" s="246" t="s">
        <v>1652</v>
      </c>
      <c r="Q89" s="338"/>
    </row>
    <row r="90" spans="1:17" s="104" customFormat="1" ht="30.6" x14ac:dyDescent="0.25">
      <c r="A90" s="107" t="s">
        <v>422</v>
      </c>
      <c r="B90" s="107" t="s">
        <v>243</v>
      </c>
      <c r="C90" s="108" t="s">
        <v>423</v>
      </c>
      <c r="D90" s="107" t="s">
        <v>419</v>
      </c>
      <c r="E90" s="120">
        <v>54</v>
      </c>
      <c r="F90" s="108"/>
      <c r="G90" s="107" t="s">
        <v>420</v>
      </c>
      <c r="H90" s="107" t="s">
        <v>420</v>
      </c>
      <c r="I90" s="107"/>
      <c r="J90" s="107" t="s">
        <v>416</v>
      </c>
      <c r="K90" s="108"/>
      <c r="L90" s="108" t="s">
        <v>421</v>
      </c>
      <c r="M90" s="355">
        <v>1073.29</v>
      </c>
      <c r="N90" s="102">
        <v>1079.49</v>
      </c>
      <c r="O90" s="245">
        <v>1105.49</v>
      </c>
      <c r="P90" s="246" t="s">
        <v>1652</v>
      </c>
      <c r="Q90" s="338"/>
    </row>
    <row r="91" spans="1:17" s="104" customFormat="1" ht="20.399999999999999" x14ac:dyDescent="0.25">
      <c r="A91" s="100" t="s">
        <v>424</v>
      </c>
      <c r="B91" s="100" t="s">
        <v>243</v>
      </c>
      <c r="C91" s="101" t="s">
        <v>425</v>
      </c>
      <c r="D91" s="100" t="s">
        <v>262</v>
      </c>
      <c r="E91" s="114">
        <v>44</v>
      </c>
      <c r="F91" s="101"/>
      <c r="G91" s="100" t="s">
        <v>254</v>
      </c>
      <c r="H91" s="100" t="s">
        <v>254</v>
      </c>
      <c r="I91" s="100" t="s">
        <v>255</v>
      </c>
      <c r="J91" s="101"/>
      <c r="K91" s="101"/>
      <c r="L91" s="101"/>
      <c r="M91" s="355">
        <v>448.27</v>
      </c>
      <c r="N91" s="245">
        <v>478.6</v>
      </c>
      <c r="O91" s="245">
        <v>499.88</v>
      </c>
      <c r="P91" s="246" t="s">
        <v>1651</v>
      </c>
      <c r="Q91" s="338"/>
    </row>
    <row r="92" spans="1:17" s="104" customFormat="1" ht="20.399999999999999" x14ac:dyDescent="0.25">
      <c r="A92" s="121" t="s">
        <v>426</v>
      </c>
      <c r="B92" s="121" t="s">
        <v>427</v>
      </c>
      <c r="C92" s="122" t="s">
        <v>428</v>
      </c>
      <c r="D92" s="121" t="s">
        <v>429</v>
      </c>
      <c r="E92" s="123">
        <v>54</v>
      </c>
      <c r="F92" s="121" t="s">
        <v>253</v>
      </c>
      <c r="G92" s="121" t="s">
        <v>430</v>
      </c>
      <c r="H92" s="121" t="s">
        <v>430</v>
      </c>
      <c r="I92" s="121"/>
      <c r="J92" s="121" t="s">
        <v>416</v>
      </c>
      <c r="K92" s="122"/>
      <c r="L92" s="122" t="s">
        <v>431</v>
      </c>
      <c r="M92" s="336">
        <v>0</v>
      </c>
      <c r="N92" s="102">
        <v>0</v>
      </c>
      <c r="O92" s="336">
        <f t="shared" si="2"/>
        <v>0</v>
      </c>
      <c r="P92" s="104" t="s">
        <v>874</v>
      </c>
    </row>
    <row r="93" spans="1:17" s="104" customFormat="1" ht="20.399999999999999" x14ac:dyDescent="0.25">
      <c r="A93" s="121" t="s">
        <v>432</v>
      </c>
      <c r="B93" s="121" t="s">
        <v>427</v>
      </c>
      <c r="C93" s="122" t="s">
        <v>428</v>
      </c>
      <c r="D93" s="121" t="s">
        <v>429</v>
      </c>
      <c r="E93" s="123">
        <v>54</v>
      </c>
      <c r="F93" s="121" t="s">
        <v>253</v>
      </c>
      <c r="G93" s="121" t="s">
        <v>430</v>
      </c>
      <c r="H93" s="121" t="s">
        <v>430</v>
      </c>
      <c r="I93" s="121"/>
      <c r="J93" s="121" t="s">
        <v>416</v>
      </c>
      <c r="K93" s="122"/>
      <c r="L93" s="122" t="s">
        <v>431</v>
      </c>
      <c r="M93" s="336">
        <v>0</v>
      </c>
      <c r="N93" s="102">
        <v>0</v>
      </c>
      <c r="O93" s="336">
        <f t="shared" si="2"/>
        <v>0</v>
      </c>
      <c r="P93" s="104" t="s">
        <v>874</v>
      </c>
    </row>
    <row r="94" spans="1:17" s="104" customFormat="1" ht="20.399999999999999" x14ac:dyDescent="0.25">
      <c r="A94" s="121" t="s">
        <v>433</v>
      </c>
      <c r="B94" s="121" t="s">
        <v>427</v>
      </c>
      <c r="C94" s="122" t="s">
        <v>428</v>
      </c>
      <c r="D94" s="121" t="s">
        <v>429</v>
      </c>
      <c r="E94" s="123">
        <v>54</v>
      </c>
      <c r="F94" s="121" t="s">
        <v>253</v>
      </c>
      <c r="G94" s="121" t="s">
        <v>430</v>
      </c>
      <c r="H94" s="121" t="s">
        <v>430</v>
      </c>
      <c r="I94" s="121"/>
      <c r="J94" s="121" t="s">
        <v>416</v>
      </c>
      <c r="K94" s="122"/>
      <c r="L94" s="122" t="s">
        <v>431</v>
      </c>
      <c r="M94" s="336">
        <v>0</v>
      </c>
      <c r="N94" s="102">
        <v>0</v>
      </c>
      <c r="O94" s="336">
        <f t="shared" si="2"/>
        <v>0</v>
      </c>
      <c r="P94" s="104" t="s">
        <v>874</v>
      </c>
    </row>
    <row r="95" spans="1:17" s="104" customFormat="1" ht="20.399999999999999" x14ac:dyDescent="0.25">
      <c r="A95" s="100" t="s">
        <v>434</v>
      </c>
      <c r="B95" s="100" t="s">
        <v>329</v>
      </c>
      <c r="C95" s="101" t="s">
        <v>435</v>
      </c>
      <c r="D95" s="100" t="s">
        <v>436</v>
      </c>
      <c r="E95" s="114">
        <v>44</v>
      </c>
      <c r="F95" s="101"/>
      <c r="G95" s="100" t="s">
        <v>254</v>
      </c>
      <c r="H95" s="100" t="s">
        <v>254</v>
      </c>
      <c r="I95" s="100"/>
      <c r="J95" s="101"/>
      <c r="K95" s="101"/>
      <c r="L95" s="101"/>
      <c r="M95" s="355">
        <v>440.04</v>
      </c>
      <c r="N95" s="245">
        <v>472.7</v>
      </c>
      <c r="O95" s="245">
        <v>493.78</v>
      </c>
      <c r="P95" s="246" t="s">
        <v>1651</v>
      </c>
      <c r="Q95" s="338"/>
    </row>
    <row r="96" spans="1:17" s="104" customFormat="1" ht="20.399999999999999" x14ac:dyDescent="0.25">
      <c r="A96" s="100" t="s">
        <v>437</v>
      </c>
      <c r="B96" s="100" t="s">
        <v>243</v>
      </c>
      <c r="C96" s="101" t="s">
        <v>438</v>
      </c>
      <c r="D96" s="100" t="s">
        <v>252</v>
      </c>
      <c r="E96" s="114">
        <v>44</v>
      </c>
      <c r="F96" s="101"/>
      <c r="G96" s="100" t="s">
        <v>254</v>
      </c>
      <c r="H96" s="100" t="s">
        <v>254</v>
      </c>
      <c r="I96" s="100"/>
      <c r="J96" s="101"/>
      <c r="K96" s="101"/>
      <c r="L96" s="101"/>
      <c r="M96" s="355">
        <v>439.23</v>
      </c>
      <c r="N96" s="245">
        <v>467.9</v>
      </c>
      <c r="O96" s="245">
        <v>488.82</v>
      </c>
      <c r="P96" s="246" t="s">
        <v>1651</v>
      </c>
      <c r="Q96" s="338"/>
    </row>
    <row r="97" spans="1:17" s="104" customFormat="1" ht="20.399999999999999" x14ac:dyDescent="0.25">
      <c r="A97" s="100" t="s">
        <v>439</v>
      </c>
      <c r="B97" s="100" t="s">
        <v>243</v>
      </c>
      <c r="C97" s="101" t="s">
        <v>438</v>
      </c>
      <c r="D97" s="100" t="s">
        <v>252</v>
      </c>
      <c r="E97" s="114">
        <v>44</v>
      </c>
      <c r="F97" s="101"/>
      <c r="G97" s="100" t="s">
        <v>254</v>
      </c>
      <c r="H97" s="100" t="s">
        <v>254</v>
      </c>
      <c r="I97" s="100"/>
      <c r="J97" s="101"/>
      <c r="K97" s="101"/>
      <c r="L97" s="101"/>
      <c r="M97" s="355">
        <v>439.23</v>
      </c>
      <c r="N97" s="245">
        <v>467.9</v>
      </c>
      <c r="O97" s="245">
        <v>488.82</v>
      </c>
      <c r="P97" s="246" t="s">
        <v>1651</v>
      </c>
      <c r="Q97" s="338"/>
    </row>
    <row r="98" spans="1:17" s="104" customFormat="1" ht="20.399999999999999" x14ac:dyDescent="0.25">
      <c r="A98" s="121" t="s">
        <v>440</v>
      </c>
      <c r="B98" s="121" t="s">
        <v>427</v>
      </c>
      <c r="C98" s="122" t="s">
        <v>441</v>
      </c>
      <c r="D98" s="121" t="s">
        <v>429</v>
      </c>
      <c r="E98" s="123">
        <v>44</v>
      </c>
      <c r="F98" s="121" t="s">
        <v>253</v>
      </c>
      <c r="G98" s="121" t="s">
        <v>430</v>
      </c>
      <c r="H98" s="121" t="s">
        <v>430</v>
      </c>
      <c r="I98" s="121"/>
      <c r="J98" s="121" t="s">
        <v>416</v>
      </c>
      <c r="K98" s="122"/>
      <c r="L98" s="122" t="s">
        <v>431</v>
      </c>
      <c r="M98" s="336">
        <v>0</v>
      </c>
      <c r="N98" s="102">
        <v>0</v>
      </c>
      <c r="O98" s="336">
        <f t="shared" si="2"/>
        <v>0</v>
      </c>
      <c r="P98" s="104" t="s">
        <v>874</v>
      </c>
    </row>
    <row r="99" spans="1:17" s="104" customFormat="1" ht="20.399999999999999" x14ac:dyDescent="0.25">
      <c r="A99" s="121" t="s">
        <v>442</v>
      </c>
      <c r="B99" s="121" t="s">
        <v>427</v>
      </c>
      <c r="C99" s="122" t="s">
        <v>441</v>
      </c>
      <c r="D99" s="121" t="s">
        <v>443</v>
      </c>
      <c r="E99" s="123">
        <v>44</v>
      </c>
      <c r="F99" s="121" t="s">
        <v>253</v>
      </c>
      <c r="G99" s="121" t="s">
        <v>430</v>
      </c>
      <c r="H99" s="121" t="s">
        <v>430</v>
      </c>
      <c r="I99" s="121"/>
      <c r="J99" s="122"/>
      <c r="K99" s="122"/>
      <c r="L99" s="122" t="s">
        <v>431</v>
      </c>
      <c r="M99" s="336">
        <v>0</v>
      </c>
      <c r="N99" s="102">
        <v>0</v>
      </c>
      <c r="O99" s="336">
        <f t="shared" si="2"/>
        <v>0</v>
      </c>
      <c r="P99" s="104" t="s">
        <v>874</v>
      </c>
    </row>
    <row r="100" spans="1:17" s="104" customFormat="1" ht="20.399999999999999" x14ac:dyDescent="0.25">
      <c r="A100" s="100" t="s">
        <v>444</v>
      </c>
      <c r="B100" s="100" t="s">
        <v>243</v>
      </c>
      <c r="C100" s="101" t="s">
        <v>445</v>
      </c>
      <c r="D100" s="100" t="s">
        <v>436</v>
      </c>
      <c r="E100" s="114">
        <v>54</v>
      </c>
      <c r="F100" s="101"/>
      <c r="G100" s="100" t="s">
        <v>254</v>
      </c>
      <c r="H100" s="100" t="s">
        <v>254</v>
      </c>
      <c r="I100" s="100" t="s">
        <v>255</v>
      </c>
      <c r="J100" s="100" t="s">
        <v>416</v>
      </c>
      <c r="K100" s="101"/>
      <c r="L100" s="101"/>
      <c r="M100" s="355">
        <v>460.31</v>
      </c>
      <c r="N100" s="245">
        <v>489.72</v>
      </c>
      <c r="O100" s="245">
        <v>510.8</v>
      </c>
      <c r="P100" s="246" t="s">
        <v>1651</v>
      </c>
      <c r="Q100" s="338"/>
    </row>
    <row r="101" spans="1:17" s="104" customFormat="1" ht="10.199999999999999" x14ac:dyDescent="0.25">
      <c r="A101" s="105" t="s">
        <v>446</v>
      </c>
      <c r="B101" s="105" t="s">
        <v>267</v>
      </c>
      <c r="C101" s="106" t="s">
        <v>447</v>
      </c>
      <c r="D101" s="105" t="s">
        <v>436</v>
      </c>
      <c r="E101" s="124">
        <v>54</v>
      </c>
      <c r="F101" s="106"/>
      <c r="G101" s="105" t="s">
        <v>270</v>
      </c>
      <c r="H101" s="105" t="s">
        <v>270</v>
      </c>
      <c r="I101" s="105" t="s">
        <v>255</v>
      </c>
      <c r="J101" s="105" t="s">
        <v>416</v>
      </c>
      <c r="K101" s="105" t="s">
        <v>257</v>
      </c>
      <c r="L101" s="106" t="s">
        <v>448</v>
      </c>
      <c r="M101" s="336">
        <f t="shared" ref="M101:M104" si="4">SUM(O101)</f>
        <v>195.674904</v>
      </c>
      <c r="N101" s="245">
        <v>202.06</v>
      </c>
      <c r="O101" s="336">
        <f t="shared" si="2"/>
        <v>195.674904</v>
      </c>
      <c r="P101" s="337" t="s">
        <v>1378</v>
      </c>
    </row>
    <row r="102" spans="1:17" s="104" customFormat="1" ht="20.399999999999999" x14ac:dyDescent="0.25">
      <c r="A102" s="105" t="s">
        <v>449</v>
      </c>
      <c r="B102" s="105" t="s">
        <v>276</v>
      </c>
      <c r="C102" s="106" t="s">
        <v>450</v>
      </c>
      <c r="D102" s="105" t="s">
        <v>451</v>
      </c>
      <c r="E102" s="124">
        <v>54</v>
      </c>
      <c r="F102" s="105" t="s">
        <v>253</v>
      </c>
      <c r="G102" s="105" t="s">
        <v>270</v>
      </c>
      <c r="H102" s="105" t="s">
        <v>270</v>
      </c>
      <c r="I102" s="105" t="s">
        <v>255</v>
      </c>
      <c r="J102" s="105" t="s">
        <v>256</v>
      </c>
      <c r="K102" s="106"/>
      <c r="L102" s="106" t="s">
        <v>452</v>
      </c>
      <c r="M102" s="336">
        <f t="shared" si="4"/>
        <v>249.99245999999999</v>
      </c>
      <c r="N102" s="245">
        <v>258.14999999999998</v>
      </c>
      <c r="O102" s="336">
        <f t="shared" si="2"/>
        <v>249.99245999999999</v>
      </c>
      <c r="P102" s="337" t="s">
        <v>1378</v>
      </c>
    </row>
    <row r="103" spans="1:17" s="104" customFormat="1" ht="10.199999999999999" x14ac:dyDescent="0.25">
      <c r="A103" s="105" t="s">
        <v>453</v>
      </c>
      <c r="B103" s="105" t="s">
        <v>267</v>
      </c>
      <c r="C103" s="106" t="s">
        <v>454</v>
      </c>
      <c r="D103" s="105" t="s">
        <v>436</v>
      </c>
      <c r="E103" s="124">
        <v>54</v>
      </c>
      <c r="F103" s="106"/>
      <c r="G103" s="105" t="s">
        <v>270</v>
      </c>
      <c r="H103" s="105" t="s">
        <v>270</v>
      </c>
      <c r="I103" s="105" t="s">
        <v>255</v>
      </c>
      <c r="J103" s="105" t="s">
        <v>256</v>
      </c>
      <c r="K103" s="106"/>
      <c r="L103" s="106" t="s">
        <v>448</v>
      </c>
      <c r="M103" s="336">
        <f t="shared" si="4"/>
        <v>237.95524800000001</v>
      </c>
      <c r="N103" s="245">
        <v>245.72</v>
      </c>
      <c r="O103" s="336">
        <f t="shared" si="2"/>
        <v>237.95524800000001</v>
      </c>
      <c r="P103" s="337" t="s">
        <v>1378</v>
      </c>
    </row>
    <row r="104" spans="1:17" s="104" customFormat="1" ht="10.199999999999999" x14ac:dyDescent="0.25">
      <c r="A104" s="105" t="s">
        <v>455</v>
      </c>
      <c r="B104" s="105" t="s">
        <v>267</v>
      </c>
      <c r="C104" s="106" t="s">
        <v>456</v>
      </c>
      <c r="D104" s="105" t="s">
        <v>302</v>
      </c>
      <c r="E104" s="124">
        <v>54</v>
      </c>
      <c r="F104" s="106"/>
      <c r="G104" s="105" t="s">
        <v>270</v>
      </c>
      <c r="H104" s="105" t="s">
        <v>270</v>
      </c>
      <c r="I104" s="105" t="s">
        <v>255</v>
      </c>
      <c r="J104" s="105" t="s">
        <v>416</v>
      </c>
      <c r="K104" s="106"/>
      <c r="L104" s="106"/>
      <c r="M104" s="336">
        <f t="shared" si="4"/>
        <v>192.50823600000001</v>
      </c>
      <c r="N104" s="245">
        <v>198.79</v>
      </c>
      <c r="O104" s="336">
        <f t="shared" si="2"/>
        <v>192.50823600000001</v>
      </c>
      <c r="P104" s="337" t="s">
        <v>1378</v>
      </c>
    </row>
    <row r="105" spans="1:17" s="104" customFormat="1" ht="20.399999999999999" x14ac:dyDescent="0.25">
      <c r="A105" s="100" t="s">
        <v>457</v>
      </c>
      <c r="B105" s="100" t="s">
        <v>243</v>
      </c>
      <c r="C105" s="101" t="s">
        <v>458</v>
      </c>
      <c r="D105" s="100" t="s">
        <v>302</v>
      </c>
      <c r="E105" s="114">
        <v>54</v>
      </c>
      <c r="F105" s="101"/>
      <c r="G105" s="100" t="s">
        <v>254</v>
      </c>
      <c r="H105" s="100" t="s">
        <v>254</v>
      </c>
      <c r="I105" s="100" t="s">
        <v>255</v>
      </c>
      <c r="J105" s="100" t="s">
        <v>256</v>
      </c>
      <c r="K105" s="101"/>
      <c r="L105" s="101"/>
      <c r="M105" s="355">
        <v>469.23</v>
      </c>
      <c r="N105" s="245">
        <v>497.15</v>
      </c>
      <c r="O105" s="245">
        <v>517.91</v>
      </c>
      <c r="P105" s="246" t="s">
        <v>1651</v>
      </c>
      <c r="Q105" s="338"/>
    </row>
    <row r="106" spans="1:17" s="104" customFormat="1" ht="20.399999999999999" x14ac:dyDescent="0.25">
      <c r="A106" s="121" t="s">
        <v>459</v>
      </c>
      <c r="B106" s="121" t="s">
        <v>427</v>
      </c>
      <c r="C106" s="122" t="s">
        <v>460</v>
      </c>
      <c r="D106" s="121" t="s">
        <v>429</v>
      </c>
      <c r="E106" s="123">
        <v>54</v>
      </c>
      <c r="F106" s="121" t="s">
        <v>253</v>
      </c>
      <c r="G106" s="121" t="s">
        <v>430</v>
      </c>
      <c r="H106" s="121" t="s">
        <v>430</v>
      </c>
      <c r="I106" s="121"/>
      <c r="J106" s="121" t="s">
        <v>416</v>
      </c>
      <c r="K106" s="122"/>
      <c r="L106" s="122" t="s">
        <v>431</v>
      </c>
      <c r="M106" s="336">
        <v>0</v>
      </c>
      <c r="N106" s="102">
        <v>0</v>
      </c>
      <c r="O106" s="336">
        <f t="shared" si="2"/>
        <v>0</v>
      </c>
      <c r="P106" s="104" t="s">
        <v>874</v>
      </c>
    </row>
    <row r="107" spans="1:17" s="104" customFormat="1" ht="20.399999999999999" x14ac:dyDescent="0.25">
      <c r="A107" s="121" t="s">
        <v>461</v>
      </c>
      <c r="B107" s="121" t="s">
        <v>427</v>
      </c>
      <c r="C107" s="122" t="s">
        <v>460</v>
      </c>
      <c r="D107" s="121" t="s">
        <v>443</v>
      </c>
      <c r="E107" s="123">
        <v>54</v>
      </c>
      <c r="F107" s="121" t="s">
        <v>253</v>
      </c>
      <c r="G107" s="121" t="s">
        <v>430</v>
      </c>
      <c r="H107" s="121" t="s">
        <v>430</v>
      </c>
      <c r="I107" s="121"/>
      <c r="J107" s="121" t="s">
        <v>416</v>
      </c>
      <c r="K107" s="122"/>
      <c r="L107" s="122" t="s">
        <v>431</v>
      </c>
      <c r="M107" s="336">
        <v>0</v>
      </c>
      <c r="N107" s="102">
        <v>0</v>
      </c>
      <c r="O107" s="336">
        <f t="shared" si="2"/>
        <v>0</v>
      </c>
      <c r="P107" s="104" t="s">
        <v>874</v>
      </c>
    </row>
    <row r="108" spans="1:17" s="104" customFormat="1" ht="20.399999999999999" x14ac:dyDescent="0.25">
      <c r="A108" s="100" t="s">
        <v>462</v>
      </c>
      <c r="B108" s="100" t="s">
        <v>243</v>
      </c>
      <c r="C108" s="101" t="s">
        <v>463</v>
      </c>
      <c r="D108" s="100" t="s">
        <v>436</v>
      </c>
      <c r="E108" s="114">
        <v>54</v>
      </c>
      <c r="F108" s="101"/>
      <c r="G108" s="100" t="s">
        <v>254</v>
      </c>
      <c r="H108" s="100" t="s">
        <v>254</v>
      </c>
      <c r="I108" s="100" t="s">
        <v>255</v>
      </c>
      <c r="J108" s="100" t="s">
        <v>256</v>
      </c>
      <c r="K108" s="101"/>
      <c r="L108" s="101"/>
      <c r="M108" s="355">
        <v>477.33</v>
      </c>
      <c r="N108" s="245">
        <v>506.75</v>
      </c>
      <c r="O108" s="245">
        <v>527.82000000000005</v>
      </c>
      <c r="P108" s="246" t="s">
        <v>1651</v>
      </c>
      <c r="Q108" s="338"/>
    </row>
    <row r="109" spans="1:17" s="104" customFormat="1" ht="10.199999999999999" x14ac:dyDescent="0.25">
      <c r="A109" s="100" t="s">
        <v>464</v>
      </c>
      <c r="B109" s="100" t="s">
        <v>399</v>
      </c>
      <c r="C109" s="101" t="s">
        <v>400</v>
      </c>
      <c r="D109" s="113" t="s">
        <v>875</v>
      </c>
      <c r="E109" s="114">
        <v>44</v>
      </c>
      <c r="F109" s="101"/>
      <c r="G109" s="100" t="s">
        <v>254</v>
      </c>
      <c r="H109" s="100" t="s">
        <v>254</v>
      </c>
      <c r="I109" s="100"/>
      <c r="J109" s="101"/>
      <c r="K109" s="101"/>
      <c r="L109" s="101" t="s">
        <v>401</v>
      </c>
      <c r="M109" s="336">
        <f t="shared" ref="M109" si="5">SUM(O109)</f>
        <v>182.34972000000002</v>
      </c>
      <c r="N109" s="245">
        <v>188.3</v>
      </c>
      <c r="O109" s="336">
        <f t="shared" si="2"/>
        <v>182.34972000000002</v>
      </c>
      <c r="P109" s="338" t="s">
        <v>1378</v>
      </c>
    </row>
    <row r="110" spans="1:17" s="104" customFormat="1" ht="20.399999999999999" x14ac:dyDescent="0.25">
      <c r="A110" s="121" t="s">
        <v>465</v>
      </c>
      <c r="B110" s="121" t="s">
        <v>427</v>
      </c>
      <c r="C110" s="122" t="s">
        <v>466</v>
      </c>
      <c r="D110" s="121" t="s">
        <v>429</v>
      </c>
      <c r="E110" s="123">
        <v>54</v>
      </c>
      <c r="F110" s="121" t="s">
        <v>253</v>
      </c>
      <c r="G110" s="121" t="s">
        <v>430</v>
      </c>
      <c r="H110" s="121" t="s">
        <v>430</v>
      </c>
      <c r="I110" s="121"/>
      <c r="J110" s="121" t="s">
        <v>256</v>
      </c>
      <c r="K110" s="122"/>
      <c r="L110" s="122" t="s">
        <v>431</v>
      </c>
      <c r="M110" s="336">
        <v>0</v>
      </c>
      <c r="N110" s="102">
        <v>0</v>
      </c>
      <c r="O110" s="336">
        <f t="shared" si="2"/>
        <v>0</v>
      </c>
      <c r="P110" s="104" t="s">
        <v>874</v>
      </c>
    </row>
    <row r="111" spans="1:17" s="104" customFormat="1" ht="20.399999999999999" x14ac:dyDescent="0.25">
      <c r="A111" s="121" t="s">
        <v>467</v>
      </c>
      <c r="B111" s="121" t="s">
        <v>427</v>
      </c>
      <c r="C111" s="122" t="s">
        <v>466</v>
      </c>
      <c r="D111" s="121" t="s">
        <v>429</v>
      </c>
      <c r="E111" s="123">
        <v>54</v>
      </c>
      <c r="F111" s="121" t="s">
        <v>253</v>
      </c>
      <c r="G111" s="121" t="s">
        <v>430</v>
      </c>
      <c r="H111" s="121" t="s">
        <v>430</v>
      </c>
      <c r="I111" s="121"/>
      <c r="J111" s="121" t="s">
        <v>256</v>
      </c>
      <c r="K111" s="122"/>
      <c r="L111" s="122" t="s">
        <v>431</v>
      </c>
      <c r="M111" s="336">
        <v>0</v>
      </c>
      <c r="N111" s="102">
        <v>0</v>
      </c>
      <c r="O111" s="336">
        <f t="shared" si="2"/>
        <v>0</v>
      </c>
      <c r="P111" s="104" t="s">
        <v>874</v>
      </c>
    </row>
    <row r="112" spans="1:17" s="104" customFormat="1" ht="20.399999999999999" x14ac:dyDescent="0.25">
      <c r="A112" s="121" t="s">
        <v>468</v>
      </c>
      <c r="B112" s="121" t="s">
        <v>427</v>
      </c>
      <c r="C112" s="122" t="s">
        <v>466</v>
      </c>
      <c r="D112" s="121" t="s">
        <v>429</v>
      </c>
      <c r="E112" s="123">
        <v>54</v>
      </c>
      <c r="F112" s="121" t="s">
        <v>253</v>
      </c>
      <c r="G112" s="121" t="s">
        <v>430</v>
      </c>
      <c r="H112" s="121" t="s">
        <v>430</v>
      </c>
      <c r="I112" s="121"/>
      <c r="J112" s="121" t="s">
        <v>256</v>
      </c>
      <c r="K112" s="122"/>
      <c r="L112" s="122" t="s">
        <v>431</v>
      </c>
      <c r="M112" s="336">
        <v>0</v>
      </c>
      <c r="N112" s="102">
        <v>0</v>
      </c>
      <c r="O112" s="336">
        <f t="shared" si="2"/>
        <v>0</v>
      </c>
      <c r="P112" s="104" t="s">
        <v>874</v>
      </c>
    </row>
    <row r="113" spans="1:17" s="104" customFormat="1" ht="20.399999999999999" x14ac:dyDescent="0.25">
      <c r="A113" s="121" t="s">
        <v>469</v>
      </c>
      <c r="B113" s="121" t="s">
        <v>427</v>
      </c>
      <c r="C113" s="122" t="s">
        <v>466</v>
      </c>
      <c r="D113" s="121" t="s">
        <v>429</v>
      </c>
      <c r="E113" s="123">
        <v>54</v>
      </c>
      <c r="F113" s="121" t="s">
        <v>253</v>
      </c>
      <c r="G113" s="121" t="s">
        <v>430</v>
      </c>
      <c r="H113" s="121" t="s">
        <v>430</v>
      </c>
      <c r="I113" s="121"/>
      <c r="J113" s="121" t="s">
        <v>256</v>
      </c>
      <c r="K113" s="122"/>
      <c r="L113" s="122" t="s">
        <v>431</v>
      </c>
      <c r="M113" s="336">
        <v>0</v>
      </c>
      <c r="N113" s="102">
        <v>0</v>
      </c>
      <c r="O113" s="336">
        <f t="shared" si="2"/>
        <v>0</v>
      </c>
      <c r="P113" s="104" t="s">
        <v>874</v>
      </c>
    </row>
    <row r="114" spans="1:17" s="104" customFormat="1" ht="10.199999999999999" x14ac:dyDescent="0.25">
      <c r="A114" s="105" t="s">
        <v>470</v>
      </c>
      <c r="B114" s="105" t="s">
        <v>267</v>
      </c>
      <c r="C114" s="106" t="s">
        <v>471</v>
      </c>
      <c r="D114" s="105" t="s">
        <v>262</v>
      </c>
      <c r="E114" s="124">
        <v>44</v>
      </c>
      <c r="F114" s="106"/>
      <c r="G114" s="105" t="s">
        <v>270</v>
      </c>
      <c r="H114" s="105" t="s">
        <v>270</v>
      </c>
      <c r="I114" s="105" t="s">
        <v>255</v>
      </c>
      <c r="J114" s="105" t="s">
        <v>416</v>
      </c>
      <c r="K114" s="106"/>
      <c r="L114" s="106"/>
      <c r="M114" s="336">
        <f t="shared" ref="M114:M117" si="6">SUM(O114)</f>
        <v>197.621388</v>
      </c>
      <c r="N114" s="245">
        <v>204.07</v>
      </c>
      <c r="O114" s="336">
        <f t="shared" si="2"/>
        <v>197.621388</v>
      </c>
      <c r="P114" s="337" t="s">
        <v>1378</v>
      </c>
    </row>
    <row r="115" spans="1:17" s="104" customFormat="1" ht="10.199999999999999" x14ac:dyDescent="0.25">
      <c r="A115" s="100" t="s">
        <v>472</v>
      </c>
      <c r="B115" s="100" t="s">
        <v>473</v>
      </c>
      <c r="C115" s="101" t="s">
        <v>474</v>
      </c>
      <c r="D115" s="113" t="s">
        <v>877</v>
      </c>
      <c r="E115" s="114">
        <v>54</v>
      </c>
      <c r="F115" s="101"/>
      <c r="G115" s="100" t="s">
        <v>254</v>
      </c>
      <c r="H115" s="100" t="s">
        <v>254</v>
      </c>
      <c r="I115" s="100"/>
      <c r="J115" s="100" t="s">
        <v>256</v>
      </c>
      <c r="K115" s="101"/>
      <c r="L115" s="101" t="s">
        <v>475</v>
      </c>
      <c r="M115" s="336">
        <f t="shared" si="6"/>
        <v>235.34056800000002</v>
      </c>
      <c r="N115" s="245">
        <v>243.02</v>
      </c>
      <c r="O115" s="336">
        <f t="shared" si="2"/>
        <v>235.34056800000002</v>
      </c>
      <c r="P115" s="338" t="s">
        <v>1378</v>
      </c>
    </row>
    <row r="116" spans="1:17" s="104" customFormat="1" ht="10.199999999999999" x14ac:dyDescent="0.25">
      <c r="A116" s="105" t="s">
        <v>476</v>
      </c>
      <c r="B116" s="105" t="s">
        <v>267</v>
      </c>
      <c r="C116" s="125" t="s">
        <v>477</v>
      </c>
      <c r="D116" s="105" t="s">
        <v>436</v>
      </c>
      <c r="E116" s="124">
        <v>54</v>
      </c>
      <c r="F116" s="106"/>
      <c r="G116" s="105" t="s">
        <v>270</v>
      </c>
      <c r="H116" s="105" t="s">
        <v>270</v>
      </c>
      <c r="I116" s="126" t="s">
        <v>255</v>
      </c>
      <c r="J116" s="105" t="s">
        <v>256</v>
      </c>
      <c r="K116" s="126" t="s">
        <v>257</v>
      </c>
      <c r="L116" s="106"/>
      <c r="M116" s="336">
        <f t="shared" si="6"/>
        <v>237.95524800000001</v>
      </c>
      <c r="N116" s="245">
        <v>245.72</v>
      </c>
      <c r="O116" s="336">
        <f t="shared" si="2"/>
        <v>237.95524800000001</v>
      </c>
      <c r="P116" s="337" t="s">
        <v>1378</v>
      </c>
    </row>
    <row r="117" spans="1:17" s="104" customFormat="1" ht="10.199999999999999" x14ac:dyDescent="0.25">
      <c r="A117" s="105" t="s">
        <v>478</v>
      </c>
      <c r="B117" s="105" t="s">
        <v>267</v>
      </c>
      <c r="C117" s="106" t="s">
        <v>479</v>
      </c>
      <c r="D117" s="105" t="s">
        <v>302</v>
      </c>
      <c r="E117" s="124">
        <v>44</v>
      </c>
      <c r="F117" s="106"/>
      <c r="G117" s="105" t="s">
        <v>270</v>
      </c>
      <c r="H117" s="105" t="s">
        <v>270</v>
      </c>
      <c r="I117" s="105" t="s">
        <v>255</v>
      </c>
      <c r="J117" s="106"/>
      <c r="K117" s="106"/>
      <c r="L117" s="106"/>
      <c r="M117" s="336">
        <f t="shared" si="6"/>
        <v>176.01638399999999</v>
      </c>
      <c r="N117" s="245">
        <v>181.76</v>
      </c>
      <c r="O117" s="336">
        <f t="shared" si="2"/>
        <v>176.01638399999999</v>
      </c>
      <c r="P117" s="337" t="s">
        <v>1378</v>
      </c>
    </row>
    <row r="118" spans="1:17" s="104" customFormat="1" ht="20.399999999999999" x14ac:dyDescent="0.25">
      <c r="A118" s="121" t="s">
        <v>480</v>
      </c>
      <c r="B118" s="121" t="s">
        <v>427</v>
      </c>
      <c r="C118" s="122" t="s">
        <v>481</v>
      </c>
      <c r="D118" s="121" t="s">
        <v>429</v>
      </c>
      <c r="E118" s="123">
        <v>44</v>
      </c>
      <c r="F118" s="121" t="s">
        <v>253</v>
      </c>
      <c r="G118" s="121" t="s">
        <v>430</v>
      </c>
      <c r="H118" s="121" t="s">
        <v>430</v>
      </c>
      <c r="I118" s="121"/>
      <c r="J118" s="122"/>
      <c r="K118" s="122"/>
      <c r="L118" s="122" t="s">
        <v>431</v>
      </c>
      <c r="M118" s="336">
        <v>0</v>
      </c>
      <c r="N118" s="102">
        <v>0</v>
      </c>
      <c r="O118" s="336">
        <f t="shared" si="2"/>
        <v>0</v>
      </c>
      <c r="P118" s="104" t="s">
        <v>874</v>
      </c>
    </row>
    <row r="119" spans="1:17" s="104" customFormat="1" ht="20.399999999999999" x14ac:dyDescent="0.25">
      <c r="A119" s="100" t="s">
        <v>482</v>
      </c>
      <c r="B119" s="100" t="s">
        <v>243</v>
      </c>
      <c r="C119" s="101" t="s">
        <v>483</v>
      </c>
      <c r="D119" s="100" t="s">
        <v>252</v>
      </c>
      <c r="E119" s="114">
        <v>44</v>
      </c>
      <c r="F119" s="101"/>
      <c r="G119" s="100" t="s">
        <v>254</v>
      </c>
      <c r="H119" s="100" t="s">
        <v>254</v>
      </c>
      <c r="I119" s="100" t="s">
        <v>255</v>
      </c>
      <c r="J119" s="101"/>
      <c r="K119" s="101"/>
      <c r="L119" s="101"/>
      <c r="M119" s="355">
        <v>439.23</v>
      </c>
      <c r="N119" s="245">
        <v>467.9</v>
      </c>
      <c r="O119" s="245">
        <v>488.82</v>
      </c>
      <c r="P119" s="246" t="s">
        <v>1651</v>
      </c>
      <c r="Q119" s="338"/>
    </row>
    <row r="120" spans="1:17" s="104" customFormat="1" ht="20.399999999999999" x14ac:dyDescent="0.25">
      <c r="A120" s="100" t="s">
        <v>484</v>
      </c>
      <c r="B120" s="100" t="s">
        <v>243</v>
      </c>
      <c r="C120" s="101" t="s">
        <v>485</v>
      </c>
      <c r="D120" s="100" t="s">
        <v>252</v>
      </c>
      <c r="E120" s="114">
        <v>44</v>
      </c>
      <c r="F120" s="101"/>
      <c r="G120" s="100" t="s">
        <v>254</v>
      </c>
      <c r="H120" s="100" t="s">
        <v>254</v>
      </c>
      <c r="I120" s="100"/>
      <c r="J120" s="101"/>
      <c r="K120" s="101"/>
      <c r="L120" s="101"/>
      <c r="M120" s="355">
        <v>439.23</v>
      </c>
      <c r="N120" s="245">
        <v>467.9</v>
      </c>
      <c r="O120" s="245">
        <v>488.82</v>
      </c>
      <c r="P120" s="246" t="s">
        <v>1651</v>
      </c>
      <c r="Q120" s="338"/>
    </row>
    <row r="121" spans="1:17" s="104" customFormat="1" ht="20.399999999999999" x14ac:dyDescent="0.25">
      <c r="A121" s="121" t="s">
        <v>486</v>
      </c>
      <c r="B121" s="121" t="s">
        <v>427</v>
      </c>
      <c r="C121" s="122" t="s">
        <v>487</v>
      </c>
      <c r="D121" s="121" t="s">
        <v>488</v>
      </c>
      <c r="E121" s="123">
        <v>44</v>
      </c>
      <c r="F121" s="122"/>
      <c r="G121" s="121" t="s">
        <v>430</v>
      </c>
      <c r="H121" s="121" t="s">
        <v>430</v>
      </c>
      <c r="I121" s="121"/>
      <c r="J121" s="122"/>
      <c r="K121" s="122"/>
      <c r="L121" s="122" t="s">
        <v>431</v>
      </c>
      <c r="M121" s="336">
        <v>0</v>
      </c>
      <c r="N121" s="102">
        <v>0</v>
      </c>
      <c r="O121" s="336">
        <f t="shared" si="2"/>
        <v>0</v>
      </c>
      <c r="P121" s="104" t="s">
        <v>874</v>
      </c>
    </row>
    <row r="122" spans="1:17" s="104" customFormat="1" ht="20.399999999999999" x14ac:dyDescent="0.25">
      <c r="A122" s="121" t="s">
        <v>489</v>
      </c>
      <c r="B122" s="121" t="s">
        <v>427</v>
      </c>
      <c r="C122" s="122" t="s">
        <v>490</v>
      </c>
      <c r="D122" s="121" t="s">
        <v>429</v>
      </c>
      <c r="E122" s="123">
        <v>44</v>
      </c>
      <c r="F122" s="121" t="s">
        <v>253</v>
      </c>
      <c r="G122" s="121" t="s">
        <v>430</v>
      </c>
      <c r="H122" s="121" t="s">
        <v>430</v>
      </c>
      <c r="I122" s="121"/>
      <c r="J122" s="122"/>
      <c r="K122" s="122"/>
      <c r="L122" s="122" t="s">
        <v>431</v>
      </c>
      <c r="M122" s="336">
        <v>0</v>
      </c>
      <c r="N122" s="102">
        <v>0</v>
      </c>
      <c r="O122" s="336">
        <f t="shared" si="2"/>
        <v>0</v>
      </c>
      <c r="P122" s="104" t="s">
        <v>874</v>
      </c>
    </row>
    <row r="123" spans="1:17" s="104" customFormat="1" ht="20.399999999999999" x14ac:dyDescent="0.25">
      <c r="A123" s="100" t="s">
        <v>491</v>
      </c>
      <c r="B123" s="100" t="s">
        <v>243</v>
      </c>
      <c r="C123" s="101" t="s">
        <v>435</v>
      </c>
      <c r="D123" s="100" t="s">
        <v>252</v>
      </c>
      <c r="E123" s="114">
        <v>44</v>
      </c>
      <c r="F123" s="101"/>
      <c r="G123" s="100" t="s">
        <v>254</v>
      </c>
      <c r="H123" s="100" t="s">
        <v>254</v>
      </c>
      <c r="I123" s="100"/>
      <c r="J123" s="101"/>
      <c r="K123" s="101"/>
      <c r="L123" s="101"/>
      <c r="M123" s="355">
        <v>439.23</v>
      </c>
      <c r="N123" s="245">
        <v>467.9</v>
      </c>
      <c r="O123" s="245">
        <v>488.82</v>
      </c>
      <c r="P123" s="246" t="s">
        <v>1651</v>
      </c>
      <c r="Q123" s="338"/>
    </row>
    <row r="124" spans="1:17" s="104" customFormat="1" ht="20.399999999999999" x14ac:dyDescent="0.25">
      <c r="A124" s="100" t="s">
        <v>492</v>
      </c>
      <c r="B124" s="100" t="s">
        <v>243</v>
      </c>
      <c r="C124" s="101" t="s">
        <v>493</v>
      </c>
      <c r="D124" s="100" t="s">
        <v>302</v>
      </c>
      <c r="E124" s="114">
        <v>44</v>
      </c>
      <c r="F124" s="101"/>
      <c r="G124" s="100" t="s">
        <v>254</v>
      </c>
      <c r="H124" s="100" t="s">
        <v>254</v>
      </c>
      <c r="I124" s="100"/>
      <c r="J124" s="101"/>
      <c r="K124" s="101"/>
      <c r="L124" s="101"/>
      <c r="M124" s="355">
        <v>435.18</v>
      </c>
      <c r="N124" s="245">
        <v>463.1</v>
      </c>
      <c r="O124" s="245">
        <v>483.86</v>
      </c>
      <c r="P124" s="246" t="s">
        <v>1651</v>
      </c>
      <c r="Q124" s="338"/>
    </row>
    <row r="125" spans="1:17" s="104" customFormat="1" ht="11.4" customHeight="1" x14ac:dyDescent="0.25">
      <c r="A125" s="118" t="s">
        <v>494</v>
      </c>
      <c r="B125" s="118" t="s">
        <v>495</v>
      </c>
      <c r="C125" s="119" t="s">
        <v>496</v>
      </c>
      <c r="D125" s="118" t="s">
        <v>497</v>
      </c>
      <c r="E125" s="118" t="s">
        <v>498</v>
      </c>
      <c r="F125" s="118" t="s">
        <v>499</v>
      </c>
      <c r="G125" s="118" t="s">
        <v>414</v>
      </c>
      <c r="H125" s="118" t="s">
        <v>500</v>
      </c>
      <c r="I125" s="118"/>
      <c r="J125" s="119"/>
      <c r="K125" s="119"/>
      <c r="L125" s="119" t="s">
        <v>497</v>
      </c>
      <c r="M125" s="336">
        <v>0</v>
      </c>
      <c r="N125" s="102">
        <v>0</v>
      </c>
      <c r="O125" s="336">
        <f t="shared" si="2"/>
        <v>0</v>
      </c>
      <c r="P125" s="104" t="s">
        <v>874</v>
      </c>
    </row>
    <row r="126" spans="1:17" s="104" customFormat="1" ht="11.4" customHeight="1" x14ac:dyDescent="0.25">
      <c r="A126" s="118" t="s">
        <v>501</v>
      </c>
      <c r="B126" s="118" t="s">
        <v>495</v>
      </c>
      <c r="C126" s="119" t="s">
        <v>496</v>
      </c>
      <c r="D126" s="118" t="s">
        <v>497</v>
      </c>
      <c r="E126" s="118" t="s">
        <v>498</v>
      </c>
      <c r="F126" s="118" t="s">
        <v>499</v>
      </c>
      <c r="G126" s="118" t="s">
        <v>414</v>
      </c>
      <c r="H126" s="118" t="s">
        <v>500</v>
      </c>
      <c r="I126" s="118"/>
      <c r="J126" s="119"/>
      <c r="K126" s="119"/>
      <c r="L126" s="119" t="s">
        <v>497</v>
      </c>
      <c r="M126" s="336">
        <v>0</v>
      </c>
      <c r="N126" s="102">
        <v>0</v>
      </c>
      <c r="O126" s="336">
        <f t="shared" si="2"/>
        <v>0</v>
      </c>
      <c r="P126" s="104" t="s">
        <v>874</v>
      </c>
    </row>
    <row r="127" spans="1:17" s="104" customFormat="1" ht="11.4" customHeight="1" x14ac:dyDescent="0.25">
      <c r="A127" s="118" t="s">
        <v>502</v>
      </c>
      <c r="B127" s="118" t="s">
        <v>495</v>
      </c>
      <c r="C127" s="119" t="s">
        <v>496</v>
      </c>
      <c r="D127" s="118" t="s">
        <v>497</v>
      </c>
      <c r="E127" s="118" t="s">
        <v>498</v>
      </c>
      <c r="F127" s="118" t="s">
        <v>499</v>
      </c>
      <c r="G127" s="118" t="s">
        <v>414</v>
      </c>
      <c r="H127" s="118" t="s">
        <v>500</v>
      </c>
      <c r="I127" s="118"/>
      <c r="J127" s="119"/>
      <c r="K127" s="119"/>
      <c r="L127" s="119" t="s">
        <v>497</v>
      </c>
      <c r="M127" s="336">
        <v>0</v>
      </c>
      <c r="N127" s="102">
        <v>0</v>
      </c>
      <c r="O127" s="336">
        <f t="shared" si="2"/>
        <v>0</v>
      </c>
      <c r="P127" s="104" t="s">
        <v>874</v>
      </c>
    </row>
    <row r="128" spans="1:17" s="104" customFormat="1" ht="11.4" customHeight="1" x14ac:dyDescent="0.25">
      <c r="A128" s="118" t="s">
        <v>503</v>
      </c>
      <c r="B128" s="118" t="s">
        <v>495</v>
      </c>
      <c r="C128" s="119" t="s">
        <v>496</v>
      </c>
      <c r="D128" s="118" t="s">
        <v>497</v>
      </c>
      <c r="E128" s="118" t="s">
        <v>498</v>
      </c>
      <c r="F128" s="118" t="s">
        <v>499</v>
      </c>
      <c r="G128" s="118" t="s">
        <v>414</v>
      </c>
      <c r="H128" s="118" t="s">
        <v>500</v>
      </c>
      <c r="I128" s="118"/>
      <c r="J128" s="119"/>
      <c r="K128" s="119"/>
      <c r="L128" s="119" t="s">
        <v>497</v>
      </c>
      <c r="M128" s="336">
        <v>0</v>
      </c>
      <c r="N128" s="102">
        <v>0</v>
      </c>
      <c r="O128" s="336">
        <f t="shared" si="2"/>
        <v>0</v>
      </c>
      <c r="P128" s="104" t="s">
        <v>874</v>
      </c>
    </row>
    <row r="129" spans="1:16" s="104" customFormat="1" ht="11.4" customHeight="1" x14ac:dyDescent="0.25">
      <c r="A129" s="107" t="s">
        <v>504</v>
      </c>
      <c r="B129" s="107" t="s">
        <v>505</v>
      </c>
      <c r="C129" s="108" t="s">
        <v>506</v>
      </c>
      <c r="D129" s="107" t="s">
        <v>507</v>
      </c>
      <c r="E129" s="107" t="s">
        <v>508</v>
      </c>
      <c r="F129" s="108"/>
      <c r="G129" s="107" t="s">
        <v>509</v>
      </c>
      <c r="H129" s="107" t="s">
        <v>509</v>
      </c>
      <c r="I129" s="107"/>
      <c r="J129" s="108"/>
      <c r="K129" s="108"/>
      <c r="L129" s="108" t="s">
        <v>507</v>
      </c>
      <c r="M129" s="336">
        <v>0</v>
      </c>
      <c r="N129" s="102">
        <v>0</v>
      </c>
      <c r="O129" s="336">
        <f t="shared" si="2"/>
        <v>0</v>
      </c>
      <c r="P129" s="104" t="s">
        <v>874</v>
      </c>
    </row>
    <row r="130" spans="1:16" s="104" customFormat="1" ht="11.4" customHeight="1" x14ac:dyDescent="0.25">
      <c r="A130" s="121" t="s">
        <v>510</v>
      </c>
      <c r="B130" s="121" t="s">
        <v>511</v>
      </c>
      <c r="C130" s="122" t="s">
        <v>512</v>
      </c>
      <c r="D130" s="121" t="s">
        <v>513</v>
      </c>
      <c r="E130" s="123">
        <v>44</v>
      </c>
      <c r="F130" s="122"/>
      <c r="G130" s="121" t="s">
        <v>430</v>
      </c>
      <c r="H130" s="121" t="s">
        <v>430</v>
      </c>
      <c r="I130" s="121"/>
      <c r="J130" s="122"/>
      <c r="K130" s="122"/>
      <c r="L130" s="122" t="s">
        <v>514</v>
      </c>
      <c r="M130" s="336">
        <v>0</v>
      </c>
      <c r="N130" s="102">
        <v>0</v>
      </c>
      <c r="O130" s="336">
        <f t="shared" si="2"/>
        <v>0</v>
      </c>
      <c r="P130" s="104" t="s">
        <v>874</v>
      </c>
    </row>
    <row r="131" spans="1:16" s="104" customFormat="1" ht="11.4" customHeight="1" x14ac:dyDescent="0.25">
      <c r="A131" s="121" t="s">
        <v>515</v>
      </c>
      <c r="B131" s="121" t="s">
        <v>511</v>
      </c>
      <c r="C131" s="122" t="s">
        <v>512</v>
      </c>
      <c r="D131" s="121" t="s">
        <v>513</v>
      </c>
      <c r="E131" s="123">
        <v>44</v>
      </c>
      <c r="F131" s="122"/>
      <c r="G131" s="121" t="s">
        <v>430</v>
      </c>
      <c r="H131" s="121" t="s">
        <v>430</v>
      </c>
      <c r="I131" s="121"/>
      <c r="J131" s="122"/>
      <c r="K131" s="122"/>
      <c r="L131" s="122" t="s">
        <v>514</v>
      </c>
      <c r="M131" s="336">
        <v>0</v>
      </c>
      <c r="N131" s="102">
        <v>0</v>
      </c>
      <c r="O131" s="336">
        <f t="shared" si="2"/>
        <v>0</v>
      </c>
      <c r="P131" s="104" t="s">
        <v>874</v>
      </c>
    </row>
    <row r="132" spans="1:16" s="104" customFormat="1" ht="11.4" customHeight="1" x14ac:dyDescent="0.25">
      <c r="A132" s="127" t="s">
        <v>516</v>
      </c>
      <c r="B132" s="127" t="s">
        <v>517</v>
      </c>
      <c r="C132" s="128" t="s">
        <v>518</v>
      </c>
      <c r="D132" s="127" t="s">
        <v>519</v>
      </c>
      <c r="E132" s="128"/>
      <c r="F132" s="128"/>
      <c r="G132" s="127" t="s">
        <v>520</v>
      </c>
      <c r="H132" s="127" t="s">
        <v>520</v>
      </c>
      <c r="I132" s="127"/>
      <c r="J132" s="128"/>
      <c r="K132" s="128"/>
      <c r="L132" s="128"/>
      <c r="M132" s="336">
        <v>0</v>
      </c>
      <c r="N132" s="102">
        <v>0</v>
      </c>
      <c r="O132" s="336">
        <f t="shared" si="2"/>
        <v>0</v>
      </c>
      <c r="P132" s="104" t="s">
        <v>874</v>
      </c>
    </row>
    <row r="133" spans="1:16" s="104" customFormat="1" ht="11.4" customHeight="1" x14ac:dyDescent="0.25">
      <c r="A133" s="127" t="s">
        <v>521</v>
      </c>
      <c r="B133" s="127" t="s">
        <v>517</v>
      </c>
      <c r="C133" s="128" t="s">
        <v>518</v>
      </c>
      <c r="D133" s="127" t="s">
        <v>519</v>
      </c>
      <c r="E133" s="128"/>
      <c r="F133" s="128"/>
      <c r="G133" s="127" t="s">
        <v>520</v>
      </c>
      <c r="H133" s="127" t="s">
        <v>520</v>
      </c>
      <c r="I133" s="127"/>
      <c r="J133" s="128"/>
      <c r="K133" s="128"/>
      <c r="L133" s="128"/>
      <c r="M133" s="336">
        <v>0</v>
      </c>
      <c r="N133" s="102">
        <v>0</v>
      </c>
      <c r="O133" s="336">
        <f t="shared" si="2"/>
        <v>0</v>
      </c>
      <c r="P133" s="104" t="s">
        <v>874</v>
      </c>
    </row>
    <row r="134" spans="1:16" s="104" customFormat="1" ht="11.4" customHeight="1" x14ac:dyDescent="0.25">
      <c r="A134" s="127" t="s">
        <v>522</v>
      </c>
      <c r="B134" s="127" t="s">
        <v>517</v>
      </c>
      <c r="C134" s="128" t="s">
        <v>518</v>
      </c>
      <c r="D134" s="127" t="s">
        <v>519</v>
      </c>
      <c r="E134" s="128"/>
      <c r="F134" s="128"/>
      <c r="G134" s="127" t="s">
        <v>520</v>
      </c>
      <c r="H134" s="127" t="s">
        <v>520</v>
      </c>
      <c r="I134" s="127"/>
      <c r="J134" s="128"/>
      <c r="K134" s="128"/>
      <c r="L134" s="128"/>
      <c r="M134" s="336">
        <v>0</v>
      </c>
      <c r="N134" s="102">
        <v>0</v>
      </c>
      <c r="O134" s="336">
        <f t="shared" si="2"/>
        <v>0</v>
      </c>
      <c r="P134" s="104" t="s">
        <v>874</v>
      </c>
    </row>
    <row r="135" spans="1:16" s="104" customFormat="1" ht="11.4" customHeight="1" x14ac:dyDescent="0.25">
      <c r="A135" s="127" t="s">
        <v>523</v>
      </c>
      <c r="B135" s="127" t="s">
        <v>517</v>
      </c>
      <c r="C135" s="128" t="s">
        <v>518</v>
      </c>
      <c r="D135" s="127" t="s">
        <v>519</v>
      </c>
      <c r="E135" s="128"/>
      <c r="F135" s="128"/>
      <c r="G135" s="127" t="s">
        <v>520</v>
      </c>
      <c r="H135" s="127" t="s">
        <v>520</v>
      </c>
      <c r="I135" s="127"/>
      <c r="J135" s="128"/>
      <c r="K135" s="128"/>
      <c r="L135" s="128"/>
      <c r="M135" s="336">
        <v>0</v>
      </c>
      <c r="N135" s="102">
        <v>0</v>
      </c>
      <c r="O135" s="336">
        <f t="shared" si="2"/>
        <v>0</v>
      </c>
      <c r="P135" s="104" t="s">
        <v>874</v>
      </c>
    </row>
    <row r="136" spans="1:16" s="104" customFormat="1" ht="11.4" customHeight="1" x14ac:dyDescent="0.25">
      <c r="A136" s="127" t="s">
        <v>524</v>
      </c>
      <c r="B136" s="127" t="s">
        <v>517</v>
      </c>
      <c r="C136" s="128" t="s">
        <v>518</v>
      </c>
      <c r="D136" s="127" t="s">
        <v>519</v>
      </c>
      <c r="E136" s="128"/>
      <c r="F136" s="128"/>
      <c r="G136" s="127" t="s">
        <v>520</v>
      </c>
      <c r="H136" s="127" t="s">
        <v>520</v>
      </c>
      <c r="I136" s="127"/>
      <c r="J136" s="128"/>
      <c r="K136" s="128"/>
      <c r="L136" s="128"/>
      <c r="M136" s="336">
        <v>0</v>
      </c>
      <c r="N136" s="102">
        <v>0</v>
      </c>
      <c r="O136" s="336">
        <f t="shared" si="2"/>
        <v>0</v>
      </c>
      <c r="P136" s="104" t="s">
        <v>874</v>
      </c>
    </row>
    <row r="137" spans="1:16" s="104" customFormat="1" ht="11.4" customHeight="1" x14ac:dyDescent="0.25">
      <c r="A137" s="127" t="s">
        <v>525</v>
      </c>
      <c r="B137" s="127" t="s">
        <v>517</v>
      </c>
      <c r="C137" s="128" t="s">
        <v>518</v>
      </c>
      <c r="D137" s="127" t="s">
        <v>519</v>
      </c>
      <c r="E137" s="128"/>
      <c r="F137" s="128"/>
      <c r="G137" s="127" t="s">
        <v>520</v>
      </c>
      <c r="H137" s="127" t="s">
        <v>520</v>
      </c>
      <c r="I137" s="127"/>
      <c r="J137" s="128"/>
      <c r="K137" s="128"/>
      <c r="L137" s="128"/>
      <c r="M137" s="336">
        <v>0</v>
      </c>
      <c r="N137" s="102">
        <v>0</v>
      </c>
      <c r="O137" s="336">
        <f t="shared" si="2"/>
        <v>0</v>
      </c>
      <c r="P137" s="104" t="s">
        <v>874</v>
      </c>
    </row>
    <row r="138" spans="1:16" s="104" customFormat="1" ht="11.4" customHeight="1" x14ac:dyDescent="0.25">
      <c r="A138" s="115" t="s">
        <v>526</v>
      </c>
      <c r="B138" s="115" t="s">
        <v>403</v>
      </c>
      <c r="C138" s="116" t="s">
        <v>527</v>
      </c>
      <c r="D138" s="117" t="s">
        <v>833</v>
      </c>
      <c r="E138" s="115" t="s">
        <v>405</v>
      </c>
      <c r="F138" s="115" t="s">
        <v>508</v>
      </c>
      <c r="G138" s="115" t="s">
        <v>528</v>
      </c>
      <c r="H138" s="115" t="s">
        <v>415</v>
      </c>
      <c r="I138" s="115"/>
      <c r="J138" s="116"/>
      <c r="K138" s="115" t="s">
        <v>257</v>
      </c>
      <c r="L138" s="116" t="s">
        <v>529</v>
      </c>
      <c r="M138" s="336">
        <v>0</v>
      </c>
      <c r="N138" s="102">
        <v>0</v>
      </c>
      <c r="O138" s="336">
        <f t="shared" si="2"/>
        <v>0</v>
      </c>
      <c r="P138" s="104" t="s">
        <v>874</v>
      </c>
    </row>
    <row r="139" spans="1:16" s="104" customFormat="1" ht="11.4" customHeight="1" x14ac:dyDescent="0.25">
      <c r="A139" s="115" t="s">
        <v>530</v>
      </c>
      <c r="B139" s="115" t="s">
        <v>403</v>
      </c>
      <c r="C139" s="116" t="s">
        <v>531</v>
      </c>
      <c r="D139" s="117" t="s">
        <v>834</v>
      </c>
      <c r="E139" s="115" t="s">
        <v>405</v>
      </c>
      <c r="F139" s="116"/>
      <c r="G139" s="115" t="s">
        <v>528</v>
      </c>
      <c r="H139" s="115" t="s">
        <v>415</v>
      </c>
      <c r="I139" s="115"/>
      <c r="J139" s="116"/>
      <c r="K139" s="115" t="s">
        <v>257</v>
      </c>
      <c r="L139" s="116" t="s">
        <v>529</v>
      </c>
      <c r="M139" s="336">
        <v>0</v>
      </c>
      <c r="N139" s="102">
        <v>0</v>
      </c>
      <c r="O139" s="336">
        <f t="shared" si="2"/>
        <v>0</v>
      </c>
      <c r="P139" s="104" t="s">
        <v>874</v>
      </c>
    </row>
    <row r="140" spans="1:16" s="104" customFormat="1" ht="11.4" customHeight="1" x14ac:dyDescent="0.25">
      <c r="A140" s="115" t="s">
        <v>532</v>
      </c>
      <c r="B140" s="115" t="s">
        <v>403</v>
      </c>
      <c r="C140" s="116" t="s">
        <v>531</v>
      </c>
      <c r="D140" s="117" t="s">
        <v>834</v>
      </c>
      <c r="E140" s="115" t="s">
        <v>405</v>
      </c>
      <c r="F140" s="116"/>
      <c r="G140" s="115" t="s">
        <v>528</v>
      </c>
      <c r="H140" s="115" t="s">
        <v>415</v>
      </c>
      <c r="I140" s="115"/>
      <c r="J140" s="116"/>
      <c r="K140" s="115" t="s">
        <v>257</v>
      </c>
      <c r="L140" s="116" t="s">
        <v>529</v>
      </c>
      <c r="M140" s="336">
        <v>0</v>
      </c>
      <c r="N140" s="102">
        <v>0</v>
      </c>
      <c r="O140" s="336">
        <f t="shared" si="2"/>
        <v>0</v>
      </c>
      <c r="P140" s="104" t="s">
        <v>874</v>
      </c>
    </row>
    <row r="141" spans="1:16" s="104" customFormat="1" ht="11.4" customHeight="1" x14ac:dyDescent="0.25">
      <c r="A141" s="115" t="s">
        <v>533</v>
      </c>
      <c r="B141" s="115" t="s">
        <v>403</v>
      </c>
      <c r="C141" s="116" t="s">
        <v>534</v>
      </c>
      <c r="D141" s="117" t="s">
        <v>835</v>
      </c>
      <c r="E141" s="115" t="s">
        <v>405</v>
      </c>
      <c r="F141" s="115" t="s">
        <v>253</v>
      </c>
      <c r="G141" s="115" t="s">
        <v>528</v>
      </c>
      <c r="H141" s="115" t="s">
        <v>415</v>
      </c>
      <c r="I141" s="115"/>
      <c r="J141" s="116"/>
      <c r="K141" s="116"/>
      <c r="L141" s="116"/>
      <c r="M141" s="336">
        <v>0</v>
      </c>
      <c r="N141" s="102">
        <v>0</v>
      </c>
      <c r="O141" s="336">
        <f t="shared" ref="O141:O204" si="7">SUM(N141)*0.9684</f>
        <v>0</v>
      </c>
      <c r="P141" s="104" t="s">
        <v>874</v>
      </c>
    </row>
    <row r="142" spans="1:16" s="104" customFormat="1" ht="11.4" customHeight="1" x14ac:dyDescent="0.25">
      <c r="A142" s="115" t="s">
        <v>535</v>
      </c>
      <c r="B142" s="115" t="s">
        <v>403</v>
      </c>
      <c r="C142" s="116" t="s">
        <v>536</v>
      </c>
      <c r="D142" s="117" t="s">
        <v>836</v>
      </c>
      <c r="E142" s="115" t="s">
        <v>405</v>
      </c>
      <c r="F142" s="115" t="s">
        <v>253</v>
      </c>
      <c r="G142" s="115" t="s">
        <v>528</v>
      </c>
      <c r="H142" s="115" t="s">
        <v>415</v>
      </c>
      <c r="I142" s="115"/>
      <c r="J142" s="116"/>
      <c r="K142" s="116"/>
      <c r="L142" s="116"/>
      <c r="M142" s="336">
        <v>0</v>
      </c>
      <c r="N142" s="102">
        <v>0</v>
      </c>
      <c r="O142" s="336">
        <f t="shared" si="7"/>
        <v>0</v>
      </c>
      <c r="P142" s="104" t="s">
        <v>874</v>
      </c>
    </row>
    <row r="143" spans="1:16" s="104" customFormat="1" ht="11.4" customHeight="1" x14ac:dyDescent="0.25">
      <c r="A143" s="115" t="s">
        <v>537</v>
      </c>
      <c r="B143" s="115" t="s">
        <v>403</v>
      </c>
      <c r="C143" s="116" t="s">
        <v>538</v>
      </c>
      <c r="D143" s="117" t="s">
        <v>837</v>
      </c>
      <c r="E143" s="115" t="s">
        <v>405</v>
      </c>
      <c r="F143" s="115" t="s">
        <v>253</v>
      </c>
      <c r="G143" s="115" t="s">
        <v>528</v>
      </c>
      <c r="H143" s="115" t="s">
        <v>415</v>
      </c>
      <c r="I143" s="115"/>
      <c r="J143" s="116"/>
      <c r="K143" s="116"/>
      <c r="L143" s="116" t="s">
        <v>539</v>
      </c>
      <c r="M143" s="336">
        <v>0</v>
      </c>
      <c r="N143" s="102">
        <v>0</v>
      </c>
      <c r="O143" s="336">
        <f t="shared" si="7"/>
        <v>0</v>
      </c>
      <c r="P143" s="104" t="s">
        <v>874</v>
      </c>
    </row>
    <row r="144" spans="1:16" s="104" customFormat="1" ht="11.4" customHeight="1" x14ac:dyDescent="0.25">
      <c r="A144" s="115" t="s">
        <v>540</v>
      </c>
      <c r="B144" s="115" t="s">
        <v>403</v>
      </c>
      <c r="C144" s="116" t="s">
        <v>541</v>
      </c>
      <c r="D144" s="117" t="s">
        <v>838</v>
      </c>
      <c r="E144" s="115" t="s">
        <v>405</v>
      </c>
      <c r="F144" s="115" t="s">
        <v>253</v>
      </c>
      <c r="G144" s="115" t="s">
        <v>528</v>
      </c>
      <c r="H144" s="115" t="s">
        <v>415</v>
      </c>
      <c r="I144" s="115"/>
      <c r="J144" s="116"/>
      <c r="K144" s="116"/>
      <c r="L144" s="116" t="s">
        <v>542</v>
      </c>
      <c r="M144" s="336">
        <v>0</v>
      </c>
      <c r="N144" s="102">
        <v>0</v>
      </c>
      <c r="O144" s="336">
        <f t="shared" si="7"/>
        <v>0</v>
      </c>
      <c r="P144" s="104" t="s">
        <v>874</v>
      </c>
    </row>
    <row r="145" spans="1:16" s="104" customFormat="1" ht="11.4" customHeight="1" x14ac:dyDescent="0.25">
      <c r="A145" s="115" t="s">
        <v>543</v>
      </c>
      <c r="B145" s="115" t="s">
        <v>403</v>
      </c>
      <c r="C145" s="116" t="s">
        <v>544</v>
      </c>
      <c r="D145" s="117" t="s">
        <v>839</v>
      </c>
      <c r="E145" s="115" t="s">
        <v>405</v>
      </c>
      <c r="F145" s="115" t="s">
        <v>253</v>
      </c>
      <c r="G145" s="115" t="s">
        <v>528</v>
      </c>
      <c r="H145" s="115" t="s">
        <v>415</v>
      </c>
      <c r="I145" s="115"/>
      <c r="J145" s="116"/>
      <c r="K145" s="116"/>
      <c r="L145" s="116" t="s">
        <v>545</v>
      </c>
      <c r="M145" s="336">
        <v>0</v>
      </c>
      <c r="N145" s="102">
        <v>0</v>
      </c>
      <c r="O145" s="336">
        <f t="shared" si="7"/>
        <v>0</v>
      </c>
      <c r="P145" s="104" t="s">
        <v>874</v>
      </c>
    </row>
    <row r="146" spans="1:16" s="104" customFormat="1" ht="11.4" customHeight="1" x14ac:dyDescent="0.25">
      <c r="A146" s="115" t="s">
        <v>546</v>
      </c>
      <c r="B146" s="115" t="s">
        <v>403</v>
      </c>
      <c r="C146" s="116" t="s">
        <v>544</v>
      </c>
      <c r="D146" s="117" t="s">
        <v>840</v>
      </c>
      <c r="E146" s="115" t="s">
        <v>405</v>
      </c>
      <c r="F146" s="115" t="s">
        <v>253</v>
      </c>
      <c r="G146" s="115" t="s">
        <v>528</v>
      </c>
      <c r="H146" s="115" t="s">
        <v>415</v>
      </c>
      <c r="I146" s="115"/>
      <c r="J146" s="116"/>
      <c r="K146" s="116"/>
      <c r="L146" s="116"/>
      <c r="M146" s="336">
        <v>0</v>
      </c>
      <c r="N146" s="102">
        <v>0</v>
      </c>
      <c r="O146" s="336">
        <f t="shared" si="7"/>
        <v>0</v>
      </c>
      <c r="P146" s="104" t="s">
        <v>874</v>
      </c>
    </row>
    <row r="147" spans="1:16" s="104" customFormat="1" ht="11.4" customHeight="1" x14ac:dyDescent="0.25">
      <c r="A147" s="115" t="s">
        <v>547</v>
      </c>
      <c r="B147" s="115" t="s">
        <v>403</v>
      </c>
      <c r="C147" s="116" t="s">
        <v>548</v>
      </c>
      <c r="D147" s="117" t="s">
        <v>841</v>
      </c>
      <c r="E147" s="115" t="s">
        <v>405</v>
      </c>
      <c r="F147" s="115" t="s">
        <v>253</v>
      </c>
      <c r="G147" s="115" t="s">
        <v>528</v>
      </c>
      <c r="H147" s="115" t="s">
        <v>549</v>
      </c>
      <c r="I147" s="115"/>
      <c r="J147" s="116"/>
      <c r="K147" s="115" t="s">
        <v>257</v>
      </c>
      <c r="L147" s="116" t="s">
        <v>550</v>
      </c>
      <c r="M147" s="336">
        <v>0</v>
      </c>
      <c r="N147" s="102">
        <v>0</v>
      </c>
      <c r="O147" s="336">
        <f t="shared" si="7"/>
        <v>0</v>
      </c>
      <c r="P147" s="104" t="s">
        <v>874</v>
      </c>
    </row>
    <row r="148" spans="1:16" s="104" customFormat="1" ht="11.4" customHeight="1" x14ac:dyDescent="0.25">
      <c r="A148" s="115" t="s">
        <v>551</v>
      </c>
      <c r="B148" s="115" t="s">
        <v>403</v>
      </c>
      <c r="C148" s="116" t="s">
        <v>552</v>
      </c>
      <c r="D148" s="117" t="s">
        <v>842</v>
      </c>
      <c r="E148" s="115" t="s">
        <v>405</v>
      </c>
      <c r="F148" s="115" t="s">
        <v>253</v>
      </c>
      <c r="G148" s="115" t="s">
        <v>528</v>
      </c>
      <c r="H148" s="115" t="s">
        <v>549</v>
      </c>
      <c r="I148" s="115"/>
      <c r="J148" s="116"/>
      <c r="K148" s="115" t="s">
        <v>257</v>
      </c>
      <c r="L148" s="116" t="s">
        <v>553</v>
      </c>
      <c r="M148" s="336">
        <v>0</v>
      </c>
      <c r="N148" s="102">
        <v>0</v>
      </c>
      <c r="O148" s="336">
        <f t="shared" si="7"/>
        <v>0</v>
      </c>
      <c r="P148" s="104" t="s">
        <v>874</v>
      </c>
    </row>
    <row r="149" spans="1:16" s="104" customFormat="1" ht="11.4" customHeight="1" x14ac:dyDescent="0.25">
      <c r="A149" s="115" t="s">
        <v>554</v>
      </c>
      <c r="B149" s="115" t="s">
        <v>403</v>
      </c>
      <c r="C149" s="116" t="s">
        <v>555</v>
      </c>
      <c r="D149" s="117" t="s">
        <v>843</v>
      </c>
      <c r="E149" s="115" t="s">
        <v>405</v>
      </c>
      <c r="F149" s="116"/>
      <c r="G149" s="115" t="s">
        <v>528</v>
      </c>
      <c r="H149" s="115" t="s">
        <v>415</v>
      </c>
      <c r="I149" s="115"/>
      <c r="J149" s="116"/>
      <c r="K149" s="115" t="s">
        <v>257</v>
      </c>
      <c r="L149" s="116" t="s">
        <v>556</v>
      </c>
      <c r="M149" s="336">
        <v>0</v>
      </c>
      <c r="N149" s="102">
        <v>0</v>
      </c>
      <c r="O149" s="336">
        <f t="shared" si="7"/>
        <v>0</v>
      </c>
      <c r="P149" s="104" t="s">
        <v>874</v>
      </c>
    </row>
    <row r="150" spans="1:16" s="104" customFormat="1" ht="11.4" customHeight="1" x14ac:dyDescent="0.25">
      <c r="A150" s="118" t="s">
        <v>557</v>
      </c>
      <c r="B150" s="119" t="s">
        <v>558</v>
      </c>
      <c r="C150" s="119" t="s">
        <v>559</v>
      </c>
      <c r="D150" s="118" t="s">
        <v>560</v>
      </c>
      <c r="E150" s="118" t="s">
        <v>413</v>
      </c>
      <c r="F150" s="118" t="s">
        <v>253</v>
      </c>
      <c r="G150" s="118" t="s">
        <v>414</v>
      </c>
      <c r="H150" s="118" t="s">
        <v>415</v>
      </c>
      <c r="I150" s="118"/>
      <c r="J150" s="118" t="s">
        <v>416</v>
      </c>
      <c r="K150" s="118" t="s">
        <v>257</v>
      </c>
      <c r="L150" s="119" t="s">
        <v>561</v>
      </c>
      <c r="M150" s="336">
        <v>0</v>
      </c>
      <c r="N150" s="102">
        <v>0</v>
      </c>
      <c r="O150" s="336">
        <f t="shared" si="7"/>
        <v>0</v>
      </c>
      <c r="P150" s="104" t="s">
        <v>874</v>
      </c>
    </row>
    <row r="151" spans="1:16" s="104" customFormat="1" ht="11.4" customHeight="1" x14ac:dyDescent="0.25">
      <c r="A151" s="118" t="s">
        <v>562</v>
      </c>
      <c r="B151" s="119" t="s">
        <v>558</v>
      </c>
      <c r="C151" s="119" t="s">
        <v>559</v>
      </c>
      <c r="D151" s="118" t="s">
        <v>560</v>
      </c>
      <c r="E151" s="118" t="s">
        <v>413</v>
      </c>
      <c r="F151" s="118" t="s">
        <v>253</v>
      </c>
      <c r="G151" s="118" t="s">
        <v>414</v>
      </c>
      <c r="H151" s="118" t="s">
        <v>415</v>
      </c>
      <c r="I151" s="118"/>
      <c r="J151" s="118" t="s">
        <v>416</v>
      </c>
      <c r="K151" s="118" t="s">
        <v>257</v>
      </c>
      <c r="L151" s="119" t="s">
        <v>561</v>
      </c>
      <c r="M151" s="336">
        <v>0</v>
      </c>
      <c r="N151" s="102">
        <v>0</v>
      </c>
      <c r="O151" s="336">
        <f t="shared" si="7"/>
        <v>0</v>
      </c>
      <c r="P151" s="104" t="s">
        <v>874</v>
      </c>
    </row>
    <row r="152" spans="1:16" s="104" customFormat="1" ht="11.4" customHeight="1" x14ac:dyDescent="0.25">
      <c r="A152" s="121" t="s">
        <v>563</v>
      </c>
      <c r="B152" s="122" t="s">
        <v>427</v>
      </c>
      <c r="C152" s="122" t="s">
        <v>564</v>
      </c>
      <c r="D152" s="121" t="s">
        <v>429</v>
      </c>
      <c r="E152" s="123">
        <v>54</v>
      </c>
      <c r="F152" s="121" t="s">
        <v>253</v>
      </c>
      <c r="G152" s="121" t="s">
        <v>565</v>
      </c>
      <c r="H152" s="121" t="s">
        <v>565</v>
      </c>
      <c r="I152" s="121"/>
      <c r="J152" s="121" t="s">
        <v>416</v>
      </c>
      <c r="K152" s="122"/>
      <c r="L152" s="122" t="s">
        <v>431</v>
      </c>
      <c r="M152" s="336">
        <v>0</v>
      </c>
      <c r="N152" s="102">
        <v>0</v>
      </c>
      <c r="O152" s="336">
        <f t="shared" si="7"/>
        <v>0</v>
      </c>
      <c r="P152" s="104" t="s">
        <v>874</v>
      </c>
    </row>
    <row r="153" spans="1:16" s="104" customFormat="1" ht="11.4" customHeight="1" x14ac:dyDescent="0.25">
      <c r="A153" s="121" t="s">
        <v>566</v>
      </c>
      <c r="B153" s="122" t="s">
        <v>427</v>
      </c>
      <c r="C153" s="122" t="s">
        <v>564</v>
      </c>
      <c r="D153" s="121" t="s">
        <v>429</v>
      </c>
      <c r="E153" s="123">
        <v>54</v>
      </c>
      <c r="F153" s="121" t="s">
        <v>253</v>
      </c>
      <c r="G153" s="121" t="s">
        <v>565</v>
      </c>
      <c r="H153" s="121" t="s">
        <v>565</v>
      </c>
      <c r="I153" s="121"/>
      <c r="J153" s="121" t="s">
        <v>416</v>
      </c>
      <c r="K153" s="122"/>
      <c r="L153" s="122" t="s">
        <v>431</v>
      </c>
      <c r="M153" s="336">
        <v>0</v>
      </c>
      <c r="N153" s="102">
        <v>0</v>
      </c>
      <c r="O153" s="336">
        <f t="shared" si="7"/>
        <v>0</v>
      </c>
      <c r="P153" s="104" t="s">
        <v>874</v>
      </c>
    </row>
    <row r="154" spans="1:16" s="104" customFormat="1" ht="11.4" customHeight="1" x14ac:dyDescent="0.25">
      <c r="A154" s="121" t="s">
        <v>567</v>
      </c>
      <c r="B154" s="122" t="s">
        <v>427</v>
      </c>
      <c r="C154" s="122" t="s">
        <v>564</v>
      </c>
      <c r="D154" s="121" t="s">
        <v>429</v>
      </c>
      <c r="E154" s="123">
        <v>54</v>
      </c>
      <c r="F154" s="121" t="s">
        <v>253</v>
      </c>
      <c r="G154" s="121" t="s">
        <v>565</v>
      </c>
      <c r="H154" s="121" t="s">
        <v>565</v>
      </c>
      <c r="I154" s="121"/>
      <c r="J154" s="121" t="s">
        <v>416</v>
      </c>
      <c r="K154" s="122"/>
      <c r="L154" s="122" t="s">
        <v>431</v>
      </c>
      <c r="M154" s="336">
        <v>0</v>
      </c>
      <c r="N154" s="102">
        <v>0</v>
      </c>
      <c r="O154" s="336">
        <f t="shared" si="7"/>
        <v>0</v>
      </c>
      <c r="P154" s="104" t="s">
        <v>874</v>
      </c>
    </row>
    <row r="155" spans="1:16" s="104" customFormat="1" ht="11.4" customHeight="1" x14ac:dyDescent="0.25">
      <c r="A155" s="121" t="s">
        <v>568</v>
      </c>
      <c r="B155" s="122" t="s">
        <v>427</v>
      </c>
      <c r="C155" s="122" t="s">
        <v>564</v>
      </c>
      <c r="D155" s="121" t="s">
        <v>429</v>
      </c>
      <c r="E155" s="123">
        <v>54</v>
      </c>
      <c r="F155" s="121" t="s">
        <v>253</v>
      </c>
      <c r="G155" s="121" t="s">
        <v>565</v>
      </c>
      <c r="H155" s="121" t="s">
        <v>565</v>
      </c>
      <c r="I155" s="121"/>
      <c r="J155" s="121" t="s">
        <v>416</v>
      </c>
      <c r="K155" s="122"/>
      <c r="L155" s="122" t="s">
        <v>431</v>
      </c>
      <c r="M155" s="336">
        <v>0</v>
      </c>
      <c r="N155" s="102">
        <v>0</v>
      </c>
      <c r="O155" s="336">
        <f t="shared" si="7"/>
        <v>0</v>
      </c>
      <c r="P155" s="104" t="s">
        <v>874</v>
      </c>
    </row>
    <row r="156" spans="1:16" s="104" customFormat="1" ht="11.4" customHeight="1" x14ac:dyDescent="0.25">
      <c r="A156" s="121" t="s">
        <v>569</v>
      </c>
      <c r="B156" s="122" t="s">
        <v>427</v>
      </c>
      <c r="C156" s="122" t="s">
        <v>570</v>
      </c>
      <c r="D156" s="121" t="s">
        <v>429</v>
      </c>
      <c r="E156" s="123">
        <v>54</v>
      </c>
      <c r="F156" s="121" t="s">
        <v>253</v>
      </c>
      <c r="G156" s="121" t="s">
        <v>565</v>
      </c>
      <c r="H156" s="121" t="s">
        <v>565</v>
      </c>
      <c r="I156" s="121"/>
      <c r="J156" s="121" t="s">
        <v>416</v>
      </c>
      <c r="K156" s="122"/>
      <c r="L156" s="122" t="s">
        <v>431</v>
      </c>
      <c r="M156" s="336">
        <v>0</v>
      </c>
      <c r="N156" s="102">
        <v>0</v>
      </c>
      <c r="O156" s="336">
        <f t="shared" si="7"/>
        <v>0</v>
      </c>
      <c r="P156" s="104" t="s">
        <v>874</v>
      </c>
    </row>
    <row r="157" spans="1:16" s="104" customFormat="1" ht="11.4" customHeight="1" x14ac:dyDescent="0.25">
      <c r="A157" s="121" t="s">
        <v>571</v>
      </c>
      <c r="B157" s="122" t="s">
        <v>427</v>
      </c>
      <c r="C157" s="122" t="s">
        <v>570</v>
      </c>
      <c r="D157" s="121" t="s">
        <v>429</v>
      </c>
      <c r="E157" s="123">
        <v>54</v>
      </c>
      <c r="F157" s="121" t="s">
        <v>253</v>
      </c>
      <c r="G157" s="121" t="s">
        <v>565</v>
      </c>
      <c r="H157" s="121" t="s">
        <v>565</v>
      </c>
      <c r="I157" s="121"/>
      <c r="J157" s="121" t="s">
        <v>416</v>
      </c>
      <c r="K157" s="122"/>
      <c r="L157" s="122" t="s">
        <v>431</v>
      </c>
      <c r="M157" s="336">
        <v>0</v>
      </c>
      <c r="N157" s="102">
        <v>0</v>
      </c>
      <c r="O157" s="336">
        <f t="shared" si="7"/>
        <v>0</v>
      </c>
      <c r="P157" s="104" t="s">
        <v>874</v>
      </c>
    </row>
    <row r="158" spans="1:16" s="104" customFormat="1" ht="11.4" customHeight="1" x14ac:dyDescent="0.25">
      <c r="A158" s="121" t="s">
        <v>572</v>
      </c>
      <c r="B158" s="122" t="s">
        <v>427</v>
      </c>
      <c r="C158" s="122" t="s">
        <v>570</v>
      </c>
      <c r="D158" s="121" t="s">
        <v>429</v>
      </c>
      <c r="E158" s="123">
        <v>54</v>
      </c>
      <c r="F158" s="121" t="s">
        <v>253</v>
      </c>
      <c r="G158" s="121" t="s">
        <v>565</v>
      </c>
      <c r="H158" s="121" t="s">
        <v>565</v>
      </c>
      <c r="I158" s="121"/>
      <c r="J158" s="121" t="s">
        <v>416</v>
      </c>
      <c r="K158" s="122"/>
      <c r="L158" s="122" t="s">
        <v>431</v>
      </c>
      <c r="M158" s="336">
        <v>0</v>
      </c>
      <c r="N158" s="102">
        <v>0</v>
      </c>
      <c r="O158" s="336">
        <f t="shared" si="7"/>
        <v>0</v>
      </c>
      <c r="P158" s="104" t="s">
        <v>874</v>
      </c>
    </row>
    <row r="159" spans="1:16" s="104" customFormat="1" ht="11.4" customHeight="1" x14ac:dyDescent="0.25">
      <c r="A159" s="121" t="s">
        <v>573</v>
      </c>
      <c r="B159" s="122" t="s">
        <v>427</v>
      </c>
      <c r="C159" s="122" t="s">
        <v>574</v>
      </c>
      <c r="D159" s="121" t="s">
        <v>429</v>
      </c>
      <c r="E159" s="123">
        <v>54</v>
      </c>
      <c r="F159" s="121" t="s">
        <v>253</v>
      </c>
      <c r="G159" s="121" t="s">
        <v>565</v>
      </c>
      <c r="H159" s="121" t="s">
        <v>565</v>
      </c>
      <c r="I159" s="121"/>
      <c r="J159" s="121" t="s">
        <v>416</v>
      </c>
      <c r="K159" s="122"/>
      <c r="L159" s="122" t="s">
        <v>575</v>
      </c>
      <c r="M159" s="336">
        <v>0</v>
      </c>
      <c r="N159" s="102">
        <v>0</v>
      </c>
      <c r="O159" s="336">
        <f t="shared" si="7"/>
        <v>0</v>
      </c>
      <c r="P159" s="104" t="s">
        <v>874</v>
      </c>
    </row>
    <row r="160" spans="1:16" s="104" customFormat="1" ht="11.4" customHeight="1" x14ac:dyDescent="0.25">
      <c r="A160" s="121" t="s">
        <v>576</v>
      </c>
      <c r="B160" s="122" t="s">
        <v>427</v>
      </c>
      <c r="C160" s="122" t="s">
        <v>574</v>
      </c>
      <c r="D160" s="121" t="s">
        <v>429</v>
      </c>
      <c r="E160" s="123">
        <v>54</v>
      </c>
      <c r="F160" s="121" t="s">
        <v>253</v>
      </c>
      <c r="G160" s="121" t="s">
        <v>565</v>
      </c>
      <c r="H160" s="121" t="s">
        <v>565</v>
      </c>
      <c r="I160" s="121"/>
      <c r="J160" s="121" t="s">
        <v>416</v>
      </c>
      <c r="K160" s="122"/>
      <c r="L160" s="122" t="s">
        <v>575</v>
      </c>
      <c r="M160" s="336">
        <v>0</v>
      </c>
      <c r="N160" s="102">
        <v>0</v>
      </c>
      <c r="O160" s="336">
        <f t="shared" si="7"/>
        <v>0</v>
      </c>
      <c r="P160" s="104" t="s">
        <v>874</v>
      </c>
    </row>
    <row r="161" spans="1:17" s="104" customFormat="1" ht="11.4" customHeight="1" x14ac:dyDescent="0.25">
      <c r="A161" s="121" t="s">
        <v>577</v>
      </c>
      <c r="B161" s="122" t="s">
        <v>427</v>
      </c>
      <c r="C161" s="122" t="s">
        <v>574</v>
      </c>
      <c r="D161" s="121" t="s">
        <v>429</v>
      </c>
      <c r="E161" s="123">
        <v>54</v>
      </c>
      <c r="F161" s="121" t="s">
        <v>253</v>
      </c>
      <c r="G161" s="121" t="s">
        <v>565</v>
      </c>
      <c r="H161" s="121" t="s">
        <v>565</v>
      </c>
      <c r="I161" s="121"/>
      <c r="J161" s="121" t="s">
        <v>416</v>
      </c>
      <c r="K161" s="122"/>
      <c r="L161" s="122" t="s">
        <v>575</v>
      </c>
      <c r="M161" s="336">
        <v>0</v>
      </c>
      <c r="N161" s="102">
        <v>0</v>
      </c>
      <c r="O161" s="336">
        <f t="shared" si="7"/>
        <v>0</v>
      </c>
      <c r="P161" s="104" t="s">
        <v>874</v>
      </c>
    </row>
    <row r="162" spans="1:17" s="104" customFormat="1" ht="20.399999999999999" x14ac:dyDescent="0.25">
      <c r="A162" s="100" t="s">
        <v>578</v>
      </c>
      <c r="B162" s="101" t="s">
        <v>579</v>
      </c>
      <c r="C162" s="101" t="s">
        <v>580</v>
      </c>
      <c r="D162" s="100" t="s">
        <v>581</v>
      </c>
      <c r="E162" s="114">
        <v>54</v>
      </c>
      <c r="F162" s="101"/>
      <c r="G162" s="100" t="s">
        <v>254</v>
      </c>
      <c r="H162" s="100" t="s">
        <v>254</v>
      </c>
      <c r="I162" s="100" t="s">
        <v>255</v>
      </c>
      <c r="J162" s="100" t="s">
        <v>256</v>
      </c>
      <c r="K162" s="101"/>
      <c r="L162" s="101" t="s">
        <v>582</v>
      </c>
      <c r="M162" s="355">
        <v>561.94000000000005</v>
      </c>
      <c r="N162" s="245">
        <v>609.07000000000005</v>
      </c>
      <c r="O162" s="245">
        <v>630.41999999999996</v>
      </c>
      <c r="P162" s="246" t="s">
        <v>1653</v>
      </c>
      <c r="Q162" s="338"/>
    </row>
    <row r="163" spans="1:17" s="104" customFormat="1" ht="11.4" customHeight="1" x14ac:dyDescent="0.25">
      <c r="A163" s="100" t="s">
        <v>583</v>
      </c>
      <c r="B163" s="101" t="s">
        <v>473</v>
      </c>
      <c r="C163" s="101" t="s">
        <v>474</v>
      </c>
      <c r="D163" s="113" t="s">
        <v>877</v>
      </c>
      <c r="E163" s="114">
        <v>54</v>
      </c>
      <c r="F163" s="101"/>
      <c r="G163" s="100" t="s">
        <v>254</v>
      </c>
      <c r="H163" s="100" t="s">
        <v>254</v>
      </c>
      <c r="I163" s="100"/>
      <c r="J163" s="100" t="s">
        <v>416</v>
      </c>
      <c r="K163" s="101"/>
      <c r="L163" s="101" t="s">
        <v>584</v>
      </c>
      <c r="M163" s="336">
        <f t="shared" ref="M163" si="8">SUM(O163)</f>
        <v>202.72485600000002</v>
      </c>
      <c r="N163" s="245">
        <v>209.34</v>
      </c>
      <c r="O163" s="336">
        <f t="shared" si="7"/>
        <v>202.72485600000002</v>
      </c>
      <c r="P163" s="338" t="s">
        <v>1378</v>
      </c>
    </row>
    <row r="164" spans="1:17" s="104" customFormat="1" ht="20.399999999999999" x14ac:dyDescent="0.25">
      <c r="A164" s="100" t="s">
        <v>585</v>
      </c>
      <c r="B164" s="101" t="s">
        <v>586</v>
      </c>
      <c r="C164" s="101" t="s">
        <v>435</v>
      </c>
      <c r="D164" s="100" t="s">
        <v>587</v>
      </c>
      <c r="E164" s="114">
        <v>44</v>
      </c>
      <c r="F164" s="101"/>
      <c r="G164" s="100" t="s">
        <v>254</v>
      </c>
      <c r="H164" s="100" t="s">
        <v>254</v>
      </c>
      <c r="I164" s="100"/>
      <c r="J164" s="101"/>
      <c r="K164" s="101"/>
      <c r="L164" s="101" t="s">
        <v>588</v>
      </c>
      <c r="M164" s="355">
        <v>499.07</v>
      </c>
      <c r="N164" s="245">
        <v>543.91</v>
      </c>
      <c r="O164" s="245">
        <v>565.22</v>
      </c>
      <c r="P164" s="246" t="s">
        <v>1653</v>
      </c>
      <c r="Q164" s="338"/>
    </row>
    <row r="165" spans="1:17" s="104" customFormat="1" ht="20.399999999999999" x14ac:dyDescent="0.25">
      <c r="A165" s="100" t="s">
        <v>589</v>
      </c>
      <c r="B165" s="101" t="s">
        <v>579</v>
      </c>
      <c r="C165" s="101" t="s">
        <v>590</v>
      </c>
      <c r="D165" s="100" t="s">
        <v>581</v>
      </c>
      <c r="E165" s="114">
        <v>54</v>
      </c>
      <c r="F165" s="101"/>
      <c r="G165" s="100" t="s">
        <v>254</v>
      </c>
      <c r="H165" s="100" t="s">
        <v>254</v>
      </c>
      <c r="I165" s="100" t="s">
        <v>255</v>
      </c>
      <c r="J165" s="100" t="s">
        <v>416</v>
      </c>
      <c r="K165" s="100" t="s">
        <v>257</v>
      </c>
      <c r="L165" s="101" t="s">
        <v>588</v>
      </c>
      <c r="M165" s="355">
        <v>526.02</v>
      </c>
      <c r="N165" s="245">
        <v>573.15</v>
      </c>
      <c r="O165" s="245">
        <v>594.5</v>
      </c>
      <c r="P165" s="246" t="s">
        <v>1653</v>
      </c>
      <c r="Q165" s="338"/>
    </row>
    <row r="166" spans="1:17" s="104" customFormat="1" ht="20.399999999999999" x14ac:dyDescent="0.25">
      <c r="A166" s="100" t="s">
        <v>591</v>
      </c>
      <c r="B166" s="101" t="s">
        <v>579</v>
      </c>
      <c r="C166" s="101" t="s">
        <v>592</v>
      </c>
      <c r="D166" s="100" t="s">
        <v>587</v>
      </c>
      <c r="E166" s="114">
        <v>54</v>
      </c>
      <c r="F166" s="101"/>
      <c r="G166" s="100" t="s">
        <v>254</v>
      </c>
      <c r="H166" s="100" t="s">
        <v>254</v>
      </c>
      <c r="I166" s="100"/>
      <c r="J166" s="100" t="s">
        <v>256</v>
      </c>
      <c r="K166" s="101"/>
      <c r="L166" s="101" t="s">
        <v>588</v>
      </c>
      <c r="M166" s="355">
        <v>537.57000000000005</v>
      </c>
      <c r="N166" s="245">
        <v>583.63</v>
      </c>
      <c r="O166" s="245">
        <v>604.76</v>
      </c>
      <c r="P166" s="246" t="s">
        <v>1653</v>
      </c>
      <c r="Q166" s="338"/>
    </row>
    <row r="167" spans="1:17" s="104" customFormat="1" ht="11.4" customHeight="1" x14ac:dyDescent="0.25">
      <c r="A167" s="100" t="s">
        <v>593</v>
      </c>
      <c r="B167" s="101" t="s">
        <v>399</v>
      </c>
      <c r="C167" s="101" t="s">
        <v>594</v>
      </c>
      <c r="D167" s="113" t="s">
        <v>875</v>
      </c>
      <c r="E167" s="114">
        <v>54</v>
      </c>
      <c r="F167" s="101"/>
      <c r="G167" s="100" t="s">
        <v>254</v>
      </c>
      <c r="H167" s="100" t="s">
        <v>254</v>
      </c>
      <c r="I167" s="100"/>
      <c r="J167" s="101"/>
      <c r="K167" s="101"/>
      <c r="L167" s="101" t="s">
        <v>595</v>
      </c>
      <c r="M167" s="336">
        <f t="shared" ref="M167:M168" si="9">SUM(O167)</f>
        <v>182.34972000000002</v>
      </c>
      <c r="N167" s="245">
        <v>188.3</v>
      </c>
      <c r="O167" s="336">
        <f t="shared" si="7"/>
        <v>182.34972000000002</v>
      </c>
      <c r="P167" s="338" t="s">
        <v>1378</v>
      </c>
    </row>
    <row r="168" spans="1:17" s="104" customFormat="1" ht="11.4" customHeight="1" x14ac:dyDescent="0.25">
      <c r="A168" s="121" t="s">
        <v>596</v>
      </c>
      <c r="B168" s="122" t="s">
        <v>427</v>
      </c>
      <c r="C168" s="122" t="s">
        <v>597</v>
      </c>
      <c r="D168" s="121" t="s">
        <v>429</v>
      </c>
      <c r="E168" s="123">
        <v>54</v>
      </c>
      <c r="F168" s="121" t="s">
        <v>253</v>
      </c>
      <c r="G168" s="121" t="s">
        <v>565</v>
      </c>
      <c r="H168" s="121" t="s">
        <v>565</v>
      </c>
      <c r="I168" s="121"/>
      <c r="J168" s="121" t="s">
        <v>598</v>
      </c>
      <c r="K168" s="122"/>
      <c r="L168" s="122" t="s">
        <v>431</v>
      </c>
      <c r="M168" s="336">
        <f t="shared" si="9"/>
        <v>0</v>
      </c>
      <c r="N168" s="102">
        <v>0</v>
      </c>
      <c r="O168" s="336">
        <f t="shared" si="7"/>
        <v>0</v>
      </c>
      <c r="P168" s="104" t="s">
        <v>874</v>
      </c>
    </row>
    <row r="169" spans="1:17" s="104" customFormat="1" ht="20.399999999999999" x14ac:dyDescent="0.25">
      <c r="A169" s="100" t="s">
        <v>599</v>
      </c>
      <c r="B169" s="101" t="s">
        <v>579</v>
      </c>
      <c r="C169" s="101" t="s">
        <v>580</v>
      </c>
      <c r="D169" s="100" t="s">
        <v>600</v>
      </c>
      <c r="E169" s="114">
        <v>44</v>
      </c>
      <c r="F169" s="101"/>
      <c r="G169" s="100" t="s">
        <v>254</v>
      </c>
      <c r="H169" s="100" t="s">
        <v>254</v>
      </c>
      <c r="I169" s="100" t="s">
        <v>255</v>
      </c>
      <c r="J169" s="101"/>
      <c r="K169" s="101"/>
      <c r="L169" s="101" t="s">
        <v>601</v>
      </c>
      <c r="M169" s="355">
        <v>499.07</v>
      </c>
      <c r="N169" s="245">
        <v>543.91</v>
      </c>
      <c r="O169" s="245">
        <v>565.22</v>
      </c>
      <c r="P169" s="246" t="s">
        <v>1653</v>
      </c>
      <c r="Q169" s="338"/>
    </row>
    <row r="170" spans="1:17" s="104" customFormat="1" ht="20.399999999999999" x14ac:dyDescent="0.25">
      <c r="A170" s="100" t="s">
        <v>602</v>
      </c>
      <c r="B170" s="101" t="s">
        <v>362</v>
      </c>
      <c r="C170" s="101" t="s">
        <v>603</v>
      </c>
      <c r="D170" s="100" t="s">
        <v>604</v>
      </c>
      <c r="E170" s="114">
        <v>54</v>
      </c>
      <c r="F170" s="100" t="s">
        <v>253</v>
      </c>
      <c r="G170" s="100" t="s">
        <v>254</v>
      </c>
      <c r="H170" s="100" t="s">
        <v>254</v>
      </c>
      <c r="I170" s="100"/>
      <c r="J170" s="100" t="s">
        <v>416</v>
      </c>
      <c r="K170" s="101"/>
      <c r="L170" s="101" t="s">
        <v>605</v>
      </c>
      <c r="M170" s="355">
        <v>458.28</v>
      </c>
      <c r="N170" s="245">
        <v>487.33</v>
      </c>
      <c r="O170" s="245">
        <v>508.32</v>
      </c>
      <c r="P170" s="246" t="s">
        <v>1651</v>
      </c>
      <c r="Q170" s="338"/>
    </row>
    <row r="171" spans="1:17" s="104" customFormat="1" ht="20.399999999999999" x14ac:dyDescent="0.25">
      <c r="A171" s="100" t="s">
        <v>606</v>
      </c>
      <c r="B171" s="101" t="s">
        <v>362</v>
      </c>
      <c r="C171" s="101" t="s">
        <v>603</v>
      </c>
      <c r="D171" s="100" t="s">
        <v>604</v>
      </c>
      <c r="E171" s="114">
        <v>54</v>
      </c>
      <c r="F171" s="100" t="s">
        <v>253</v>
      </c>
      <c r="G171" s="100" t="s">
        <v>254</v>
      </c>
      <c r="H171" s="100" t="s">
        <v>254</v>
      </c>
      <c r="I171" s="100"/>
      <c r="J171" s="100" t="s">
        <v>416</v>
      </c>
      <c r="K171" s="101"/>
      <c r="L171" s="101" t="s">
        <v>605</v>
      </c>
      <c r="M171" s="355">
        <v>458.28</v>
      </c>
      <c r="N171" s="245">
        <v>487.33</v>
      </c>
      <c r="O171" s="245">
        <v>508.32</v>
      </c>
      <c r="P171" s="246" t="s">
        <v>1651</v>
      </c>
      <c r="Q171" s="338"/>
    </row>
    <row r="172" spans="1:17" s="104" customFormat="1" ht="20.399999999999999" x14ac:dyDescent="0.25">
      <c r="A172" s="100" t="s">
        <v>607</v>
      </c>
      <c r="B172" s="101" t="s">
        <v>579</v>
      </c>
      <c r="C172" s="101" t="s">
        <v>608</v>
      </c>
      <c r="D172" s="100" t="s">
        <v>600</v>
      </c>
      <c r="E172" s="114">
        <v>44</v>
      </c>
      <c r="F172" s="101"/>
      <c r="G172" s="100" t="s">
        <v>254</v>
      </c>
      <c r="H172" s="100" t="s">
        <v>254</v>
      </c>
      <c r="I172" s="100"/>
      <c r="J172" s="101"/>
      <c r="K172" s="101"/>
      <c r="L172" s="101" t="s">
        <v>609</v>
      </c>
      <c r="M172" s="355">
        <v>499.07</v>
      </c>
      <c r="N172" s="245">
        <v>543.91</v>
      </c>
      <c r="O172" s="245">
        <v>565.22</v>
      </c>
      <c r="P172" s="246" t="s">
        <v>1653</v>
      </c>
      <c r="Q172" s="338"/>
    </row>
    <row r="173" spans="1:17" s="104" customFormat="1" ht="20.399999999999999" x14ac:dyDescent="0.25">
      <c r="A173" s="121" t="s">
        <v>610</v>
      </c>
      <c r="B173" s="122" t="s">
        <v>427</v>
      </c>
      <c r="C173" s="122" t="s">
        <v>611</v>
      </c>
      <c r="D173" s="121" t="s">
        <v>429</v>
      </c>
      <c r="E173" s="123">
        <v>54</v>
      </c>
      <c r="F173" s="121" t="s">
        <v>253</v>
      </c>
      <c r="G173" s="121" t="s">
        <v>565</v>
      </c>
      <c r="H173" s="121" t="s">
        <v>565</v>
      </c>
      <c r="I173" s="121"/>
      <c r="J173" s="121" t="s">
        <v>416</v>
      </c>
      <c r="K173" s="122"/>
      <c r="L173" s="122" t="s">
        <v>431</v>
      </c>
      <c r="M173" s="336">
        <v>0</v>
      </c>
      <c r="N173" s="102">
        <v>0</v>
      </c>
      <c r="O173" s="336">
        <f t="shared" si="7"/>
        <v>0</v>
      </c>
      <c r="P173" s="104" t="s">
        <v>874</v>
      </c>
    </row>
    <row r="174" spans="1:17" s="104" customFormat="1" ht="20.399999999999999" x14ac:dyDescent="0.25">
      <c r="A174" s="121" t="s">
        <v>612</v>
      </c>
      <c r="B174" s="122" t="s">
        <v>427</v>
      </c>
      <c r="C174" s="122" t="s">
        <v>611</v>
      </c>
      <c r="D174" s="121" t="s">
        <v>443</v>
      </c>
      <c r="E174" s="123">
        <v>54</v>
      </c>
      <c r="F174" s="121" t="s">
        <v>253</v>
      </c>
      <c r="G174" s="121" t="s">
        <v>565</v>
      </c>
      <c r="H174" s="121" t="s">
        <v>565</v>
      </c>
      <c r="I174" s="121"/>
      <c r="J174" s="122"/>
      <c r="K174" s="122"/>
      <c r="L174" s="122" t="s">
        <v>431</v>
      </c>
      <c r="M174" s="336">
        <v>0</v>
      </c>
      <c r="N174" s="102">
        <v>0</v>
      </c>
      <c r="O174" s="336">
        <f t="shared" si="7"/>
        <v>0</v>
      </c>
      <c r="P174" s="104" t="s">
        <v>874</v>
      </c>
    </row>
    <row r="175" spans="1:17" s="104" customFormat="1" ht="20.399999999999999" x14ac:dyDescent="0.25">
      <c r="A175" s="129" t="s">
        <v>613</v>
      </c>
      <c r="B175" s="101" t="s">
        <v>579</v>
      </c>
      <c r="C175" s="101" t="s">
        <v>614</v>
      </c>
      <c r="D175" s="100" t="s">
        <v>581</v>
      </c>
      <c r="E175" s="114">
        <v>54</v>
      </c>
      <c r="F175" s="101"/>
      <c r="G175" s="100" t="s">
        <v>254</v>
      </c>
      <c r="H175" s="100" t="s">
        <v>254</v>
      </c>
      <c r="I175" s="100" t="s">
        <v>255</v>
      </c>
      <c r="J175" s="100" t="s">
        <v>416</v>
      </c>
      <c r="K175" s="101"/>
      <c r="L175" s="101" t="s">
        <v>609</v>
      </c>
      <c r="M175" s="355">
        <v>526.02</v>
      </c>
      <c r="N175" s="245">
        <v>573.15</v>
      </c>
      <c r="O175" s="245">
        <v>594.5</v>
      </c>
      <c r="P175" s="246" t="s">
        <v>1653</v>
      </c>
      <c r="Q175" s="338"/>
    </row>
    <row r="176" spans="1:17" s="104" customFormat="1" ht="10.199999999999999" x14ac:dyDescent="0.25">
      <c r="A176" s="100" t="s">
        <v>615</v>
      </c>
      <c r="B176" s="101" t="s">
        <v>399</v>
      </c>
      <c r="C176" s="101" t="s">
        <v>594</v>
      </c>
      <c r="D176" s="113" t="s">
        <v>875</v>
      </c>
      <c r="E176" s="114">
        <v>54</v>
      </c>
      <c r="F176" s="101"/>
      <c r="G176" s="100" t="s">
        <v>254</v>
      </c>
      <c r="H176" s="100" t="s">
        <v>254</v>
      </c>
      <c r="I176" s="100"/>
      <c r="J176" s="101"/>
      <c r="K176" s="101"/>
      <c r="L176" s="101" t="s">
        <v>616</v>
      </c>
      <c r="M176" s="336">
        <f t="shared" ref="M176:M177" si="10">SUM(O176)</f>
        <v>182.34972000000002</v>
      </c>
      <c r="N176" s="245">
        <v>188.3</v>
      </c>
      <c r="O176" s="336">
        <f t="shared" si="7"/>
        <v>182.34972000000002</v>
      </c>
      <c r="P176" s="338" t="s">
        <v>1378</v>
      </c>
    </row>
    <row r="177" spans="1:17" s="104" customFormat="1" ht="10.199999999999999" x14ac:dyDescent="0.25">
      <c r="A177" s="100" t="s">
        <v>617</v>
      </c>
      <c r="B177" s="101" t="s">
        <v>473</v>
      </c>
      <c r="C177" s="101" t="s">
        <v>474</v>
      </c>
      <c r="D177" s="113" t="s">
        <v>877</v>
      </c>
      <c r="E177" s="114">
        <v>54</v>
      </c>
      <c r="F177" s="101"/>
      <c r="G177" s="100" t="s">
        <v>254</v>
      </c>
      <c r="H177" s="100" t="s">
        <v>254</v>
      </c>
      <c r="I177" s="100"/>
      <c r="J177" s="100" t="s">
        <v>416</v>
      </c>
      <c r="K177" s="101"/>
      <c r="L177" s="101" t="s">
        <v>618</v>
      </c>
      <c r="M177" s="336">
        <f t="shared" si="10"/>
        <v>202.72485600000002</v>
      </c>
      <c r="N177" s="245">
        <v>209.34</v>
      </c>
      <c r="O177" s="336">
        <f t="shared" si="7"/>
        <v>202.72485600000002</v>
      </c>
      <c r="P177" s="338" t="s">
        <v>1378</v>
      </c>
    </row>
    <row r="178" spans="1:17" s="104" customFormat="1" ht="20.399999999999999" x14ac:dyDescent="0.25">
      <c r="A178" s="100" t="s">
        <v>619</v>
      </c>
      <c r="B178" s="101" t="s">
        <v>579</v>
      </c>
      <c r="C178" s="101" t="s">
        <v>620</v>
      </c>
      <c r="D178" s="100" t="s">
        <v>581</v>
      </c>
      <c r="E178" s="114">
        <v>54</v>
      </c>
      <c r="F178" s="101"/>
      <c r="G178" s="100" t="s">
        <v>254</v>
      </c>
      <c r="H178" s="100" t="s">
        <v>254</v>
      </c>
      <c r="I178" s="100" t="s">
        <v>255</v>
      </c>
      <c r="J178" s="100" t="s">
        <v>416</v>
      </c>
      <c r="K178" s="100" t="s">
        <v>257</v>
      </c>
      <c r="L178" s="101" t="s">
        <v>609</v>
      </c>
      <c r="M178" s="355">
        <v>526.02</v>
      </c>
      <c r="N178" s="245">
        <v>573.15</v>
      </c>
      <c r="O178" s="245">
        <v>594.5</v>
      </c>
      <c r="P178" s="246" t="s">
        <v>1653</v>
      </c>
      <c r="Q178" s="338"/>
    </row>
    <row r="179" spans="1:17" s="104" customFormat="1" ht="20.399999999999999" x14ac:dyDescent="0.25">
      <c r="A179" s="127" t="s">
        <v>621</v>
      </c>
      <c r="B179" s="128" t="s">
        <v>517</v>
      </c>
      <c r="C179" s="128" t="s">
        <v>518</v>
      </c>
      <c r="D179" s="127" t="s">
        <v>519</v>
      </c>
      <c r="E179" s="128"/>
      <c r="F179" s="128"/>
      <c r="G179" s="127" t="s">
        <v>520</v>
      </c>
      <c r="H179" s="127" t="s">
        <v>520</v>
      </c>
      <c r="I179" s="127"/>
      <c r="J179" s="128"/>
      <c r="K179" s="128"/>
      <c r="L179" s="128"/>
      <c r="M179" s="336">
        <v>0</v>
      </c>
      <c r="N179" s="102">
        <v>0</v>
      </c>
      <c r="O179" s="336">
        <f t="shared" si="7"/>
        <v>0</v>
      </c>
      <c r="P179" s="104" t="s">
        <v>874</v>
      </c>
    </row>
    <row r="180" spans="1:17" s="104" customFormat="1" ht="20.399999999999999" x14ac:dyDescent="0.25">
      <c r="A180" s="127" t="s">
        <v>622</v>
      </c>
      <c r="B180" s="128" t="s">
        <v>517</v>
      </c>
      <c r="C180" s="128" t="s">
        <v>518</v>
      </c>
      <c r="D180" s="127" t="s">
        <v>519</v>
      </c>
      <c r="E180" s="128"/>
      <c r="F180" s="128"/>
      <c r="G180" s="127" t="s">
        <v>520</v>
      </c>
      <c r="H180" s="127" t="s">
        <v>520</v>
      </c>
      <c r="I180" s="127"/>
      <c r="J180" s="128"/>
      <c r="K180" s="128"/>
      <c r="L180" s="128"/>
      <c r="M180" s="336">
        <v>0</v>
      </c>
      <c r="N180" s="102">
        <v>0</v>
      </c>
      <c r="O180" s="336">
        <f t="shared" si="7"/>
        <v>0</v>
      </c>
      <c r="P180" s="104" t="s">
        <v>874</v>
      </c>
    </row>
    <row r="181" spans="1:17" s="104" customFormat="1" ht="20.399999999999999" x14ac:dyDescent="0.25">
      <c r="A181" s="127" t="s">
        <v>623</v>
      </c>
      <c r="B181" s="128" t="s">
        <v>517</v>
      </c>
      <c r="C181" s="128" t="s">
        <v>518</v>
      </c>
      <c r="D181" s="127" t="s">
        <v>519</v>
      </c>
      <c r="E181" s="128"/>
      <c r="F181" s="128"/>
      <c r="G181" s="127" t="s">
        <v>520</v>
      </c>
      <c r="H181" s="127" t="s">
        <v>520</v>
      </c>
      <c r="I181" s="127"/>
      <c r="J181" s="128"/>
      <c r="K181" s="128"/>
      <c r="L181" s="128"/>
      <c r="M181" s="336">
        <v>0</v>
      </c>
      <c r="N181" s="102">
        <v>0</v>
      </c>
      <c r="O181" s="336">
        <f t="shared" si="7"/>
        <v>0</v>
      </c>
      <c r="P181" s="104" t="s">
        <v>874</v>
      </c>
    </row>
    <row r="182" spans="1:17" s="104" customFormat="1" ht="20.399999999999999" x14ac:dyDescent="0.25">
      <c r="A182" s="127" t="s">
        <v>624</v>
      </c>
      <c r="B182" s="128" t="s">
        <v>517</v>
      </c>
      <c r="C182" s="128" t="s">
        <v>518</v>
      </c>
      <c r="D182" s="127" t="s">
        <v>519</v>
      </c>
      <c r="E182" s="128"/>
      <c r="F182" s="128"/>
      <c r="G182" s="127" t="s">
        <v>520</v>
      </c>
      <c r="H182" s="127" t="s">
        <v>520</v>
      </c>
      <c r="I182" s="127"/>
      <c r="J182" s="128"/>
      <c r="K182" s="128"/>
      <c r="L182" s="128"/>
      <c r="M182" s="336">
        <v>0</v>
      </c>
      <c r="N182" s="102">
        <v>0</v>
      </c>
      <c r="O182" s="336">
        <f t="shared" si="7"/>
        <v>0</v>
      </c>
      <c r="P182" s="104" t="s">
        <v>874</v>
      </c>
    </row>
    <row r="183" spans="1:17" s="104" customFormat="1" ht="20.399999999999999" x14ac:dyDescent="0.25">
      <c r="A183" s="127" t="s">
        <v>625</v>
      </c>
      <c r="B183" s="128" t="s">
        <v>517</v>
      </c>
      <c r="C183" s="128" t="s">
        <v>518</v>
      </c>
      <c r="D183" s="127" t="s">
        <v>519</v>
      </c>
      <c r="E183" s="128"/>
      <c r="F183" s="128"/>
      <c r="G183" s="127" t="s">
        <v>520</v>
      </c>
      <c r="H183" s="127" t="s">
        <v>520</v>
      </c>
      <c r="I183" s="127"/>
      <c r="J183" s="128"/>
      <c r="K183" s="128"/>
      <c r="L183" s="128"/>
      <c r="M183" s="336">
        <v>0</v>
      </c>
      <c r="N183" s="102">
        <v>0</v>
      </c>
      <c r="O183" s="336">
        <f t="shared" si="7"/>
        <v>0</v>
      </c>
      <c r="P183" s="104" t="s">
        <v>874</v>
      </c>
    </row>
    <row r="184" spans="1:17" s="104" customFormat="1" ht="20.399999999999999" x14ac:dyDescent="0.25">
      <c r="A184" s="127" t="s">
        <v>626</v>
      </c>
      <c r="B184" s="128" t="s">
        <v>517</v>
      </c>
      <c r="C184" s="128" t="s">
        <v>518</v>
      </c>
      <c r="D184" s="127" t="s">
        <v>519</v>
      </c>
      <c r="E184" s="128"/>
      <c r="F184" s="128"/>
      <c r="G184" s="127" t="s">
        <v>520</v>
      </c>
      <c r="H184" s="127" t="s">
        <v>520</v>
      </c>
      <c r="I184" s="127"/>
      <c r="J184" s="128"/>
      <c r="K184" s="128"/>
      <c r="L184" s="128"/>
      <c r="M184" s="336">
        <v>0</v>
      </c>
      <c r="N184" s="102">
        <v>0</v>
      </c>
      <c r="O184" s="336">
        <f t="shared" si="7"/>
        <v>0</v>
      </c>
      <c r="P184" s="104" t="s">
        <v>874</v>
      </c>
    </row>
    <row r="185" spans="1:17" s="104" customFormat="1" ht="20.399999999999999" x14ac:dyDescent="0.25">
      <c r="A185" s="127" t="s">
        <v>627</v>
      </c>
      <c r="B185" s="128" t="s">
        <v>517</v>
      </c>
      <c r="C185" s="128" t="s">
        <v>518</v>
      </c>
      <c r="D185" s="127" t="s">
        <v>519</v>
      </c>
      <c r="E185" s="128"/>
      <c r="F185" s="128"/>
      <c r="G185" s="127" t="s">
        <v>520</v>
      </c>
      <c r="H185" s="127" t="s">
        <v>520</v>
      </c>
      <c r="I185" s="127"/>
      <c r="J185" s="128"/>
      <c r="K185" s="128"/>
      <c r="L185" s="128"/>
      <c r="M185" s="336">
        <v>0</v>
      </c>
      <c r="N185" s="102">
        <v>0</v>
      </c>
      <c r="O185" s="336">
        <f t="shared" si="7"/>
        <v>0</v>
      </c>
      <c r="P185" s="104" t="s">
        <v>874</v>
      </c>
    </row>
    <row r="186" spans="1:17" s="104" customFormat="1" ht="20.399999999999999" x14ac:dyDescent="0.25">
      <c r="A186" s="127" t="s">
        <v>628</v>
      </c>
      <c r="B186" s="128" t="s">
        <v>517</v>
      </c>
      <c r="C186" s="128" t="s">
        <v>518</v>
      </c>
      <c r="D186" s="127" t="s">
        <v>519</v>
      </c>
      <c r="E186" s="128"/>
      <c r="F186" s="128"/>
      <c r="G186" s="127" t="s">
        <v>520</v>
      </c>
      <c r="H186" s="127" t="s">
        <v>520</v>
      </c>
      <c r="I186" s="127"/>
      <c r="J186" s="128"/>
      <c r="K186" s="128"/>
      <c r="L186" s="128"/>
      <c r="M186" s="336">
        <v>0</v>
      </c>
      <c r="N186" s="102">
        <v>0</v>
      </c>
      <c r="O186" s="336">
        <f t="shared" si="7"/>
        <v>0</v>
      </c>
      <c r="P186" s="104" t="s">
        <v>874</v>
      </c>
    </row>
    <row r="187" spans="1:17" s="104" customFormat="1" ht="20.399999999999999" x14ac:dyDescent="0.25">
      <c r="A187" s="127" t="s">
        <v>629</v>
      </c>
      <c r="B187" s="128" t="s">
        <v>517</v>
      </c>
      <c r="C187" s="128" t="s">
        <v>518</v>
      </c>
      <c r="D187" s="127" t="s">
        <v>519</v>
      </c>
      <c r="E187" s="128"/>
      <c r="F187" s="128"/>
      <c r="G187" s="127" t="s">
        <v>520</v>
      </c>
      <c r="H187" s="127" t="s">
        <v>520</v>
      </c>
      <c r="I187" s="127"/>
      <c r="J187" s="128"/>
      <c r="K187" s="128"/>
      <c r="L187" s="128"/>
      <c r="M187" s="336">
        <v>0</v>
      </c>
      <c r="N187" s="102">
        <v>0</v>
      </c>
      <c r="O187" s="336">
        <f t="shared" si="7"/>
        <v>0</v>
      </c>
      <c r="P187" s="104" t="s">
        <v>874</v>
      </c>
    </row>
    <row r="188" spans="1:17" s="104" customFormat="1" ht="20.399999999999999" x14ac:dyDescent="0.25">
      <c r="A188" s="127" t="s">
        <v>630</v>
      </c>
      <c r="B188" s="128" t="s">
        <v>517</v>
      </c>
      <c r="C188" s="128" t="s">
        <v>518</v>
      </c>
      <c r="D188" s="127" t="s">
        <v>519</v>
      </c>
      <c r="E188" s="128"/>
      <c r="F188" s="128"/>
      <c r="G188" s="127" t="s">
        <v>520</v>
      </c>
      <c r="H188" s="127" t="s">
        <v>520</v>
      </c>
      <c r="I188" s="127"/>
      <c r="J188" s="128"/>
      <c r="K188" s="128"/>
      <c r="L188" s="128"/>
      <c r="M188" s="336">
        <v>0</v>
      </c>
      <c r="N188" s="102">
        <v>0</v>
      </c>
      <c r="O188" s="336">
        <f t="shared" si="7"/>
        <v>0</v>
      </c>
      <c r="P188" s="104" t="s">
        <v>874</v>
      </c>
    </row>
    <row r="189" spans="1:17" s="104" customFormat="1" ht="20.399999999999999" x14ac:dyDescent="0.25">
      <c r="A189" s="127" t="s">
        <v>631</v>
      </c>
      <c r="B189" s="128" t="s">
        <v>517</v>
      </c>
      <c r="C189" s="128" t="s">
        <v>518</v>
      </c>
      <c r="D189" s="127" t="s">
        <v>519</v>
      </c>
      <c r="E189" s="128"/>
      <c r="F189" s="128"/>
      <c r="G189" s="127" t="s">
        <v>520</v>
      </c>
      <c r="H189" s="127" t="s">
        <v>520</v>
      </c>
      <c r="I189" s="127"/>
      <c r="J189" s="128"/>
      <c r="K189" s="128"/>
      <c r="L189" s="128"/>
      <c r="M189" s="336">
        <v>0</v>
      </c>
      <c r="N189" s="102">
        <v>0</v>
      </c>
      <c r="O189" s="336">
        <f t="shared" si="7"/>
        <v>0</v>
      </c>
      <c r="P189" s="104" t="s">
        <v>874</v>
      </c>
    </row>
    <row r="190" spans="1:17" s="104" customFormat="1" ht="20.399999999999999" x14ac:dyDescent="0.25">
      <c r="A190" s="127" t="s">
        <v>632</v>
      </c>
      <c r="B190" s="128" t="s">
        <v>517</v>
      </c>
      <c r="C190" s="128" t="s">
        <v>518</v>
      </c>
      <c r="D190" s="127" t="s">
        <v>519</v>
      </c>
      <c r="E190" s="128"/>
      <c r="F190" s="128"/>
      <c r="G190" s="127" t="s">
        <v>520</v>
      </c>
      <c r="H190" s="127" t="s">
        <v>520</v>
      </c>
      <c r="I190" s="127"/>
      <c r="J190" s="128"/>
      <c r="K190" s="128"/>
      <c r="L190" s="128"/>
      <c r="M190" s="336">
        <v>0</v>
      </c>
      <c r="N190" s="102">
        <v>0</v>
      </c>
      <c r="O190" s="336">
        <f t="shared" si="7"/>
        <v>0</v>
      </c>
      <c r="P190" s="104" t="s">
        <v>874</v>
      </c>
    </row>
    <row r="191" spans="1:17" s="104" customFormat="1" ht="20.399999999999999" x14ac:dyDescent="0.25">
      <c r="A191" s="127" t="s">
        <v>633</v>
      </c>
      <c r="B191" s="128" t="s">
        <v>517</v>
      </c>
      <c r="C191" s="128" t="s">
        <v>518</v>
      </c>
      <c r="D191" s="127" t="s">
        <v>519</v>
      </c>
      <c r="E191" s="128"/>
      <c r="F191" s="128"/>
      <c r="G191" s="127" t="s">
        <v>520</v>
      </c>
      <c r="H191" s="127" t="s">
        <v>520</v>
      </c>
      <c r="I191" s="127"/>
      <c r="J191" s="128"/>
      <c r="K191" s="128"/>
      <c r="L191" s="128"/>
      <c r="M191" s="336">
        <v>0</v>
      </c>
      <c r="N191" s="102">
        <v>0</v>
      </c>
      <c r="O191" s="336">
        <f t="shared" si="7"/>
        <v>0</v>
      </c>
      <c r="P191" s="104" t="s">
        <v>874</v>
      </c>
    </row>
    <row r="192" spans="1:17" s="104" customFormat="1" ht="20.399999999999999" x14ac:dyDescent="0.25">
      <c r="A192" s="127" t="s">
        <v>634</v>
      </c>
      <c r="B192" s="128" t="s">
        <v>517</v>
      </c>
      <c r="C192" s="128" t="s">
        <v>518</v>
      </c>
      <c r="D192" s="127" t="s">
        <v>519</v>
      </c>
      <c r="E192" s="128"/>
      <c r="F192" s="128"/>
      <c r="G192" s="127" t="s">
        <v>520</v>
      </c>
      <c r="H192" s="127" t="s">
        <v>520</v>
      </c>
      <c r="I192" s="127"/>
      <c r="J192" s="128"/>
      <c r="K192" s="128"/>
      <c r="L192" s="128"/>
      <c r="M192" s="336">
        <v>0</v>
      </c>
      <c r="N192" s="102">
        <v>0</v>
      </c>
      <c r="O192" s="336">
        <f t="shared" si="7"/>
        <v>0</v>
      </c>
      <c r="P192" s="104" t="s">
        <v>874</v>
      </c>
    </row>
    <row r="193" spans="1:17" s="104" customFormat="1" ht="10.199999999999999" x14ac:dyDescent="0.25">
      <c r="A193" s="118" t="s">
        <v>635</v>
      </c>
      <c r="B193" s="119" t="s">
        <v>558</v>
      </c>
      <c r="C193" s="119" t="s">
        <v>559</v>
      </c>
      <c r="D193" s="118" t="s">
        <v>560</v>
      </c>
      <c r="E193" s="118" t="s">
        <v>413</v>
      </c>
      <c r="F193" s="118" t="s">
        <v>253</v>
      </c>
      <c r="G193" s="118" t="s">
        <v>414</v>
      </c>
      <c r="H193" s="118" t="s">
        <v>415</v>
      </c>
      <c r="I193" s="118" t="s">
        <v>413</v>
      </c>
      <c r="J193" s="118" t="s">
        <v>416</v>
      </c>
      <c r="K193" s="118" t="s">
        <v>257</v>
      </c>
      <c r="L193" s="119" t="s">
        <v>561</v>
      </c>
      <c r="M193" s="336">
        <v>0</v>
      </c>
      <c r="N193" s="102">
        <v>0</v>
      </c>
      <c r="O193" s="336">
        <f t="shared" si="7"/>
        <v>0</v>
      </c>
      <c r="P193" s="104" t="s">
        <v>874</v>
      </c>
    </row>
    <row r="194" spans="1:17" s="104" customFormat="1" ht="10.199999999999999" x14ac:dyDescent="0.25">
      <c r="A194" s="118" t="s">
        <v>636</v>
      </c>
      <c r="B194" s="119" t="s">
        <v>558</v>
      </c>
      <c r="C194" s="119" t="s">
        <v>559</v>
      </c>
      <c r="D194" s="118" t="s">
        <v>560</v>
      </c>
      <c r="E194" s="118" t="s">
        <v>413</v>
      </c>
      <c r="F194" s="118" t="s">
        <v>253</v>
      </c>
      <c r="G194" s="118" t="s">
        <v>414</v>
      </c>
      <c r="H194" s="118" t="s">
        <v>415</v>
      </c>
      <c r="I194" s="118" t="s">
        <v>413</v>
      </c>
      <c r="J194" s="118" t="s">
        <v>416</v>
      </c>
      <c r="K194" s="118" t="s">
        <v>257</v>
      </c>
      <c r="L194" s="119" t="s">
        <v>561</v>
      </c>
      <c r="M194" s="336">
        <v>0</v>
      </c>
      <c r="N194" s="102">
        <v>0</v>
      </c>
      <c r="O194" s="336">
        <f t="shared" si="7"/>
        <v>0</v>
      </c>
      <c r="P194" s="104" t="s">
        <v>874</v>
      </c>
    </row>
    <row r="195" spans="1:17" s="104" customFormat="1" ht="20.399999999999999" x14ac:dyDescent="0.25">
      <c r="A195" s="121" t="s">
        <v>637</v>
      </c>
      <c r="B195" s="122" t="s">
        <v>427</v>
      </c>
      <c r="C195" s="122" t="s">
        <v>564</v>
      </c>
      <c r="D195" s="121" t="s">
        <v>429</v>
      </c>
      <c r="E195" s="123">
        <v>54</v>
      </c>
      <c r="F195" s="121" t="s">
        <v>253</v>
      </c>
      <c r="G195" s="121" t="s">
        <v>565</v>
      </c>
      <c r="H195" s="121" t="s">
        <v>565</v>
      </c>
      <c r="I195" s="121"/>
      <c r="J195" s="121" t="s">
        <v>416</v>
      </c>
      <c r="K195" s="122"/>
      <c r="L195" s="122" t="s">
        <v>431</v>
      </c>
      <c r="M195" s="336">
        <v>0</v>
      </c>
      <c r="N195" s="102">
        <v>0</v>
      </c>
      <c r="O195" s="336">
        <f t="shared" si="7"/>
        <v>0</v>
      </c>
      <c r="P195" s="104" t="s">
        <v>874</v>
      </c>
    </row>
    <row r="196" spans="1:17" s="104" customFormat="1" ht="20.399999999999999" x14ac:dyDescent="0.25">
      <c r="A196" s="121" t="s">
        <v>638</v>
      </c>
      <c r="B196" s="122" t="s">
        <v>427</v>
      </c>
      <c r="C196" s="122" t="s">
        <v>564</v>
      </c>
      <c r="D196" s="121" t="s">
        <v>429</v>
      </c>
      <c r="E196" s="123">
        <v>54</v>
      </c>
      <c r="F196" s="121" t="s">
        <v>253</v>
      </c>
      <c r="G196" s="121" t="s">
        <v>565</v>
      </c>
      <c r="H196" s="121" t="s">
        <v>565</v>
      </c>
      <c r="I196" s="121"/>
      <c r="J196" s="121" t="s">
        <v>416</v>
      </c>
      <c r="K196" s="122"/>
      <c r="L196" s="122" t="s">
        <v>431</v>
      </c>
      <c r="M196" s="336">
        <v>0</v>
      </c>
      <c r="N196" s="102">
        <v>0</v>
      </c>
      <c r="O196" s="336">
        <f t="shared" si="7"/>
        <v>0</v>
      </c>
      <c r="P196" s="104" t="s">
        <v>874</v>
      </c>
    </row>
    <row r="197" spans="1:17" s="104" customFormat="1" ht="20.399999999999999" x14ac:dyDescent="0.25">
      <c r="A197" s="121" t="s">
        <v>639</v>
      </c>
      <c r="B197" s="122" t="s">
        <v>427</v>
      </c>
      <c r="C197" s="122" t="s">
        <v>564</v>
      </c>
      <c r="D197" s="121" t="s">
        <v>429</v>
      </c>
      <c r="E197" s="123">
        <v>54</v>
      </c>
      <c r="F197" s="121" t="s">
        <v>253</v>
      </c>
      <c r="G197" s="121" t="s">
        <v>565</v>
      </c>
      <c r="H197" s="121" t="s">
        <v>565</v>
      </c>
      <c r="I197" s="121"/>
      <c r="J197" s="121" t="s">
        <v>416</v>
      </c>
      <c r="K197" s="122"/>
      <c r="L197" s="122" t="s">
        <v>431</v>
      </c>
      <c r="M197" s="336">
        <v>0</v>
      </c>
      <c r="N197" s="102">
        <v>0</v>
      </c>
      <c r="O197" s="336">
        <f t="shared" si="7"/>
        <v>0</v>
      </c>
      <c r="P197" s="104" t="s">
        <v>874</v>
      </c>
    </row>
    <row r="198" spans="1:17" s="104" customFormat="1" ht="20.399999999999999" x14ac:dyDescent="0.25">
      <c r="A198" s="121" t="s">
        <v>640</v>
      </c>
      <c r="B198" s="122" t="s">
        <v>427</v>
      </c>
      <c r="C198" s="122" t="s">
        <v>564</v>
      </c>
      <c r="D198" s="121" t="s">
        <v>429</v>
      </c>
      <c r="E198" s="123">
        <v>54</v>
      </c>
      <c r="F198" s="121" t="s">
        <v>253</v>
      </c>
      <c r="G198" s="121" t="s">
        <v>565</v>
      </c>
      <c r="H198" s="121" t="s">
        <v>565</v>
      </c>
      <c r="I198" s="121"/>
      <c r="J198" s="121" t="s">
        <v>416</v>
      </c>
      <c r="K198" s="122"/>
      <c r="L198" s="122" t="s">
        <v>431</v>
      </c>
      <c r="M198" s="336">
        <v>0</v>
      </c>
      <c r="N198" s="102">
        <v>0</v>
      </c>
      <c r="O198" s="336">
        <f t="shared" si="7"/>
        <v>0</v>
      </c>
      <c r="P198" s="104" t="s">
        <v>874</v>
      </c>
    </row>
    <row r="199" spans="1:17" s="104" customFormat="1" ht="20.399999999999999" x14ac:dyDescent="0.25">
      <c r="A199" s="121" t="s">
        <v>641</v>
      </c>
      <c r="B199" s="122" t="s">
        <v>427</v>
      </c>
      <c r="C199" s="122" t="s">
        <v>570</v>
      </c>
      <c r="D199" s="121" t="s">
        <v>429</v>
      </c>
      <c r="E199" s="123">
        <v>54</v>
      </c>
      <c r="F199" s="121" t="s">
        <v>253</v>
      </c>
      <c r="G199" s="121" t="s">
        <v>565</v>
      </c>
      <c r="H199" s="121" t="s">
        <v>565</v>
      </c>
      <c r="I199" s="121"/>
      <c r="J199" s="121" t="s">
        <v>416</v>
      </c>
      <c r="K199" s="122"/>
      <c r="L199" s="122" t="s">
        <v>431</v>
      </c>
      <c r="M199" s="336">
        <v>0</v>
      </c>
      <c r="N199" s="102">
        <v>0</v>
      </c>
      <c r="O199" s="336">
        <f t="shared" si="7"/>
        <v>0</v>
      </c>
      <c r="P199" s="104" t="s">
        <v>874</v>
      </c>
    </row>
    <row r="200" spans="1:17" s="104" customFormat="1" ht="20.399999999999999" x14ac:dyDescent="0.25">
      <c r="A200" s="121" t="s">
        <v>642</v>
      </c>
      <c r="B200" s="122" t="s">
        <v>427</v>
      </c>
      <c r="C200" s="122" t="s">
        <v>570</v>
      </c>
      <c r="D200" s="121" t="s">
        <v>429</v>
      </c>
      <c r="E200" s="123">
        <v>54</v>
      </c>
      <c r="F200" s="121" t="s">
        <v>253</v>
      </c>
      <c r="G200" s="121" t="s">
        <v>565</v>
      </c>
      <c r="H200" s="121" t="s">
        <v>565</v>
      </c>
      <c r="I200" s="121"/>
      <c r="J200" s="121" t="s">
        <v>416</v>
      </c>
      <c r="K200" s="122"/>
      <c r="L200" s="122" t="s">
        <v>431</v>
      </c>
      <c r="M200" s="336">
        <v>0</v>
      </c>
      <c r="N200" s="102">
        <v>0</v>
      </c>
      <c r="O200" s="336">
        <f t="shared" si="7"/>
        <v>0</v>
      </c>
      <c r="P200" s="104" t="s">
        <v>874</v>
      </c>
    </row>
    <row r="201" spans="1:17" s="104" customFormat="1" ht="20.399999999999999" x14ac:dyDescent="0.25">
      <c r="A201" s="121" t="s">
        <v>643</v>
      </c>
      <c r="B201" s="122" t="s">
        <v>427</v>
      </c>
      <c r="C201" s="122" t="s">
        <v>570</v>
      </c>
      <c r="D201" s="121" t="s">
        <v>429</v>
      </c>
      <c r="E201" s="123">
        <v>54</v>
      </c>
      <c r="F201" s="121" t="s">
        <v>253</v>
      </c>
      <c r="G201" s="121" t="s">
        <v>565</v>
      </c>
      <c r="H201" s="121" t="s">
        <v>565</v>
      </c>
      <c r="I201" s="121"/>
      <c r="J201" s="121" t="s">
        <v>416</v>
      </c>
      <c r="K201" s="122"/>
      <c r="L201" s="122" t="s">
        <v>431</v>
      </c>
      <c r="M201" s="336">
        <v>0</v>
      </c>
      <c r="N201" s="102">
        <v>0</v>
      </c>
      <c r="O201" s="336">
        <f t="shared" si="7"/>
        <v>0</v>
      </c>
      <c r="P201" s="104" t="s">
        <v>874</v>
      </c>
    </row>
    <row r="202" spans="1:17" s="104" customFormat="1" ht="20.399999999999999" x14ac:dyDescent="0.25">
      <c r="A202" s="121" t="s">
        <v>644</v>
      </c>
      <c r="B202" s="122" t="s">
        <v>427</v>
      </c>
      <c r="C202" s="122" t="s">
        <v>574</v>
      </c>
      <c r="D202" s="121" t="s">
        <v>429</v>
      </c>
      <c r="E202" s="123">
        <v>54</v>
      </c>
      <c r="F202" s="121" t="s">
        <v>253</v>
      </c>
      <c r="G202" s="121" t="s">
        <v>565</v>
      </c>
      <c r="H202" s="121" t="s">
        <v>565</v>
      </c>
      <c r="I202" s="121"/>
      <c r="J202" s="121" t="s">
        <v>416</v>
      </c>
      <c r="K202" s="122"/>
      <c r="L202" s="122" t="s">
        <v>575</v>
      </c>
      <c r="M202" s="336">
        <v>0</v>
      </c>
      <c r="N202" s="102">
        <v>0</v>
      </c>
      <c r="O202" s="336">
        <f t="shared" si="7"/>
        <v>0</v>
      </c>
      <c r="P202" s="104" t="s">
        <v>874</v>
      </c>
    </row>
    <row r="203" spans="1:17" s="104" customFormat="1" ht="20.399999999999999" x14ac:dyDescent="0.25">
      <c r="A203" s="121" t="s">
        <v>645</v>
      </c>
      <c r="B203" s="122" t="s">
        <v>427</v>
      </c>
      <c r="C203" s="122" t="s">
        <v>574</v>
      </c>
      <c r="D203" s="121" t="s">
        <v>429</v>
      </c>
      <c r="E203" s="123">
        <v>54</v>
      </c>
      <c r="F203" s="121" t="s">
        <v>253</v>
      </c>
      <c r="G203" s="121" t="s">
        <v>565</v>
      </c>
      <c r="H203" s="121" t="s">
        <v>565</v>
      </c>
      <c r="I203" s="121"/>
      <c r="J203" s="121" t="s">
        <v>416</v>
      </c>
      <c r="K203" s="122"/>
      <c r="L203" s="122" t="s">
        <v>575</v>
      </c>
      <c r="M203" s="336">
        <v>0</v>
      </c>
      <c r="N203" s="102">
        <v>0</v>
      </c>
      <c r="O203" s="336">
        <f t="shared" si="7"/>
        <v>0</v>
      </c>
      <c r="P203" s="104" t="s">
        <v>874</v>
      </c>
    </row>
    <row r="204" spans="1:17" s="104" customFormat="1" ht="20.399999999999999" x14ac:dyDescent="0.25">
      <c r="A204" s="121" t="s">
        <v>646</v>
      </c>
      <c r="B204" s="122" t="s">
        <v>427</v>
      </c>
      <c r="C204" s="122" t="s">
        <v>574</v>
      </c>
      <c r="D204" s="121" t="s">
        <v>429</v>
      </c>
      <c r="E204" s="123">
        <v>54</v>
      </c>
      <c r="F204" s="121" t="s">
        <v>253</v>
      </c>
      <c r="G204" s="121" t="s">
        <v>565</v>
      </c>
      <c r="H204" s="121" t="s">
        <v>565</v>
      </c>
      <c r="I204" s="121"/>
      <c r="J204" s="121" t="s">
        <v>416</v>
      </c>
      <c r="K204" s="122"/>
      <c r="L204" s="122" t="s">
        <v>575</v>
      </c>
      <c r="M204" s="336">
        <v>0</v>
      </c>
      <c r="N204" s="102">
        <v>0</v>
      </c>
      <c r="O204" s="336">
        <f t="shared" si="7"/>
        <v>0</v>
      </c>
      <c r="P204" s="104" t="s">
        <v>874</v>
      </c>
    </row>
    <row r="205" spans="1:17" s="104" customFormat="1" ht="20.399999999999999" x14ac:dyDescent="0.25">
      <c r="A205" s="100" t="s">
        <v>647</v>
      </c>
      <c r="B205" s="101" t="s">
        <v>579</v>
      </c>
      <c r="C205" s="101" t="s">
        <v>580</v>
      </c>
      <c r="D205" s="100" t="s">
        <v>581</v>
      </c>
      <c r="E205" s="114">
        <v>54</v>
      </c>
      <c r="F205" s="101"/>
      <c r="G205" s="100" t="s">
        <v>254</v>
      </c>
      <c r="H205" s="100" t="s">
        <v>254</v>
      </c>
      <c r="I205" s="100" t="s">
        <v>255</v>
      </c>
      <c r="J205" s="100" t="s">
        <v>256</v>
      </c>
      <c r="K205" s="101"/>
      <c r="L205" s="101" t="s">
        <v>582</v>
      </c>
      <c r="M205" s="355">
        <v>561.94000000000005</v>
      </c>
      <c r="N205" s="245">
        <v>609.07000000000005</v>
      </c>
      <c r="O205" s="245">
        <v>630.41999999999996</v>
      </c>
      <c r="P205" s="246" t="s">
        <v>1653</v>
      </c>
      <c r="Q205" s="338"/>
    </row>
    <row r="206" spans="1:17" s="104" customFormat="1" ht="10.199999999999999" x14ac:dyDescent="0.25">
      <c r="A206" s="100" t="s">
        <v>648</v>
      </c>
      <c r="B206" s="101" t="s">
        <v>473</v>
      </c>
      <c r="C206" s="101" t="s">
        <v>474</v>
      </c>
      <c r="D206" s="113" t="s">
        <v>877</v>
      </c>
      <c r="E206" s="114">
        <v>54</v>
      </c>
      <c r="F206" s="101"/>
      <c r="G206" s="100" t="s">
        <v>254</v>
      </c>
      <c r="H206" s="100" t="s">
        <v>254</v>
      </c>
      <c r="I206" s="100"/>
      <c r="J206" s="100" t="s">
        <v>416</v>
      </c>
      <c r="K206" s="101"/>
      <c r="L206" s="101" t="s">
        <v>584</v>
      </c>
      <c r="M206" s="336">
        <f t="shared" ref="M206" si="11">SUM(O206)</f>
        <v>202.72485600000002</v>
      </c>
      <c r="N206" s="245">
        <v>209.34</v>
      </c>
      <c r="O206" s="336">
        <f t="shared" ref="O206:O269" si="12">SUM(N206)*0.9684</f>
        <v>202.72485600000002</v>
      </c>
      <c r="P206" s="338" t="s">
        <v>1378</v>
      </c>
    </row>
    <row r="207" spans="1:17" s="104" customFormat="1" ht="20.399999999999999" x14ac:dyDescent="0.25">
      <c r="A207" s="100" t="s">
        <v>649</v>
      </c>
      <c r="B207" s="101" t="s">
        <v>586</v>
      </c>
      <c r="C207" s="101" t="s">
        <v>435</v>
      </c>
      <c r="D207" s="100" t="s">
        <v>587</v>
      </c>
      <c r="E207" s="114">
        <v>44</v>
      </c>
      <c r="F207" s="101"/>
      <c r="G207" s="100" t="s">
        <v>254</v>
      </c>
      <c r="H207" s="100" t="s">
        <v>254</v>
      </c>
      <c r="I207" s="100"/>
      <c r="J207" s="101"/>
      <c r="K207" s="101"/>
      <c r="L207" s="101" t="s">
        <v>588</v>
      </c>
      <c r="M207" s="355">
        <v>499.07</v>
      </c>
      <c r="N207" s="245">
        <v>543.91</v>
      </c>
      <c r="O207" s="245">
        <v>565.22</v>
      </c>
      <c r="P207" s="246" t="s">
        <v>1653</v>
      </c>
      <c r="Q207" s="338"/>
    </row>
    <row r="208" spans="1:17" s="104" customFormat="1" ht="20.399999999999999" x14ac:dyDescent="0.25">
      <c r="A208" s="100" t="s">
        <v>650</v>
      </c>
      <c r="B208" s="101" t="s">
        <v>579</v>
      </c>
      <c r="C208" s="101" t="s">
        <v>590</v>
      </c>
      <c r="D208" s="100" t="s">
        <v>581</v>
      </c>
      <c r="E208" s="114">
        <v>54</v>
      </c>
      <c r="F208" s="101"/>
      <c r="G208" s="100" t="s">
        <v>254</v>
      </c>
      <c r="H208" s="100" t="s">
        <v>254</v>
      </c>
      <c r="I208" s="100" t="s">
        <v>255</v>
      </c>
      <c r="J208" s="100" t="s">
        <v>416</v>
      </c>
      <c r="K208" s="100" t="s">
        <v>257</v>
      </c>
      <c r="L208" s="101" t="s">
        <v>588</v>
      </c>
      <c r="M208" s="355">
        <v>526.02</v>
      </c>
      <c r="N208" s="245">
        <v>573.15</v>
      </c>
      <c r="O208" s="245">
        <v>594.5</v>
      </c>
      <c r="P208" s="246" t="s">
        <v>1653</v>
      </c>
      <c r="Q208" s="338"/>
    </row>
    <row r="209" spans="1:17" s="104" customFormat="1" ht="20.399999999999999" x14ac:dyDescent="0.25">
      <c r="A209" s="100" t="s">
        <v>651</v>
      </c>
      <c r="B209" s="101" t="s">
        <v>579</v>
      </c>
      <c r="C209" s="101" t="s">
        <v>592</v>
      </c>
      <c r="D209" s="100" t="s">
        <v>587</v>
      </c>
      <c r="E209" s="114">
        <v>54</v>
      </c>
      <c r="F209" s="101"/>
      <c r="G209" s="100" t="s">
        <v>254</v>
      </c>
      <c r="H209" s="100" t="s">
        <v>254</v>
      </c>
      <c r="I209" s="100"/>
      <c r="J209" s="100" t="s">
        <v>256</v>
      </c>
      <c r="K209" s="101"/>
      <c r="L209" s="101" t="s">
        <v>588</v>
      </c>
      <c r="M209" s="355">
        <v>537.57000000000005</v>
      </c>
      <c r="N209" s="245">
        <v>583.63</v>
      </c>
      <c r="O209" s="245">
        <v>604.76</v>
      </c>
      <c r="P209" s="246" t="s">
        <v>1653</v>
      </c>
      <c r="Q209" s="338"/>
    </row>
    <row r="210" spans="1:17" s="104" customFormat="1" ht="10.199999999999999" x14ac:dyDescent="0.25">
      <c r="A210" s="100" t="s">
        <v>652</v>
      </c>
      <c r="B210" s="101" t="s">
        <v>399</v>
      </c>
      <c r="C210" s="101" t="s">
        <v>594</v>
      </c>
      <c r="D210" s="113" t="s">
        <v>875</v>
      </c>
      <c r="E210" s="114">
        <v>54</v>
      </c>
      <c r="F210" s="101"/>
      <c r="G210" s="100" t="s">
        <v>254</v>
      </c>
      <c r="H210" s="100" t="s">
        <v>254</v>
      </c>
      <c r="I210" s="100"/>
      <c r="J210" s="101"/>
      <c r="K210" s="101"/>
      <c r="L210" s="101" t="s">
        <v>595</v>
      </c>
      <c r="M210" s="336">
        <f t="shared" ref="M210:M211" si="13">SUM(O210)</f>
        <v>182.34972000000002</v>
      </c>
      <c r="N210" s="245">
        <v>188.3</v>
      </c>
      <c r="O210" s="336">
        <f t="shared" si="12"/>
        <v>182.34972000000002</v>
      </c>
      <c r="P210" s="338" t="s">
        <v>1378</v>
      </c>
    </row>
    <row r="211" spans="1:17" s="104" customFormat="1" ht="20.399999999999999" x14ac:dyDescent="0.25">
      <c r="A211" s="121" t="s">
        <v>653</v>
      </c>
      <c r="B211" s="122" t="s">
        <v>427</v>
      </c>
      <c r="C211" s="122" t="s">
        <v>597</v>
      </c>
      <c r="D211" s="121" t="s">
        <v>429</v>
      </c>
      <c r="E211" s="123">
        <v>54</v>
      </c>
      <c r="F211" s="121" t="s">
        <v>253</v>
      </c>
      <c r="G211" s="121" t="s">
        <v>565</v>
      </c>
      <c r="H211" s="121" t="s">
        <v>565</v>
      </c>
      <c r="I211" s="121"/>
      <c r="J211" s="121" t="s">
        <v>598</v>
      </c>
      <c r="K211" s="122"/>
      <c r="L211" s="122" t="s">
        <v>431</v>
      </c>
      <c r="M211" s="336">
        <f t="shared" si="13"/>
        <v>0</v>
      </c>
      <c r="N211" s="102">
        <v>0</v>
      </c>
      <c r="O211" s="336">
        <f t="shared" si="12"/>
        <v>0</v>
      </c>
      <c r="P211" s="104" t="s">
        <v>874</v>
      </c>
    </row>
    <row r="212" spans="1:17" s="104" customFormat="1" ht="20.399999999999999" x14ac:dyDescent="0.25">
      <c r="A212" s="100" t="s">
        <v>654</v>
      </c>
      <c r="B212" s="101" t="s">
        <v>579</v>
      </c>
      <c r="C212" s="101" t="s">
        <v>580</v>
      </c>
      <c r="D212" s="100" t="s">
        <v>600</v>
      </c>
      <c r="E212" s="114">
        <v>44</v>
      </c>
      <c r="F212" s="101"/>
      <c r="G212" s="100" t="s">
        <v>254</v>
      </c>
      <c r="H212" s="100" t="s">
        <v>254</v>
      </c>
      <c r="I212" s="100" t="s">
        <v>255</v>
      </c>
      <c r="J212" s="101"/>
      <c r="K212" s="101"/>
      <c r="L212" s="101" t="s">
        <v>601</v>
      </c>
      <c r="M212" s="355">
        <v>499.07</v>
      </c>
      <c r="N212" s="245">
        <v>543.91</v>
      </c>
      <c r="O212" s="245">
        <v>565.22</v>
      </c>
      <c r="P212" s="246" t="s">
        <v>1653</v>
      </c>
      <c r="Q212" s="338"/>
    </row>
    <row r="213" spans="1:17" s="104" customFormat="1" ht="20.399999999999999" x14ac:dyDescent="0.25">
      <c r="A213" s="100" t="s">
        <v>655</v>
      </c>
      <c r="B213" s="101" t="s">
        <v>362</v>
      </c>
      <c r="C213" s="101" t="s">
        <v>603</v>
      </c>
      <c r="D213" s="100" t="s">
        <v>604</v>
      </c>
      <c r="E213" s="114">
        <v>54</v>
      </c>
      <c r="F213" s="100" t="s">
        <v>253</v>
      </c>
      <c r="G213" s="100" t="s">
        <v>254</v>
      </c>
      <c r="H213" s="100" t="s">
        <v>254</v>
      </c>
      <c r="I213" s="100"/>
      <c r="J213" s="100" t="s">
        <v>416</v>
      </c>
      <c r="K213" s="101"/>
      <c r="L213" s="101" t="s">
        <v>605</v>
      </c>
      <c r="M213" s="355">
        <v>458.28</v>
      </c>
      <c r="N213" s="245">
        <v>487.33</v>
      </c>
      <c r="O213" s="245">
        <v>508.32</v>
      </c>
      <c r="P213" s="246" t="s">
        <v>1651</v>
      </c>
      <c r="Q213" s="338"/>
    </row>
    <row r="214" spans="1:17" s="104" customFormat="1" ht="20.399999999999999" x14ac:dyDescent="0.25">
      <c r="A214" s="100" t="s">
        <v>656</v>
      </c>
      <c r="B214" s="101" t="s">
        <v>362</v>
      </c>
      <c r="C214" s="101" t="s">
        <v>603</v>
      </c>
      <c r="D214" s="100" t="s">
        <v>604</v>
      </c>
      <c r="E214" s="114">
        <v>54</v>
      </c>
      <c r="F214" s="100" t="s">
        <v>253</v>
      </c>
      <c r="G214" s="100" t="s">
        <v>254</v>
      </c>
      <c r="H214" s="100" t="s">
        <v>254</v>
      </c>
      <c r="I214" s="100"/>
      <c r="J214" s="100" t="s">
        <v>416</v>
      </c>
      <c r="K214" s="101"/>
      <c r="L214" s="101" t="s">
        <v>605</v>
      </c>
      <c r="M214" s="355">
        <v>458.28</v>
      </c>
      <c r="N214" s="245">
        <v>487.33</v>
      </c>
      <c r="O214" s="245">
        <v>508.32</v>
      </c>
      <c r="P214" s="246" t="s">
        <v>1651</v>
      </c>
      <c r="Q214" s="338"/>
    </row>
    <row r="215" spans="1:17" s="104" customFormat="1" ht="20.399999999999999" x14ac:dyDescent="0.25">
      <c r="A215" s="100" t="s">
        <v>657</v>
      </c>
      <c r="B215" s="101" t="s">
        <v>579</v>
      </c>
      <c r="C215" s="101" t="s">
        <v>608</v>
      </c>
      <c r="D215" s="100" t="s">
        <v>600</v>
      </c>
      <c r="E215" s="114">
        <v>44</v>
      </c>
      <c r="F215" s="101"/>
      <c r="G215" s="100" t="s">
        <v>254</v>
      </c>
      <c r="H215" s="100" t="s">
        <v>254</v>
      </c>
      <c r="I215" s="100"/>
      <c r="J215" s="101"/>
      <c r="K215" s="101"/>
      <c r="L215" s="101" t="s">
        <v>609</v>
      </c>
      <c r="M215" s="355">
        <v>499.07</v>
      </c>
      <c r="N215" s="245">
        <v>543.91</v>
      </c>
      <c r="O215" s="245">
        <v>565.22</v>
      </c>
      <c r="P215" s="246" t="s">
        <v>1653</v>
      </c>
      <c r="Q215" s="338"/>
    </row>
    <row r="216" spans="1:17" s="104" customFormat="1" ht="20.399999999999999" x14ac:dyDescent="0.25">
      <c r="A216" s="121" t="s">
        <v>658</v>
      </c>
      <c r="B216" s="122" t="s">
        <v>427</v>
      </c>
      <c r="C216" s="122" t="s">
        <v>611</v>
      </c>
      <c r="D216" s="121" t="s">
        <v>429</v>
      </c>
      <c r="E216" s="123">
        <v>54</v>
      </c>
      <c r="F216" s="121" t="s">
        <v>253</v>
      </c>
      <c r="G216" s="121" t="s">
        <v>565</v>
      </c>
      <c r="H216" s="121" t="s">
        <v>565</v>
      </c>
      <c r="I216" s="121"/>
      <c r="J216" s="121" t="s">
        <v>416</v>
      </c>
      <c r="K216" s="122"/>
      <c r="L216" s="122" t="s">
        <v>431</v>
      </c>
      <c r="M216" s="336">
        <v>0</v>
      </c>
      <c r="N216" s="102">
        <v>0</v>
      </c>
      <c r="O216" s="336">
        <f t="shared" si="12"/>
        <v>0</v>
      </c>
      <c r="P216" s="104" t="s">
        <v>874</v>
      </c>
    </row>
    <row r="217" spans="1:17" s="104" customFormat="1" ht="20.399999999999999" x14ac:dyDescent="0.25">
      <c r="A217" s="121" t="s">
        <v>659</v>
      </c>
      <c r="B217" s="122" t="s">
        <v>427</v>
      </c>
      <c r="C217" s="122" t="s">
        <v>611</v>
      </c>
      <c r="D217" s="121" t="s">
        <v>443</v>
      </c>
      <c r="E217" s="123">
        <v>54</v>
      </c>
      <c r="F217" s="121" t="s">
        <v>253</v>
      </c>
      <c r="G217" s="121" t="s">
        <v>565</v>
      </c>
      <c r="H217" s="121" t="s">
        <v>565</v>
      </c>
      <c r="I217" s="121"/>
      <c r="J217" s="122"/>
      <c r="K217" s="122"/>
      <c r="L217" s="122" t="s">
        <v>431</v>
      </c>
      <c r="M217" s="336">
        <v>0</v>
      </c>
      <c r="N217" s="102">
        <v>0</v>
      </c>
      <c r="O217" s="336">
        <f t="shared" si="12"/>
        <v>0</v>
      </c>
      <c r="P217" s="104" t="s">
        <v>874</v>
      </c>
    </row>
    <row r="218" spans="1:17" s="104" customFormat="1" ht="20.399999999999999" x14ac:dyDescent="0.25">
      <c r="A218" s="100" t="s">
        <v>660</v>
      </c>
      <c r="B218" s="101" t="s">
        <v>579</v>
      </c>
      <c r="C218" s="101" t="s">
        <v>614</v>
      </c>
      <c r="D218" s="100" t="s">
        <v>581</v>
      </c>
      <c r="E218" s="114">
        <v>54</v>
      </c>
      <c r="F218" s="101"/>
      <c r="G218" s="100" t="s">
        <v>254</v>
      </c>
      <c r="H218" s="100" t="s">
        <v>254</v>
      </c>
      <c r="I218" s="100" t="s">
        <v>255</v>
      </c>
      <c r="J218" s="100" t="s">
        <v>416</v>
      </c>
      <c r="K218" s="101"/>
      <c r="L218" s="101" t="s">
        <v>609</v>
      </c>
      <c r="M218" s="355">
        <v>526.02</v>
      </c>
      <c r="N218" s="245">
        <v>573.15</v>
      </c>
      <c r="O218" s="245">
        <v>594.5</v>
      </c>
      <c r="P218" s="246" t="s">
        <v>1653</v>
      </c>
      <c r="Q218" s="338"/>
    </row>
    <row r="219" spans="1:17" s="104" customFormat="1" ht="10.199999999999999" x14ac:dyDescent="0.25">
      <c r="A219" s="100" t="s">
        <v>661</v>
      </c>
      <c r="B219" s="101" t="s">
        <v>399</v>
      </c>
      <c r="C219" s="101" t="s">
        <v>594</v>
      </c>
      <c r="D219" s="113" t="s">
        <v>875</v>
      </c>
      <c r="E219" s="114">
        <v>54</v>
      </c>
      <c r="F219" s="101"/>
      <c r="G219" s="100" t="s">
        <v>254</v>
      </c>
      <c r="H219" s="100" t="s">
        <v>254</v>
      </c>
      <c r="I219" s="100"/>
      <c r="J219" s="101"/>
      <c r="K219" s="101"/>
      <c r="L219" s="101" t="s">
        <v>616</v>
      </c>
      <c r="M219" s="336">
        <f t="shared" ref="M219:M220" si="14">SUM(O219)</f>
        <v>182.34972000000002</v>
      </c>
      <c r="N219" s="245">
        <v>188.3</v>
      </c>
      <c r="O219" s="336">
        <f t="shared" si="12"/>
        <v>182.34972000000002</v>
      </c>
      <c r="P219" s="338" t="s">
        <v>1378</v>
      </c>
    </row>
    <row r="220" spans="1:17" s="104" customFormat="1" ht="10.199999999999999" x14ac:dyDescent="0.25">
      <c r="A220" s="100" t="s">
        <v>662</v>
      </c>
      <c r="B220" s="101" t="s">
        <v>473</v>
      </c>
      <c r="C220" s="101" t="s">
        <v>474</v>
      </c>
      <c r="D220" s="113" t="s">
        <v>877</v>
      </c>
      <c r="E220" s="114">
        <v>54</v>
      </c>
      <c r="F220" s="101"/>
      <c r="G220" s="100" t="s">
        <v>254</v>
      </c>
      <c r="H220" s="100" t="s">
        <v>254</v>
      </c>
      <c r="I220" s="100"/>
      <c r="J220" s="100" t="s">
        <v>416</v>
      </c>
      <c r="K220" s="101"/>
      <c r="L220" s="101" t="s">
        <v>618</v>
      </c>
      <c r="M220" s="336">
        <f t="shared" si="14"/>
        <v>202.72485600000002</v>
      </c>
      <c r="N220" s="245">
        <v>209.34</v>
      </c>
      <c r="O220" s="336">
        <f t="shared" si="12"/>
        <v>202.72485600000002</v>
      </c>
      <c r="P220" s="338" t="s">
        <v>1378</v>
      </c>
    </row>
    <row r="221" spans="1:17" s="104" customFormat="1" ht="20.399999999999999" x14ac:dyDescent="0.25">
      <c r="A221" s="100" t="s">
        <v>663</v>
      </c>
      <c r="B221" s="101" t="s">
        <v>579</v>
      </c>
      <c r="C221" s="101" t="s">
        <v>620</v>
      </c>
      <c r="D221" s="100" t="s">
        <v>581</v>
      </c>
      <c r="E221" s="114">
        <v>54</v>
      </c>
      <c r="F221" s="101"/>
      <c r="G221" s="100" t="s">
        <v>254</v>
      </c>
      <c r="H221" s="100" t="s">
        <v>254</v>
      </c>
      <c r="I221" s="100" t="s">
        <v>255</v>
      </c>
      <c r="J221" s="100" t="s">
        <v>416</v>
      </c>
      <c r="K221" s="100" t="s">
        <v>257</v>
      </c>
      <c r="L221" s="101" t="s">
        <v>609</v>
      </c>
      <c r="M221" s="355">
        <v>526.02</v>
      </c>
      <c r="N221" s="245">
        <v>573.15</v>
      </c>
      <c r="O221" s="245">
        <v>594.5</v>
      </c>
      <c r="P221" s="246" t="s">
        <v>1653</v>
      </c>
      <c r="Q221" s="338"/>
    </row>
    <row r="222" spans="1:17" s="104" customFormat="1" ht="20.399999999999999" x14ac:dyDescent="0.25">
      <c r="A222" s="127" t="s">
        <v>664</v>
      </c>
      <c r="B222" s="128" t="s">
        <v>517</v>
      </c>
      <c r="C222" s="128" t="s">
        <v>518</v>
      </c>
      <c r="D222" s="127" t="s">
        <v>519</v>
      </c>
      <c r="E222" s="128"/>
      <c r="F222" s="128"/>
      <c r="G222" s="127" t="s">
        <v>520</v>
      </c>
      <c r="H222" s="127" t="s">
        <v>520</v>
      </c>
      <c r="I222" s="127"/>
      <c r="J222" s="128"/>
      <c r="K222" s="128"/>
      <c r="L222" s="128"/>
      <c r="M222" s="336">
        <v>0</v>
      </c>
      <c r="N222" s="102">
        <v>0</v>
      </c>
      <c r="O222" s="336">
        <f t="shared" si="12"/>
        <v>0</v>
      </c>
      <c r="P222" s="104" t="s">
        <v>874</v>
      </c>
    </row>
    <row r="223" spans="1:17" s="104" customFormat="1" ht="20.399999999999999" x14ac:dyDescent="0.25">
      <c r="A223" s="127" t="s">
        <v>665</v>
      </c>
      <c r="B223" s="128" t="s">
        <v>517</v>
      </c>
      <c r="C223" s="128" t="s">
        <v>518</v>
      </c>
      <c r="D223" s="127" t="s">
        <v>519</v>
      </c>
      <c r="E223" s="128"/>
      <c r="F223" s="128"/>
      <c r="G223" s="127" t="s">
        <v>520</v>
      </c>
      <c r="H223" s="127" t="s">
        <v>520</v>
      </c>
      <c r="I223" s="127"/>
      <c r="J223" s="128"/>
      <c r="K223" s="128"/>
      <c r="L223" s="128"/>
      <c r="M223" s="336">
        <v>0</v>
      </c>
      <c r="N223" s="102">
        <v>0</v>
      </c>
      <c r="O223" s="336">
        <f t="shared" si="12"/>
        <v>0</v>
      </c>
      <c r="P223" s="104" t="s">
        <v>874</v>
      </c>
    </row>
    <row r="224" spans="1:17" s="104" customFormat="1" ht="20.399999999999999" x14ac:dyDescent="0.25">
      <c r="A224" s="127" t="s">
        <v>666</v>
      </c>
      <c r="B224" s="128" t="s">
        <v>517</v>
      </c>
      <c r="C224" s="128" t="s">
        <v>518</v>
      </c>
      <c r="D224" s="127" t="s">
        <v>519</v>
      </c>
      <c r="E224" s="128"/>
      <c r="F224" s="128"/>
      <c r="G224" s="127" t="s">
        <v>520</v>
      </c>
      <c r="H224" s="127" t="s">
        <v>520</v>
      </c>
      <c r="I224" s="127"/>
      <c r="J224" s="128"/>
      <c r="K224" s="128"/>
      <c r="L224" s="128"/>
      <c r="M224" s="336">
        <v>0</v>
      </c>
      <c r="N224" s="102">
        <v>0</v>
      </c>
      <c r="O224" s="336">
        <f t="shared" si="12"/>
        <v>0</v>
      </c>
      <c r="P224" s="104" t="s">
        <v>874</v>
      </c>
    </row>
    <row r="225" spans="1:16" s="104" customFormat="1" ht="20.399999999999999" x14ac:dyDescent="0.25">
      <c r="A225" s="127" t="s">
        <v>667</v>
      </c>
      <c r="B225" s="128" t="s">
        <v>517</v>
      </c>
      <c r="C225" s="128" t="s">
        <v>518</v>
      </c>
      <c r="D225" s="127" t="s">
        <v>519</v>
      </c>
      <c r="E225" s="128"/>
      <c r="F225" s="128"/>
      <c r="G225" s="127" t="s">
        <v>520</v>
      </c>
      <c r="H225" s="127" t="s">
        <v>520</v>
      </c>
      <c r="I225" s="127"/>
      <c r="J225" s="128"/>
      <c r="K225" s="128"/>
      <c r="L225" s="128"/>
      <c r="M225" s="336">
        <v>0</v>
      </c>
      <c r="N225" s="102">
        <v>0</v>
      </c>
      <c r="O225" s="336">
        <f t="shared" si="12"/>
        <v>0</v>
      </c>
      <c r="P225" s="104" t="s">
        <v>874</v>
      </c>
    </row>
    <row r="226" spans="1:16" s="104" customFormat="1" ht="20.399999999999999" x14ac:dyDescent="0.25">
      <c r="A226" s="127" t="s">
        <v>668</v>
      </c>
      <c r="B226" s="128" t="s">
        <v>517</v>
      </c>
      <c r="C226" s="128" t="s">
        <v>518</v>
      </c>
      <c r="D226" s="127" t="s">
        <v>519</v>
      </c>
      <c r="E226" s="128"/>
      <c r="F226" s="128"/>
      <c r="G226" s="127" t="s">
        <v>520</v>
      </c>
      <c r="H226" s="127" t="s">
        <v>520</v>
      </c>
      <c r="I226" s="127"/>
      <c r="J226" s="128"/>
      <c r="K226" s="128"/>
      <c r="L226" s="128"/>
      <c r="M226" s="336">
        <v>0</v>
      </c>
      <c r="N226" s="102">
        <v>0</v>
      </c>
      <c r="O226" s="336">
        <f t="shared" si="12"/>
        <v>0</v>
      </c>
      <c r="P226" s="104" t="s">
        <v>874</v>
      </c>
    </row>
    <row r="227" spans="1:16" s="104" customFormat="1" ht="20.399999999999999" x14ac:dyDescent="0.25">
      <c r="A227" s="127" t="s">
        <v>669</v>
      </c>
      <c r="B227" s="128" t="s">
        <v>517</v>
      </c>
      <c r="C227" s="128" t="s">
        <v>518</v>
      </c>
      <c r="D227" s="127" t="s">
        <v>519</v>
      </c>
      <c r="E227" s="128"/>
      <c r="F227" s="128"/>
      <c r="G227" s="127" t="s">
        <v>520</v>
      </c>
      <c r="H227" s="127" t="s">
        <v>520</v>
      </c>
      <c r="I227" s="127"/>
      <c r="J227" s="128"/>
      <c r="K227" s="128"/>
      <c r="L227" s="128"/>
      <c r="M227" s="336">
        <v>0</v>
      </c>
      <c r="N227" s="102">
        <v>0</v>
      </c>
      <c r="O227" s="336">
        <f t="shared" si="12"/>
        <v>0</v>
      </c>
      <c r="P227" s="104" t="s">
        <v>874</v>
      </c>
    </row>
    <row r="228" spans="1:16" s="104" customFormat="1" ht="20.399999999999999" x14ac:dyDescent="0.25">
      <c r="A228" s="127" t="s">
        <v>670</v>
      </c>
      <c r="B228" s="128" t="s">
        <v>517</v>
      </c>
      <c r="C228" s="128" t="s">
        <v>518</v>
      </c>
      <c r="D228" s="127" t="s">
        <v>519</v>
      </c>
      <c r="E228" s="128"/>
      <c r="F228" s="128"/>
      <c r="G228" s="127" t="s">
        <v>520</v>
      </c>
      <c r="H228" s="127" t="s">
        <v>520</v>
      </c>
      <c r="I228" s="127"/>
      <c r="J228" s="128"/>
      <c r="K228" s="128"/>
      <c r="L228" s="128"/>
      <c r="M228" s="336">
        <v>0</v>
      </c>
      <c r="N228" s="102">
        <v>0</v>
      </c>
      <c r="O228" s="336">
        <f t="shared" si="12"/>
        <v>0</v>
      </c>
      <c r="P228" s="104" t="s">
        <v>874</v>
      </c>
    </row>
    <row r="229" spans="1:16" s="104" customFormat="1" ht="20.399999999999999" x14ac:dyDescent="0.25">
      <c r="A229" s="127" t="s">
        <v>671</v>
      </c>
      <c r="B229" s="128" t="s">
        <v>517</v>
      </c>
      <c r="C229" s="128" t="s">
        <v>518</v>
      </c>
      <c r="D229" s="127" t="s">
        <v>519</v>
      </c>
      <c r="E229" s="128"/>
      <c r="F229" s="128"/>
      <c r="G229" s="127" t="s">
        <v>520</v>
      </c>
      <c r="H229" s="127" t="s">
        <v>520</v>
      </c>
      <c r="I229" s="127"/>
      <c r="J229" s="128"/>
      <c r="K229" s="128"/>
      <c r="L229" s="128"/>
      <c r="M229" s="336">
        <v>0</v>
      </c>
      <c r="N229" s="102">
        <v>0</v>
      </c>
      <c r="O229" s="336">
        <f t="shared" si="12"/>
        <v>0</v>
      </c>
      <c r="P229" s="104" t="s">
        <v>874</v>
      </c>
    </row>
    <row r="230" spans="1:16" s="104" customFormat="1" ht="20.399999999999999" x14ac:dyDescent="0.25">
      <c r="A230" s="127" t="s">
        <v>672</v>
      </c>
      <c r="B230" s="128" t="s">
        <v>517</v>
      </c>
      <c r="C230" s="128" t="s">
        <v>518</v>
      </c>
      <c r="D230" s="127" t="s">
        <v>519</v>
      </c>
      <c r="E230" s="128"/>
      <c r="F230" s="128"/>
      <c r="G230" s="127" t="s">
        <v>520</v>
      </c>
      <c r="H230" s="127" t="s">
        <v>520</v>
      </c>
      <c r="I230" s="127"/>
      <c r="J230" s="128"/>
      <c r="K230" s="128"/>
      <c r="L230" s="128"/>
      <c r="M230" s="336">
        <v>0</v>
      </c>
      <c r="N230" s="102">
        <v>0</v>
      </c>
      <c r="O230" s="336">
        <f t="shared" si="12"/>
        <v>0</v>
      </c>
      <c r="P230" s="104" t="s">
        <v>874</v>
      </c>
    </row>
    <row r="231" spans="1:16" s="104" customFormat="1" ht="20.399999999999999" x14ac:dyDescent="0.25">
      <c r="A231" s="127" t="s">
        <v>673</v>
      </c>
      <c r="B231" s="128" t="s">
        <v>517</v>
      </c>
      <c r="C231" s="128" t="s">
        <v>518</v>
      </c>
      <c r="D231" s="127" t="s">
        <v>519</v>
      </c>
      <c r="E231" s="128"/>
      <c r="F231" s="128"/>
      <c r="G231" s="127" t="s">
        <v>520</v>
      </c>
      <c r="H231" s="127" t="s">
        <v>520</v>
      </c>
      <c r="I231" s="127"/>
      <c r="J231" s="128"/>
      <c r="K231" s="128"/>
      <c r="L231" s="128"/>
      <c r="M231" s="336">
        <v>0</v>
      </c>
      <c r="N231" s="102">
        <v>0</v>
      </c>
      <c r="O231" s="336">
        <f t="shared" si="12"/>
        <v>0</v>
      </c>
      <c r="P231" s="104" t="s">
        <v>874</v>
      </c>
    </row>
    <row r="232" spans="1:16" s="104" customFormat="1" ht="20.399999999999999" x14ac:dyDescent="0.25">
      <c r="A232" s="127" t="s">
        <v>674</v>
      </c>
      <c r="B232" s="128" t="s">
        <v>517</v>
      </c>
      <c r="C232" s="128" t="s">
        <v>518</v>
      </c>
      <c r="D232" s="127" t="s">
        <v>519</v>
      </c>
      <c r="E232" s="128"/>
      <c r="F232" s="128"/>
      <c r="G232" s="127" t="s">
        <v>520</v>
      </c>
      <c r="H232" s="127" t="s">
        <v>520</v>
      </c>
      <c r="I232" s="127"/>
      <c r="J232" s="128"/>
      <c r="K232" s="128"/>
      <c r="L232" s="128"/>
      <c r="M232" s="336">
        <v>0</v>
      </c>
      <c r="N232" s="102">
        <v>0</v>
      </c>
      <c r="O232" s="336">
        <f t="shared" si="12"/>
        <v>0</v>
      </c>
      <c r="P232" s="104" t="s">
        <v>874</v>
      </c>
    </row>
    <row r="233" spans="1:16" s="104" customFormat="1" ht="20.399999999999999" x14ac:dyDescent="0.25">
      <c r="A233" s="127" t="s">
        <v>675</v>
      </c>
      <c r="B233" s="128" t="s">
        <v>517</v>
      </c>
      <c r="C233" s="128" t="s">
        <v>518</v>
      </c>
      <c r="D233" s="127" t="s">
        <v>519</v>
      </c>
      <c r="E233" s="128"/>
      <c r="F233" s="128"/>
      <c r="G233" s="127" t="s">
        <v>520</v>
      </c>
      <c r="H233" s="127" t="s">
        <v>520</v>
      </c>
      <c r="I233" s="127"/>
      <c r="J233" s="128"/>
      <c r="K233" s="128"/>
      <c r="L233" s="128"/>
      <c r="M233" s="336">
        <v>0</v>
      </c>
      <c r="N233" s="102">
        <v>0</v>
      </c>
      <c r="O233" s="336">
        <f t="shared" si="12"/>
        <v>0</v>
      </c>
      <c r="P233" s="104" t="s">
        <v>874</v>
      </c>
    </row>
    <row r="234" spans="1:16" s="104" customFormat="1" ht="20.399999999999999" x14ac:dyDescent="0.25">
      <c r="A234" s="127" t="s">
        <v>676</v>
      </c>
      <c r="B234" s="128" t="s">
        <v>517</v>
      </c>
      <c r="C234" s="128" t="s">
        <v>518</v>
      </c>
      <c r="D234" s="127" t="s">
        <v>519</v>
      </c>
      <c r="E234" s="128"/>
      <c r="F234" s="128"/>
      <c r="G234" s="127" t="s">
        <v>520</v>
      </c>
      <c r="H234" s="127" t="s">
        <v>520</v>
      </c>
      <c r="I234" s="127"/>
      <c r="J234" s="128"/>
      <c r="K234" s="128"/>
      <c r="L234" s="128"/>
      <c r="M234" s="336">
        <v>0</v>
      </c>
      <c r="N234" s="102">
        <v>0</v>
      </c>
      <c r="O234" s="336">
        <f t="shared" si="12"/>
        <v>0</v>
      </c>
      <c r="P234" s="104" t="s">
        <v>874</v>
      </c>
    </row>
    <row r="235" spans="1:16" s="104" customFormat="1" ht="20.399999999999999" x14ac:dyDescent="0.25">
      <c r="A235" s="127" t="s">
        <v>677</v>
      </c>
      <c r="B235" s="128" t="s">
        <v>517</v>
      </c>
      <c r="C235" s="128" t="s">
        <v>518</v>
      </c>
      <c r="D235" s="127" t="s">
        <v>519</v>
      </c>
      <c r="E235" s="128"/>
      <c r="F235" s="128"/>
      <c r="G235" s="127" t="s">
        <v>520</v>
      </c>
      <c r="H235" s="127" t="s">
        <v>520</v>
      </c>
      <c r="I235" s="127"/>
      <c r="J235" s="128"/>
      <c r="K235" s="128"/>
      <c r="L235" s="128"/>
      <c r="M235" s="336">
        <v>0</v>
      </c>
      <c r="N235" s="102">
        <v>0</v>
      </c>
      <c r="O235" s="336">
        <f t="shared" si="12"/>
        <v>0</v>
      </c>
      <c r="P235" s="104" t="s">
        <v>874</v>
      </c>
    </row>
    <row r="236" spans="1:16" s="104" customFormat="1" ht="10.199999999999999" x14ac:dyDescent="0.25">
      <c r="A236" s="118" t="s">
        <v>678</v>
      </c>
      <c r="B236" s="119" t="s">
        <v>558</v>
      </c>
      <c r="C236" s="119" t="s">
        <v>559</v>
      </c>
      <c r="D236" s="118" t="s">
        <v>560</v>
      </c>
      <c r="E236" s="118" t="s">
        <v>413</v>
      </c>
      <c r="F236" s="118" t="s">
        <v>253</v>
      </c>
      <c r="G236" s="118" t="s">
        <v>414</v>
      </c>
      <c r="H236" s="118" t="s">
        <v>415</v>
      </c>
      <c r="I236" s="118"/>
      <c r="J236" s="118" t="s">
        <v>416</v>
      </c>
      <c r="K236" s="118" t="s">
        <v>257</v>
      </c>
      <c r="L236" s="119" t="s">
        <v>561</v>
      </c>
      <c r="M236" s="336">
        <v>0</v>
      </c>
      <c r="N236" s="102">
        <v>0</v>
      </c>
      <c r="O236" s="336">
        <f t="shared" si="12"/>
        <v>0</v>
      </c>
      <c r="P236" s="104" t="s">
        <v>874</v>
      </c>
    </row>
    <row r="237" spans="1:16" s="104" customFormat="1" ht="10.199999999999999" x14ac:dyDescent="0.25">
      <c r="A237" s="118" t="s">
        <v>679</v>
      </c>
      <c r="B237" s="119" t="s">
        <v>558</v>
      </c>
      <c r="C237" s="119" t="s">
        <v>559</v>
      </c>
      <c r="D237" s="118" t="s">
        <v>560</v>
      </c>
      <c r="E237" s="118" t="s">
        <v>413</v>
      </c>
      <c r="F237" s="118" t="s">
        <v>253</v>
      </c>
      <c r="G237" s="118" t="s">
        <v>414</v>
      </c>
      <c r="H237" s="118" t="s">
        <v>415</v>
      </c>
      <c r="I237" s="118"/>
      <c r="J237" s="118" t="s">
        <v>416</v>
      </c>
      <c r="K237" s="118" t="s">
        <v>257</v>
      </c>
      <c r="L237" s="119" t="s">
        <v>561</v>
      </c>
      <c r="M237" s="336">
        <v>0</v>
      </c>
      <c r="N237" s="102">
        <v>0</v>
      </c>
      <c r="O237" s="336">
        <f t="shared" si="12"/>
        <v>0</v>
      </c>
      <c r="P237" s="104" t="s">
        <v>874</v>
      </c>
    </row>
    <row r="238" spans="1:16" s="104" customFormat="1" ht="20.399999999999999" x14ac:dyDescent="0.25">
      <c r="A238" s="121" t="s">
        <v>680</v>
      </c>
      <c r="B238" s="122" t="s">
        <v>427</v>
      </c>
      <c r="C238" s="122" t="s">
        <v>564</v>
      </c>
      <c r="D238" s="121" t="s">
        <v>429</v>
      </c>
      <c r="E238" s="123">
        <v>54</v>
      </c>
      <c r="F238" s="121" t="s">
        <v>253</v>
      </c>
      <c r="G238" s="121" t="s">
        <v>565</v>
      </c>
      <c r="H238" s="121" t="s">
        <v>565</v>
      </c>
      <c r="I238" s="121"/>
      <c r="J238" s="121" t="s">
        <v>416</v>
      </c>
      <c r="K238" s="122"/>
      <c r="L238" s="122" t="s">
        <v>431</v>
      </c>
      <c r="M238" s="336">
        <v>0</v>
      </c>
      <c r="N238" s="102">
        <v>0</v>
      </c>
      <c r="O238" s="336">
        <f t="shared" si="12"/>
        <v>0</v>
      </c>
      <c r="P238" s="104" t="s">
        <v>874</v>
      </c>
    </row>
    <row r="239" spans="1:16" s="104" customFormat="1" ht="20.399999999999999" x14ac:dyDescent="0.25">
      <c r="A239" s="121" t="s">
        <v>681</v>
      </c>
      <c r="B239" s="122" t="s">
        <v>427</v>
      </c>
      <c r="C239" s="122" t="s">
        <v>564</v>
      </c>
      <c r="D239" s="121" t="s">
        <v>429</v>
      </c>
      <c r="E239" s="123">
        <v>54</v>
      </c>
      <c r="F239" s="121" t="s">
        <v>253</v>
      </c>
      <c r="G239" s="121" t="s">
        <v>565</v>
      </c>
      <c r="H239" s="121" t="s">
        <v>565</v>
      </c>
      <c r="I239" s="121"/>
      <c r="J239" s="121" t="s">
        <v>416</v>
      </c>
      <c r="K239" s="122"/>
      <c r="L239" s="122" t="s">
        <v>431</v>
      </c>
      <c r="M239" s="336">
        <v>0</v>
      </c>
      <c r="N239" s="102">
        <v>0</v>
      </c>
      <c r="O239" s="336">
        <f t="shared" si="12"/>
        <v>0</v>
      </c>
      <c r="P239" s="104" t="s">
        <v>874</v>
      </c>
    </row>
    <row r="240" spans="1:16" s="104" customFormat="1" ht="20.399999999999999" x14ac:dyDescent="0.25">
      <c r="A240" s="121" t="s">
        <v>682</v>
      </c>
      <c r="B240" s="122" t="s">
        <v>427</v>
      </c>
      <c r="C240" s="122" t="s">
        <v>564</v>
      </c>
      <c r="D240" s="121" t="s">
        <v>429</v>
      </c>
      <c r="E240" s="123">
        <v>54</v>
      </c>
      <c r="F240" s="121" t="s">
        <v>253</v>
      </c>
      <c r="G240" s="121" t="s">
        <v>565</v>
      </c>
      <c r="H240" s="121" t="s">
        <v>565</v>
      </c>
      <c r="I240" s="121"/>
      <c r="J240" s="121" t="s">
        <v>416</v>
      </c>
      <c r="K240" s="122"/>
      <c r="L240" s="122" t="s">
        <v>431</v>
      </c>
      <c r="M240" s="336">
        <v>0</v>
      </c>
      <c r="N240" s="102">
        <v>0</v>
      </c>
      <c r="O240" s="336">
        <f t="shared" si="12"/>
        <v>0</v>
      </c>
      <c r="P240" s="104" t="s">
        <v>874</v>
      </c>
    </row>
    <row r="241" spans="1:17" s="104" customFormat="1" ht="20.399999999999999" x14ac:dyDescent="0.25">
      <c r="A241" s="121" t="s">
        <v>683</v>
      </c>
      <c r="B241" s="122" t="s">
        <v>427</v>
      </c>
      <c r="C241" s="122" t="s">
        <v>564</v>
      </c>
      <c r="D241" s="121" t="s">
        <v>429</v>
      </c>
      <c r="E241" s="123">
        <v>54</v>
      </c>
      <c r="F241" s="121" t="s">
        <v>253</v>
      </c>
      <c r="G241" s="121" t="s">
        <v>565</v>
      </c>
      <c r="H241" s="121" t="s">
        <v>565</v>
      </c>
      <c r="I241" s="121"/>
      <c r="J241" s="121" t="s">
        <v>416</v>
      </c>
      <c r="K241" s="122"/>
      <c r="L241" s="122" t="s">
        <v>431</v>
      </c>
      <c r="M241" s="336">
        <v>0</v>
      </c>
      <c r="N241" s="102">
        <v>0</v>
      </c>
      <c r="O241" s="336">
        <f t="shared" si="12"/>
        <v>0</v>
      </c>
      <c r="P241" s="104" t="s">
        <v>874</v>
      </c>
    </row>
    <row r="242" spans="1:17" s="104" customFormat="1" ht="20.399999999999999" x14ac:dyDescent="0.25">
      <c r="A242" s="121" t="s">
        <v>684</v>
      </c>
      <c r="B242" s="122" t="s">
        <v>427</v>
      </c>
      <c r="C242" s="122" t="s">
        <v>570</v>
      </c>
      <c r="D242" s="121" t="s">
        <v>429</v>
      </c>
      <c r="E242" s="123">
        <v>54</v>
      </c>
      <c r="F242" s="121" t="s">
        <v>253</v>
      </c>
      <c r="G242" s="121" t="s">
        <v>565</v>
      </c>
      <c r="H242" s="121" t="s">
        <v>565</v>
      </c>
      <c r="I242" s="121"/>
      <c r="J242" s="121" t="s">
        <v>416</v>
      </c>
      <c r="K242" s="122"/>
      <c r="L242" s="122" t="s">
        <v>431</v>
      </c>
      <c r="M242" s="336">
        <v>0</v>
      </c>
      <c r="N242" s="102">
        <v>0</v>
      </c>
      <c r="O242" s="336">
        <f t="shared" si="12"/>
        <v>0</v>
      </c>
      <c r="P242" s="104" t="s">
        <v>874</v>
      </c>
    </row>
    <row r="243" spans="1:17" s="104" customFormat="1" ht="20.399999999999999" x14ac:dyDescent="0.25">
      <c r="A243" s="121" t="s">
        <v>685</v>
      </c>
      <c r="B243" s="122" t="s">
        <v>427</v>
      </c>
      <c r="C243" s="122" t="s">
        <v>570</v>
      </c>
      <c r="D243" s="121" t="s">
        <v>429</v>
      </c>
      <c r="E243" s="123">
        <v>54</v>
      </c>
      <c r="F243" s="121" t="s">
        <v>253</v>
      </c>
      <c r="G243" s="121" t="s">
        <v>565</v>
      </c>
      <c r="H243" s="121" t="s">
        <v>565</v>
      </c>
      <c r="I243" s="121"/>
      <c r="J243" s="121" t="s">
        <v>416</v>
      </c>
      <c r="K243" s="122"/>
      <c r="L243" s="122" t="s">
        <v>431</v>
      </c>
      <c r="M243" s="336">
        <v>0</v>
      </c>
      <c r="N243" s="102">
        <v>0</v>
      </c>
      <c r="O243" s="336">
        <f t="shared" si="12"/>
        <v>0</v>
      </c>
      <c r="P243" s="104" t="s">
        <v>874</v>
      </c>
    </row>
    <row r="244" spans="1:17" s="104" customFormat="1" ht="20.399999999999999" x14ac:dyDescent="0.25">
      <c r="A244" s="121" t="s">
        <v>686</v>
      </c>
      <c r="B244" s="122" t="s">
        <v>427</v>
      </c>
      <c r="C244" s="122" t="s">
        <v>570</v>
      </c>
      <c r="D244" s="121" t="s">
        <v>429</v>
      </c>
      <c r="E244" s="123">
        <v>54</v>
      </c>
      <c r="F244" s="121" t="s">
        <v>253</v>
      </c>
      <c r="G244" s="121" t="s">
        <v>565</v>
      </c>
      <c r="H244" s="121" t="s">
        <v>565</v>
      </c>
      <c r="I244" s="121"/>
      <c r="J244" s="121" t="s">
        <v>416</v>
      </c>
      <c r="K244" s="122"/>
      <c r="L244" s="122" t="s">
        <v>431</v>
      </c>
      <c r="M244" s="336">
        <v>0</v>
      </c>
      <c r="N244" s="102">
        <v>0</v>
      </c>
      <c r="O244" s="336">
        <f t="shared" si="12"/>
        <v>0</v>
      </c>
      <c r="P244" s="104" t="s">
        <v>874</v>
      </c>
    </row>
    <row r="245" spans="1:17" s="104" customFormat="1" ht="20.399999999999999" x14ac:dyDescent="0.25">
      <c r="A245" s="121" t="s">
        <v>687</v>
      </c>
      <c r="B245" s="122" t="s">
        <v>427</v>
      </c>
      <c r="C245" s="122" t="s">
        <v>574</v>
      </c>
      <c r="D245" s="121" t="s">
        <v>429</v>
      </c>
      <c r="E245" s="123">
        <v>54</v>
      </c>
      <c r="F245" s="121" t="s">
        <v>253</v>
      </c>
      <c r="G245" s="121" t="s">
        <v>565</v>
      </c>
      <c r="H245" s="121" t="s">
        <v>565</v>
      </c>
      <c r="I245" s="121"/>
      <c r="J245" s="121" t="s">
        <v>416</v>
      </c>
      <c r="K245" s="122"/>
      <c r="L245" s="122" t="s">
        <v>575</v>
      </c>
      <c r="M245" s="336">
        <v>0</v>
      </c>
      <c r="N245" s="102">
        <v>0</v>
      </c>
      <c r="O245" s="336">
        <f t="shared" si="12"/>
        <v>0</v>
      </c>
      <c r="P245" s="104" t="s">
        <v>874</v>
      </c>
    </row>
    <row r="246" spans="1:17" s="104" customFormat="1" ht="20.399999999999999" x14ac:dyDescent="0.25">
      <c r="A246" s="121" t="s">
        <v>688</v>
      </c>
      <c r="B246" s="122" t="s">
        <v>427</v>
      </c>
      <c r="C246" s="122" t="s">
        <v>574</v>
      </c>
      <c r="D246" s="121" t="s">
        <v>429</v>
      </c>
      <c r="E246" s="123">
        <v>54</v>
      </c>
      <c r="F246" s="121" t="s">
        <v>253</v>
      </c>
      <c r="G246" s="121" t="s">
        <v>565</v>
      </c>
      <c r="H246" s="121" t="s">
        <v>565</v>
      </c>
      <c r="I246" s="121"/>
      <c r="J246" s="121" t="s">
        <v>416</v>
      </c>
      <c r="K246" s="122"/>
      <c r="L246" s="122" t="s">
        <v>575</v>
      </c>
      <c r="M246" s="336">
        <v>0</v>
      </c>
      <c r="N246" s="102">
        <v>0</v>
      </c>
      <c r="O246" s="336">
        <f t="shared" si="12"/>
        <v>0</v>
      </c>
      <c r="P246" s="104" t="s">
        <v>874</v>
      </c>
    </row>
    <row r="247" spans="1:17" s="104" customFormat="1" ht="20.399999999999999" x14ac:dyDescent="0.25">
      <c r="A247" s="121" t="s">
        <v>689</v>
      </c>
      <c r="B247" s="122" t="s">
        <v>427</v>
      </c>
      <c r="C247" s="122" t="s">
        <v>574</v>
      </c>
      <c r="D247" s="121" t="s">
        <v>429</v>
      </c>
      <c r="E247" s="123">
        <v>54</v>
      </c>
      <c r="F247" s="121" t="s">
        <v>253</v>
      </c>
      <c r="G247" s="121" t="s">
        <v>565</v>
      </c>
      <c r="H247" s="121" t="s">
        <v>565</v>
      </c>
      <c r="I247" s="121"/>
      <c r="J247" s="121" t="s">
        <v>416</v>
      </c>
      <c r="K247" s="122"/>
      <c r="L247" s="122" t="s">
        <v>575</v>
      </c>
      <c r="M247" s="336">
        <v>0</v>
      </c>
      <c r="N247" s="102">
        <v>0</v>
      </c>
      <c r="O247" s="336">
        <f t="shared" si="12"/>
        <v>0</v>
      </c>
      <c r="P247" s="104" t="s">
        <v>874</v>
      </c>
    </row>
    <row r="248" spans="1:17" s="104" customFormat="1" ht="20.399999999999999" x14ac:dyDescent="0.25">
      <c r="A248" s="100" t="s">
        <v>690</v>
      </c>
      <c r="B248" s="101" t="s">
        <v>579</v>
      </c>
      <c r="C248" s="101" t="s">
        <v>580</v>
      </c>
      <c r="D248" s="100" t="s">
        <v>581</v>
      </c>
      <c r="E248" s="114">
        <v>54</v>
      </c>
      <c r="F248" s="101"/>
      <c r="G248" s="100" t="s">
        <v>254</v>
      </c>
      <c r="H248" s="100" t="s">
        <v>254</v>
      </c>
      <c r="I248" s="100" t="s">
        <v>255</v>
      </c>
      <c r="J248" s="100" t="s">
        <v>256</v>
      </c>
      <c r="K248" s="101"/>
      <c r="L248" s="101" t="s">
        <v>582</v>
      </c>
      <c r="M248" s="355">
        <v>561.94000000000005</v>
      </c>
      <c r="N248" s="245">
        <v>609.07000000000005</v>
      </c>
      <c r="O248" s="245">
        <v>630.41999999999996</v>
      </c>
      <c r="P248" s="246" t="s">
        <v>1653</v>
      </c>
      <c r="Q248" s="338"/>
    </row>
    <row r="249" spans="1:17" s="104" customFormat="1" ht="10.199999999999999" x14ac:dyDescent="0.25">
      <c r="A249" s="100" t="s">
        <v>691</v>
      </c>
      <c r="B249" s="101" t="s">
        <v>473</v>
      </c>
      <c r="C249" s="101" t="s">
        <v>474</v>
      </c>
      <c r="D249" s="113" t="s">
        <v>877</v>
      </c>
      <c r="E249" s="114">
        <v>54</v>
      </c>
      <c r="F249" s="101"/>
      <c r="G249" s="100" t="s">
        <v>254</v>
      </c>
      <c r="H249" s="100" t="s">
        <v>254</v>
      </c>
      <c r="I249" s="100"/>
      <c r="J249" s="100" t="s">
        <v>416</v>
      </c>
      <c r="K249" s="101"/>
      <c r="L249" s="101" t="s">
        <v>584</v>
      </c>
      <c r="M249" s="336">
        <f t="shared" ref="M249" si="15">SUM(O249)</f>
        <v>202.72485600000002</v>
      </c>
      <c r="N249" s="245">
        <v>209.34</v>
      </c>
      <c r="O249" s="336">
        <f t="shared" si="12"/>
        <v>202.72485600000002</v>
      </c>
      <c r="P249" s="338" t="s">
        <v>1378</v>
      </c>
    </row>
    <row r="250" spans="1:17" s="104" customFormat="1" ht="20.399999999999999" x14ac:dyDescent="0.25">
      <c r="A250" s="100" t="s">
        <v>692</v>
      </c>
      <c r="B250" s="101" t="s">
        <v>586</v>
      </c>
      <c r="C250" s="101" t="s">
        <v>435</v>
      </c>
      <c r="D250" s="100" t="s">
        <v>587</v>
      </c>
      <c r="E250" s="114">
        <v>44</v>
      </c>
      <c r="F250" s="101"/>
      <c r="G250" s="100" t="s">
        <v>254</v>
      </c>
      <c r="H250" s="100" t="s">
        <v>254</v>
      </c>
      <c r="I250" s="100"/>
      <c r="J250" s="101"/>
      <c r="K250" s="101"/>
      <c r="L250" s="101" t="s">
        <v>588</v>
      </c>
      <c r="M250" s="355">
        <v>499.07</v>
      </c>
      <c r="N250" s="245">
        <v>543.91</v>
      </c>
      <c r="O250" s="245">
        <v>565.22</v>
      </c>
      <c r="P250" s="246" t="s">
        <v>1653</v>
      </c>
      <c r="Q250" s="338"/>
    </row>
    <row r="251" spans="1:17" s="104" customFormat="1" ht="20.399999999999999" x14ac:dyDescent="0.25">
      <c r="A251" s="100" t="s">
        <v>693</v>
      </c>
      <c r="B251" s="101" t="s">
        <v>579</v>
      </c>
      <c r="C251" s="101" t="s">
        <v>590</v>
      </c>
      <c r="D251" s="100" t="s">
        <v>581</v>
      </c>
      <c r="E251" s="114">
        <v>54</v>
      </c>
      <c r="F251" s="101"/>
      <c r="G251" s="100" t="s">
        <v>254</v>
      </c>
      <c r="H251" s="100" t="s">
        <v>254</v>
      </c>
      <c r="I251" s="100" t="s">
        <v>255</v>
      </c>
      <c r="J251" s="100" t="s">
        <v>416</v>
      </c>
      <c r="K251" s="100" t="s">
        <v>257</v>
      </c>
      <c r="L251" s="101" t="s">
        <v>588</v>
      </c>
      <c r="M251" s="355">
        <v>526.02</v>
      </c>
      <c r="N251" s="245">
        <v>573.15</v>
      </c>
      <c r="O251" s="245">
        <v>594.5</v>
      </c>
      <c r="P251" s="246" t="s">
        <v>1653</v>
      </c>
      <c r="Q251" s="338"/>
    </row>
    <row r="252" spans="1:17" s="104" customFormat="1" ht="20.399999999999999" x14ac:dyDescent="0.25">
      <c r="A252" s="100" t="s">
        <v>694</v>
      </c>
      <c r="B252" s="101" t="s">
        <v>579</v>
      </c>
      <c r="C252" s="101" t="s">
        <v>592</v>
      </c>
      <c r="D252" s="100" t="s">
        <v>587</v>
      </c>
      <c r="E252" s="114">
        <v>54</v>
      </c>
      <c r="F252" s="101"/>
      <c r="G252" s="100" t="s">
        <v>254</v>
      </c>
      <c r="H252" s="100" t="s">
        <v>254</v>
      </c>
      <c r="I252" s="100"/>
      <c r="J252" s="100" t="s">
        <v>256</v>
      </c>
      <c r="K252" s="101"/>
      <c r="L252" s="101" t="s">
        <v>588</v>
      </c>
      <c r="M252" s="355">
        <v>537.57000000000005</v>
      </c>
      <c r="N252" s="245">
        <v>583.63</v>
      </c>
      <c r="O252" s="245">
        <v>604.76</v>
      </c>
      <c r="P252" s="246" t="s">
        <v>1653</v>
      </c>
      <c r="Q252" s="338"/>
    </row>
    <row r="253" spans="1:17" s="104" customFormat="1" ht="10.199999999999999" x14ac:dyDescent="0.25">
      <c r="A253" s="100" t="s">
        <v>695</v>
      </c>
      <c r="B253" s="101" t="s">
        <v>399</v>
      </c>
      <c r="C253" s="101" t="s">
        <v>594</v>
      </c>
      <c r="D253" s="113" t="s">
        <v>875</v>
      </c>
      <c r="E253" s="114">
        <v>54</v>
      </c>
      <c r="F253" s="101"/>
      <c r="G253" s="100" t="s">
        <v>254</v>
      </c>
      <c r="H253" s="100" t="s">
        <v>254</v>
      </c>
      <c r="I253" s="100"/>
      <c r="J253" s="101"/>
      <c r="K253" s="101"/>
      <c r="L253" s="101" t="s">
        <v>595</v>
      </c>
      <c r="M253" s="336">
        <f t="shared" ref="M253" si="16">SUM(O253)</f>
        <v>182.34972000000002</v>
      </c>
      <c r="N253" s="245">
        <v>188.3</v>
      </c>
      <c r="O253" s="336">
        <f t="shared" si="12"/>
        <v>182.34972000000002</v>
      </c>
      <c r="P253" s="338" t="s">
        <v>1378</v>
      </c>
    </row>
    <row r="254" spans="1:17" s="104" customFormat="1" ht="20.399999999999999" x14ac:dyDescent="0.25">
      <c r="A254" s="121" t="s">
        <v>696</v>
      </c>
      <c r="B254" s="122" t="s">
        <v>427</v>
      </c>
      <c r="C254" s="122" t="s">
        <v>597</v>
      </c>
      <c r="D254" s="121" t="s">
        <v>429</v>
      </c>
      <c r="E254" s="123">
        <v>54</v>
      </c>
      <c r="F254" s="121" t="s">
        <v>253</v>
      </c>
      <c r="G254" s="121" t="s">
        <v>565</v>
      </c>
      <c r="H254" s="121" t="s">
        <v>565</v>
      </c>
      <c r="I254" s="121"/>
      <c r="J254" s="121" t="s">
        <v>598</v>
      </c>
      <c r="K254" s="122"/>
      <c r="L254" s="122" t="s">
        <v>431</v>
      </c>
      <c r="M254" s="336">
        <v>0</v>
      </c>
      <c r="N254" s="102">
        <v>0</v>
      </c>
      <c r="O254" s="336">
        <f t="shared" si="12"/>
        <v>0</v>
      </c>
      <c r="P254" s="104" t="s">
        <v>874</v>
      </c>
    </row>
    <row r="255" spans="1:17" s="104" customFormat="1" ht="20.399999999999999" x14ac:dyDescent="0.25">
      <c r="A255" s="100" t="s">
        <v>697</v>
      </c>
      <c r="B255" s="101" t="s">
        <v>579</v>
      </c>
      <c r="C255" s="101" t="s">
        <v>580</v>
      </c>
      <c r="D255" s="100" t="s">
        <v>600</v>
      </c>
      <c r="E255" s="114">
        <v>44</v>
      </c>
      <c r="F255" s="101"/>
      <c r="G255" s="100" t="s">
        <v>254</v>
      </c>
      <c r="H255" s="100" t="s">
        <v>254</v>
      </c>
      <c r="I255" s="100" t="s">
        <v>255</v>
      </c>
      <c r="J255" s="101"/>
      <c r="K255" s="101"/>
      <c r="L255" s="101" t="s">
        <v>601</v>
      </c>
      <c r="M255" s="355">
        <v>499.07</v>
      </c>
      <c r="N255" s="245">
        <v>543.91</v>
      </c>
      <c r="O255" s="245">
        <v>565.22</v>
      </c>
      <c r="P255" s="246" t="s">
        <v>1653</v>
      </c>
      <c r="Q255" s="338"/>
    </row>
    <row r="256" spans="1:17" s="104" customFormat="1" ht="20.399999999999999" x14ac:dyDescent="0.25">
      <c r="A256" s="100" t="s">
        <v>698</v>
      </c>
      <c r="B256" s="101" t="s">
        <v>362</v>
      </c>
      <c r="C256" s="101" t="s">
        <v>603</v>
      </c>
      <c r="D256" s="100" t="s">
        <v>604</v>
      </c>
      <c r="E256" s="114">
        <v>54</v>
      </c>
      <c r="F256" s="100" t="s">
        <v>253</v>
      </c>
      <c r="G256" s="100" t="s">
        <v>254</v>
      </c>
      <c r="H256" s="100" t="s">
        <v>254</v>
      </c>
      <c r="I256" s="100"/>
      <c r="J256" s="100" t="s">
        <v>416</v>
      </c>
      <c r="K256" s="101"/>
      <c r="L256" s="101" t="s">
        <v>605</v>
      </c>
      <c r="M256" s="355">
        <v>458.28</v>
      </c>
      <c r="N256" s="245">
        <v>487.33</v>
      </c>
      <c r="O256" s="245">
        <v>508.32</v>
      </c>
      <c r="P256" s="246" t="s">
        <v>1651</v>
      </c>
      <c r="Q256" s="338"/>
    </row>
    <row r="257" spans="1:17" s="104" customFormat="1" ht="20.399999999999999" x14ac:dyDescent="0.25">
      <c r="A257" s="100" t="s">
        <v>699</v>
      </c>
      <c r="B257" s="101" t="s">
        <v>362</v>
      </c>
      <c r="C257" s="101" t="s">
        <v>603</v>
      </c>
      <c r="D257" s="100" t="s">
        <v>604</v>
      </c>
      <c r="E257" s="114">
        <v>54</v>
      </c>
      <c r="F257" s="100" t="s">
        <v>253</v>
      </c>
      <c r="G257" s="100" t="s">
        <v>254</v>
      </c>
      <c r="H257" s="100" t="s">
        <v>254</v>
      </c>
      <c r="I257" s="100"/>
      <c r="J257" s="100" t="s">
        <v>416</v>
      </c>
      <c r="K257" s="101"/>
      <c r="L257" s="101" t="s">
        <v>605</v>
      </c>
      <c r="M257" s="355">
        <v>458.28</v>
      </c>
      <c r="N257" s="245">
        <v>487.33</v>
      </c>
      <c r="O257" s="245">
        <v>508.32</v>
      </c>
      <c r="P257" s="246" t="s">
        <v>1651</v>
      </c>
      <c r="Q257" s="338"/>
    </row>
    <row r="258" spans="1:17" s="104" customFormat="1" ht="20.399999999999999" x14ac:dyDescent="0.25">
      <c r="A258" s="100" t="s">
        <v>700</v>
      </c>
      <c r="B258" s="101" t="s">
        <v>579</v>
      </c>
      <c r="C258" s="101" t="s">
        <v>608</v>
      </c>
      <c r="D258" s="100" t="s">
        <v>600</v>
      </c>
      <c r="E258" s="114">
        <v>44</v>
      </c>
      <c r="F258" s="101"/>
      <c r="G258" s="100" t="s">
        <v>254</v>
      </c>
      <c r="H258" s="100" t="s">
        <v>254</v>
      </c>
      <c r="I258" s="100"/>
      <c r="J258" s="101"/>
      <c r="K258" s="101"/>
      <c r="L258" s="101" t="s">
        <v>609</v>
      </c>
      <c r="M258" s="355">
        <v>499.07</v>
      </c>
      <c r="N258" s="245">
        <v>543.91</v>
      </c>
      <c r="O258" s="245">
        <v>565.22</v>
      </c>
      <c r="P258" s="246" t="s">
        <v>1653</v>
      </c>
      <c r="Q258" s="338"/>
    </row>
    <row r="259" spans="1:17" s="104" customFormat="1" ht="20.399999999999999" x14ac:dyDescent="0.25">
      <c r="A259" s="121" t="s">
        <v>701</v>
      </c>
      <c r="B259" s="122" t="s">
        <v>427</v>
      </c>
      <c r="C259" s="122" t="s">
        <v>611</v>
      </c>
      <c r="D259" s="121" t="s">
        <v>429</v>
      </c>
      <c r="E259" s="123">
        <v>54</v>
      </c>
      <c r="F259" s="121" t="s">
        <v>253</v>
      </c>
      <c r="G259" s="121" t="s">
        <v>565</v>
      </c>
      <c r="H259" s="121" t="s">
        <v>565</v>
      </c>
      <c r="I259" s="121"/>
      <c r="J259" s="121" t="s">
        <v>416</v>
      </c>
      <c r="K259" s="122"/>
      <c r="L259" s="122" t="s">
        <v>431</v>
      </c>
      <c r="M259" s="336">
        <v>0</v>
      </c>
      <c r="N259" s="102">
        <v>0</v>
      </c>
      <c r="O259" s="336">
        <f t="shared" si="12"/>
        <v>0</v>
      </c>
      <c r="P259" s="104" t="s">
        <v>874</v>
      </c>
    </row>
    <row r="260" spans="1:17" s="104" customFormat="1" ht="20.399999999999999" x14ac:dyDescent="0.25">
      <c r="A260" s="121" t="s">
        <v>702</v>
      </c>
      <c r="B260" s="122" t="s">
        <v>427</v>
      </c>
      <c r="C260" s="122" t="s">
        <v>611</v>
      </c>
      <c r="D260" s="121" t="s">
        <v>443</v>
      </c>
      <c r="E260" s="123">
        <v>54</v>
      </c>
      <c r="F260" s="121" t="s">
        <v>253</v>
      </c>
      <c r="G260" s="121" t="s">
        <v>565</v>
      </c>
      <c r="H260" s="121" t="s">
        <v>565</v>
      </c>
      <c r="I260" s="121"/>
      <c r="J260" s="122"/>
      <c r="K260" s="122"/>
      <c r="L260" s="122" t="s">
        <v>431</v>
      </c>
      <c r="M260" s="336">
        <v>0</v>
      </c>
      <c r="N260" s="102">
        <v>0</v>
      </c>
      <c r="O260" s="336">
        <f t="shared" si="12"/>
        <v>0</v>
      </c>
      <c r="P260" s="104" t="s">
        <v>874</v>
      </c>
    </row>
    <row r="261" spans="1:17" s="104" customFormat="1" ht="20.399999999999999" x14ac:dyDescent="0.25">
      <c r="A261" s="100" t="s">
        <v>703</v>
      </c>
      <c r="B261" s="101" t="s">
        <v>579</v>
      </c>
      <c r="C261" s="101" t="s">
        <v>614</v>
      </c>
      <c r="D261" s="100" t="s">
        <v>581</v>
      </c>
      <c r="E261" s="114">
        <v>54</v>
      </c>
      <c r="F261" s="101"/>
      <c r="G261" s="100" t="s">
        <v>254</v>
      </c>
      <c r="H261" s="100" t="s">
        <v>254</v>
      </c>
      <c r="I261" s="100" t="s">
        <v>255</v>
      </c>
      <c r="J261" s="100" t="s">
        <v>416</v>
      </c>
      <c r="K261" s="101"/>
      <c r="L261" s="101" t="s">
        <v>609</v>
      </c>
      <c r="M261" s="355">
        <v>526.02</v>
      </c>
      <c r="N261" s="245">
        <v>573.15</v>
      </c>
      <c r="O261" s="245">
        <v>594.5</v>
      </c>
      <c r="P261" s="246" t="s">
        <v>1653</v>
      </c>
      <c r="Q261" s="338"/>
    </row>
    <row r="262" spans="1:17" s="104" customFormat="1" ht="10.199999999999999" x14ac:dyDescent="0.25">
      <c r="A262" s="100" t="s">
        <v>704</v>
      </c>
      <c r="B262" s="101" t="s">
        <v>399</v>
      </c>
      <c r="C262" s="101" t="s">
        <v>594</v>
      </c>
      <c r="D262" s="113" t="s">
        <v>875</v>
      </c>
      <c r="E262" s="114">
        <v>54</v>
      </c>
      <c r="F262" s="101"/>
      <c r="G262" s="100" t="s">
        <v>254</v>
      </c>
      <c r="H262" s="100" t="s">
        <v>254</v>
      </c>
      <c r="I262" s="100"/>
      <c r="J262" s="101"/>
      <c r="K262" s="101"/>
      <c r="L262" s="101" t="s">
        <v>616</v>
      </c>
      <c r="M262" s="336">
        <f t="shared" ref="M262:M263" si="17">SUM(O262)</f>
        <v>182.34972000000002</v>
      </c>
      <c r="N262" s="245">
        <v>188.3</v>
      </c>
      <c r="O262" s="336">
        <f t="shared" si="12"/>
        <v>182.34972000000002</v>
      </c>
      <c r="P262" s="338" t="s">
        <v>1378</v>
      </c>
    </row>
    <row r="263" spans="1:17" s="104" customFormat="1" ht="10.199999999999999" x14ac:dyDescent="0.25">
      <c r="A263" s="100" t="s">
        <v>705</v>
      </c>
      <c r="B263" s="101" t="s">
        <v>473</v>
      </c>
      <c r="C263" s="101" t="s">
        <v>474</v>
      </c>
      <c r="D263" s="113" t="s">
        <v>877</v>
      </c>
      <c r="E263" s="114">
        <v>54</v>
      </c>
      <c r="F263" s="101"/>
      <c r="G263" s="100" t="s">
        <v>254</v>
      </c>
      <c r="H263" s="100" t="s">
        <v>254</v>
      </c>
      <c r="I263" s="100"/>
      <c r="J263" s="100" t="s">
        <v>416</v>
      </c>
      <c r="K263" s="101"/>
      <c r="L263" s="101" t="s">
        <v>618</v>
      </c>
      <c r="M263" s="336">
        <f t="shared" si="17"/>
        <v>202.72485600000002</v>
      </c>
      <c r="N263" s="245">
        <v>209.34</v>
      </c>
      <c r="O263" s="336">
        <f t="shared" si="12"/>
        <v>202.72485600000002</v>
      </c>
      <c r="P263" s="338" t="s">
        <v>1378</v>
      </c>
    </row>
    <row r="264" spans="1:17" s="104" customFormat="1" ht="20.399999999999999" x14ac:dyDescent="0.25">
      <c r="A264" s="100" t="s">
        <v>706</v>
      </c>
      <c r="B264" s="101" t="s">
        <v>579</v>
      </c>
      <c r="C264" s="101" t="s">
        <v>620</v>
      </c>
      <c r="D264" s="100" t="s">
        <v>581</v>
      </c>
      <c r="E264" s="114">
        <v>54</v>
      </c>
      <c r="F264" s="101"/>
      <c r="G264" s="100" t="s">
        <v>254</v>
      </c>
      <c r="H264" s="100" t="s">
        <v>254</v>
      </c>
      <c r="I264" s="100" t="s">
        <v>255</v>
      </c>
      <c r="J264" s="100" t="s">
        <v>416</v>
      </c>
      <c r="K264" s="100" t="s">
        <v>257</v>
      </c>
      <c r="L264" s="101" t="s">
        <v>609</v>
      </c>
      <c r="M264" s="355">
        <v>526.02</v>
      </c>
      <c r="N264" s="245">
        <v>573.15</v>
      </c>
      <c r="O264" s="245">
        <v>594.5</v>
      </c>
      <c r="P264" s="246" t="s">
        <v>1653</v>
      </c>
      <c r="Q264" s="338"/>
    </row>
    <row r="265" spans="1:17" s="104" customFormat="1" ht="20.399999999999999" x14ac:dyDescent="0.25">
      <c r="A265" s="127" t="s">
        <v>707</v>
      </c>
      <c r="B265" s="128" t="s">
        <v>517</v>
      </c>
      <c r="C265" s="128" t="s">
        <v>518</v>
      </c>
      <c r="D265" s="127" t="s">
        <v>519</v>
      </c>
      <c r="E265" s="128"/>
      <c r="F265" s="128"/>
      <c r="G265" s="127" t="s">
        <v>520</v>
      </c>
      <c r="H265" s="127" t="s">
        <v>520</v>
      </c>
      <c r="I265" s="127"/>
      <c r="J265" s="128"/>
      <c r="K265" s="128"/>
      <c r="L265" s="128"/>
      <c r="M265" s="336">
        <v>0</v>
      </c>
      <c r="N265" s="102">
        <v>0</v>
      </c>
      <c r="O265" s="336">
        <f t="shared" si="12"/>
        <v>0</v>
      </c>
      <c r="P265" s="104" t="s">
        <v>874</v>
      </c>
    </row>
    <row r="266" spans="1:17" s="104" customFormat="1" ht="20.399999999999999" x14ac:dyDescent="0.25">
      <c r="A266" s="127" t="s">
        <v>708</v>
      </c>
      <c r="B266" s="128" t="s">
        <v>517</v>
      </c>
      <c r="C266" s="128" t="s">
        <v>518</v>
      </c>
      <c r="D266" s="127" t="s">
        <v>519</v>
      </c>
      <c r="E266" s="128"/>
      <c r="F266" s="128"/>
      <c r="G266" s="127" t="s">
        <v>520</v>
      </c>
      <c r="H266" s="127" t="s">
        <v>520</v>
      </c>
      <c r="I266" s="127"/>
      <c r="J266" s="128"/>
      <c r="K266" s="128"/>
      <c r="L266" s="128"/>
      <c r="M266" s="336">
        <v>0</v>
      </c>
      <c r="N266" s="102">
        <v>0</v>
      </c>
      <c r="O266" s="336">
        <f t="shared" si="12"/>
        <v>0</v>
      </c>
      <c r="P266" s="104" t="s">
        <v>874</v>
      </c>
    </row>
    <row r="267" spans="1:17" s="104" customFormat="1" ht="20.399999999999999" x14ac:dyDescent="0.25">
      <c r="A267" s="127" t="s">
        <v>709</v>
      </c>
      <c r="B267" s="128" t="s">
        <v>517</v>
      </c>
      <c r="C267" s="128" t="s">
        <v>518</v>
      </c>
      <c r="D267" s="127" t="s">
        <v>519</v>
      </c>
      <c r="E267" s="128"/>
      <c r="F267" s="128"/>
      <c r="G267" s="127" t="s">
        <v>520</v>
      </c>
      <c r="H267" s="127" t="s">
        <v>520</v>
      </c>
      <c r="I267" s="127"/>
      <c r="J267" s="128"/>
      <c r="K267" s="128"/>
      <c r="L267" s="128"/>
      <c r="M267" s="336">
        <v>0</v>
      </c>
      <c r="N267" s="102">
        <v>0</v>
      </c>
      <c r="O267" s="336">
        <f t="shared" si="12"/>
        <v>0</v>
      </c>
      <c r="P267" s="104" t="s">
        <v>874</v>
      </c>
    </row>
    <row r="268" spans="1:17" s="104" customFormat="1" ht="20.399999999999999" x14ac:dyDescent="0.25">
      <c r="A268" s="127" t="s">
        <v>710</v>
      </c>
      <c r="B268" s="128" t="s">
        <v>517</v>
      </c>
      <c r="C268" s="128" t="s">
        <v>518</v>
      </c>
      <c r="D268" s="127" t="s">
        <v>519</v>
      </c>
      <c r="E268" s="128"/>
      <c r="F268" s="128"/>
      <c r="G268" s="127" t="s">
        <v>520</v>
      </c>
      <c r="H268" s="127" t="s">
        <v>520</v>
      </c>
      <c r="I268" s="127"/>
      <c r="J268" s="128"/>
      <c r="K268" s="128"/>
      <c r="L268" s="128"/>
      <c r="M268" s="336">
        <v>0</v>
      </c>
      <c r="N268" s="102">
        <v>0</v>
      </c>
      <c r="O268" s="336">
        <f t="shared" si="12"/>
        <v>0</v>
      </c>
      <c r="P268" s="104" t="s">
        <v>874</v>
      </c>
    </row>
    <row r="269" spans="1:17" s="104" customFormat="1" ht="20.399999999999999" x14ac:dyDescent="0.25">
      <c r="A269" s="127" t="s">
        <v>711</v>
      </c>
      <c r="B269" s="128" t="s">
        <v>517</v>
      </c>
      <c r="C269" s="128" t="s">
        <v>518</v>
      </c>
      <c r="D269" s="127" t="s">
        <v>519</v>
      </c>
      <c r="E269" s="128"/>
      <c r="F269" s="128"/>
      <c r="G269" s="127" t="s">
        <v>520</v>
      </c>
      <c r="H269" s="127" t="s">
        <v>520</v>
      </c>
      <c r="I269" s="127"/>
      <c r="J269" s="128"/>
      <c r="K269" s="128"/>
      <c r="L269" s="128"/>
      <c r="M269" s="336">
        <v>0</v>
      </c>
      <c r="N269" s="102">
        <v>0</v>
      </c>
      <c r="O269" s="336">
        <f t="shared" si="12"/>
        <v>0</v>
      </c>
      <c r="P269" s="104" t="s">
        <v>874</v>
      </c>
    </row>
    <row r="270" spans="1:17" s="104" customFormat="1" ht="20.399999999999999" x14ac:dyDescent="0.25">
      <c r="A270" s="127" t="s">
        <v>712</v>
      </c>
      <c r="B270" s="128" t="s">
        <v>517</v>
      </c>
      <c r="C270" s="128" t="s">
        <v>518</v>
      </c>
      <c r="D270" s="127" t="s">
        <v>519</v>
      </c>
      <c r="E270" s="128"/>
      <c r="F270" s="128"/>
      <c r="G270" s="127" t="s">
        <v>520</v>
      </c>
      <c r="H270" s="127" t="s">
        <v>520</v>
      </c>
      <c r="I270" s="127"/>
      <c r="J270" s="128"/>
      <c r="K270" s="128"/>
      <c r="L270" s="128"/>
      <c r="M270" s="336">
        <v>0</v>
      </c>
      <c r="N270" s="102">
        <v>0</v>
      </c>
      <c r="O270" s="336">
        <f t="shared" ref="O270:O333" si="18">SUM(N270)*0.9684</f>
        <v>0</v>
      </c>
      <c r="P270" s="104" t="s">
        <v>874</v>
      </c>
    </row>
    <row r="271" spans="1:17" s="104" customFormat="1" ht="20.399999999999999" x14ac:dyDescent="0.25">
      <c r="A271" s="127" t="s">
        <v>713</v>
      </c>
      <c r="B271" s="128" t="s">
        <v>517</v>
      </c>
      <c r="C271" s="128" t="s">
        <v>518</v>
      </c>
      <c r="D271" s="127" t="s">
        <v>519</v>
      </c>
      <c r="E271" s="128"/>
      <c r="F271" s="128"/>
      <c r="G271" s="127" t="s">
        <v>520</v>
      </c>
      <c r="H271" s="127" t="s">
        <v>520</v>
      </c>
      <c r="I271" s="127"/>
      <c r="J271" s="128"/>
      <c r="K271" s="128"/>
      <c r="L271" s="128"/>
      <c r="M271" s="336">
        <v>0</v>
      </c>
      <c r="N271" s="102">
        <v>0</v>
      </c>
      <c r="O271" s="336">
        <f t="shared" si="18"/>
        <v>0</v>
      </c>
      <c r="P271" s="104" t="s">
        <v>874</v>
      </c>
    </row>
    <row r="272" spans="1:17" s="104" customFormat="1" ht="20.399999999999999" x14ac:dyDescent="0.25">
      <c r="A272" s="127" t="s">
        <v>714</v>
      </c>
      <c r="B272" s="128" t="s">
        <v>517</v>
      </c>
      <c r="C272" s="128" t="s">
        <v>518</v>
      </c>
      <c r="D272" s="127" t="s">
        <v>519</v>
      </c>
      <c r="E272" s="128"/>
      <c r="F272" s="128"/>
      <c r="G272" s="127" t="s">
        <v>520</v>
      </c>
      <c r="H272" s="127" t="s">
        <v>520</v>
      </c>
      <c r="I272" s="127"/>
      <c r="J272" s="128"/>
      <c r="K272" s="128"/>
      <c r="L272" s="128"/>
      <c r="M272" s="336">
        <v>0</v>
      </c>
      <c r="N272" s="102">
        <v>0</v>
      </c>
      <c r="O272" s="336">
        <f t="shared" si="18"/>
        <v>0</v>
      </c>
      <c r="P272" s="104" t="s">
        <v>874</v>
      </c>
    </row>
    <row r="273" spans="1:16" s="104" customFormat="1" ht="20.399999999999999" x14ac:dyDescent="0.25">
      <c r="A273" s="127" t="s">
        <v>715</v>
      </c>
      <c r="B273" s="128" t="s">
        <v>517</v>
      </c>
      <c r="C273" s="128" t="s">
        <v>518</v>
      </c>
      <c r="D273" s="127" t="s">
        <v>519</v>
      </c>
      <c r="E273" s="128"/>
      <c r="F273" s="128"/>
      <c r="G273" s="127" t="s">
        <v>520</v>
      </c>
      <c r="H273" s="127" t="s">
        <v>520</v>
      </c>
      <c r="I273" s="127"/>
      <c r="J273" s="128"/>
      <c r="K273" s="128"/>
      <c r="L273" s="128"/>
      <c r="M273" s="336">
        <v>0</v>
      </c>
      <c r="N273" s="102">
        <v>0</v>
      </c>
      <c r="O273" s="336">
        <f t="shared" si="18"/>
        <v>0</v>
      </c>
      <c r="P273" s="104" t="s">
        <v>874</v>
      </c>
    </row>
    <row r="274" spans="1:16" s="104" customFormat="1" ht="20.399999999999999" x14ac:dyDescent="0.25">
      <c r="A274" s="127" t="s">
        <v>716</v>
      </c>
      <c r="B274" s="128" t="s">
        <v>517</v>
      </c>
      <c r="C274" s="128" t="s">
        <v>518</v>
      </c>
      <c r="D274" s="127" t="s">
        <v>519</v>
      </c>
      <c r="E274" s="128"/>
      <c r="F274" s="128"/>
      <c r="G274" s="127" t="s">
        <v>520</v>
      </c>
      <c r="H274" s="127" t="s">
        <v>520</v>
      </c>
      <c r="I274" s="127"/>
      <c r="J274" s="128"/>
      <c r="K274" s="128"/>
      <c r="L274" s="128"/>
      <c r="M274" s="336">
        <v>0</v>
      </c>
      <c r="N274" s="102">
        <v>0</v>
      </c>
      <c r="O274" s="336">
        <f t="shared" si="18"/>
        <v>0</v>
      </c>
      <c r="P274" s="104" t="s">
        <v>874</v>
      </c>
    </row>
    <row r="275" spans="1:16" s="104" customFormat="1" ht="20.399999999999999" x14ac:dyDescent="0.25">
      <c r="A275" s="127" t="s">
        <v>717</v>
      </c>
      <c r="B275" s="128" t="s">
        <v>517</v>
      </c>
      <c r="C275" s="128" t="s">
        <v>518</v>
      </c>
      <c r="D275" s="127" t="s">
        <v>519</v>
      </c>
      <c r="E275" s="128"/>
      <c r="F275" s="128"/>
      <c r="G275" s="127" t="s">
        <v>520</v>
      </c>
      <c r="H275" s="127" t="s">
        <v>520</v>
      </c>
      <c r="I275" s="127"/>
      <c r="J275" s="128"/>
      <c r="K275" s="128"/>
      <c r="L275" s="128"/>
      <c r="M275" s="336">
        <v>0</v>
      </c>
      <c r="N275" s="102">
        <v>0</v>
      </c>
      <c r="O275" s="336">
        <f t="shared" si="18"/>
        <v>0</v>
      </c>
      <c r="P275" s="104" t="s">
        <v>874</v>
      </c>
    </row>
    <row r="276" spans="1:16" s="104" customFormat="1" ht="20.399999999999999" x14ac:dyDescent="0.25">
      <c r="A276" s="127" t="s">
        <v>718</v>
      </c>
      <c r="B276" s="128" t="s">
        <v>517</v>
      </c>
      <c r="C276" s="128" t="s">
        <v>518</v>
      </c>
      <c r="D276" s="127" t="s">
        <v>519</v>
      </c>
      <c r="E276" s="128"/>
      <c r="F276" s="128"/>
      <c r="G276" s="127" t="s">
        <v>520</v>
      </c>
      <c r="H276" s="127" t="s">
        <v>520</v>
      </c>
      <c r="I276" s="127"/>
      <c r="J276" s="128"/>
      <c r="K276" s="128"/>
      <c r="L276" s="128"/>
      <c r="M276" s="336">
        <v>0</v>
      </c>
      <c r="N276" s="102">
        <v>0</v>
      </c>
      <c r="O276" s="336">
        <f t="shared" si="18"/>
        <v>0</v>
      </c>
      <c r="P276" s="104" t="s">
        <v>874</v>
      </c>
    </row>
    <row r="277" spans="1:16" s="104" customFormat="1" ht="20.399999999999999" x14ac:dyDescent="0.25">
      <c r="A277" s="127" t="s">
        <v>719</v>
      </c>
      <c r="B277" s="128" t="s">
        <v>517</v>
      </c>
      <c r="C277" s="128" t="s">
        <v>518</v>
      </c>
      <c r="D277" s="127" t="s">
        <v>519</v>
      </c>
      <c r="E277" s="128"/>
      <c r="F277" s="128"/>
      <c r="G277" s="127" t="s">
        <v>520</v>
      </c>
      <c r="H277" s="127" t="s">
        <v>520</v>
      </c>
      <c r="I277" s="127"/>
      <c r="J277" s="128"/>
      <c r="K277" s="128"/>
      <c r="L277" s="128"/>
      <c r="M277" s="336">
        <v>0</v>
      </c>
      <c r="N277" s="102">
        <v>0</v>
      </c>
      <c r="O277" s="336">
        <f t="shared" si="18"/>
        <v>0</v>
      </c>
      <c r="P277" s="104" t="s">
        <v>874</v>
      </c>
    </row>
    <row r="278" spans="1:16" s="104" customFormat="1" ht="20.399999999999999" x14ac:dyDescent="0.25">
      <c r="A278" s="127" t="s">
        <v>720</v>
      </c>
      <c r="B278" s="128" t="s">
        <v>517</v>
      </c>
      <c r="C278" s="128" t="s">
        <v>518</v>
      </c>
      <c r="D278" s="127" t="s">
        <v>519</v>
      </c>
      <c r="E278" s="128"/>
      <c r="F278" s="128"/>
      <c r="G278" s="127" t="s">
        <v>520</v>
      </c>
      <c r="H278" s="127" t="s">
        <v>520</v>
      </c>
      <c r="I278" s="127"/>
      <c r="J278" s="128"/>
      <c r="K278" s="128"/>
      <c r="L278" s="128"/>
      <c r="M278" s="336">
        <v>0</v>
      </c>
      <c r="N278" s="102">
        <v>0</v>
      </c>
      <c r="O278" s="336">
        <f t="shared" si="18"/>
        <v>0</v>
      </c>
      <c r="P278" s="104" t="s">
        <v>874</v>
      </c>
    </row>
    <row r="279" spans="1:16" s="104" customFormat="1" ht="10.199999999999999" x14ac:dyDescent="0.25">
      <c r="A279" s="118" t="s">
        <v>721</v>
      </c>
      <c r="B279" s="119" t="s">
        <v>558</v>
      </c>
      <c r="C279" s="119" t="s">
        <v>559</v>
      </c>
      <c r="D279" s="118" t="s">
        <v>560</v>
      </c>
      <c r="E279" s="118" t="s">
        <v>413</v>
      </c>
      <c r="F279" s="118" t="s">
        <v>253</v>
      </c>
      <c r="G279" s="118" t="s">
        <v>414</v>
      </c>
      <c r="H279" s="118" t="s">
        <v>415</v>
      </c>
      <c r="I279" s="118"/>
      <c r="J279" s="118" t="s">
        <v>416</v>
      </c>
      <c r="K279" s="118" t="s">
        <v>257</v>
      </c>
      <c r="L279" s="119" t="s">
        <v>561</v>
      </c>
      <c r="M279" s="336">
        <v>0</v>
      </c>
      <c r="N279" s="102">
        <v>0</v>
      </c>
      <c r="O279" s="336">
        <f t="shared" si="18"/>
        <v>0</v>
      </c>
      <c r="P279" s="104" t="s">
        <v>874</v>
      </c>
    </row>
    <row r="280" spans="1:16" s="104" customFormat="1" ht="10.199999999999999" x14ac:dyDescent="0.25">
      <c r="A280" s="118" t="s">
        <v>722</v>
      </c>
      <c r="B280" s="119" t="s">
        <v>558</v>
      </c>
      <c r="C280" s="119" t="s">
        <v>559</v>
      </c>
      <c r="D280" s="118" t="s">
        <v>560</v>
      </c>
      <c r="E280" s="118" t="s">
        <v>413</v>
      </c>
      <c r="F280" s="118" t="s">
        <v>253</v>
      </c>
      <c r="G280" s="118" t="s">
        <v>414</v>
      </c>
      <c r="H280" s="118" t="s">
        <v>415</v>
      </c>
      <c r="I280" s="118"/>
      <c r="J280" s="118" t="s">
        <v>416</v>
      </c>
      <c r="K280" s="118" t="s">
        <v>257</v>
      </c>
      <c r="L280" s="119" t="s">
        <v>561</v>
      </c>
      <c r="M280" s="336">
        <v>0</v>
      </c>
      <c r="N280" s="102">
        <v>0</v>
      </c>
      <c r="O280" s="336">
        <f t="shared" si="18"/>
        <v>0</v>
      </c>
      <c r="P280" s="104" t="s">
        <v>874</v>
      </c>
    </row>
    <row r="281" spans="1:16" s="104" customFormat="1" ht="20.399999999999999" x14ac:dyDescent="0.25">
      <c r="A281" s="121" t="s">
        <v>723</v>
      </c>
      <c r="B281" s="122" t="s">
        <v>427</v>
      </c>
      <c r="C281" s="122" t="s">
        <v>564</v>
      </c>
      <c r="D281" s="121" t="s">
        <v>429</v>
      </c>
      <c r="E281" s="123">
        <v>54</v>
      </c>
      <c r="F281" s="121" t="s">
        <v>253</v>
      </c>
      <c r="G281" s="121" t="s">
        <v>565</v>
      </c>
      <c r="H281" s="121" t="s">
        <v>565</v>
      </c>
      <c r="I281" s="121"/>
      <c r="J281" s="121" t="s">
        <v>416</v>
      </c>
      <c r="K281" s="122"/>
      <c r="L281" s="122" t="s">
        <v>431</v>
      </c>
      <c r="M281" s="336">
        <v>0</v>
      </c>
      <c r="N281" s="102">
        <v>0</v>
      </c>
      <c r="O281" s="336">
        <f t="shared" si="18"/>
        <v>0</v>
      </c>
      <c r="P281" s="104" t="s">
        <v>874</v>
      </c>
    </row>
    <row r="282" spans="1:16" s="104" customFormat="1" ht="20.399999999999999" x14ac:dyDescent="0.25">
      <c r="A282" s="121" t="s">
        <v>724</v>
      </c>
      <c r="B282" s="122" t="s">
        <v>427</v>
      </c>
      <c r="C282" s="122" t="s">
        <v>564</v>
      </c>
      <c r="D282" s="121" t="s">
        <v>429</v>
      </c>
      <c r="E282" s="123">
        <v>54</v>
      </c>
      <c r="F282" s="121" t="s">
        <v>253</v>
      </c>
      <c r="G282" s="121" t="s">
        <v>565</v>
      </c>
      <c r="H282" s="121" t="s">
        <v>565</v>
      </c>
      <c r="I282" s="121"/>
      <c r="J282" s="121" t="s">
        <v>416</v>
      </c>
      <c r="K282" s="122"/>
      <c r="L282" s="122" t="s">
        <v>431</v>
      </c>
      <c r="M282" s="336">
        <v>0</v>
      </c>
      <c r="N282" s="102">
        <v>0</v>
      </c>
      <c r="O282" s="336">
        <f t="shared" si="18"/>
        <v>0</v>
      </c>
      <c r="P282" s="104" t="s">
        <v>874</v>
      </c>
    </row>
    <row r="283" spans="1:16" s="104" customFormat="1" ht="20.399999999999999" x14ac:dyDescent="0.25">
      <c r="A283" s="121" t="s">
        <v>725</v>
      </c>
      <c r="B283" s="122" t="s">
        <v>427</v>
      </c>
      <c r="C283" s="122" t="s">
        <v>564</v>
      </c>
      <c r="D283" s="121" t="s">
        <v>429</v>
      </c>
      <c r="E283" s="123">
        <v>54</v>
      </c>
      <c r="F283" s="121" t="s">
        <v>253</v>
      </c>
      <c r="G283" s="121" t="s">
        <v>565</v>
      </c>
      <c r="H283" s="121" t="s">
        <v>565</v>
      </c>
      <c r="I283" s="121"/>
      <c r="J283" s="121" t="s">
        <v>416</v>
      </c>
      <c r="K283" s="122"/>
      <c r="L283" s="122" t="s">
        <v>431</v>
      </c>
      <c r="M283" s="336">
        <v>0</v>
      </c>
      <c r="N283" s="102">
        <v>0</v>
      </c>
      <c r="O283" s="336">
        <f t="shared" si="18"/>
        <v>0</v>
      </c>
      <c r="P283" s="104" t="s">
        <v>874</v>
      </c>
    </row>
    <row r="284" spans="1:16" s="104" customFormat="1" ht="20.399999999999999" x14ac:dyDescent="0.25">
      <c r="A284" s="121" t="s">
        <v>726</v>
      </c>
      <c r="B284" s="122" t="s">
        <v>427</v>
      </c>
      <c r="C284" s="122" t="s">
        <v>564</v>
      </c>
      <c r="D284" s="121" t="s">
        <v>429</v>
      </c>
      <c r="E284" s="123">
        <v>54</v>
      </c>
      <c r="F284" s="121" t="s">
        <v>253</v>
      </c>
      <c r="G284" s="121" t="s">
        <v>565</v>
      </c>
      <c r="H284" s="121" t="s">
        <v>565</v>
      </c>
      <c r="I284" s="121"/>
      <c r="J284" s="121" t="s">
        <v>416</v>
      </c>
      <c r="K284" s="122"/>
      <c r="L284" s="122" t="s">
        <v>431</v>
      </c>
      <c r="M284" s="336">
        <v>0</v>
      </c>
      <c r="N284" s="102">
        <v>0</v>
      </c>
      <c r="O284" s="336">
        <f t="shared" si="18"/>
        <v>0</v>
      </c>
      <c r="P284" s="104" t="s">
        <v>874</v>
      </c>
    </row>
    <row r="285" spans="1:16" s="104" customFormat="1" ht="20.399999999999999" x14ac:dyDescent="0.25">
      <c r="A285" s="121" t="s">
        <v>727</v>
      </c>
      <c r="B285" s="122" t="s">
        <v>427</v>
      </c>
      <c r="C285" s="122" t="s">
        <v>570</v>
      </c>
      <c r="D285" s="121" t="s">
        <v>429</v>
      </c>
      <c r="E285" s="123">
        <v>54</v>
      </c>
      <c r="F285" s="121" t="s">
        <v>253</v>
      </c>
      <c r="G285" s="121" t="s">
        <v>565</v>
      </c>
      <c r="H285" s="121" t="s">
        <v>565</v>
      </c>
      <c r="I285" s="121"/>
      <c r="J285" s="121" t="s">
        <v>416</v>
      </c>
      <c r="K285" s="122"/>
      <c r="L285" s="122" t="s">
        <v>431</v>
      </c>
      <c r="M285" s="336">
        <v>0</v>
      </c>
      <c r="N285" s="102">
        <v>0</v>
      </c>
      <c r="O285" s="336">
        <f t="shared" si="18"/>
        <v>0</v>
      </c>
      <c r="P285" s="104" t="s">
        <v>874</v>
      </c>
    </row>
    <row r="286" spans="1:16" s="104" customFormat="1" ht="20.399999999999999" x14ac:dyDescent="0.25">
      <c r="A286" s="121" t="s">
        <v>728</v>
      </c>
      <c r="B286" s="122" t="s">
        <v>427</v>
      </c>
      <c r="C286" s="122" t="s">
        <v>570</v>
      </c>
      <c r="D286" s="121" t="s">
        <v>429</v>
      </c>
      <c r="E286" s="123">
        <v>54</v>
      </c>
      <c r="F286" s="121" t="s">
        <v>253</v>
      </c>
      <c r="G286" s="121" t="s">
        <v>565</v>
      </c>
      <c r="H286" s="121" t="s">
        <v>565</v>
      </c>
      <c r="I286" s="121"/>
      <c r="J286" s="121" t="s">
        <v>416</v>
      </c>
      <c r="K286" s="122"/>
      <c r="L286" s="122" t="s">
        <v>431</v>
      </c>
      <c r="M286" s="336">
        <v>0</v>
      </c>
      <c r="N286" s="102">
        <v>0</v>
      </c>
      <c r="O286" s="336">
        <f t="shared" si="18"/>
        <v>0</v>
      </c>
      <c r="P286" s="104" t="s">
        <v>874</v>
      </c>
    </row>
    <row r="287" spans="1:16" s="104" customFormat="1" ht="20.399999999999999" x14ac:dyDescent="0.25">
      <c r="A287" s="121" t="s">
        <v>729</v>
      </c>
      <c r="B287" s="122" t="s">
        <v>427</v>
      </c>
      <c r="C287" s="122" t="s">
        <v>570</v>
      </c>
      <c r="D287" s="121" t="s">
        <v>429</v>
      </c>
      <c r="E287" s="123">
        <v>54</v>
      </c>
      <c r="F287" s="121" t="s">
        <v>253</v>
      </c>
      <c r="G287" s="121" t="s">
        <v>565</v>
      </c>
      <c r="H287" s="121" t="s">
        <v>565</v>
      </c>
      <c r="I287" s="121"/>
      <c r="J287" s="121" t="s">
        <v>416</v>
      </c>
      <c r="K287" s="122"/>
      <c r="L287" s="122" t="s">
        <v>431</v>
      </c>
      <c r="M287" s="336">
        <v>0</v>
      </c>
      <c r="N287" s="102">
        <v>0</v>
      </c>
      <c r="O287" s="336">
        <f t="shared" si="18"/>
        <v>0</v>
      </c>
      <c r="P287" s="104" t="s">
        <v>874</v>
      </c>
    </row>
    <row r="288" spans="1:16" s="104" customFormat="1" ht="20.399999999999999" x14ac:dyDescent="0.25">
      <c r="A288" s="121" t="s">
        <v>730</v>
      </c>
      <c r="B288" s="122" t="s">
        <v>427</v>
      </c>
      <c r="C288" s="122" t="s">
        <v>574</v>
      </c>
      <c r="D288" s="121" t="s">
        <v>429</v>
      </c>
      <c r="E288" s="123">
        <v>54</v>
      </c>
      <c r="F288" s="121" t="s">
        <v>253</v>
      </c>
      <c r="G288" s="121" t="s">
        <v>565</v>
      </c>
      <c r="H288" s="121" t="s">
        <v>565</v>
      </c>
      <c r="I288" s="121"/>
      <c r="J288" s="121" t="s">
        <v>416</v>
      </c>
      <c r="K288" s="122"/>
      <c r="L288" s="122" t="s">
        <v>575</v>
      </c>
      <c r="M288" s="336">
        <v>0</v>
      </c>
      <c r="N288" s="102">
        <v>0</v>
      </c>
      <c r="O288" s="336">
        <f t="shared" si="18"/>
        <v>0</v>
      </c>
      <c r="P288" s="104" t="s">
        <v>874</v>
      </c>
    </row>
    <row r="289" spans="1:17" s="104" customFormat="1" ht="20.399999999999999" x14ac:dyDescent="0.25">
      <c r="A289" s="121" t="s">
        <v>731</v>
      </c>
      <c r="B289" s="122" t="s">
        <v>427</v>
      </c>
      <c r="C289" s="122" t="s">
        <v>574</v>
      </c>
      <c r="D289" s="121" t="s">
        <v>429</v>
      </c>
      <c r="E289" s="123">
        <v>54</v>
      </c>
      <c r="F289" s="121" t="s">
        <v>253</v>
      </c>
      <c r="G289" s="121" t="s">
        <v>565</v>
      </c>
      <c r="H289" s="121" t="s">
        <v>565</v>
      </c>
      <c r="I289" s="121"/>
      <c r="J289" s="121" t="s">
        <v>416</v>
      </c>
      <c r="K289" s="122"/>
      <c r="L289" s="122" t="s">
        <v>575</v>
      </c>
      <c r="M289" s="336">
        <v>0</v>
      </c>
      <c r="N289" s="102">
        <v>0</v>
      </c>
      <c r="O289" s="336">
        <f t="shared" si="18"/>
        <v>0</v>
      </c>
      <c r="P289" s="104" t="s">
        <v>874</v>
      </c>
    </row>
    <row r="290" spans="1:17" s="104" customFormat="1" ht="20.399999999999999" x14ac:dyDescent="0.25">
      <c r="A290" s="121" t="s">
        <v>732</v>
      </c>
      <c r="B290" s="122" t="s">
        <v>427</v>
      </c>
      <c r="C290" s="122" t="s">
        <v>574</v>
      </c>
      <c r="D290" s="121" t="s">
        <v>429</v>
      </c>
      <c r="E290" s="123">
        <v>54</v>
      </c>
      <c r="F290" s="121" t="s">
        <v>253</v>
      </c>
      <c r="G290" s="121" t="s">
        <v>565</v>
      </c>
      <c r="H290" s="121" t="s">
        <v>565</v>
      </c>
      <c r="I290" s="121"/>
      <c r="J290" s="121" t="s">
        <v>416</v>
      </c>
      <c r="K290" s="122"/>
      <c r="L290" s="122" t="s">
        <v>575</v>
      </c>
      <c r="M290" s="336">
        <v>0</v>
      </c>
      <c r="N290" s="102">
        <v>0</v>
      </c>
      <c r="O290" s="336">
        <f t="shared" si="18"/>
        <v>0</v>
      </c>
      <c r="P290" s="104" t="s">
        <v>874</v>
      </c>
    </row>
    <row r="291" spans="1:17" s="104" customFormat="1" ht="20.399999999999999" x14ac:dyDescent="0.25">
      <c r="A291" s="100" t="s">
        <v>733</v>
      </c>
      <c r="B291" s="101" t="s">
        <v>579</v>
      </c>
      <c r="C291" s="101" t="s">
        <v>580</v>
      </c>
      <c r="D291" s="100" t="s">
        <v>581</v>
      </c>
      <c r="E291" s="114">
        <v>54</v>
      </c>
      <c r="F291" s="101"/>
      <c r="G291" s="100" t="s">
        <v>254</v>
      </c>
      <c r="H291" s="100" t="s">
        <v>254</v>
      </c>
      <c r="I291" s="100" t="s">
        <v>255</v>
      </c>
      <c r="J291" s="100" t="s">
        <v>256</v>
      </c>
      <c r="K291" s="101"/>
      <c r="L291" s="101" t="s">
        <v>582</v>
      </c>
      <c r="M291" s="355">
        <v>561.94000000000005</v>
      </c>
      <c r="N291" s="245">
        <v>609.07000000000005</v>
      </c>
      <c r="O291" s="245">
        <v>630.41999999999996</v>
      </c>
      <c r="P291" s="246" t="s">
        <v>1653</v>
      </c>
      <c r="Q291" s="338"/>
    </row>
    <row r="292" spans="1:17" s="104" customFormat="1" ht="10.199999999999999" x14ac:dyDescent="0.25">
      <c r="A292" s="100" t="s">
        <v>734</v>
      </c>
      <c r="B292" s="101" t="s">
        <v>473</v>
      </c>
      <c r="C292" s="101" t="s">
        <v>474</v>
      </c>
      <c r="D292" s="113" t="s">
        <v>877</v>
      </c>
      <c r="E292" s="114">
        <v>54</v>
      </c>
      <c r="F292" s="101"/>
      <c r="G292" s="100" t="s">
        <v>254</v>
      </c>
      <c r="H292" s="100" t="s">
        <v>254</v>
      </c>
      <c r="I292" s="100"/>
      <c r="J292" s="100" t="s">
        <v>416</v>
      </c>
      <c r="K292" s="101"/>
      <c r="L292" s="101" t="s">
        <v>584</v>
      </c>
      <c r="M292" s="336">
        <f t="shared" ref="M292" si="19">SUM(O292)</f>
        <v>202.72485600000002</v>
      </c>
      <c r="N292" s="245">
        <v>209.34</v>
      </c>
      <c r="O292" s="336">
        <f t="shared" si="18"/>
        <v>202.72485600000002</v>
      </c>
      <c r="P292" s="338" t="s">
        <v>1378</v>
      </c>
    </row>
    <row r="293" spans="1:17" s="104" customFormat="1" ht="20.399999999999999" x14ac:dyDescent="0.25">
      <c r="A293" s="100" t="s">
        <v>735</v>
      </c>
      <c r="B293" s="101" t="s">
        <v>586</v>
      </c>
      <c r="C293" s="101" t="s">
        <v>435</v>
      </c>
      <c r="D293" s="100" t="s">
        <v>587</v>
      </c>
      <c r="E293" s="114">
        <v>44</v>
      </c>
      <c r="F293" s="101"/>
      <c r="G293" s="100" t="s">
        <v>254</v>
      </c>
      <c r="H293" s="100" t="s">
        <v>254</v>
      </c>
      <c r="I293" s="100"/>
      <c r="J293" s="101"/>
      <c r="K293" s="101"/>
      <c r="L293" s="101" t="s">
        <v>588</v>
      </c>
      <c r="M293" s="355">
        <v>499.07</v>
      </c>
      <c r="N293" s="245">
        <v>543.91</v>
      </c>
      <c r="O293" s="245">
        <v>565.22</v>
      </c>
      <c r="P293" s="246" t="s">
        <v>1653</v>
      </c>
      <c r="Q293" s="338"/>
    </row>
    <row r="294" spans="1:17" s="104" customFormat="1" ht="20.399999999999999" x14ac:dyDescent="0.25">
      <c r="A294" s="100" t="s">
        <v>736</v>
      </c>
      <c r="B294" s="101" t="s">
        <v>579</v>
      </c>
      <c r="C294" s="101" t="s">
        <v>590</v>
      </c>
      <c r="D294" s="100" t="s">
        <v>581</v>
      </c>
      <c r="E294" s="114">
        <v>54</v>
      </c>
      <c r="F294" s="101"/>
      <c r="G294" s="100" t="s">
        <v>254</v>
      </c>
      <c r="H294" s="100" t="s">
        <v>254</v>
      </c>
      <c r="I294" s="100" t="s">
        <v>255</v>
      </c>
      <c r="J294" s="100" t="s">
        <v>416</v>
      </c>
      <c r="K294" s="100" t="s">
        <v>257</v>
      </c>
      <c r="L294" s="101" t="s">
        <v>588</v>
      </c>
      <c r="M294" s="355">
        <v>526.02</v>
      </c>
      <c r="N294" s="245">
        <v>573.15</v>
      </c>
      <c r="O294" s="245">
        <v>594.5</v>
      </c>
      <c r="P294" s="246" t="s">
        <v>1653</v>
      </c>
      <c r="Q294" s="338"/>
    </row>
    <row r="295" spans="1:17" s="104" customFormat="1" ht="20.399999999999999" x14ac:dyDescent="0.25">
      <c r="A295" s="100" t="s">
        <v>737</v>
      </c>
      <c r="B295" s="101" t="s">
        <v>579</v>
      </c>
      <c r="C295" s="101" t="s">
        <v>592</v>
      </c>
      <c r="D295" s="100" t="s">
        <v>587</v>
      </c>
      <c r="E295" s="114">
        <v>54</v>
      </c>
      <c r="F295" s="101"/>
      <c r="G295" s="100" t="s">
        <v>254</v>
      </c>
      <c r="H295" s="100" t="s">
        <v>254</v>
      </c>
      <c r="I295" s="100"/>
      <c r="J295" s="100" t="s">
        <v>256</v>
      </c>
      <c r="K295" s="101"/>
      <c r="L295" s="101" t="s">
        <v>588</v>
      </c>
      <c r="M295" s="355">
        <v>537.57000000000005</v>
      </c>
      <c r="N295" s="245">
        <v>583.63</v>
      </c>
      <c r="O295" s="245">
        <v>604.76</v>
      </c>
      <c r="P295" s="246" t="s">
        <v>1653</v>
      </c>
      <c r="Q295" s="338"/>
    </row>
    <row r="296" spans="1:17" s="104" customFormat="1" ht="10.199999999999999" x14ac:dyDescent="0.25">
      <c r="A296" s="100" t="s">
        <v>738</v>
      </c>
      <c r="B296" s="101" t="s">
        <v>399</v>
      </c>
      <c r="C296" s="101" t="s">
        <v>594</v>
      </c>
      <c r="D296" s="113" t="s">
        <v>875</v>
      </c>
      <c r="E296" s="114">
        <v>54</v>
      </c>
      <c r="F296" s="101"/>
      <c r="G296" s="100" t="s">
        <v>254</v>
      </c>
      <c r="H296" s="100" t="s">
        <v>254</v>
      </c>
      <c r="I296" s="100"/>
      <c r="J296" s="101"/>
      <c r="K296" s="101"/>
      <c r="L296" s="101" t="s">
        <v>595</v>
      </c>
      <c r="M296" s="336">
        <f t="shared" ref="M296" si="20">SUM(O296)</f>
        <v>182.34972000000002</v>
      </c>
      <c r="N296" s="245">
        <v>188.3</v>
      </c>
      <c r="O296" s="336">
        <f t="shared" si="18"/>
        <v>182.34972000000002</v>
      </c>
      <c r="P296" s="338" t="s">
        <v>1378</v>
      </c>
    </row>
    <row r="297" spans="1:17" s="104" customFormat="1" ht="20.399999999999999" x14ac:dyDescent="0.25">
      <c r="A297" s="130" t="s">
        <v>739</v>
      </c>
      <c r="B297" s="121" t="s">
        <v>427</v>
      </c>
      <c r="C297" s="131" t="s">
        <v>597</v>
      </c>
      <c r="D297" s="121" t="s">
        <v>429</v>
      </c>
      <c r="E297" s="123">
        <v>54</v>
      </c>
      <c r="F297" s="121" t="s">
        <v>253</v>
      </c>
      <c r="G297" s="121" t="s">
        <v>565</v>
      </c>
      <c r="H297" s="121" t="s">
        <v>565</v>
      </c>
      <c r="I297" s="121"/>
      <c r="J297" s="121" t="s">
        <v>598</v>
      </c>
      <c r="K297" s="122"/>
      <c r="L297" s="122" t="s">
        <v>431</v>
      </c>
      <c r="M297" s="336">
        <v>0</v>
      </c>
      <c r="N297" s="102">
        <v>0</v>
      </c>
      <c r="O297" s="336">
        <f t="shared" si="18"/>
        <v>0</v>
      </c>
      <c r="P297" s="104" t="s">
        <v>874</v>
      </c>
    </row>
    <row r="298" spans="1:17" s="104" customFormat="1" ht="20.399999999999999" x14ac:dyDescent="0.25">
      <c r="A298" s="100" t="s">
        <v>740</v>
      </c>
      <c r="B298" s="100" t="s">
        <v>579</v>
      </c>
      <c r="C298" s="101" t="s">
        <v>580</v>
      </c>
      <c r="D298" s="100" t="s">
        <v>600</v>
      </c>
      <c r="E298" s="114">
        <v>44</v>
      </c>
      <c r="F298" s="101"/>
      <c r="G298" s="100" t="s">
        <v>254</v>
      </c>
      <c r="H298" s="100" t="s">
        <v>254</v>
      </c>
      <c r="I298" s="100" t="s">
        <v>255</v>
      </c>
      <c r="J298" s="101"/>
      <c r="K298" s="101"/>
      <c r="L298" s="101" t="s">
        <v>601</v>
      </c>
      <c r="M298" s="355">
        <v>499.07</v>
      </c>
      <c r="N298" s="245">
        <v>543.91</v>
      </c>
      <c r="O298" s="245">
        <v>565.22</v>
      </c>
      <c r="P298" s="246" t="s">
        <v>1653</v>
      </c>
      <c r="Q298" s="338"/>
    </row>
    <row r="299" spans="1:17" s="104" customFormat="1" ht="20.399999999999999" x14ac:dyDescent="0.25">
      <c r="A299" s="100" t="s">
        <v>741</v>
      </c>
      <c r="B299" s="100" t="s">
        <v>362</v>
      </c>
      <c r="C299" s="101" t="s">
        <v>603</v>
      </c>
      <c r="D299" s="100" t="s">
        <v>604</v>
      </c>
      <c r="E299" s="114">
        <v>54</v>
      </c>
      <c r="F299" s="100" t="s">
        <v>253</v>
      </c>
      <c r="G299" s="100" t="s">
        <v>254</v>
      </c>
      <c r="H299" s="100" t="s">
        <v>254</v>
      </c>
      <c r="I299" s="100"/>
      <c r="J299" s="100" t="s">
        <v>416</v>
      </c>
      <c r="K299" s="101"/>
      <c r="L299" s="101" t="s">
        <v>605</v>
      </c>
      <c r="M299" s="355">
        <v>458.28</v>
      </c>
      <c r="N299" s="245">
        <v>487.33</v>
      </c>
      <c r="O299" s="245">
        <v>508.32</v>
      </c>
      <c r="P299" s="246" t="s">
        <v>1651</v>
      </c>
      <c r="Q299" s="338"/>
    </row>
    <row r="300" spans="1:17" s="104" customFormat="1" ht="20.399999999999999" x14ac:dyDescent="0.25">
      <c r="A300" s="100" t="s">
        <v>742</v>
      </c>
      <c r="B300" s="100" t="s">
        <v>362</v>
      </c>
      <c r="C300" s="101" t="s">
        <v>603</v>
      </c>
      <c r="D300" s="100" t="s">
        <v>604</v>
      </c>
      <c r="E300" s="114">
        <v>54</v>
      </c>
      <c r="F300" s="100" t="s">
        <v>253</v>
      </c>
      <c r="G300" s="100" t="s">
        <v>254</v>
      </c>
      <c r="H300" s="100" t="s">
        <v>254</v>
      </c>
      <c r="I300" s="100"/>
      <c r="J300" s="100" t="s">
        <v>416</v>
      </c>
      <c r="K300" s="101"/>
      <c r="L300" s="101" t="s">
        <v>605</v>
      </c>
      <c r="M300" s="355">
        <v>458.28</v>
      </c>
      <c r="N300" s="245">
        <v>487.33</v>
      </c>
      <c r="O300" s="245">
        <v>508.32</v>
      </c>
      <c r="P300" s="246" t="s">
        <v>1651</v>
      </c>
      <c r="Q300" s="338"/>
    </row>
    <row r="301" spans="1:17" s="104" customFormat="1" ht="20.399999999999999" x14ac:dyDescent="0.25">
      <c r="A301" s="100" t="s">
        <v>743</v>
      </c>
      <c r="B301" s="100" t="s">
        <v>579</v>
      </c>
      <c r="C301" s="101" t="s">
        <v>608</v>
      </c>
      <c r="D301" s="100" t="s">
        <v>600</v>
      </c>
      <c r="E301" s="114">
        <v>44</v>
      </c>
      <c r="F301" s="101"/>
      <c r="G301" s="100" t="s">
        <v>254</v>
      </c>
      <c r="H301" s="100" t="s">
        <v>254</v>
      </c>
      <c r="I301" s="100"/>
      <c r="J301" s="101"/>
      <c r="K301" s="101"/>
      <c r="L301" s="101" t="s">
        <v>609</v>
      </c>
      <c r="M301" s="355">
        <v>499.07</v>
      </c>
      <c r="N301" s="245">
        <v>543.91</v>
      </c>
      <c r="O301" s="245">
        <v>565.22</v>
      </c>
      <c r="P301" s="246" t="s">
        <v>1653</v>
      </c>
      <c r="Q301" s="338"/>
    </row>
    <row r="302" spans="1:17" s="104" customFormat="1" ht="20.399999999999999" x14ac:dyDescent="0.25">
      <c r="A302" s="121" t="s">
        <v>744</v>
      </c>
      <c r="B302" s="121" t="s">
        <v>427</v>
      </c>
      <c r="C302" s="122" t="s">
        <v>611</v>
      </c>
      <c r="D302" s="121" t="s">
        <v>429</v>
      </c>
      <c r="E302" s="123">
        <v>54</v>
      </c>
      <c r="F302" s="121" t="s">
        <v>253</v>
      </c>
      <c r="G302" s="121" t="s">
        <v>565</v>
      </c>
      <c r="H302" s="121" t="s">
        <v>565</v>
      </c>
      <c r="I302" s="121"/>
      <c r="J302" s="121" t="s">
        <v>416</v>
      </c>
      <c r="K302" s="122"/>
      <c r="L302" s="122" t="s">
        <v>431</v>
      </c>
      <c r="M302" s="336">
        <v>0</v>
      </c>
      <c r="N302" s="102">
        <v>0</v>
      </c>
      <c r="O302" s="336">
        <f t="shared" si="18"/>
        <v>0</v>
      </c>
      <c r="P302" s="104" t="s">
        <v>874</v>
      </c>
    </row>
    <row r="303" spans="1:17" s="104" customFormat="1" ht="20.399999999999999" x14ac:dyDescent="0.25">
      <c r="A303" s="121" t="s">
        <v>745</v>
      </c>
      <c r="B303" s="121" t="s">
        <v>427</v>
      </c>
      <c r="C303" s="122" t="s">
        <v>611</v>
      </c>
      <c r="D303" s="121" t="s">
        <v>443</v>
      </c>
      <c r="E303" s="123">
        <v>54</v>
      </c>
      <c r="F303" s="121" t="s">
        <v>253</v>
      </c>
      <c r="G303" s="121" t="s">
        <v>565</v>
      </c>
      <c r="H303" s="121" t="s">
        <v>565</v>
      </c>
      <c r="I303" s="121"/>
      <c r="J303" s="122"/>
      <c r="K303" s="122"/>
      <c r="L303" s="122" t="s">
        <v>431</v>
      </c>
      <c r="M303" s="336">
        <v>0</v>
      </c>
      <c r="N303" s="102">
        <v>0</v>
      </c>
      <c r="O303" s="336">
        <f t="shared" si="18"/>
        <v>0</v>
      </c>
      <c r="P303" s="104" t="s">
        <v>874</v>
      </c>
    </row>
    <row r="304" spans="1:17" s="104" customFormat="1" ht="20.399999999999999" x14ac:dyDescent="0.25">
      <c r="A304" s="100" t="s">
        <v>746</v>
      </c>
      <c r="B304" s="100" t="s">
        <v>579</v>
      </c>
      <c r="C304" s="101" t="s">
        <v>614</v>
      </c>
      <c r="D304" s="100" t="s">
        <v>581</v>
      </c>
      <c r="E304" s="114">
        <v>54</v>
      </c>
      <c r="F304" s="101"/>
      <c r="G304" s="100" t="s">
        <v>254</v>
      </c>
      <c r="H304" s="100" t="s">
        <v>254</v>
      </c>
      <c r="I304" s="100" t="s">
        <v>255</v>
      </c>
      <c r="J304" s="100" t="s">
        <v>416</v>
      </c>
      <c r="K304" s="101"/>
      <c r="L304" s="101" t="s">
        <v>609</v>
      </c>
      <c r="M304" s="355">
        <v>526.02</v>
      </c>
      <c r="N304" s="245">
        <v>573.15</v>
      </c>
      <c r="O304" s="245">
        <v>594.5</v>
      </c>
      <c r="P304" s="246" t="s">
        <v>1653</v>
      </c>
      <c r="Q304" s="338"/>
    </row>
    <row r="305" spans="1:17" s="104" customFormat="1" ht="10.199999999999999" x14ac:dyDescent="0.25">
      <c r="A305" s="100" t="s">
        <v>747</v>
      </c>
      <c r="B305" s="100" t="s">
        <v>399</v>
      </c>
      <c r="C305" s="101" t="s">
        <v>594</v>
      </c>
      <c r="D305" s="113" t="s">
        <v>875</v>
      </c>
      <c r="E305" s="114">
        <v>54</v>
      </c>
      <c r="F305" s="101"/>
      <c r="G305" s="100" t="s">
        <v>254</v>
      </c>
      <c r="H305" s="100" t="s">
        <v>254</v>
      </c>
      <c r="I305" s="100"/>
      <c r="J305" s="101"/>
      <c r="K305" s="101"/>
      <c r="L305" s="101" t="s">
        <v>616</v>
      </c>
      <c r="M305" s="336">
        <f t="shared" ref="M305:M306" si="21">SUM(O305)</f>
        <v>182.34972000000002</v>
      </c>
      <c r="N305" s="245">
        <v>188.3</v>
      </c>
      <c r="O305" s="336">
        <f t="shared" si="18"/>
        <v>182.34972000000002</v>
      </c>
      <c r="P305" s="338" t="s">
        <v>1378</v>
      </c>
    </row>
    <row r="306" spans="1:17" s="104" customFormat="1" ht="10.199999999999999" x14ac:dyDescent="0.25">
      <c r="A306" s="100" t="s">
        <v>748</v>
      </c>
      <c r="B306" s="100" t="s">
        <v>473</v>
      </c>
      <c r="C306" s="101" t="s">
        <v>474</v>
      </c>
      <c r="D306" s="113" t="s">
        <v>877</v>
      </c>
      <c r="E306" s="114">
        <v>54</v>
      </c>
      <c r="F306" s="101"/>
      <c r="G306" s="100" t="s">
        <v>254</v>
      </c>
      <c r="H306" s="100" t="s">
        <v>254</v>
      </c>
      <c r="I306" s="100"/>
      <c r="J306" s="100" t="s">
        <v>416</v>
      </c>
      <c r="K306" s="101"/>
      <c r="L306" s="101" t="s">
        <v>618</v>
      </c>
      <c r="M306" s="336">
        <f t="shared" si="21"/>
        <v>202.72485600000002</v>
      </c>
      <c r="N306" s="245">
        <v>209.34</v>
      </c>
      <c r="O306" s="336">
        <f t="shared" si="18"/>
        <v>202.72485600000002</v>
      </c>
      <c r="P306" s="338" t="s">
        <v>1378</v>
      </c>
    </row>
    <row r="307" spans="1:17" s="104" customFormat="1" ht="20.399999999999999" x14ac:dyDescent="0.25">
      <c r="A307" s="100" t="s">
        <v>749</v>
      </c>
      <c r="B307" s="100" t="s">
        <v>579</v>
      </c>
      <c r="C307" s="101" t="s">
        <v>620</v>
      </c>
      <c r="D307" s="100" t="s">
        <v>581</v>
      </c>
      <c r="E307" s="114">
        <v>54</v>
      </c>
      <c r="F307" s="101"/>
      <c r="G307" s="100" t="s">
        <v>254</v>
      </c>
      <c r="H307" s="100" t="s">
        <v>254</v>
      </c>
      <c r="I307" s="100" t="s">
        <v>255</v>
      </c>
      <c r="J307" s="100" t="s">
        <v>416</v>
      </c>
      <c r="K307" s="100" t="s">
        <v>257</v>
      </c>
      <c r="L307" s="101" t="s">
        <v>609</v>
      </c>
      <c r="M307" s="355">
        <v>526.02</v>
      </c>
      <c r="N307" s="245">
        <v>573.15</v>
      </c>
      <c r="O307" s="245">
        <v>594.5</v>
      </c>
      <c r="P307" s="246" t="s">
        <v>1653</v>
      </c>
      <c r="Q307" s="338"/>
    </row>
    <row r="308" spans="1:17" s="104" customFormat="1" ht="20.399999999999999" x14ac:dyDescent="0.25">
      <c r="A308" s="127" t="s">
        <v>750</v>
      </c>
      <c r="B308" s="127" t="s">
        <v>517</v>
      </c>
      <c r="C308" s="128" t="s">
        <v>518</v>
      </c>
      <c r="D308" s="127" t="s">
        <v>519</v>
      </c>
      <c r="E308" s="128"/>
      <c r="F308" s="128"/>
      <c r="G308" s="127" t="s">
        <v>520</v>
      </c>
      <c r="H308" s="127" t="s">
        <v>520</v>
      </c>
      <c r="I308" s="127"/>
      <c r="J308" s="128"/>
      <c r="K308" s="128"/>
      <c r="L308" s="128"/>
      <c r="M308" s="336">
        <v>0</v>
      </c>
      <c r="N308" s="102">
        <v>0</v>
      </c>
      <c r="O308" s="336">
        <f t="shared" si="18"/>
        <v>0</v>
      </c>
      <c r="P308" s="104" t="s">
        <v>874</v>
      </c>
    </row>
    <row r="309" spans="1:17" s="104" customFormat="1" ht="20.399999999999999" x14ac:dyDescent="0.25">
      <c r="A309" s="127" t="s">
        <v>751</v>
      </c>
      <c r="B309" s="127" t="s">
        <v>517</v>
      </c>
      <c r="C309" s="128" t="s">
        <v>518</v>
      </c>
      <c r="D309" s="127" t="s">
        <v>519</v>
      </c>
      <c r="E309" s="128"/>
      <c r="F309" s="128"/>
      <c r="G309" s="127" t="s">
        <v>520</v>
      </c>
      <c r="H309" s="127" t="s">
        <v>520</v>
      </c>
      <c r="I309" s="127"/>
      <c r="J309" s="128"/>
      <c r="K309" s="128"/>
      <c r="L309" s="128"/>
      <c r="M309" s="336">
        <v>0</v>
      </c>
      <c r="N309" s="102">
        <v>0</v>
      </c>
      <c r="O309" s="336">
        <f t="shared" si="18"/>
        <v>0</v>
      </c>
      <c r="P309" s="104" t="s">
        <v>874</v>
      </c>
    </row>
    <row r="310" spans="1:17" s="104" customFormat="1" ht="20.399999999999999" x14ac:dyDescent="0.25">
      <c r="A310" s="127" t="s">
        <v>752</v>
      </c>
      <c r="B310" s="127" t="s">
        <v>517</v>
      </c>
      <c r="C310" s="128" t="s">
        <v>518</v>
      </c>
      <c r="D310" s="127" t="s">
        <v>519</v>
      </c>
      <c r="E310" s="128"/>
      <c r="F310" s="128"/>
      <c r="G310" s="127" t="s">
        <v>520</v>
      </c>
      <c r="H310" s="127" t="s">
        <v>520</v>
      </c>
      <c r="I310" s="127"/>
      <c r="J310" s="128"/>
      <c r="K310" s="128"/>
      <c r="L310" s="128"/>
      <c r="M310" s="336">
        <v>0</v>
      </c>
      <c r="N310" s="102">
        <v>0</v>
      </c>
      <c r="O310" s="336">
        <f t="shared" si="18"/>
        <v>0</v>
      </c>
      <c r="P310" s="104" t="s">
        <v>874</v>
      </c>
    </row>
    <row r="311" spans="1:17" s="104" customFormat="1" ht="20.399999999999999" x14ac:dyDescent="0.25">
      <c r="A311" s="127" t="s">
        <v>753</v>
      </c>
      <c r="B311" s="127" t="s">
        <v>517</v>
      </c>
      <c r="C311" s="128" t="s">
        <v>518</v>
      </c>
      <c r="D311" s="127" t="s">
        <v>519</v>
      </c>
      <c r="E311" s="128"/>
      <c r="F311" s="128"/>
      <c r="G311" s="127" t="s">
        <v>520</v>
      </c>
      <c r="H311" s="127" t="s">
        <v>520</v>
      </c>
      <c r="I311" s="127"/>
      <c r="J311" s="128"/>
      <c r="K311" s="128"/>
      <c r="L311" s="128"/>
      <c r="M311" s="336">
        <v>0</v>
      </c>
      <c r="N311" s="102">
        <v>0</v>
      </c>
      <c r="O311" s="336">
        <f t="shared" si="18"/>
        <v>0</v>
      </c>
      <c r="P311" s="104" t="s">
        <v>874</v>
      </c>
    </row>
    <row r="312" spans="1:17" s="104" customFormat="1" ht="20.399999999999999" x14ac:dyDescent="0.25">
      <c r="A312" s="127" t="s">
        <v>754</v>
      </c>
      <c r="B312" s="127" t="s">
        <v>517</v>
      </c>
      <c r="C312" s="128" t="s">
        <v>518</v>
      </c>
      <c r="D312" s="127" t="s">
        <v>519</v>
      </c>
      <c r="E312" s="128"/>
      <c r="F312" s="128"/>
      <c r="G312" s="127" t="s">
        <v>520</v>
      </c>
      <c r="H312" s="127" t="s">
        <v>520</v>
      </c>
      <c r="I312" s="127"/>
      <c r="J312" s="128"/>
      <c r="K312" s="128"/>
      <c r="L312" s="128"/>
      <c r="M312" s="336">
        <v>0</v>
      </c>
      <c r="N312" s="102">
        <v>0</v>
      </c>
      <c r="O312" s="336">
        <f t="shared" si="18"/>
        <v>0</v>
      </c>
      <c r="P312" s="104" t="s">
        <v>874</v>
      </c>
    </row>
    <row r="313" spans="1:17" s="104" customFormat="1" ht="20.399999999999999" x14ac:dyDescent="0.25">
      <c r="A313" s="127" t="s">
        <v>755</v>
      </c>
      <c r="B313" s="127" t="s">
        <v>517</v>
      </c>
      <c r="C313" s="128" t="s">
        <v>518</v>
      </c>
      <c r="D313" s="127" t="s">
        <v>519</v>
      </c>
      <c r="E313" s="128"/>
      <c r="F313" s="128"/>
      <c r="G313" s="127" t="s">
        <v>520</v>
      </c>
      <c r="H313" s="127" t="s">
        <v>520</v>
      </c>
      <c r="I313" s="127"/>
      <c r="J313" s="128"/>
      <c r="K313" s="128"/>
      <c r="L313" s="128"/>
      <c r="M313" s="336">
        <v>0</v>
      </c>
      <c r="N313" s="102">
        <v>0</v>
      </c>
      <c r="O313" s="336">
        <f t="shared" si="18"/>
        <v>0</v>
      </c>
      <c r="P313" s="104" t="s">
        <v>874</v>
      </c>
    </row>
    <row r="314" spans="1:17" s="104" customFormat="1" ht="20.399999999999999" x14ac:dyDescent="0.25">
      <c r="A314" s="127" t="s">
        <v>756</v>
      </c>
      <c r="B314" s="127" t="s">
        <v>517</v>
      </c>
      <c r="C314" s="128" t="s">
        <v>518</v>
      </c>
      <c r="D314" s="127" t="s">
        <v>519</v>
      </c>
      <c r="E314" s="128"/>
      <c r="F314" s="128"/>
      <c r="G314" s="127" t="s">
        <v>520</v>
      </c>
      <c r="H314" s="127" t="s">
        <v>520</v>
      </c>
      <c r="I314" s="127"/>
      <c r="J314" s="128"/>
      <c r="K314" s="128"/>
      <c r="L314" s="128"/>
      <c r="M314" s="336">
        <v>0</v>
      </c>
      <c r="N314" s="102">
        <v>0</v>
      </c>
      <c r="O314" s="336">
        <f t="shared" si="18"/>
        <v>0</v>
      </c>
      <c r="P314" s="104" t="s">
        <v>874</v>
      </c>
    </row>
    <row r="315" spans="1:17" s="104" customFormat="1" ht="20.399999999999999" x14ac:dyDescent="0.25">
      <c r="A315" s="127" t="s">
        <v>757</v>
      </c>
      <c r="B315" s="127" t="s">
        <v>517</v>
      </c>
      <c r="C315" s="128" t="s">
        <v>518</v>
      </c>
      <c r="D315" s="127" t="s">
        <v>519</v>
      </c>
      <c r="E315" s="128"/>
      <c r="F315" s="128"/>
      <c r="G315" s="127" t="s">
        <v>520</v>
      </c>
      <c r="H315" s="127" t="s">
        <v>520</v>
      </c>
      <c r="I315" s="127"/>
      <c r="J315" s="128"/>
      <c r="K315" s="128"/>
      <c r="L315" s="128"/>
      <c r="M315" s="336">
        <v>0</v>
      </c>
      <c r="N315" s="102">
        <v>0</v>
      </c>
      <c r="O315" s="336">
        <f t="shared" si="18"/>
        <v>0</v>
      </c>
      <c r="P315" s="104" t="s">
        <v>874</v>
      </c>
    </row>
    <row r="316" spans="1:17" s="104" customFormat="1" ht="20.399999999999999" x14ac:dyDescent="0.25">
      <c r="A316" s="127" t="s">
        <v>758</v>
      </c>
      <c r="B316" s="127" t="s">
        <v>517</v>
      </c>
      <c r="C316" s="128" t="s">
        <v>518</v>
      </c>
      <c r="D316" s="127" t="s">
        <v>519</v>
      </c>
      <c r="E316" s="128"/>
      <c r="F316" s="128"/>
      <c r="G316" s="127" t="s">
        <v>520</v>
      </c>
      <c r="H316" s="127" t="s">
        <v>520</v>
      </c>
      <c r="I316" s="127"/>
      <c r="J316" s="128"/>
      <c r="K316" s="128"/>
      <c r="L316" s="128"/>
      <c r="M316" s="336">
        <v>0</v>
      </c>
      <c r="N316" s="102">
        <v>0</v>
      </c>
      <c r="O316" s="336">
        <f t="shared" si="18"/>
        <v>0</v>
      </c>
      <c r="P316" s="104" t="s">
        <v>874</v>
      </c>
    </row>
    <row r="317" spans="1:17" s="104" customFormat="1" ht="20.399999999999999" x14ac:dyDescent="0.25">
      <c r="A317" s="127" t="s">
        <v>759</v>
      </c>
      <c r="B317" s="127" t="s">
        <v>517</v>
      </c>
      <c r="C317" s="128" t="s">
        <v>518</v>
      </c>
      <c r="D317" s="127" t="s">
        <v>519</v>
      </c>
      <c r="E317" s="128"/>
      <c r="F317" s="128"/>
      <c r="G317" s="127" t="s">
        <v>520</v>
      </c>
      <c r="H317" s="127" t="s">
        <v>520</v>
      </c>
      <c r="I317" s="127"/>
      <c r="J317" s="128"/>
      <c r="K317" s="128"/>
      <c r="L317" s="128"/>
      <c r="M317" s="336">
        <v>0</v>
      </c>
      <c r="N317" s="102">
        <v>0</v>
      </c>
      <c r="O317" s="336">
        <f t="shared" si="18"/>
        <v>0</v>
      </c>
      <c r="P317" s="104" t="s">
        <v>874</v>
      </c>
    </row>
    <row r="318" spans="1:17" s="104" customFormat="1" ht="20.399999999999999" x14ac:dyDescent="0.25">
      <c r="A318" s="127" t="s">
        <v>760</v>
      </c>
      <c r="B318" s="127" t="s">
        <v>517</v>
      </c>
      <c r="C318" s="128" t="s">
        <v>518</v>
      </c>
      <c r="D318" s="127" t="s">
        <v>519</v>
      </c>
      <c r="E318" s="128"/>
      <c r="F318" s="128"/>
      <c r="G318" s="127" t="s">
        <v>520</v>
      </c>
      <c r="H318" s="127" t="s">
        <v>520</v>
      </c>
      <c r="I318" s="127"/>
      <c r="J318" s="128"/>
      <c r="K318" s="128"/>
      <c r="L318" s="128"/>
      <c r="M318" s="336">
        <v>0</v>
      </c>
      <c r="N318" s="102">
        <v>0</v>
      </c>
      <c r="O318" s="336">
        <f t="shared" si="18"/>
        <v>0</v>
      </c>
      <c r="P318" s="104" t="s">
        <v>874</v>
      </c>
    </row>
    <row r="319" spans="1:17" s="104" customFormat="1" ht="20.399999999999999" x14ac:dyDescent="0.25">
      <c r="A319" s="127" t="s">
        <v>761</v>
      </c>
      <c r="B319" s="127" t="s">
        <v>517</v>
      </c>
      <c r="C319" s="128" t="s">
        <v>518</v>
      </c>
      <c r="D319" s="127" t="s">
        <v>519</v>
      </c>
      <c r="E319" s="128"/>
      <c r="F319" s="128"/>
      <c r="G319" s="127" t="s">
        <v>520</v>
      </c>
      <c r="H319" s="127" t="s">
        <v>520</v>
      </c>
      <c r="I319" s="127"/>
      <c r="J319" s="128"/>
      <c r="K319" s="128"/>
      <c r="L319" s="128"/>
      <c r="M319" s="336">
        <v>0</v>
      </c>
      <c r="N319" s="102">
        <v>0</v>
      </c>
      <c r="O319" s="336">
        <f t="shared" si="18"/>
        <v>0</v>
      </c>
      <c r="P319" s="104" t="s">
        <v>874</v>
      </c>
    </row>
    <row r="320" spans="1:17" s="104" customFormat="1" ht="20.399999999999999" x14ac:dyDescent="0.25">
      <c r="A320" s="127" t="s">
        <v>762</v>
      </c>
      <c r="B320" s="127" t="s">
        <v>517</v>
      </c>
      <c r="C320" s="128" t="s">
        <v>518</v>
      </c>
      <c r="D320" s="127" t="s">
        <v>519</v>
      </c>
      <c r="E320" s="128"/>
      <c r="F320" s="128"/>
      <c r="G320" s="127" t="s">
        <v>520</v>
      </c>
      <c r="H320" s="127" t="s">
        <v>520</v>
      </c>
      <c r="I320" s="127"/>
      <c r="J320" s="128"/>
      <c r="K320" s="128"/>
      <c r="L320" s="128"/>
      <c r="M320" s="336">
        <v>0</v>
      </c>
      <c r="N320" s="102">
        <v>0</v>
      </c>
      <c r="O320" s="336">
        <f t="shared" si="18"/>
        <v>0</v>
      </c>
      <c r="P320" s="104" t="s">
        <v>874</v>
      </c>
    </row>
    <row r="321" spans="1:17" s="104" customFormat="1" ht="20.399999999999999" x14ac:dyDescent="0.25">
      <c r="A321" s="127" t="s">
        <v>763</v>
      </c>
      <c r="B321" s="127" t="s">
        <v>517</v>
      </c>
      <c r="C321" s="128" t="s">
        <v>518</v>
      </c>
      <c r="D321" s="127" t="s">
        <v>519</v>
      </c>
      <c r="E321" s="128"/>
      <c r="F321" s="128"/>
      <c r="G321" s="127" t="s">
        <v>520</v>
      </c>
      <c r="H321" s="127" t="s">
        <v>520</v>
      </c>
      <c r="I321" s="127"/>
      <c r="J321" s="128"/>
      <c r="K321" s="128"/>
      <c r="L321" s="128"/>
      <c r="M321" s="336">
        <v>0</v>
      </c>
      <c r="N321" s="102">
        <v>0</v>
      </c>
      <c r="O321" s="336">
        <f t="shared" si="18"/>
        <v>0</v>
      </c>
      <c r="P321" s="104" t="s">
        <v>874</v>
      </c>
    </row>
    <row r="322" spans="1:17" s="104" customFormat="1" ht="20.399999999999999" x14ac:dyDescent="0.25">
      <c r="A322" s="115" t="s">
        <v>764</v>
      </c>
      <c r="B322" s="115" t="s">
        <v>403</v>
      </c>
      <c r="C322" s="116" t="s">
        <v>765</v>
      </c>
      <c r="D322" s="117" t="s">
        <v>844</v>
      </c>
      <c r="E322" s="115" t="s">
        <v>405</v>
      </c>
      <c r="F322" s="116"/>
      <c r="G322" s="115" t="s">
        <v>414</v>
      </c>
      <c r="H322" s="115" t="s">
        <v>415</v>
      </c>
      <c r="I322" s="115"/>
      <c r="J322" s="116"/>
      <c r="K322" s="116"/>
      <c r="L322" s="116" t="s">
        <v>766</v>
      </c>
      <c r="M322" s="336">
        <v>0</v>
      </c>
      <c r="N322" s="102">
        <v>0</v>
      </c>
      <c r="O322" s="336">
        <f t="shared" si="18"/>
        <v>0</v>
      </c>
      <c r="P322" s="104" t="s">
        <v>874</v>
      </c>
    </row>
    <row r="323" spans="1:17" s="104" customFormat="1" ht="20.399999999999999" x14ac:dyDescent="0.25">
      <c r="A323" s="115" t="s">
        <v>767</v>
      </c>
      <c r="B323" s="115" t="s">
        <v>403</v>
      </c>
      <c r="C323" s="116" t="s">
        <v>768</v>
      </c>
      <c r="D323" s="117" t="s">
        <v>844</v>
      </c>
      <c r="E323" s="115" t="s">
        <v>405</v>
      </c>
      <c r="F323" s="116"/>
      <c r="G323" s="115" t="s">
        <v>414</v>
      </c>
      <c r="H323" s="115" t="s">
        <v>415</v>
      </c>
      <c r="I323" s="115"/>
      <c r="J323" s="116"/>
      <c r="K323" s="116"/>
      <c r="L323" s="116" t="s">
        <v>766</v>
      </c>
      <c r="M323" s="336">
        <v>0</v>
      </c>
      <c r="N323" s="102">
        <v>0</v>
      </c>
      <c r="O323" s="336">
        <f t="shared" si="18"/>
        <v>0</v>
      </c>
      <c r="P323" s="104" t="s">
        <v>874</v>
      </c>
    </row>
    <row r="324" spans="1:17" s="104" customFormat="1" ht="10.199999999999999" x14ac:dyDescent="0.25">
      <c r="A324" s="118" t="s">
        <v>769</v>
      </c>
      <c r="B324" s="118" t="s">
        <v>558</v>
      </c>
      <c r="C324" s="119" t="s">
        <v>559</v>
      </c>
      <c r="D324" s="118" t="s">
        <v>560</v>
      </c>
      <c r="E324" s="118" t="s">
        <v>413</v>
      </c>
      <c r="F324" s="118" t="s">
        <v>253</v>
      </c>
      <c r="G324" s="118" t="s">
        <v>414</v>
      </c>
      <c r="H324" s="118" t="s">
        <v>415</v>
      </c>
      <c r="I324" s="118"/>
      <c r="J324" s="118" t="s">
        <v>416</v>
      </c>
      <c r="K324" s="118" t="s">
        <v>257</v>
      </c>
      <c r="L324" s="119" t="s">
        <v>561</v>
      </c>
      <c r="M324" s="336">
        <v>0</v>
      </c>
      <c r="N324" s="102">
        <v>0</v>
      </c>
      <c r="O324" s="336">
        <f t="shared" si="18"/>
        <v>0</v>
      </c>
      <c r="P324" s="104" t="s">
        <v>874</v>
      </c>
    </row>
    <row r="325" spans="1:17" s="104" customFormat="1" ht="10.199999999999999" x14ac:dyDescent="0.25">
      <c r="A325" s="118" t="s">
        <v>770</v>
      </c>
      <c r="B325" s="118" t="s">
        <v>558</v>
      </c>
      <c r="C325" s="119" t="s">
        <v>559</v>
      </c>
      <c r="D325" s="118" t="s">
        <v>560</v>
      </c>
      <c r="E325" s="118" t="s">
        <v>413</v>
      </c>
      <c r="F325" s="118" t="s">
        <v>253</v>
      </c>
      <c r="G325" s="118" t="s">
        <v>414</v>
      </c>
      <c r="H325" s="118" t="s">
        <v>415</v>
      </c>
      <c r="I325" s="118"/>
      <c r="J325" s="118" t="s">
        <v>416</v>
      </c>
      <c r="K325" s="118" t="s">
        <v>257</v>
      </c>
      <c r="L325" s="119" t="s">
        <v>561</v>
      </c>
      <c r="M325" s="336">
        <v>0</v>
      </c>
      <c r="N325" s="102">
        <v>0</v>
      </c>
      <c r="O325" s="336">
        <f t="shared" si="18"/>
        <v>0</v>
      </c>
      <c r="P325" s="104" t="s">
        <v>874</v>
      </c>
    </row>
    <row r="326" spans="1:17" s="104" customFormat="1" ht="20.399999999999999" x14ac:dyDescent="0.25">
      <c r="A326" s="121" t="s">
        <v>771</v>
      </c>
      <c r="B326" s="121" t="s">
        <v>427</v>
      </c>
      <c r="C326" s="122" t="s">
        <v>564</v>
      </c>
      <c r="D326" s="121" t="s">
        <v>429</v>
      </c>
      <c r="E326" s="123">
        <v>54</v>
      </c>
      <c r="F326" s="121" t="s">
        <v>253</v>
      </c>
      <c r="G326" s="121" t="s">
        <v>565</v>
      </c>
      <c r="H326" s="121" t="s">
        <v>565</v>
      </c>
      <c r="I326" s="121"/>
      <c r="J326" s="121" t="s">
        <v>416</v>
      </c>
      <c r="K326" s="122"/>
      <c r="L326" s="122" t="s">
        <v>431</v>
      </c>
      <c r="M326" s="336">
        <v>0</v>
      </c>
      <c r="N326" s="102">
        <v>0</v>
      </c>
      <c r="O326" s="336">
        <f t="shared" si="18"/>
        <v>0</v>
      </c>
      <c r="P326" s="104" t="s">
        <v>874</v>
      </c>
    </row>
    <row r="327" spans="1:17" s="104" customFormat="1" ht="20.399999999999999" x14ac:dyDescent="0.25">
      <c r="A327" s="121" t="s">
        <v>772</v>
      </c>
      <c r="B327" s="121" t="s">
        <v>427</v>
      </c>
      <c r="C327" s="122" t="s">
        <v>564</v>
      </c>
      <c r="D327" s="121" t="s">
        <v>429</v>
      </c>
      <c r="E327" s="123">
        <v>54</v>
      </c>
      <c r="F327" s="121" t="s">
        <v>253</v>
      </c>
      <c r="G327" s="121" t="s">
        <v>565</v>
      </c>
      <c r="H327" s="121" t="s">
        <v>565</v>
      </c>
      <c r="I327" s="121"/>
      <c r="J327" s="121" t="s">
        <v>416</v>
      </c>
      <c r="K327" s="122"/>
      <c r="L327" s="122" t="s">
        <v>431</v>
      </c>
      <c r="M327" s="336">
        <v>0</v>
      </c>
      <c r="N327" s="102">
        <v>0</v>
      </c>
      <c r="O327" s="336">
        <f t="shared" si="18"/>
        <v>0</v>
      </c>
      <c r="P327" s="104" t="s">
        <v>874</v>
      </c>
    </row>
    <row r="328" spans="1:17" s="104" customFormat="1" ht="20.399999999999999" x14ac:dyDescent="0.25">
      <c r="A328" s="121" t="s">
        <v>773</v>
      </c>
      <c r="B328" s="121" t="s">
        <v>427</v>
      </c>
      <c r="C328" s="122" t="s">
        <v>564</v>
      </c>
      <c r="D328" s="121" t="s">
        <v>429</v>
      </c>
      <c r="E328" s="123">
        <v>54</v>
      </c>
      <c r="F328" s="121" t="s">
        <v>253</v>
      </c>
      <c r="G328" s="121" t="s">
        <v>565</v>
      </c>
      <c r="H328" s="121" t="s">
        <v>565</v>
      </c>
      <c r="I328" s="121"/>
      <c r="J328" s="121" t="s">
        <v>416</v>
      </c>
      <c r="K328" s="122"/>
      <c r="L328" s="122" t="s">
        <v>431</v>
      </c>
      <c r="M328" s="336">
        <v>0</v>
      </c>
      <c r="N328" s="102">
        <v>0</v>
      </c>
      <c r="O328" s="336">
        <f t="shared" si="18"/>
        <v>0</v>
      </c>
      <c r="P328" s="104" t="s">
        <v>874</v>
      </c>
    </row>
    <row r="329" spans="1:17" s="104" customFormat="1" ht="20.399999999999999" x14ac:dyDescent="0.25">
      <c r="A329" s="121" t="s">
        <v>774</v>
      </c>
      <c r="B329" s="121" t="s">
        <v>427</v>
      </c>
      <c r="C329" s="122" t="s">
        <v>564</v>
      </c>
      <c r="D329" s="121" t="s">
        <v>429</v>
      </c>
      <c r="E329" s="123">
        <v>54</v>
      </c>
      <c r="F329" s="121" t="s">
        <v>253</v>
      </c>
      <c r="G329" s="121" t="s">
        <v>565</v>
      </c>
      <c r="H329" s="121" t="s">
        <v>565</v>
      </c>
      <c r="I329" s="121"/>
      <c r="J329" s="121" t="s">
        <v>416</v>
      </c>
      <c r="K329" s="122"/>
      <c r="L329" s="122" t="s">
        <v>431</v>
      </c>
      <c r="M329" s="336">
        <v>0</v>
      </c>
      <c r="N329" s="102">
        <v>0</v>
      </c>
      <c r="O329" s="336">
        <f t="shared" si="18"/>
        <v>0</v>
      </c>
      <c r="P329" s="104" t="s">
        <v>874</v>
      </c>
    </row>
    <row r="330" spans="1:17" s="104" customFormat="1" ht="20.399999999999999" x14ac:dyDescent="0.25">
      <c r="A330" s="121" t="s">
        <v>775</v>
      </c>
      <c r="B330" s="121" t="s">
        <v>427</v>
      </c>
      <c r="C330" s="122" t="s">
        <v>570</v>
      </c>
      <c r="D330" s="121" t="s">
        <v>429</v>
      </c>
      <c r="E330" s="123">
        <v>54</v>
      </c>
      <c r="F330" s="121" t="s">
        <v>253</v>
      </c>
      <c r="G330" s="121" t="s">
        <v>565</v>
      </c>
      <c r="H330" s="121" t="s">
        <v>565</v>
      </c>
      <c r="I330" s="121"/>
      <c r="J330" s="121" t="s">
        <v>416</v>
      </c>
      <c r="K330" s="122"/>
      <c r="L330" s="122" t="s">
        <v>431</v>
      </c>
      <c r="M330" s="336">
        <v>0</v>
      </c>
      <c r="N330" s="102">
        <v>0</v>
      </c>
      <c r="O330" s="336">
        <f t="shared" si="18"/>
        <v>0</v>
      </c>
      <c r="P330" s="104" t="s">
        <v>874</v>
      </c>
    </row>
    <row r="331" spans="1:17" s="104" customFormat="1" ht="20.399999999999999" x14ac:dyDescent="0.25">
      <c r="A331" s="121" t="s">
        <v>776</v>
      </c>
      <c r="B331" s="121" t="s">
        <v>427</v>
      </c>
      <c r="C331" s="122" t="s">
        <v>570</v>
      </c>
      <c r="D331" s="121" t="s">
        <v>429</v>
      </c>
      <c r="E331" s="123">
        <v>54</v>
      </c>
      <c r="F331" s="121" t="s">
        <v>253</v>
      </c>
      <c r="G331" s="121" t="s">
        <v>565</v>
      </c>
      <c r="H331" s="121" t="s">
        <v>565</v>
      </c>
      <c r="I331" s="121"/>
      <c r="J331" s="121" t="s">
        <v>416</v>
      </c>
      <c r="K331" s="122"/>
      <c r="L331" s="122" t="s">
        <v>431</v>
      </c>
      <c r="M331" s="336">
        <v>0</v>
      </c>
      <c r="N331" s="102">
        <v>0</v>
      </c>
      <c r="O331" s="336">
        <f t="shared" si="18"/>
        <v>0</v>
      </c>
      <c r="P331" s="104" t="s">
        <v>874</v>
      </c>
    </row>
    <row r="332" spans="1:17" s="104" customFormat="1" ht="20.399999999999999" x14ac:dyDescent="0.25">
      <c r="A332" s="121" t="s">
        <v>777</v>
      </c>
      <c r="B332" s="121" t="s">
        <v>427</v>
      </c>
      <c r="C332" s="122" t="s">
        <v>570</v>
      </c>
      <c r="D332" s="121" t="s">
        <v>429</v>
      </c>
      <c r="E332" s="123">
        <v>54</v>
      </c>
      <c r="F332" s="121" t="s">
        <v>253</v>
      </c>
      <c r="G332" s="121" t="s">
        <v>565</v>
      </c>
      <c r="H332" s="121" t="s">
        <v>565</v>
      </c>
      <c r="I332" s="121"/>
      <c r="J332" s="121" t="s">
        <v>416</v>
      </c>
      <c r="K332" s="122"/>
      <c r="L332" s="122" t="s">
        <v>431</v>
      </c>
      <c r="M332" s="336">
        <v>0</v>
      </c>
      <c r="N332" s="102">
        <v>0</v>
      </c>
      <c r="O332" s="336">
        <f t="shared" si="18"/>
        <v>0</v>
      </c>
      <c r="P332" s="104" t="s">
        <v>874</v>
      </c>
    </row>
    <row r="333" spans="1:17" s="104" customFormat="1" ht="20.399999999999999" x14ac:dyDescent="0.25">
      <c r="A333" s="121" t="s">
        <v>778</v>
      </c>
      <c r="B333" s="121" t="s">
        <v>427</v>
      </c>
      <c r="C333" s="122" t="s">
        <v>574</v>
      </c>
      <c r="D333" s="121" t="s">
        <v>429</v>
      </c>
      <c r="E333" s="123">
        <v>54</v>
      </c>
      <c r="F333" s="121" t="s">
        <v>253</v>
      </c>
      <c r="G333" s="121" t="s">
        <v>565</v>
      </c>
      <c r="H333" s="121" t="s">
        <v>565</v>
      </c>
      <c r="I333" s="121"/>
      <c r="J333" s="121" t="s">
        <v>416</v>
      </c>
      <c r="K333" s="122"/>
      <c r="L333" s="122" t="s">
        <v>575</v>
      </c>
      <c r="M333" s="336">
        <v>0</v>
      </c>
      <c r="N333" s="102">
        <v>0</v>
      </c>
      <c r="O333" s="336">
        <f t="shared" si="18"/>
        <v>0</v>
      </c>
      <c r="P333" s="104" t="s">
        <v>874</v>
      </c>
    </row>
    <row r="334" spans="1:17" s="104" customFormat="1" ht="20.399999999999999" x14ac:dyDescent="0.25">
      <c r="A334" s="121" t="s">
        <v>779</v>
      </c>
      <c r="B334" s="121" t="s">
        <v>427</v>
      </c>
      <c r="C334" s="122" t="s">
        <v>574</v>
      </c>
      <c r="D334" s="121" t="s">
        <v>429</v>
      </c>
      <c r="E334" s="123">
        <v>54</v>
      </c>
      <c r="F334" s="121" t="s">
        <v>253</v>
      </c>
      <c r="G334" s="121" t="s">
        <v>565</v>
      </c>
      <c r="H334" s="121" t="s">
        <v>565</v>
      </c>
      <c r="I334" s="121"/>
      <c r="J334" s="121" t="s">
        <v>416</v>
      </c>
      <c r="K334" s="122"/>
      <c r="L334" s="122" t="s">
        <v>575</v>
      </c>
      <c r="M334" s="336">
        <v>0</v>
      </c>
      <c r="N334" s="102">
        <v>0</v>
      </c>
      <c r="O334" s="336">
        <f t="shared" ref="O334:O378" si="22">SUM(N334)*0.9684</f>
        <v>0</v>
      </c>
      <c r="P334" s="104" t="s">
        <v>874</v>
      </c>
    </row>
    <row r="335" spans="1:17" s="104" customFormat="1" ht="20.399999999999999" x14ac:dyDescent="0.25">
      <c r="A335" s="121" t="s">
        <v>780</v>
      </c>
      <c r="B335" s="121" t="s">
        <v>427</v>
      </c>
      <c r="C335" s="122" t="s">
        <v>574</v>
      </c>
      <c r="D335" s="121" t="s">
        <v>429</v>
      </c>
      <c r="E335" s="123">
        <v>54</v>
      </c>
      <c r="F335" s="121" t="s">
        <v>253</v>
      </c>
      <c r="G335" s="121" t="s">
        <v>565</v>
      </c>
      <c r="H335" s="121" t="s">
        <v>565</v>
      </c>
      <c r="I335" s="121"/>
      <c r="J335" s="121" t="s">
        <v>416</v>
      </c>
      <c r="K335" s="122"/>
      <c r="L335" s="122" t="s">
        <v>575</v>
      </c>
      <c r="M335" s="336">
        <v>0</v>
      </c>
      <c r="N335" s="102">
        <v>0</v>
      </c>
      <c r="O335" s="336">
        <f t="shared" si="22"/>
        <v>0</v>
      </c>
      <c r="P335" s="104" t="s">
        <v>874</v>
      </c>
    </row>
    <row r="336" spans="1:17" s="104" customFormat="1" ht="20.399999999999999" x14ac:dyDescent="0.25">
      <c r="A336" s="100" t="s">
        <v>781</v>
      </c>
      <c r="B336" s="100" t="s">
        <v>579</v>
      </c>
      <c r="C336" s="101" t="s">
        <v>580</v>
      </c>
      <c r="D336" s="100" t="s">
        <v>581</v>
      </c>
      <c r="E336" s="114">
        <v>54</v>
      </c>
      <c r="F336" s="101"/>
      <c r="G336" s="100" t="s">
        <v>254</v>
      </c>
      <c r="H336" s="100" t="s">
        <v>254</v>
      </c>
      <c r="I336" s="100" t="s">
        <v>255</v>
      </c>
      <c r="J336" s="100" t="s">
        <v>256</v>
      </c>
      <c r="K336" s="101"/>
      <c r="L336" s="101" t="s">
        <v>582</v>
      </c>
      <c r="M336" s="355">
        <v>561.94000000000005</v>
      </c>
      <c r="N336" s="245">
        <v>609.07000000000005</v>
      </c>
      <c r="O336" s="245">
        <v>630.41999999999996</v>
      </c>
      <c r="P336" s="246" t="s">
        <v>1653</v>
      </c>
      <c r="Q336" s="338"/>
    </row>
    <row r="337" spans="1:17" s="104" customFormat="1" ht="10.199999999999999" x14ac:dyDescent="0.25">
      <c r="A337" s="100" t="s">
        <v>782</v>
      </c>
      <c r="B337" s="100" t="s">
        <v>473</v>
      </c>
      <c r="C337" s="101" t="s">
        <v>474</v>
      </c>
      <c r="D337" s="113" t="s">
        <v>877</v>
      </c>
      <c r="E337" s="114">
        <v>54</v>
      </c>
      <c r="F337" s="101"/>
      <c r="G337" s="100" t="s">
        <v>254</v>
      </c>
      <c r="H337" s="100" t="s">
        <v>254</v>
      </c>
      <c r="I337" s="100"/>
      <c r="J337" s="100" t="s">
        <v>416</v>
      </c>
      <c r="K337" s="101"/>
      <c r="L337" s="101" t="s">
        <v>584</v>
      </c>
      <c r="M337" s="336">
        <f t="shared" ref="M337" si="23">SUM(O337)</f>
        <v>202.72485600000002</v>
      </c>
      <c r="N337" s="245">
        <v>209.34</v>
      </c>
      <c r="O337" s="336">
        <f t="shared" si="22"/>
        <v>202.72485600000002</v>
      </c>
      <c r="P337" s="338" t="s">
        <v>1378</v>
      </c>
    </row>
    <row r="338" spans="1:17" s="104" customFormat="1" ht="20.399999999999999" x14ac:dyDescent="0.25">
      <c r="A338" s="100" t="s">
        <v>783</v>
      </c>
      <c r="B338" s="100" t="s">
        <v>586</v>
      </c>
      <c r="C338" s="101" t="s">
        <v>435</v>
      </c>
      <c r="D338" s="100" t="s">
        <v>587</v>
      </c>
      <c r="E338" s="114">
        <v>44</v>
      </c>
      <c r="F338" s="101"/>
      <c r="G338" s="100" t="s">
        <v>254</v>
      </c>
      <c r="H338" s="100" t="s">
        <v>254</v>
      </c>
      <c r="I338" s="100"/>
      <c r="J338" s="101"/>
      <c r="K338" s="101"/>
      <c r="L338" s="101" t="s">
        <v>588</v>
      </c>
      <c r="M338" s="355">
        <v>499.07</v>
      </c>
      <c r="N338" s="245">
        <v>543.91</v>
      </c>
      <c r="O338" s="245">
        <v>565.22</v>
      </c>
      <c r="P338" s="246" t="s">
        <v>1653</v>
      </c>
      <c r="Q338" s="338"/>
    </row>
    <row r="339" spans="1:17" s="104" customFormat="1" ht="20.399999999999999" x14ac:dyDescent="0.25">
      <c r="A339" s="100" t="s">
        <v>784</v>
      </c>
      <c r="B339" s="100" t="s">
        <v>579</v>
      </c>
      <c r="C339" s="101" t="s">
        <v>590</v>
      </c>
      <c r="D339" s="100" t="s">
        <v>581</v>
      </c>
      <c r="E339" s="114">
        <v>54</v>
      </c>
      <c r="F339" s="101"/>
      <c r="G339" s="100" t="s">
        <v>254</v>
      </c>
      <c r="H339" s="100" t="s">
        <v>254</v>
      </c>
      <c r="I339" s="100" t="s">
        <v>255</v>
      </c>
      <c r="J339" s="100" t="s">
        <v>416</v>
      </c>
      <c r="K339" s="100" t="s">
        <v>257</v>
      </c>
      <c r="L339" s="101" t="s">
        <v>588</v>
      </c>
      <c r="M339" s="355">
        <v>526.02</v>
      </c>
      <c r="N339" s="245">
        <v>573.15</v>
      </c>
      <c r="O339" s="245">
        <v>594.5</v>
      </c>
      <c r="P339" s="246" t="s">
        <v>1653</v>
      </c>
      <c r="Q339" s="338"/>
    </row>
    <row r="340" spans="1:17" s="104" customFormat="1" ht="20.399999999999999" x14ac:dyDescent="0.25">
      <c r="A340" s="100" t="s">
        <v>785</v>
      </c>
      <c r="B340" s="100" t="s">
        <v>579</v>
      </c>
      <c r="C340" s="101" t="s">
        <v>592</v>
      </c>
      <c r="D340" s="100" t="s">
        <v>587</v>
      </c>
      <c r="E340" s="114">
        <v>54</v>
      </c>
      <c r="F340" s="101"/>
      <c r="G340" s="100" t="s">
        <v>254</v>
      </c>
      <c r="H340" s="100" t="s">
        <v>254</v>
      </c>
      <c r="I340" s="100"/>
      <c r="J340" s="100" t="s">
        <v>256</v>
      </c>
      <c r="K340" s="101"/>
      <c r="L340" s="101" t="s">
        <v>588</v>
      </c>
      <c r="M340" s="355">
        <v>537.57000000000005</v>
      </c>
      <c r="N340" s="245">
        <v>583.63</v>
      </c>
      <c r="O340" s="245">
        <v>604.76</v>
      </c>
      <c r="P340" s="246" t="s">
        <v>1653</v>
      </c>
      <c r="Q340" s="338"/>
    </row>
    <row r="341" spans="1:17" s="104" customFormat="1" ht="10.199999999999999" x14ac:dyDescent="0.25">
      <c r="A341" s="100" t="s">
        <v>786</v>
      </c>
      <c r="B341" s="100" t="s">
        <v>399</v>
      </c>
      <c r="C341" s="101" t="s">
        <v>594</v>
      </c>
      <c r="D341" s="113" t="s">
        <v>875</v>
      </c>
      <c r="E341" s="114">
        <v>54</v>
      </c>
      <c r="F341" s="101"/>
      <c r="G341" s="100" t="s">
        <v>254</v>
      </c>
      <c r="H341" s="100" t="s">
        <v>254</v>
      </c>
      <c r="I341" s="100"/>
      <c r="J341" s="101"/>
      <c r="K341" s="101"/>
      <c r="L341" s="101" t="s">
        <v>595</v>
      </c>
      <c r="M341" s="336">
        <f t="shared" ref="M341" si="24">SUM(O341)</f>
        <v>182.34972000000002</v>
      </c>
      <c r="N341" s="245">
        <v>188.3</v>
      </c>
      <c r="O341" s="336">
        <f t="shared" si="22"/>
        <v>182.34972000000002</v>
      </c>
      <c r="P341" s="338" t="s">
        <v>1378</v>
      </c>
    </row>
    <row r="342" spans="1:17" s="104" customFormat="1" ht="20.399999999999999" x14ac:dyDescent="0.25">
      <c r="A342" s="121" t="s">
        <v>787</v>
      </c>
      <c r="B342" s="121" t="s">
        <v>427</v>
      </c>
      <c r="C342" s="122" t="s">
        <v>597</v>
      </c>
      <c r="D342" s="121" t="s">
        <v>429</v>
      </c>
      <c r="E342" s="123">
        <v>54</v>
      </c>
      <c r="F342" s="121" t="s">
        <v>253</v>
      </c>
      <c r="G342" s="121" t="s">
        <v>565</v>
      </c>
      <c r="H342" s="121" t="s">
        <v>565</v>
      </c>
      <c r="I342" s="121"/>
      <c r="J342" s="121" t="s">
        <v>598</v>
      </c>
      <c r="K342" s="122"/>
      <c r="L342" s="122" t="s">
        <v>431</v>
      </c>
      <c r="M342" s="336">
        <v>0</v>
      </c>
      <c r="N342" s="102">
        <v>0</v>
      </c>
      <c r="O342" s="336">
        <f t="shared" si="22"/>
        <v>0</v>
      </c>
      <c r="P342" s="104" t="s">
        <v>874</v>
      </c>
    </row>
    <row r="343" spans="1:17" s="104" customFormat="1" ht="20.399999999999999" x14ac:dyDescent="0.25">
      <c r="A343" s="100" t="s">
        <v>788</v>
      </c>
      <c r="B343" s="100" t="s">
        <v>579</v>
      </c>
      <c r="C343" s="101" t="s">
        <v>580</v>
      </c>
      <c r="D343" s="100" t="s">
        <v>600</v>
      </c>
      <c r="E343" s="114">
        <v>44</v>
      </c>
      <c r="F343" s="101"/>
      <c r="G343" s="100" t="s">
        <v>254</v>
      </c>
      <c r="H343" s="100" t="s">
        <v>254</v>
      </c>
      <c r="I343" s="100" t="s">
        <v>255</v>
      </c>
      <c r="J343" s="101"/>
      <c r="K343" s="101"/>
      <c r="L343" s="101" t="s">
        <v>601</v>
      </c>
      <c r="M343" s="355">
        <v>499.07</v>
      </c>
      <c r="N343" s="245">
        <v>543.91</v>
      </c>
      <c r="O343" s="245">
        <v>565.22</v>
      </c>
      <c r="P343" s="246" t="s">
        <v>1653</v>
      </c>
      <c r="Q343" s="338"/>
    </row>
    <row r="344" spans="1:17" s="104" customFormat="1" ht="20.399999999999999" x14ac:dyDescent="0.25">
      <c r="A344" s="100" t="s">
        <v>789</v>
      </c>
      <c r="B344" s="100" t="s">
        <v>362</v>
      </c>
      <c r="C344" s="101" t="s">
        <v>603</v>
      </c>
      <c r="D344" s="100" t="s">
        <v>604</v>
      </c>
      <c r="E344" s="114">
        <v>54</v>
      </c>
      <c r="F344" s="100" t="s">
        <v>253</v>
      </c>
      <c r="G344" s="100" t="s">
        <v>254</v>
      </c>
      <c r="H344" s="100" t="s">
        <v>254</v>
      </c>
      <c r="I344" s="100"/>
      <c r="J344" s="100" t="s">
        <v>416</v>
      </c>
      <c r="K344" s="101"/>
      <c r="L344" s="101" t="s">
        <v>605</v>
      </c>
      <c r="M344" s="355">
        <v>458.28</v>
      </c>
      <c r="N344" s="245">
        <v>487.33</v>
      </c>
      <c r="O344" s="245">
        <v>508.32</v>
      </c>
      <c r="P344" s="246" t="s">
        <v>1651</v>
      </c>
      <c r="Q344" s="338"/>
    </row>
    <row r="345" spans="1:17" s="104" customFormat="1" ht="20.399999999999999" x14ac:dyDescent="0.25">
      <c r="A345" s="100" t="s">
        <v>790</v>
      </c>
      <c r="B345" s="100" t="s">
        <v>362</v>
      </c>
      <c r="C345" s="101" t="s">
        <v>603</v>
      </c>
      <c r="D345" s="100" t="s">
        <v>604</v>
      </c>
      <c r="E345" s="114">
        <v>54</v>
      </c>
      <c r="F345" s="100" t="s">
        <v>253</v>
      </c>
      <c r="G345" s="100" t="s">
        <v>254</v>
      </c>
      <c r="H345" s="100" t="s">
        <v>254</v>
      </c>
      <c r="I345" s="100"/>
      <c r="J345" s="100" t="s">
        <v>416</v>
      </c>
      <c r="K345" s="101"/>
      <c r="L345" s="101" t="s">
        <v>605</v>
      </c>
      <c r="M345" s="355">
        <v>458.28</v>
      </c>
      <c r="N345" s="245">
        <v>487.33</v>
      </c>
      <c r="O345" s="245">
        <v>508.32</v>
      </c>
      <c r="P345" s="246" t="s">
        <v>1651</v>
      </c>
      <c r="Q345" s="338"/>
    </row>
    <row r="346" spans="1:17" s="104" customFormat="1" ht="20.399999999999999" x14ac:dyDescent="0.25">
      <c r="A346" s="100" t="s">
        <v>791</v>
      </c>
      <c r="B346" s="100" t="s">
        <v>579</v>
      </c>
      <c r="C346" s="101" t="s">
        <v>608</v>
      </c>
      <c r="D346" s="100" t="s">
        <v>600</v>
      </c>
      <c r="E346" s="114">
        <v>44</v>
      </c>
      <c r="F346" s="101"/>
      <c r="G346" s="100" t="s">
        <v>254</v>
      </c>
      <c r="H346" s="100" t="s">
        <v>254</v>
      </c>
      <c r="I346" s="100"/>
      <c r="J346" s="101"/>
      <c r="K346" s="101"/>
      <c r="L346" s="101" t="s">
        <v>609</v>
      </c>
      <c r="M346" s="355">
        <v>499.07</v>
      </c>
      <c r="N346" s="245">
        <v>543.91</v>
      </c>
      <c r="O346" s="245">
        <v>565.22</v>
      </c>
      <c r="P346" s="246" t="s">
        <v>1653</v>
      </c>
      <c r="Q346" s="338"/>
    </row>
    <row r="347" spans="1:17" s="104" customFormat="1" ht="11.4" customHeight="1" x14ac:dyDescent="0.25">
      <c r="A347" s="121" t="s">
        <v>792</v>
      </c>
      <c r="B347" s="121" t="s">
        <v>427</v>
      </c>
      <c r="C347" s="122" t="s">
        <v>611</v>
      </c>
      <c r="D347" s="121" t="s">
        <v>429</v>
      </c>
      <c r="E347" s="123">
        <v>54</v>
      </c>
      <c r="F347" s="121" t="s">
        <v>253</v>
      </c>
      <c r="G347" s="121" t="s">
        <v>565</v>
      </c>
      <c r="H347" s="121" t="s">
        <v>565</v>
      </c>
      <c r="I347" s="121"/>
      <c r="J347" s="121" t="s">
        <v>416</v>
      </c>
      <c r="K347" s="122"/>
      <c r="L347" s="122" t="s">
        <v>431</v>
      </c>
      <c r="M347" s="336">
        <v>0</v>
      </c>
      <c r="N347" s="102">
        <v>0</v>
      </c>
      <c r="O347" s="336">
        <f t="shared" si="22"/>
        <v>0</v>
      </c>
      <c r="P347" s="104" t="s">
        <v>874</v>
      </c>
    </row>
    <row r="348" spans="1:17" s="104" customFormat="1" ht="11.4" customHeight="1" x14ac:dyDescent="0.25">
      <c r="A348" s="121" t="s">
        <v>793</v>
      </c>
      <c r="B348" s="121" t="s">
        <v>427</v>
      </c>
      <c r="C348" s="122" t="s">
        <v>611</v>
      </c>
      <c r="D348" s="121" t="s">
        <v>443</v>
      </c>
      <c r="E348" s="123">
        <v>54</v>
      </c>
      <c r="F348" s="121" t="s">
        <v>253</v>
      </c>
      <c r="G348" s="121" t="s">
        <v>565</v>
      </c>
      <c r="H348" s="121" t="s">
        <v>565</v>
      </c>
      <c r="I348" s="121"/>
      <c r="J348" s="122"/>
      <c r="K348" s="122"/>
      <c r="L348" s="122" t="s">
        <v>431</v>
      </c>
      <c r="M348" s="336">
        <v>0</v>
      </c>
      <c r="N348" s="102">
        <v>0</v>
      </c>
      <c r="O348" s="336">
        <f t="shared" si="22"/>
        <v>0</v>
      </c>
      <c r="P348" s="104" t="s">
        <v>874</v>
      </c>
    </row>
    <row r="349" spans="1:17" s="104" customFormat="1" ht="20.399999999999999" x14ac:dyDescent="0.25">
      <c r="A349" s="100" t="s">
        <v>794</v>
      </c>
      <c r="B349" s="100" t="s">
        <v>579</v>
      </c>
      <c r="C349" s="101" t="s">
        <v>614</v>
      </c>
      <c r="D349" s="100" t="s">
        <v>581</v>
      </c>
      <c r="E349" s="114">
        <v>54</v>
      </c>
      <c r="F349" s="101"/>
      <c r="G349" s="100" t="s">
        <v>254</v>
      </c>
      <c r="H349" s="100" t="s">
        <v>254</v>
      </c>
      <c r="I349" s="100" t="s">
        <v>255</v>
      </c>
      <c r="J349" s="100" t="s">
        <v>416</v>
      </c>
      <c r="K349" s="101"/>
      <c r="L349" s="101" t="s">
        <v>609</v>
      </c>
      <c r="M349" s="355">
        <v>526.02</v>
      </c>
      <c r="N349" s="245">
        <v>573.15</v>
      </c>
      <c r="O349" s="245">
        <v>594.5</v>
      </c>
      <c r="P349" s="246" t="s">
        <v>1653</v>
      </c>
      <c r="Q349" s="338"/>
    </row>
    <row r="350" spans="1:17" s="104" customFormat="1" ht="11.4" customHeight="1" x14ac:dyDescent="0.25">
      <c r="A350" s="100" t="s">
        <v>795</v>
      </c>
      <c r="B350" s="100" t="s">
        <v>399</v>
      </c>
      <c r="C350" s="101" t="s">
        <v>594</v>
      </c>
      <c r="D350" s="113" t="s">
        <v>875</v>
      </c>
      <c r="E350" s="114">
        <v>54</v>
      </c>
      <c r="F350" s="101"/>
      <c r="G350" s="100" t="s">
        <v>254</v>
      </c>
      <c r="H350" s="100" t="s">
        <v>254</v>
      </c>
      <c r="I350" s="100"/>
      <c r="J350" s="101"/>
      <c r="K350" s="101"/>
      <c r="L350" s="101" t="s">
        <v>616</v>
      </c>
      <c r="M350" s="336">
        <f t="shared" ref="M350:M351" si="25">SUM(O350)</f>
        <v>182.34972000000002</v>
      </c>
      <c r="N350" s="245">
        <v>188.3</v>
      </c>
      <c r="O350" s="336">
        <f t="shared" si="22"/>
        <v>182.34972000000002</v>
      </c>
      <c r="P350" s="338" t="s">
        <v>1378</v>
      </c>
    </row>
    <row r="351" spans="1:17" s="104" customFormat="1" ht="11.4" customHeight="1" x14ac:dyDescent="0.25">
      <c r="A351" s="100" t="s">
        <v>796</v>
      </c>
      <c r="B351" s="100" t="s">
        <v>473</v>
      </c>
      <c r="C351" s="101" t="s">
        <v>474</v>
      </c>
      <c r="D351" s="113" t="s">
        <v>877</v>
      </c>
      <c r="E351" s="114">
        <v>54</v>
      </c>
      <c r="F351" s="101"/>
      <c r="G351" s="100" t="s">
        <v>254</v>
      </c>
      <c r="H351" s="100" t="s">
        <v>254</v>
      </c>
      <c r="I351" s="100"/>
      <c r="J351" s="100" t="s">
        <v>416</v>
      </c>
      <c r="K351" s="101"/>
      <c r="L351" s="101" t="s">
        <v>618</v>
      </c>
      <c r="M351" s="336">
        <f t="shared" si="25"/>
        <v>202.72485600000002</v>
      </c>
      <c r="N351" s="245">
        <v>209.34</v>
      </c>
      <c r="O351" s="336">
        <f t="shared" si="22"/>
        <v>202.72485600000002</v>
      </c>
      <c r="P351" s="338" t="s">
        <v>1378</v>
      </c>
    </row>
    <row r="352" spans="1:17" s="104" customFormat="1" ht="20.399999999999999" x14ac:dyDescent="0.25">
      <c r="A352" s="100" t="s">
        <v>797</v>
      </c>
      <c r="B352" s="100" t="s">
        <v>579</v>
      </c>
      <c r="C352" s="101" t="s">
        <v>620</v>
      </c>
      <c r="D352" s="100" t="s">
        <v>581</v>
      </c>
      <c r="E352" s="114">
        <v>54</v>
      </c>
      <c r="F352" s="101"/>
      <c r="G352" s="100" t="s">
        <v>254</v>
      </c>
      <c r="H352" s="100" t="s">
        <v>254</v>
      </c>
      <c r="I352" s="100" t="s">
        <v>255</v>
      </c>
      <c r="J352" s="100" t="s">
        <v>416</v>
      </c>
      <c r="K352" s="100" t="s">
        <v>257</v>
      </c>
      <c r="L352" s="101" t="s">
        <v>609</v>
      </c>
      <c r="M352" s="355">
        <v>526.02</v>
      </c>
      <c r="N352" s="245">
        <v>573.15</v>
      </c>
      <c r="O352" s="245">
        <v>594.5</v>
      </c>
      <c r="P352" s="246" t="s">
        <v>1653</v>
      </c>
      <c r="Q352" s="338"/>
    </row>
    <row r="353" spans="1:16" s="104" customFormat="1" ht="11.4" customHeight="1" x14ac:dyDescent="0.25">
      <c r="A353" s="127" t="s">
        <v>798</v>
      </c>
      <c r="B353" s="127" t="s">
        <v>517</v>
      </c>
      <c r="C353" s="128" t="s">
        <v>518</v>
      </c>
      <c r="D353" s="127" t="s">
        <v>519</v>
      </c>
      <c r="E353" s="128"/>
      <c r="F353" s="128"/>
      <c r="G353" s="127" t="s">
        <v>520</v>
      </c>
      <c r="H353" s="127" t="s">
        <v>520</v>
      </c>
      <c r="I353" s="127"/>
      <c r="J353" s="128"/>
      <c r="K353" s="128"/>
      <c r="L353" s="128"/>
      <c r="M353" s="336">
        <v>0</v>
      </c>
      <c r="N353" s="102">
        <v>0</v>
      </c>
      <c r="O353" s="336">
        <f t="shared" si="22"/>
        <v>0</v>
      </c>
      <c r="P353" s="104" t="s">
        <v>874</v>
      </c>
    </row>
    <row r="354" spans="1:16" s="104" customFormat="1" ht="11.4" customHeight="1" x14ac:dyDescent="0.25">
      <c r="A354" s="127" t="s">
        <v>799</v>
      </c>
      <c r="B354" s="127" t="s">
        <v>517</v>
      </c>
      <c r="C354" s="128" t="s">
        <v>518</v>
      </c>
      <c r="D354" s="127" t="s">
        <v>519</v>
      </c>
      <c r="E354" s="128"/>
      <c r="F354" s="128"/>
      <c r="G354" s="127" t="s">
        <v>520</v>
      </c>
      <c r="H354" s="127" t="s">
        <v>520</v>
      </c>
      <c r="I354" s="127"/>
      <c r="J354" s="128"/>
      <c r="K354" s="128"/>
      <c r="L354" s="128"/>
      <c r="M354" s="336">
        <v>0</v>
      </c>
      <c r="N354" s="102">
        <v>0</v>
      </c>
      <c r="O354" s="336">
        <f t="shared" si="22"/>
        <v>0</v>
      </c>
      <c r="P354" s="104" t="s">
        <v>874</v>
      </c>
    </row>
    <row r="355" spans="1:16" s="104" customFormat="1" ht="11.4" customHeight="1" x14ac:dyDescent="0.25">
      <c r="A355" s="127" t="s">
        <v>800</v>
      </c>
      <c r="B355" s="127" t="s">
        <v>517</v>
      </c>
      <c r="C355" s="128" t="s">
        <v>518</v>
      </c>
      <c r="D355" s="127" t="s">
        <v>519</v>
      </c>
      <c r="E355" s="128"/>
      <c r="F355" s="128"/>
      <c r="G355" s="127" t="s">
        <v>520</v>
      </c>
      <c r="H355" s="127" t="s">
        <v>520</v>
      </c>
      <c r="I355" s="127"/>
      <c r="J355" s="128"/>
      <c r="K355" s="128"/>
      <c r="L355" s="128"/>
      <c r="M355" s="336">
        <v>0</v>
      </c>
      <c r="N355" s="102">
        <v>0</v>
      </c>
      <c r="O355" s="336">
        <f t="shared" si="22"/>
        <v>0</v>
      </c>
      <c r="P355" s="104" t="s">
        <v>874</v>
      </c>
    </row>
    <row r="356" spans="1:16" s="104" customFormat="1" ht="11.4" customHeight="1" x14ac:dyDescent="0.25">
      <c r="A356" s="127" t="s">
        <v>801</v>
      </c>
      <c r="B356" s="127" t="s">
        <v>517</v>
      </c>
      <c r="C356" s="128" t="s">
        <v>518</v>
      </c>
      <c r="D356" s="127" t="s">
        <v>519</v>
      </c>
      <c r="E356" s="128"/>
      <c r="F356" s="128"/>
      <c r="G356" s="127" t="s">
        <v>520</v>
      </c>
      <c r="H356" s="127" t="s">
        <v>520</v>
      </c>
      <c r="I356" s="127"/>
      <c r="J356" s="128"/>
      <c r="K356" s="128"/>
      <c r="L356" s="128"/>
      <c r="M356" s="336">
        <v>0</v>
      </c>
      <c r="N356" s="102">
        <v>0</v>
      </c>
      <c r="O356" s="336">
        <f t="shared" si="22"/>
        <v>0</v>
      </c>
      <c r="P356" s="104" t="s">
        <v>874</v>
      </c>
    </row>
    <row r="357" spans="1:16" s="104" customFormat="1" ht="11.4" customHeight="1" x14ac:dyDescent="0.25">
      <c r="A357" s="127" t="s">
        <v>802</v>
      </c>
      <c r="B357" s="127" t="s">
        <v>517</v>
      </c>
      <c r="C357" s="128" t="s">
        <v>518</v>
      </c>
      <c r="D357" s="127" t="s">
        <v>519</v>
      </c>
      <c r="E357" s="128"/>
      <c r="F357" s="128"/>
      <c r="G357" s="127" t="s">
        <v>520</v>
      </c>
      <c r="H357" s="127" t="s">
        <v>520</v>
      </c>
      <c r="I357" s="127"/>
      <c r="J357" s="128"/>
      <c r="K357" s="128"/>
      <c r="L357" s="128"/>
      <c r="M357" s="336">
        <v>0</v>
      </c>
      <c r="N357" s="102">
        <v>0</v>
      </c>
      <c r="O357" s="336">
        <f t="shared" si="22"/>
        <v>0</v>
      </c>
      <c r="P357" s="104" t="s">
        <v>874</v>
      </c>
    </row>
    <row r="358" spans="1:16" s="104" customFormat="1" ht="11.4" customHeight="1" x14ac:dyDescent="0.25">
      <c r="A358" s="127" t="s">
        <v>803</v>
      </c>
      <c r="B358" s="132" t="s">
        <v>517</v>
      </c>
      <c r="C358" s="133" t="s">
        <v>518</v>
      </c>
      <c r="D358" s="127" t="s">
        <v>519</v>
      </c>
      <c r="E358" s="128"/>
      <c r="F358" s="133"/>
      <c r="G358" s="127" t="s">
        <v>520</v>
      </c>
      <c r="H358" s="127" t="s">
        <v>520</v>
      </c>
      <c r="I358" s="132"/>
      <c r="J358" s="133"/>
      <c r="K358" s="133"/>
      <c r="L358" s="128"/>
      <c r="M358" s="336">
        <v>0</v>
      </c>
      <c r="N358" s="102">
        <v>0</v>
      </c>
      <c r="O358" s="336">
        <f t="shared" si="22"/>
        <v>0</v>
      </c>
      <c r="P358" s="104" t="s">
        <v>874</v>
      </c>
    </row>
    <row r="359" spans="1:16" s="104" customFormat="1" ht="11.4" customHeight="1" x14ac:dyDescent="0.25">
      <c r="A359" s="127" t="s">
        <v>804</v>
      </c>
      <c r="B359" s="127" t="s">
        <v>517</v>
      </c>
      <c r="C359" s="128" t="s">
        <v>518</v>
      </c>
      <c r="D359" s="127" t="s">
        <v>519</v>
      </c>
      <c r="E359" s="128"/>
      <c r="F359" s="128"/>
      <c r="G359" s="127" t="s">
        <v>520</v>
      </c>
      <c r="H359" s="127" t="s">
        <v>520</v>
      </c>
      <c r="I359" s="127"/>
      <c r="J359" s="128"/>
      <c r="K359" s="128"/>
      <c r="L359" s="128"/>
      <c r="M359" s="336">
        <v>0</v>
      </c>
      <c r="N359" s="102">
        <v>0</v>
      </c>
      <c r="O359" s="336">
        <f t="shared" si="22"/>
        <v>0</v>
      </c>
      <c r="P359" s="104" t="s">
        <v>874</v>
      </c>
    </row>
    <row r="360" spans="1:16" s="104" customFormat="1" ht="11.4" customHeight="1" x14ac:dyDescent="0.25">
      <c r="A360" s="127" t="s">
        <v>805</v>
      </c>
      <c r="B360" s="127" t="s">
        <v>517</v>
      </c>
      <c r="C360" s="128" t="s">
        <v>518</v>
      </c>
      <c r="D360" s="127" t="s">
        <v>519</v>
      </c>
      <c r="E360" s="128"/>
      <c r="F360" s="128"/>
      <c r="G360" s="127" t="s">
        <v>520</v>
      </c>
      <c r="H360" s="127" t="s">
        <v>520</v>
      </c>
      <c r="I360" s="127"/>
      <c r="J360" s="128"/>
      <c r="K360" s="128"/>
      <c r="L360" s="128"/>
      <c r="M360" s="336">
        <v>0</v>
      </c>
      <c r="N360" s="102">
        <v>0</v>
      </c>
      <c r="O360" s="336">
        <f t="shared" si="22"/>
        <v>0</v>
      </c>
      <c r="P360" s="104" t="s">
        <v>874</v>
      </c>
    </row>
    <row r="361" spans="1:16" s="104" customFormat="1" ht="11.4" customHeight="1" x14ac:dyDescent="0.25">
      <c r="A361" s="127" t="s">
        <v>806</v>
      </c>
      <c r="B361" s="127" t="s">
        <v>517</v>
      </c>
      <c r="C361" s="128" t="s">
        <v>518</v>
      </c>
      <c r="D361" s="127" t="s">
        <v>519</v>
      </c>
      <c r="E361" s="128"/>
      <c r="F361" s="128"/>
      <c r="G361" s="127" t="s">
        <v>520</v>
      </c>
      <c r="H361" s="127" t="s">
        <v>520</v>
      </c>
      <c r="I361" s="127"/>
      <c r="J361" s="128"/>
      <c r="K361" s="128"/>
      <c r="L361" s="128"/>
      <c r="M361" s="336">
        <v>0</v>
      </c>
      <c r="N361" s="102">
        <v>0</v>
      </c>
      <c r="O361" s="336">
        <f t="shared" si="22"/>
        <v>0</v>
      </c>
      <c r="P361" s="104" t="s">
        <v>874</v>
      </c>
    </row>
    <row r="362" spans="1:16" s="104" customFormat="1" ht="11.4" customHeight="1" x14ac:dyDescent="0.25">
      <c r="A362" s="127" t="s">
        <v>807</v>
      </c>
      <c r="B362" s="127" t="s">
        <v>517</v>
      </c>
      <c r="C362" s="128" t="s">
        <v>518</v>
      </c>
      <c r="D362" s="127" t="s">
        <v>519</v>
      </c>
      <c r="E362" s="128"/>
      <c r="F362" s="128"/>
      <c r="G362" s="127" t="s">
        <v>520</v>
      </c>
      <c r="H362" s="127" t="s">
        <v>520</v>
      </c>
      <c r="I362" s="127"/>
      <c r="J362" s="128"/>
      <c r="K362" s="128"/>
      <c r="L362" s="128"/>
      <c r="M362" s="336">
        <v>0</v>
      </c>
      <c r="N362" s="102">
        <v>0</v>
      </c>
      <c r="O362" s="336">
        <f t="shared" si="22"/>
        <v>0</v>
      </c>
      <c r="P362" s="104" t="s">
        <v>874</v>
      </c>
    </row>
    <row r="363" spans="1:16" s="104" customFormat="1" ht="11.4" customHeight="1" x14ac:dyDescent="0.25">
      <c r="A363" s="127" t="s">
        <v>808</v>
      </c>
      <c r="B363" s="127" t="s">
        <v>517</v>
      </c>
      <c r="C363" s="128" t="s">
        <v>518</v>
      </c>
      <c r="D363" s="127" t="s">
        <v>519</v>
      </c>
      <c r="E363" s="128"/>
      <c r="F363" s="128"/>
      <c r="G363" s="127" t="s">
        <v>520</v>
      </c>
      <c r="H363" s="127" t="s">
        <v>520</v>
      </c>
      <c r="I363" s="127"/>
      <c r="J363" s="128"/>
      <c r="K363" s="128"/>
      <c r="L363" s="128"/>
      <c r="M363" s="336">
        <v>0</v>
      </c>
      <c r="N363" s="102">
        <v>0</v>
      </c>
      <c r="O363" s="336">
        <f t="shared" si="22"/>
        <v>0</v>
      </c>
      <c r="P363" s="104" t="s">
        <v>874</v>
      </c>
    </row>
    <row r="364" spans="1:16" s="104" customFormat="1" ht="11.4" customHeight="1" x14ac:dyDescent="0.25">
      <c r="A364" s="127" t="s">
        <v>809</v>
      </c>
      <c r="B364" s="127" t="s">
        <v>517</v>
      </c>
      <c r="C364" s="128" t="s">
        <v>518</v>
      </c>
      <c r="D364" s="127" t="s">
        <v>519</v>
      </c>
      <c r="E364" s="128"/>
      <c r="F364" s="128"/>
      <c r="G364" s="127" t="s">
        <v>520</v>
      </c>
      <c r="H364" s="127" t="s">
        <v>520</v>
      </c>
      <c r="I364" s="127"/>
      <c r="J364" s="128"/>
      <c r="K364" s="128"/>
      <c r="L364" s="128"/>
      <c r="M364" s="336">
        <v>0</v>
      </c>
      <c r="N364" s="102">
        <v>0</v>
      </c>
      <c r="O364" s="336">
        <f t="shared" si="22"/>
        <v>0</v>
      </c>
      <c r="P364" s="104" t="s">
        <v>874</v>
      </c>
    </row>
    <row r="365" spans="1:16" s="104" customFormat="1" ht="11.4" customHeight="1" x14ac:dyDescent="0.25">
      <c r="A365" s="127" t="s">
        <v>810</v>
      </c>
      <c r="B365" s="127" t="s">
        <v>517</v>
      </c>
      <c r="C365" s="128" t="s">
        <v>518</v>
      </c>
      <c r="D365" s="127" t="s">
        <v>519</v>
      </c>
      <c r="E365" s="128"/>
      <c r="F365" s="128"/>
      <c r="G365" s="127" t="s">
        <v>520</v>
      </c>
      <c r="H365" s="127" t="s">
        <v>520</v>
      </c>
      <c r="I365" s="127"/>
      <c r="J365" s="128"/>
      <c r="K365" s="128"/>
      <c r="L365" s="128"/>
      <c r="M365" s="336">
        <v>0</v>
      </c>
      <c r="N365" s="102">
        <v>0</v>
      </c>
      <c r="O365" s="336">
        <f t="shared" si="22"/>
        <v>0</v>
      </c>
      <c r="P365" s="104" t="s">
        <v>874</v>
      </c>
    </row>
    <row r="366" spans="1:16" s="104" customFormat="1" ht="11.4" customHeight="1" x14ac:dyDescent="0.25">
      <c r="A366" s="127" t="s">
        <v>811</v>
      </c>
      <c r="B366" s="127" t="s">
        <v>517</v>
      </c>
      <c r="C366" s="128" t="s">
        <v>518</v>
      </c>
      <c r="D366" s="127" t="s">
        <v>519</v>
      </c>
      <c r="E366" s="128"/>
      <c r="F366" s="128"/>
      <c r="G366" s="127" t="s">
        <v>520</v>
      </c>
      <c r="H366" s="127" t="s">
        <v>520</v>
      </c>
      <c r="I366" s="127"/>
      <c r="J366" s="128"/>
      <c r="K366" s="128"/>
      <c r="L366" s="128"/>
      <c r="M366" s="336">
        <v>0</v>
      </c>
      <c r="N366" s="102">
        <v>0</v>
      </c>
      <c r="O366" s="336">
        <f t="shared" si="22"/>
        <v>0</v>
      </c>
      <c r="P366" s="104" t="s">
        <v>874</v>
      </c>
    </row>
    <row r="367" spans="1:16" s="104" customFormat="1" ht="11.4" customHeight="1" x14ac:dyDescent="0.25">
      <c r="A367" s="115" t="s">
        <v>812</v>
      </c>
      <c r="B367" s="115" t="s">
        <v>403</v>
      </c>
      <c r="C367" s="116" t="s">
        <v>765</v>
      </c>
      <c r="D367" s="117" t="s">
        <v>845</v>
      </c>
      <c r="E367" s="115" t="s">
        <v>405</v>
      </c>
      <c r="F367" s="116"/>
      <c r="G367" s="115" t="s">
        <v>414</v>
      </c>
      <c r="H367" s="115" t="s">
        <v>415</v>
      </c>
      <c r="I367" s="115"/>
      <c r="J367" s="116"/>
      <c r="K367" s="116"/>
      <c r="L367" s="116" t="s">
        <v>766</v>
      </c>
      <c r="M367" s="336">
        <v>0</v>
      </c>
      <c r="N367" s="102">
        <v>0</v>
      </c>
      <c r="O367" s="336">
        <f t="shared" si="22"/>
        <v>0</v>
      </c>
      <c r="P367" s="104" t="s">
        <v>874</v>
      </c>
    </row>
    <row r="368" spans="1:16" s="104" customFormat="1" ht="11.4" customHeight="1" x14ac:dyDescent="0.25">
      <c r="A368" s="115" t="s">
        <v>813</v>
      </c>
      <c r="B368" s="115" t="s">
        <v>403</v>
      </c>
      <c r="C368" s="116" t="s">
        <v>765</v>
      </c>
      <c r="D368" s="117" t="s">
        <v>846</v>
      </c>
      <c r="E368" s="115" t="s">
        <v>405</v>
      </c>
      <c r="F368" s="116"/>
      <c r="G368" s="115" t="s">
        <v>414</v>
      </c>
      <c r="H368" s="115" t="s">
        <v>415</v>
      </c>
      <c r="I368" s="115"/>
      <c r="J368" s="116"/>
      <c r="K368" s="116"/>
      <c r="L368" s="116" t="s">
        <v>766</v>
      </c>
      <c r="M368" s="336">
        <v>0</v>
      </c>
      <c r="N368" s="102">
        <v>0</v>
      </c>
      <c r="O368" s="336">
        <f t="shared" si="22"/>
        <v>0</v>
      </c>
      <c r="P368" s="104" t="s">
        <v>874</v>
      </c>
    </row>
    <row r="369" spans="1:16" s="104" customFormat="1" ht="11.4" customHeight="1" x14ac:dyDescent="0.25">
      <c r="A369" s="115" t="s">
        <v>814</v>
      </c>
      <c r="B369" s="115" t="s">
        <v>403</v>
      </c>
      <c r="C369" s="116" t="s">
        <v>768</v>
      </c>
      <c r="D369" s="117" t="s">
        <v>846</v>
      </c>
      <c r="E369" s="115" t="s">
        <v>405</v>
      </c>
      <c r="F369" s="116"/>
      <c r="G369" s="115" t="s">
        <v>414</v>
      </c>
      <c r="H369" s="115" t="s">
        <v>415</v>
      </c>
      <c r="I369" s="115"/>
      <c r="J369" s="116"/>
      <c r="K369" s="116"/>
      <c r="L369" s="116" t="s">
        <v>766</v>
      </c>
      <c r="M369" s="336">
        <v>0</v>
      </c>
      <c r="N369" s="102">
        <v>0</v>
      </c>
      <c r="O369" s="336">
        <f t="shared" si="22"/>
        <v>0</v>
      </c>
      <c r="P369" s="104" t="s">
        <v>874</v>
      </c>
    </row>
    <row r="370" spans="1:16" s="104" customFormat="1" ht="11.4" customHeight="1" x14ac:dyDescent="0.25">
      <c r="A370" s="115" t="s">
        <v>815</v>
      </c>
      <c r="B370" s="115" t="s">
        <v>403</v>
      </c>
      <c r="C370" s="116" t="s">
        <v>768</v>
      </c>
      <c r="D370" s="117" t="s">
        <v>847</v>
      </c>
      <c r="E370" s="115" t="s">
        <v>405</v>
      </c>
      <c r="F370" s="116"/>
      <c r="G370" s="115" t="s">
        <v>414</v>
      </c>
      <c r="H370" s="115" t="s">
        <v>415</v>
      </c>
      <c r="I370" s="115"/>
      <c r="J370" s="116"/>
      <c r="K370" s="116"/>
      <c r="L370" s="116" t="s">
        <v>766</v>
      </c>
      <c r="M370" s="336">
        <v>0</v>
      </c>
      <c r="N370" s="102">
        <v>0</v>
      </c>
      <c r="O370" s="336">
        <f t="shared" si="22"/>
        <v>0</v>
      </c>
      <c r="P370" s="104" t="s">
        <v>874</v>
      </c>
    </row>
    <row r="371" spans="1:16" s="104" customFormat="1" ht="11.4" customHeight="1" x14ac:dyDescent="0.25">
      <c r="A371" s="115" t="s">
        <v>816</v>
      </c>
      <c r="B371" s="115" t="s">
        <v>403</v>
      </c>
      <c r="C371" s="116" t="s">
        <v>768</v>
      </c>
      <c r="D371" s="117" t="s">
        <v>847</v>
      </c>
      <c r="E371" s="115" t="s">
        <v>405</v>
      </c>
      <c r="F371" s="116"/>
      <c r="G371" s="115" t="s">
        <v>414</v>
      </c>
      <c r="H371" s="115" t="s">
        <v>415</v>
      </c>
      <c r="I371" s="115"/>
      <c r="J371" s="116"/>
      <c r="K371" s="116"/>
      <c r="L371" s="116" t="s">
        <v>766</v>
      </c>
      <c r="M371" s="336">
        <v>0</v>
      </c>
      <c r="N371" s="102">
        <v>0</v>
      </c>
      <c r="O371" s="336">
        <f t="shared" si="22"/>
        <v>0</v>
      </c>
      <c r="P371" s="104" t="s">
        <v>874</v>
      </c>
    </row>
    <row r="372" spans="1:16" s="104" customFormat="1" ht="11.4" customHeight="1" x14ac:dyDescent="0.25">
      <c r="A372" s="115" t="s">
        <v>817</v>
      </c>
      <c r="B372" s="115" t="s">
        <v>403</v>
      </c>
      <c r="C372" s="116" t="s">
        <v>818</v>
      </c>
      <c r="D372" s="117" t="s">
        <v>848</v>
      </c>
      <c r="E372" s="115" t="s">
        <v>405</v>
      </c>
      <c r="F372" s="116"/>
      <c r="G372" s="115" t="s">
        <v>414</v>
      </c>
      <c r="H372" s="115" t="s">
        <v>415</v>
      </c>
      <c r="I372" s="115"/>
      <c r="J372" s="116"/>
      <c r="K372" s="116"/>
      <c r="L372" s="134" t="s">
        <v>849</v>
      </c>
      <c r="M372" s="336">
        <v>0</v>
      </c>
      <c r="N372" s="102">
        <v>0</v>
      </c>
      <c r="O372" s="336">
        <f t="shared" si="22"/>
        <v>0</v>
      </c>
      <c r="P372" s="104" t="s">
        <v>874</v>
      </c>
    </row>
    <row r="373" spans="1:16" s="104" customFormat="1" ht="11.4" customHeight="1" x14ac:dyDescent="0.25">
      <c r="A373" s="115" t="s">
        <v>819</v>
      </c>
      <c r="B373" s="115" t="s">
        <v>403</v>
      </c>
      <c r="C373" s="116" t="s">
        <v>820</v>
      </c>
      <c r="D373" s="117" t="s">
        <v>850</v>
      </c>
      <c r="E373" s="115" t="s">
        <v>405</v>
      </c>
      <c r="F373" s="116"/>
      <c r="G373" s="115" t="s">
        <v>414</v>
      </c>
      <c r="H373" s="115" t="s">
        <v>821</v>
      </c>
      <c r="I373" s="115"/>
      <c r="J373" s="116"/>
      <c r="K373" s="116"/>
      <c r="L373" s="116" t="s">
        <v>822</v>
      </c>
      <c r="M373" s="336">
        <v>0</v>
      </c>
      <c r="N373" s="102">
        <v>0</v>
      </c>
      <c r="O373" s="336">
        <f t="shared" si="22"/>
        <v>0</v>
      </c>
      <c r="P373" s="104" t="s">
        <v>874</v>
      </c>
    </row>
    <row r="374" spans="1:16" s="104" customFormat="1" ht="11.4" customHeight="1" x14ac:dyDescent="0.25">
      <c r="A374" s="115" t="s">
        <v>823</v>
      </c>
      <c r="B374" s="115" t="s">
        <v>403</v>
      </c>
      <c r="C374" s="116" t="s">
        <v>824</v>
      </c>
      <c r="D374" s="117" t="s">
        <v>851</v>
      </c>
      <c r="E374" s="115" t="s">
        <v>405</v>
      </c>
      <c r="F374" s="116"/>
      <c r="G374" s="115" t="s">
        <v>414</v>
      </c>
      <c r="H374" s="115" t="s">
        <v>821</v>
      </c>
      <c r="I374" s="115"/>
      <c r="J374" s="116"/>
      <c r="K374" s="116"/>
      <c r="L374" s="116" t="s">
        <v>822</v>
      </c>
      <c r="M374" s="336">
        <v>0</v>
      </c>
      <c r="N374" s="102">
        <v>0</v>
      </c>
      <c r="O374" s="336">
        <f t="shared" si="22"/>
        <v>0</v>
      </c>
      <c r="P374" s="104" t="s">
        <v>874</v>
      </c>
    </row>
    <row r="375" spans="1:16" s="104" customFormat="1" ht="11.4" customHeight="1" x14ac:dyDescent="0.25">
      <c r="A375" s="115" t="s">
        <v>825</v>
      </c>
      <c r="B375" s="115" t="s">
        <v>403</v>
      </c>
      <c r="C375" s="116" t="s">
        <v>826</v>
      </c>
      <c r="D375" s="117" t="s">
        <v>852</v>
      </c>
      <c r="E375" s="115" t="s">
        <v>405</v>
      </c>
      <c r="F375" s="116"/>
      <c r="G375" s="115" t="s">
        <v>827</v>
      </c>
      <c r="H375" s="115" t="s">
        <v>827</v>
      </c>
      <c r="I375" s="115"/>
      <c r="J375" s="116"/>
      <c r="K375" s="116"/>
      <c r="L375" s="116" t="s">
        <v>822</v>
      </c>
      <c r="M375" s="336">
        <v>0</v>
      </c>
      <c r="N375" s="102">
        <v>0</v>
      </c>
      <c r="O375" s="336">
        <f t="shared" si="22"/>
        <v>0</v>
      </c>
      <c r="P375" s="104" t="s">
        <v>874</v>
      </c>
    </row>
    <row r="376" spans="1:16" s="104" customFormat="1" ht="11.4" customHeight="1" x14ac:dyDescent="0.25">
      <c r="A376" s="115" t="s">
        <v>828</v>
      </c>
      <c r="B376" s="115" t="s">
        <v>403</v>
      </c>
      <c r="C376" s="116" t="s">
        <v>829</v>
      </c>
      <c r="D376" s="117" t="s">
        <v>852</v>
      </c>
      <c r="E376" s="115" t="s">
        <v>405</v>
      </c>
      <c r="F376" s="115" t="s">
        <v>498</v>
      </c>
      <c r="G376" s="115" t="s">
        <v>827</v>
      </c>
      <c r="H376" s="115" t="s">
        <v>827</v>
      </c>
      <c r="I376" s="115"/>
      <c r="J376" s="116"/>
      <c r="K376" s="116"/>
      <c r="L376" s="116" t="s">
        <v>822</v>
      </c>
      <c r="M376" s="336">
        <v>0</v>
      </c>
      <c r="N376" s="102">
        <v>0</v>
      </c>
      <c r="O376" s="336">
        <f t="shared" si="22"/>
        <v>0</v>
      </c>
      <c r="P376" s="104" t="s">
        <v>874</v>
      </c>
    </row>
    <row r="377" spans="1:16" s="104" customFormat="1" ht="11.4" customHeight="1" x14ac:dyDescent="0.25">
      <c r="A377" s="115" t="s">
        <v>830</v>
      </c>
      <c r="B377" s="115" t="s">
        <v>403</v>
      </c>
      <c r="C377" s="116" t="s">
        <v>824</v>
      </c>
      <c r="D377" s="117" t="s">
        <v>853</v>
      </c>
      <c r="E377" s="115" t="s">
        <v>405</v>
      </c>
      <c r="F377" s="116"/>
      <c r="G377" s="115" t="s">
        <v>414</v>
      </c>
      <c r="H377" s="115" t="s">
        <v>821</v>
      </c>
      <c r="I377" s="115"/>
      <c r="J377" s="116"/>
      <c r="K377" s="116"/>
      <c r="L377" s="116" t="s">
        <v>822</v>
      </c>
      <c r="M377" s="336">
        <v>0</v>
      </c>
      <c r="N377" s="102">
        <v>0</v>
      </c>
      <c r="O377" s="336">
        <f t="shared" si="22"/>
        <v>0</v>
      </c>
      <c r="P377" s="104" t="s">
        <v>874</v>
      </c>
    </row>
    <row r="378" spans="1:16" s="104" customFormat="1" ht="11.4" customHeight="1" x14ac:dyDescent="0.25">
      <c r="A378" s="117" t="s">
        <v>854</v>
      </c>
      <c r="B378" s="117" t="s">
        <v>855</v>
      </c>
      <c r="C378" s="134" t="s">
        <v>856</v>
      </c>
      <c r="D378" s="117" t="s">
        <v>857</v>
      </c>
      <c r="E378" s="117" t="s">
        <v>858</v>
      </c>
      <c r="F378" s="116"/>
      <c r="G378" s="117" t="s">
        <v>859</v>
      </c>
      <c r="H378" s="117" t="s">
        <v>860</v>
      </c>
      <c r="I378" s="115"/>
      <c r="J378" s="116"/>
      <c r="K378" s="116"/>
      <c r="L378" s="134" t="s">
        <v>861</v>
      </c>
      <c r="M378" s="336">
        <v>0</v>
      </c>
      <c r="N378" s="102">
        <v>0</v>
      </c>
      <c r="O378" s="336">
        <f t="shared" si="22"/>
        <v>0</v>
      </c>
      <c r="P378" s="104" t="s">
        <v>874</v>
      </c>
    </row>
    <row r="379" spans="1:16" s="138" customFormat="1" x14ac:dyDescent="0.25">
      <c r="A379" s="135"/>
      <c r="B379" s="135" t="s">
        <v>62</v>
      </c>
      <c r="C379" s="135"/>
      <c r="D379" s="135"/>
      <c r="E379" s="135"/>
      <c r="F379" s="135"/>
      <c r="G379" s="136"/>
      <c r="H379" s="136"/>
      <c r="I379" s="136"/>
      <c r="J379" s="135"/>
      <c r="K379" s="135"/>
      <c r="L379" s="135"/>
      <c r="M379" s="351">
        <f>SUM(M12:M378)</f>
        <v>54334.613247999943</v>
      </c>
      <c r="N379" s="137">
        <f>SUM(N12:N378)</f>
        <v>56779.260000000089</v>
      </c>
      <c r="O379" s="137">
        <f>SUM(O12:O378)</f>
        <v>59330.753247999994</v>
      </c>
    </row>
    <row r="381" spans="1:16" x14ac:dyDescent="0.25">
      <c r="D381" s="97" t="s">
        <v>876</v>
      </c>
    </row>
  </sheetData>
  <autoFilter ref="A11:Q379" xr:uid="{843BA307-07B6-4BBA-9DA3-68EF04ADCF83}"/>
  <mergeCells count="13">
    <mergeCell ref="E4:G10"/>
    <mergeCell ref="I4:K10"/>
    <mergeCell ref="L5:L10"/>
    <mergeCell ref="A1:K1"/>
    <mergeCell ref="L1:L4"/>
    <mergeCell ref="B2:D2"/>
    <mergeCell ref="F2:K2"/>
    <mergeCell ref="C3:D3"/>
    <mergeCell ref="E3:G3"/>
    <mergeCell ref="H3:K3"/>
    <mergeCell ref="A4:A10"/>
    <mergeCell ref="B4:B10"/>
    <mergeCell ref="C4:D10"/>
  </mergeCells>
  <hyperlinks>
    <hyperlink ref="L5" r:id="rId1" display="http://www.buckleygrayyeoman.com/" xr:uid="{5EDBDAD3-357D-4013-9416-38C826D5E230}"/>
  </hyperlinks>
  <pageMargins left="0.7" right="0.7" top="0.75" bottom="0.75" header="0.3" footer="0.3"/>
  <pageSetup paperSize="9" scale="58" fitToHeight="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6CBDD-53A4-4DD0-8073-62D8B4F67370}">
  <sheetPr filterMode="1"/>
  <dimension ref="A1:P381"/>
  <sheetViews>
    <sheetView workbookViewId="0">
      <selection sqref="A1:XFD1048576"/>
    </sheetView>
  </sheetViews>
  <sheetFormatPr defaultColWidth="9.109375" defaultRowHeight="13.2" x14ac:dyDescent="0.25"/>
  <cols>
    <col min="1" max="2" width="9" style="77" customWidth="1"/>
    <col min="3" max="3" width="24.5546875" style="77" bestFit="1" customWidth="1"/>
    <col min="4" max="4" width="21.6640625" style="77" bestFit="1" customWidth="1"/>
    <col min="5" max="5" width="9.88671875" style="77" customWidth="1"/>
    <col min="6" max="6" width="10.88671875" style="77" customWidth="1"/>
    <col min="7" max="8" width="15" style="87" customWidth="1"/>
    <col min="9" max="9" width="10.44140625" style="87" customWidth="1"/>
    <col min="10" max="10" width="7" style="77" customWidth="1"/>
    <col min="11" max="11" width="9.33203125" style="77" customWidth="1"/>
    <col min="12" max="12" width="40.6640625" style="77" customWidth="1"/>
    <col min="13" max="13" width="9.109375" style="98" hidden="1" customWidth="1"/>
    <col min="14" max="14" width="9.109375" style="98"/>
    <col min="15" max="15" width="28.88671875" style="77" customWidth="1"/>
    <col min="16" max="16" width="9.109375" style="339"/>
    <col min="17" max="16384" width="9.109375" style="77"/>
  </cols>
  <sheetData>
    <row r="1" spans="1:16" ht="27.9" customHeight="1" x14ac:dyDescent="0.25">
      <c r="A1" s="408" t="s">
        <v>214</v>
      </c>
      <c r="B1" s="409"/>
      <c r="C1" s="409"/>
      <c r="D1" s="409"/>
      <c r="E1" s="409"/>
      <c r="F1" s="409"/>
      <c r="G1" s="409"/>
      <c r="H1" s="409"/>
      <c r="I1" s="409"/>
      <c r="J1" s="409"/>
      <c r="K1" s="410"/>
      <c r="L1" s="411"/>
    </row>
    <row r="2" spans="1:16" ht="12.75" customHeight="1" x14ac:dyDescent="0.25">
      <c r="A2" s="78" t="s">
        <v>215</v>
      </c>
      <c r="B2" s="414" t="s">
        <v>216</v>
      </c>
      <c r="C2" s="415"/>
      <c r="D2" s="416"/>
      <c r="E2" s="78" t="s">
        <v>217</v>
      </c>
      <c r="F2" s="417"/>
      <c r="G2" s="418"/>
      <c r="H2" s="418"/>
      <c r="I2" s="418"/>
      <c r="J2" s="418"/>
      <c r="K2" s="419"/>
      <c r="L2" s="412"/>
    </row>
    <row r="3" spans="1:16" ht="12.6" customHeight="1" x14ac:dyDescent="0.25">
      <c r="A3" s="79" t="s">
        <v>218</v>
      </c>
      <c r="B3" s="78" t="s">
        <v>219</v>
      </c>
      <c r="C3" s="420" t="s">
        <v>220</v>
      </c>
      <c r="D3" s="421"/>
      <c r="E3" s="420" t="s">
        <v>221</v>
      </c>
      <c r="F3" s="422"/>
      <c r="G3" s="421"/>
      <c r="H3" s="423" t="s">
        <v>222</v>
      </c>
      <c r="I3" s="424"/>
      <c r="J3" s="424"/>
      <c r="K3" s="425"/>
      <c r="L3" s="412"/>
    </row>
    <row r="4" spans="1:16" ht="12.6" customHeight="1" x14ac:dyDescent="0.25">
      <c r="A4" s="411" t="s">
        <v>223</v>
      </c>
      <c r="B4" s="426" t="s">
        <v>224</v>
      </c>
      <c r="C4" s="429" t="s">
        <v>225</v>
      </c>
      <c r="D4" s="430"/>
      <c r="E4" s="429" t="s">
        <v>226</v>
      </c>
      <c r="F4" s="434"/>
      <c r="G4" s="430"/>
      <c r="H4" s="88"/>
      <c r="I4" s="429" t="s">
        <v>227</v>
      </c>
      <c r="J4" s="434"/>
      <c r="K4" s="430"/>
      <c r="L4" s="413"/>
    </row>
    <row r="5" spans="1:16" ht="12.75" customHeight="1" x14ac:dyDescent="0.25">
      <c r="A5" s="412"/>
      <c r="B5" s="427"/>
      <c r="C5" s="431"/>
      <c r="D5" s="382"/>
      <c r="E5" s="431"/>
      <c r="F5" s="435"/>
      <c r="G5" s="382"/>
      <c r="H5" s="89"/>
      <c r="I5" s="431"/>
      <c r="J5" s="435"/>
      <c r="K5" s="382"/>
      <c r="L5" s="411" t="s">
        <v>228</v>
      </c>
    </row>
    <row r="6" spans="1:16" ht="12.6" customHeight="1" x14ac:dyDescent="0.25">
      <c r="A6" s="412"/>
      <c r="B6" s="427"/>
      <c r="C6" s="431"/>
      <c r="D6" s="382"/>
      <c r="E6" s="431"/>
      <c r="F6" s="435"/>
      <c r="G6" s="382"/>
      <c r="H6" s="90"/>
      <c r="I6" s="431"/>
      <c r="J6" s="435"/>
      <c r="K6" s="382"/>
      <c r="L6" s="412"/>
    </row>
    <row r="7" spans="1:16" ht="12.6" customHeight="1" x14ac:dyDescent="0.25">
      <c r="A7" s="412"/>
      <c r="B7" s="427"/>
      <c r="C7" s="431"/>
      <c r="D7" s="382"/>
      <c r="E7" s="431"/>
      <c r="F7" s="435"/>
      <c r="G7" s="382"/>
      <c r="H7" s="91"/>
      <c r="I7" s="431"/>
      <c r="J7" s="435"/>
      <c r="K7" s="382"/>
      <c r="L7" s="412"/>
    </row>
    <row r="8" spans="1:16" ht="12.6" customHeight="1" x14ac:dyDescent="0.25">
      <c r="A8" s="412"/>
      <c r="B8" s="427"/>
      <c r="C8" s="431"/>
      <c r="D8" s="382"/>
      <c r="E8" s="431"/>
      <c r="F8" s="435"/>
      <c r="G8" s="382"/>
      <c r="H8" s="92"/>
      <c r="I8" s="431"/>
      <c r="J8" s="435"/>
      <c r="K8" s="382"/>
      <c r="L8" s="412"/>
    </row>
    <row r="9" spans="1:16" ht="12.6" customHeight="1" x14ac:dyDescent="0.25">
      <c r="A9" s="412"/>
      <c r="B9" s="427"/>
      <c r="C9" s="431"/>
      <c r="D9" s="382"/>
      <c r="E9" s="431"/>
      <c r="F9" s="435"/>
      <c r="G9" s="382"/>
      <c r="H9" s="93"/>
      <c r="I9" s="431"/>
      <c r="J9" s="435"/>
      <c r="K9" s="382"/>
      <c r="L9" s="412"/>
    </row>
    <row r="10" spans="1:16" ht="12.15" customHeight="1" x14ac:dyDescent="0.25">
      <c r="A10" s="413"/>
      <c r="B10" s="428"/>
      <c r="C10" s="432"/>
      <c r="D10" s="433"/>
      <c r="E10" s="432"/>
      <c r="F10" s="383"/>
      <c r="G10" s="433"/>
      <c r="H10" s="94"/>
      <c r="I10" s="432"/>
      <c r="J10" s="383"/>
      <c r="K10" s="433"/>
      <c r="L10" s="413"/>
    </row>
    <row r="11" spans="1:16" ht="42" x14ac:dyDescent="0.25">
      <c r="A11" s="80" t="s">
        <v>229</v>
      </c>
      <c r="B11" s="81" t="s">
        <v>230</v>
      </c>
      <c r="C11" s="82" t="s">
        <v>231</v>
      </c>
      <c r="D11" s="83" t="s">
        <v>232</v>
      </c>
      <c r="E11" s="84" t="s">
        <v>233</v>
      </c>
      <c r="F11" s="85" t="s">
        <v>234</v>
      </c>
      <c r="G11" s="80" t="s">
        <v>235</v>
      </c>
      <c r="H11" s="80" t="s">
        <v>236</v>
      </c>
      <c r="I11" s="80" t="s">
        <v>237</v>
      </c>
      <c r="J11" s="80" t="s">
        <v>238</v>
      </c>
      <c r="K11" s="85" t="s">
        <v>239</v>
      </c>
      <c r="L11" s="80" t="s">
        <v>240</v>
      </c>
      <c r="M11" s="99" t="s">
        <v>241</v>
      </c>
      <c r="N11" s="99"/>
      <c r="O11" s="77" t="s">
        <v>242</v>
      </c>
    </row>
    <row r="12" spans="1:16" s="104" customFormat="1" ht="20.399999999999999" hidden="1" x14ac:dyDescent="0.25">
      <c r="A12" s="100" t="s">
        <v>249</v>
      </c>
      <c r="B12" s="100" t="s">
        <v>250</v>
      </c>
      <c r="C12" s="101" t="s">
        <v>251</v>
      </c>
      <c r="D12" s="100" t="s">
        <v>252</v>
      </c>
      <c r="E12" s="101"/>
      <c r="F12" s="100" t="s">
        <v>253</v>
      </c>
      <c r="G12" s="100" t="s">
        <v>254</v>
      </c>
      <c r="H12" s="100" t="s">
        <v>254</v>
      </c>
      <c r="I12" s="100" t="s">
        <v>255</v>
      </c>
      <c r="J12" s="100" t="s">
        <v>256</v>
      </c>
      <c r="K12" s="100" t="s">
        <v>257</v>
      </c>
      <c r="L12" s="101"/>
      <c r="M12" s="245">
        <v>501.95</v>
      </c>
      <c r="N12" s="245">
        <v>522.87</v>
      </c>
      <c r="O12" s="246" t="s">
        <v>1622</v>
      </c>
      <c r="P12" s="338"/>
    </row>
    <row r="13" spans="1:16" s="104" customFormat="1" ht="20.399999999999999" hidden="1" x14ac:dyDescent="0.25">
      <c r="A13" s="100" t="s">
        <v>258</v>
      </c>
      <c r="B13" s="100" t="s">
        <v>250</v>
      </c>
      <c r="C13" s="101" t="s">
        <v>259</v>
      </c>
      <c r="D13" s="100" t="s">
        <v>252</v>
      </c>
      <c r="E13" s="101"/>
      <c r="F13" s="101"/>
      <c r="G13" s="100" t="s">
        <v>254</v>
      </c>
      <c r="H13" s="100" t="s">
        <v>254</v>
      </c>
      <c r="I13" s="100"/>
      <c r="J13" s="100" t="s">
        <v>256</v>
      </c>
      <c r="K13" s="101"/>
      <c r="L13" s="101"/>
      <c r="M13" s="245">
        <v>501.95</v>
      </c>
      <c r="N13" s="245">
        <v>522.87</v>
      </c>
      <c r="O13" s="246" t="s">
        <v>1622</v>
      </c>
      <c r="P13" s="338"/>
    </row>
    <row r="14" spans="1:16" s="104" customFormat="1" ht="20.399999999999999" hidden="1" x14ac:dyDescent="0.25">
      <c r="A14" s="100" t="s">
        <v>260</v>
      </c>
      <c r="B14" s="100" t="s">
        <v>243</v>
      </c>
      <c r="C14" s="101" t="s">
        <v>261</v>
      </c>
      <c r="D14" s="100" t="s">
        <v>262</v>
      </c>
      <c r="E14" s="101"/>
      <c r="F14" s="101"/>
      <c r="G14" s="100" t="s">
        <v>254</v>
      </c>
      <c r="H14" s="100" t="s">
        <v>254</v>
      </c>
      <c r="I14" s="100" t="s">
        <v>255</v>
      </c>
      <c r="J14" s="101"/>
      <c r="K14" s="101"/>
      <c r="L14" s="101"/>
      <c r="M14" s="245">
        <v>478.6</v>
      </c>
      <c r="N14" s="245">
        <v>499.88</v>
      </c>
      <c r="O14" s="246" t="s">
        <v>1622</v>
      </c>
      <c r="P14" s="338"/>
    </row>
    <row r="15" spans="1:16" s="104" customFormat="1" ht="20.399999999999999" hidden="1" x14ac:dyDescent="0.25">
      <c r="A15" s="100" t="s">
        <v>263</v>
      </c>
      <c r="B15" s="100" t="s">
        <v>243</v>
      </c>
      <c r="C15" s="101" t="s">
        <v>264</v>
      </c>
      <c r="D15" s="100" t="s">
        <v>265</v>
      </c>
      <c r="E15" s="101"/>
      <c r="F15" s="101"/>
      <c r="G15" s="100" t="s">
        <v>254</v>
      </c>
      <c r="H15" s="100" t="s">
        <v>254</v>
      </c>
      <c r="I15" s="100" t="s">
        <v>255</v>
      </c>
      <c r="J15" s="100" t="s">
        <v>256</v>
      </c>
      <c r="K15" s="101"/>
      <c r="L15" s="101"/>
      <c r="M15" s="245">
        <v>507.71</v>
      </c>
      <c r="N15" s="245">
        <v>528.82000000000005</v>
      </c>
      <c r="O15" s="246" t="s">
        <v>1622</v>
      </c>
      <c r="P15" s="338"/>
    </row>
    <row r="16" spans="1:16" s="104" customFormat="1" ht="11.4" hidden="1" customHeight="1" x14ac:dyDescent="0.25">
      <c r="A16" s="105" t="s">
        <v>266</v>
      </c>
      <c r="B16" s="105" t="s">
        <v>267</v>
      </c>
      <c r="C16" s="106" t="s">
        <v>268</v>
      </c>
      <c r="D16" s="105" t="s">
        <v>269</v>
      </c>
      <c r="E16" s="106"/>
      <c r="F16" s="106"/>
      <c r="G16" s="105" t="s">
        <v>270</v>
      </c>
      <c r="H16" s="105" t="s">
        <v>270</v>
      </c>
      <c r="I16" s="105"/>
      <c r="J16" s="106"/>
      <c r="K16" s="106"/>
      <c r="L16" s="106"/>
      <c r="M16" s="245">
        <v>181.52</v>
      </c>
      <c r="N16" s="336">
        <f t="shared" ref="N16:N76" si="0">SUM(M16)*0.9684</f>
        <v>175.78396800000002</v>
      </c>
      <c r="O16" s="337" t="s">
        <v>1378</v>
      </c>
    </row>
    <row r="17" spans="1:15" s="104" customFormat="1" ht="11.4" hidden="1" customHeight="1" x14ac:dyDescent="0.25">
      <c r="A17" s="105" t="s">
        <v>271</v>
      </c>
      <c r="B17" s="105" t="s">
        <v>267</v>
      </c>
      <c r="C17" s="106" t="s">
        <v>272</v>
      </c>
      <c r="D17" s="105" t="s">
        <v>269</v>
      </c>
      <c r="E17" s="106"/>
      <c r="F17" s="106"/>
      <c r="G17" s="105" t="s">
        <v>270</v>
      </c>
      <c r="H17" s="105" t="s">
        <v>270</v>
      </c>
      <c r="I17" s="105"/>
      <c r="J17" s="106"/>
      <c r="K17" s="106"/>
      <c r="L17" s="106"/>
      <c r="M17" s="245">
        <v>181.52</v>
      </c>
      <c r="N17" s="336">
        <f t="shared" si="0"/>
        <v>175.78396800000002</v>
      </c>
      <c r="O17" s="337" t="s">
        <v>1378</v>
      </c>
    </row>
    <row r="18" spans="1:15" s="104" customFormat="1" ht="11.4" hidden="1" customHeight="1" x14ac:dyDescent="0.25">
      <c r="A18" s="105" t="s">
        <v>273</v>
      </c>
      <c r="B18" s="105" t="s">
        <v>267</v>
      </c>
      <c r="C18" s="106" t="s">
        <v>274</v>
      </c>
      <c r="D18" s="105" t="s">
        <v>269</v>
      </c>
      <c r="E18" s="106"/>
      <c r="F18" s="106"/>
      <c r="G18" s="105" t="s">
        <v>270</v>
      </c>
      <c r="H18" s="105" t="s">
        <v>270</v>
      </c>
      <c r="I18" s="105"/>
      <c r="J18" s="106"/>
      <c r="K18" s="106"/>
      <c r="L18" s="106"/>
      <c r="M18" s="245">
        <v>181.52</v>
      </c>
      <c r="N18" s="336">
        <f t="shared" si="0"/>
        <v>175.78396800000002</v>
      </c>
      <c r="O18" s="337" t="s">
        <v>1378</v>
      </c>
    </row>
    <row r="19" spans="1:15" s="104" customFormat="1" ht="11.4" hidden="1" customHeight="1" x14ac:dyDescent="0.25">
      <c r="A19" s="105" t="s">
        <v>275</v>
      </c>
      <c r="B19" s="105" t="s">
        <v>276</v>
      </c>
      <c r="C19" s="106" t="s">
        <v>277</v>
      </c>
      <c r="D19" s="105" t="s">
        <v>278</v>
      </c>
      <c r="E19" s="106"/>
      <c r="F19" s="105" t="s">
        <v>253</v>
      </c>
      <c r="G19" s="105" t="s">
        <v>270</v>
      </c>
      <c r="H19" s="105" t="s">
        <v>270</v>
      </c>
      <c r="I19" s="105" t="s">
        <v>255</v>
      </c>
      <c r="J19" s="105" t="s">
        <v>256</v>
      </c>
      <c r="K19" s="106"/>
      <c r="L19" s="106"/>
      <c r="M19" s="245">
        <v>257.22000000000003</v>
      </c>
      <c r="N19" s="336">
        <f t="shared" si="0"/>
        <v>249.09184800000003</v>
      </c>
      <c r="O19" s="337" t="s">
        <v>1378</v>
      </c>
    </row>
    <row r="20" spans="1:15" s="104" customFormat="1" ht="11.4" hidden="1" customHeight="1" x14ac:dyDescent="0.25">
      <c r="A20" s="105" t="s">
        <v>279</v>
      </c>
      <c r="B20" s="105" t="s">
        <v>276</v>
      </c>
      <c r="C20" s="106" t="s">
        <v>280</v>
      </c>
      <c r="D20" s="105" t="s">
        <v>281</v>
      </c>
      <c r="E20" s="106"/>
      <c r="F20" s="105" t="s">
        <v>253</v>
      </c>
      <c r="G20" s="105" t="s">
        <v>270</v>
      </c>
      <c r="H20" s="105" t="s">
        <v>270</v>
      </c>
      <c r="I20" s="105" t="s">
        <v>255</v>
      </c>
      <c r="J20" s="106"/>
      <c r="K20" s="106"/>
      <c r="L20" s="106"/>
      <c r="M20" s="245">
        <v>199.93</v>
      </c>
      <c r="N20" s="336">
        <f t="shared" si="0"/>
        <v>193.61221200000003</v>
      </c>
      <c r="O20" s="337" t="s">
        <v>1378</v>
      </c>
    </row>
    <row r="21" spans="1:15" s="104" customFormat="1" ht="11.4" hidden="1" customHeight="1" x14ac:dyDescent="0.25">
      <c r="A21" s="105" t="s">
        <v>282</v>
      </c>
      <c r="B21" s="105" t="s">
        <v>276</v>
      </c>
      <c r="C21" s="106" t="s">
        <v>283</v>
      </c>
      <c r="D21" s="105" t="s">
        <v>284</v>
      </c>
      <c r="E21" s="106"/>
      <c r="F21" s="105" t="s">
        <v>253</v>
      </c>
      <c r="G21" s="105" t="s">
        <v>270</v>
      </c>
      <c r="H21" s="105" t="s">
        <v>270</v>
      </c>
      <c r="I21" s="105" t="s">
        <v>255</v>
      </c>
      <c r="J21" s="106"/>
      <c r="K21" s="105" t="s">
        <v>257</v>
      </c>
      <c r="L21" s="106"/>
      <c r="M21" s="245">
        <v>199.93</v>
      </c>
      <c r="N21" s="336">
        <f t="shared" si="0"/>
        <v>193.61221200000003</v>
      </c>
      <c r="O21" s="337" t="s">
        <v>1378</v>
      </c>
    </row>
    <row r="22" spans="1:15" s="104" customFormat="1" ht="11.4" hidden="1" customHeight="1" x14ac:dyDescent="0.25">
      <c r="A22" s="105" t="s">
        <v>285</v>
      </c>
      <c r="B22" s="105" t="s">
        <v>267</v>
      </c>
      <c r="C22" s="106" t="s">
        <v>286</v>
      </c>
      <c r="D22" s="105" t="s">
        <v>287</v>
      </c>
      <c r="E22" s="106"/>
      <c r="F22" s="106"/>
      <c r="G22" s="105" t="s">
        <v>270</v>
      </c>
      <c r="H22" s="105" t="s">
        <v>270</v>
      </c>
      <c r="I22" s="105"/>
      <c r="J22" s="105" t="s">
        <v>256</v>
      </c>
      <c r="K22" s="106"/>
      <c r="L22" s="106"/>
      <c r="M22" s="245">
        <v>245.72</v>
      </c>
      <c r="N22" s="336">
        <f t="shared" si="0"/>
        <v>237.95524800000001</v>
      </c>
      <c r="O22" s="337" t="s">
        <v>1378</v>
      </c>
    </row>
    <row r="23" spans="1:15" s="104" customFormat="1" ht="11.4" hidden="1" customHeight="1" x14ac:dyDescent="0.25">
      <c r="A23" s="105" t="s">
        <v>288</v>
      </c>
      <c r="B23" s="105" t="s">
        <v>289</v>
      </c>
      <c r="C23" s="106" t="s">
        <v>290</v>
      </c>
      <c r="D23" s="105" t="s">
        <v>284</v>
      </c>
      <c r="E23" s="106"/>
      <c r="F23" s="105" t="s">
        <v>253</v>
      </c>
      <c r="G23" s="105" t="s">
        <v>270</v>
      </c>
      <c r="H23" s="105" t="s">
        <v>270</v>
      </c>
      <c r="I23" s="105"/>
      <c r="J23" s="105" t="s">
        <v>256</v>
      </c>
      <c r="K23" s="106"/>
      <c r="L23" s="106"/>
      <c r="M23" s="245">
        <v>267.10000000000002</v>
      </c>
      <c r="N23" s="336">
        <f t="shared" si="0"/>
        <v>258.65964000000002</v>
      </c>
      <c r="O23" s="337" t="s">
        <v>1378</v>
      </c>
    </row>
    <row r="24" spans="1:15" s="104" customFormat="1" ht="11.4" hidden="1" customHeight="1" x14ac:dyDescent="0.25">
      <c r="A24" s="105" t="s">
        <v>291</v>
      </c>
      <c r="B24" s="105" t="s">
        <v>267</v>
      </c>
      <c r="C24" s="106" t="s">
        <v>292</v>
      </c>
      <c r="D24" s="105" t="s">
        <v>287</v>
      </c>
      <c r="E24" s="106"/>
      <c r="F24" s="106"/>
      <c r="G24" s="105" t="s">
        <v>270</v>
      </c>
      <c r="H24" s="105" t="s">
        <v>270</v>
      </c>
      <c r="I24" s="105"/>
      <c r="J24" s="105" t="s">
        <v>256</v>
      </c>
      <c r="K24" s="106"/>
      <c r="L24" s="106"/>
      <c r="M24" s="245">
        <v>245.72</v>
      </c>
      <c r="N24" s="336">
        <f t="shared" si="0"/>
        <v>237.95524800000001</v>
      </c>
      <c r="O24" s="337" t="s">
        <v>1378</v>
      </c>
    </row>
    <row r="25" spans="1:15" s="104" customFormat="1" ht="11.4" hidden="1" customHeight="1" x14ac:dyDescent="0.25">
      <c r="A25" s="105" t="s">
        <v>293</v>
      </c>
      <c r="B25" s="105" t="s">
        <v>276</v>
      </c>
      <c r="C25" s="106" t="s">
        <v>294</v>
      </c>
      <c r="D25" s="105" t="s">
        <v>284</v>
      </c>
      <c r="E25" s="106"/>
      <c r="F25" s="105" t="s">
        <v>253</v>
      </c>
      <c r="G25" s="105" t="s">
        <v>270</v>
      </c>
      <c r="H25" s="105" t="s">
        <v>270</v>
      </c>
      <c r="I25" s="105" t="s">
        <v>255</v>
      </c>
      <c r="J25" s="105" t="s">
        <v>256</v>
      </c>
      <c r="K25" s="106"/>
      <c r="L25" s="106"/>
      <c r="M25" s="245">
        <v>267.10000000000002</v>
      </c>
      <c r="N25" s="336">
        <f t="shared" si="0"/>
        <v>258.65964000000002</v>
      </c>
      <c r="O25" s="337" t="s">
        <v>1378</v>
      </c>
    </row>
    <row r="26" spans="1:15" s="104" customFormat="1" ht="11.4" hidden="1" customHeight="1" x14ac:dyDescent="0.25">
      <c r="A26" s="105" t="s">
        <v>295</v>
      </c>
      <c r="B26" s="105" t="s">
        <v>289</v>
      </c>
      <c r="C26" s="106" t="s">
        <v>286</v>
      </c>
      <c r="D26" s="105" t="s">
        <v>287</v>
      </c>
      <c r="E26" s="106"/>
      <c r="F26" s="106"/>
      <c r="G26" s="105" t="s">
        <v>270</v>
      </c>
      <c r="H26" s="105" t="s">
        <v>270</v>
      </c>
      <c r="I26" s="105"/>
      <c r="J26" s="105" t="s">
        <v>256</v>
      </c>
      <c r="K26" s="106"/>
      <c r="L26" s="106"/>
      <c r="M26" s="245">
        <v>244.68</v>
      </c>
      <c r="N26" s="336">
        <f t="shared" si="0"/>
        <v>236.94811200000001</v>
      </c>
      <c r="O26" s="337" t="s">
        <v>1378</v>
      </c>
    </row>
    <row r="27" spans="1:15" s="104" customFormat="1" ht="11.4" hidden="1" customHeight="1" x14ac:dyDescent="0.25">
      <c r="A27" s="105" t="s">
        <v>296</v>
      </c>
      <c r="B27" s="105" t="s">
        <v>289</v>
      </c>
      <c r="C27" s="106" t="s">
        <v>297</v>
      </c>
      <c r="D27" s="105" t="s">
        <v>284</v>
      </c>
      <c r="E27" s="106"/>
      <c r="F27" s="105" t="s">
        <v>253</v>
      </c>
      <c r="G27" s="105" t="s">
        <v>270</v>
      </c>
      <c r="H27" s="105" t="s">
        <v>270</v>
      </c>
      <c r="I27" s="105"/>
      <c r="J27" s="105" t="s">
        <v>256</v>
      </c>
      <c r="K27" s="106"/>
      <c r="L27" s="106"/>
      <c r="M27" s="245">
        <v>267.10000000000002</v>
      </c>
      <c r="N27" s="336">
        <f t="shared" si="0"/>
        <v>258.65964000000002</v>
      </c>
      <c r="O27" s="337" t="s">
        <v>1378</v>
      </c>
    </row>
    <row r="28" spans="1:15" s="104" customFormat="1" ht="11.4" hidden="1" customHeight="1" x14ac:dyDescent="0.25">
      <c r="A28" s="105" t="s">
        <v>298</v>
      </c>
      <c r="B28" s="105" t="s">
        <v>289</v>
      </c>
      <c r="C28" s="106" t="s">
        <v>299</v>
      </c>
      <c r="D28" s="105" t="s">
        <v>284</v>
      </c>
      <c r="E28" s="106"/>
      <c r="F28" s="105" t="s">
        <v>253</v>
      </c>
      <c r="G28" s="105" t="s">
        <v>270</v>
      </c>
      <c r="H28" s="105" t="s">
        <v>270</v>
      </c>
      <c r="I28" s="105"/>
      <c r="J28" s="105" t="s">
        <v>256</v>
      </c>
      <c r="K28" s="106"/>
      <c r="L28" s="106"/>
      <c r="M28" s="245">
        <v>267.10000000000002</v>
      </c>
      <c r="N28" s="336">
        <f t="shared" si="0"/>
        <v>258.65964000000002</v>
      </c>
      <c r="O28" s="337" t="s">
        <v>1378</v>
      </c>
    </row>
    <row r="29" spans="1:15" s="104" customFormat="1" ht="11.4" hidden="1" customHeight="1" x14ac:dyDescent="0.25">
      <c r="A29" s="105" t="s">
        <v>300</v>
      </c>
      <c r="B29" s="105" t="s">
        <v>267</v>
      </c>
      <c r="C29" s="106" t="s">
        <v>301</v>
      </c>
      <c r="D29" s="105" t="s">
        <v>302</v>
      </c>
      <c r="E29" s="106"/>
      <c r="F29" s="106"/>
      <c r="G29" s="105" t="s">
        <v>270</v>
      </c>
      <c r="H29" s="105" t="s">
        <v>270</v>
      </c>
      <c r="I29" s="105"/>
      <c r="J29" s="106"/>
      <c r="K29" s="106"/>
      <c r="L29" s="106"/>
      <c r="M29" s="245">
        <v>181.76</v>
      </c>
      <c r="N29" s="336">
        <f t="shared" si="0"/>
        <v>176.01638399999999</v>
      </c>
      <c r="O29" s="337" t="s">
        <v>1378</v>
      </c>
    </row>
    <row r="30" spans="1:15" s="104" customFormat="1" ht="11.4" hidden="1" customHeight="1" x14ac:dyDescent="0.25">
      <c r="A30" s="105" t="s">
        <v>303</v>
      </c>
      <c r="B30" s="105" t="s">
        <v>276</v>
      </c>
      <c r="C30" s="106" t="s">
        <v>304</v>
      </c>
      <c r="D30" s="105" t="s">
        <v>284</v>
      </c>
      <c r="E30" s="106"/>
      <c r="F30" s="105" t="s">
        <v>253</v>
      </c>
      <c r="G30" s="105" t="s">
        <v>270</v>
      </c>
      <c r="H30" s="105" t="s">
        <v>270</v>
      </c>
      <c r="I30" s="105" t="s">
        <v>255</v>
      </c>
      <c r="J30" s="106"/>
      <c r="K30" s="106"/>
      <c r="L30" s="106"/>
      <c r="M30" s="245">
        <v>199.93</v>
      </c>
      <c r="N30" s="336">
        <f t="shared" si="0"/>
        <v>193.61221200000003</v>
      </c>
      <c r="O30" s="337" t="s">
        <v>1378</v>
      </c>
    </row>
    <row r="31" spans="1:15" s="104" customFormat="1" ht="11.4" hidden="1" customHeight="1" x14ac:dyDescent="0.25">
      <c r="A31" s="107" t="s">
        <v>305</v>
      </c>
      <c r="B31" s="107" t="s">
        <v>306</v>
      </c>
      <c r="C31" s="108"/>
      <c r="D31" s="108"/>
      <c r="E31" s="108"/>
      <c r="F31" s="108"/>
      <c r="G31" s="107"/>
      <c r="H31" s="107"/>
      <c r="I31" s="107"/>
      <c r="J31" s="108"/>
      <c r="K31" s="108"/>
      <c r="L31" s="108"/>
      <c r="M31" s="102"/>
      <c r="N31" s="336">
        <f t="shared" si="0"/>
        <v>0</v>
      </c>
    </row>
    <row r="32" spans="1:15" s="104" customFormat="1" ht="11.4" hidden="1" customHeight="1" x14ac:dyDescent="0.25">
      <c r="A32" s="105" t="s">
        <v>307</v>
      </c>
      <c r="B32" s="105" t="s">
        <v>289</v>
      </c>
      <c r="C32" s="106" t="s">
        <v>308</v>
      </c>
      <c r="D32" s="105" t="s">
        <v>284</v>
      </c>
      <c r="E32" s="106"/>
      <c r="F32" s="105" t="s">
        <v>253</v>
      </c>
      <c r="G32" s="105" t="s">
        <v>270</v>
      </c>
      <c r="H32" s="105" t="s">
        <v>270</v>
      </c>
      <c r="I32" s="105"/>
      <c r="J32" s="105" t="s">
        <v>256</v>
      </c>
      <c r="K32" s="106"/>
      <c r="L32" s="106"/>
      <c r="M32" s="245">
        <v>267.10000000000002</v>
      </c>
      <c r="N32" s="336">
        <f t="shared" si="0"/>
        <v>258.65964000000002</v>
      </c>
      <c r="O32" s="337" t="s">
        <v>1378</v>
      </c>
    </row>
    <row r="33" spans="1:16" s="104" customFormat="1" ht="11.4" hidden="1" customHeight="1" x14ac:dyDescent="0.25">
      <c r="A33" s="105" t="s">
        <v>309</v>
      </c>
      <c r="B33" s="105" t="s">
        <v>289</v>
      </c>
      <c r="C33" s="106" t="s">
        <v>310</v>
      </c>
      <c r="D33" s="105" t="s">
        <v>284</v>
      </c>
      <c r="E33" s="106"/>
      <c r="F33" s="105" t="s">
        <v>253</v>
      </c>
      <c r="G33" s="105" t="s">
        <v>270</v>
      </c>
      <c r="H33" s="105" t="s">
        <v>270</v>
      </c>
      <c r="I33" s="105"/>
      <c r="J33" s="105" t="s">
        <v>256</v>
      </c>
      <c r="K33" s="106"/>
      <c r="L33" s="106"/>
      <c r="M33" s="245">
        <v>267.10000000000002</v>
      </c>
      <c r="N33" s="336">
        <f t="shared" si="0"/>
        <v>258.65964000000002</v>
      </c>
      <c r="O33" s="337" t="s">
        <v>1378</v>
      </c>
    </row>
    <row r="34" spans="1:16" s="104" customFormat="1" ht="11.4" hidden="1" customHeight="1" x14ac:dyDescent="0.25">
      <c r="A34" s="105" t="s">
        <v>311</v>
      </c>
      <c r="B34" s="105" t="s">
        <v>267</v>
      </c>
      <c r="C34" s="106" t="s">
        <v>312</v>
      </c>
      <c r="D34" s="105" t="s">
        <v>287</v>
      </c>
      <c r="E34" s="106"/>
      <c r="F34" s="106"/>
      <c r="G34" s="105" t="s">
        <v>270</v>
      </c>
      <c r="H34" s="105" t="s">
        <v>270</v>
      </c>
      <c r="I34" s="105"/>
      <c r="J34" s="105" t="s">
        <v>256</v>
      </c>
      <c r="K34" s="106"/>
      <c r="L34" s="106"/>
      <c r="M34" s="245">
        <v>245.72</v>
      </c>
      <c r="N34" s="336">
        <f t="shared" si="0"/>
        <v>237.95524800000001</v>
      </c>
      <c r="O34" s="337" t="s">
        <v>1378</v>
      </c>
    </row>
    <row r="35" spans="1:16" s="104" customFormat="1" ht="11.4" hidden="1" customHeight="1" x14ac:dyDescent="0.25">
      <c r="A35" s="105" t="s">
        <v>313</v>
      </c>
      <c r="B35" s="105" t="s">
        <v>289</v>
      </c>
      <c r="C35" s="106" t="s">
        <v>314</v>
      </c>
      <c r="D35" s="105" t="s">
        <v>284</v>
      </c>
      <c r="E35" s="106"/>
      <c r="F35" s="105" t="s">
        <v>253</v>
      </c>
      <c r="G35" s="105" t="s">
        <v>270</v>
      </c>
      <c r="H35" s="105" t="s">
        <v>270</v>
      </c>
      <c r="I35" s="105"/>
      <c r="J35" s="105" t="s">
        <v>256</v>
      </c>
      <c r="K35" s="106"/>
      <c r="L35" s="106"/>
      <c r="M35" s="245">
        <v>267.10000000000002</v>
      </c>
      <c r="N35" s="336">
        <f t="shared" si="0"/>
        <v>258.65964000000002</v>
      </c>
      <c r="O35" s="337" t="s">
        <v>1378</v>
      </c>
    </row>
    <row r="36" spans="1:16" s="104" customFormat="1" ht="11.4" hidden="1" customHeight="1" x14ac:dyDescent="0.25">
      <c r="A36" s="105" t="s">
        <v>315</v>
      </c>
      <c r="B36" s="105" t="s">
        <v>289</v>
      </c>
      <c r="C36" s="106" t="s">
        <v>316</v>
      </c>
      <c r="D36" s="105" t="s">
        <v>284</v>
      </c>
      <c r="E36" s="106"/>
      <c r="F36" s="105" t="s">
        <v>253</v>
      </c>
      <c r="G36" s="105" t="s">
        <v>270</v>
      </c>
      <c r="H36" s="105" t="s">
        <v>270</v>
      </c>
      <c r="I36" s="105"/>
      <c r="J36" s="105" t="s">
        <v>256</v>
      </c>
      <c r="K36" s="106"/>
      <c r="L36" s="106"/>
      <c r="M36" s="245">
        <v>267.10000000000002</v>
      </c>
      <c r="N36" s="336">
        <f t="shared" si="0"/>
        <v>258.65964000000002</v>
      </c>
      <c r="O36" s="337" t="s">
        <v>1378</v>
      </c>
    </row>
    <row r="37" spans="1:16" s="104" customFormat="1" ht="11.4" hidden="1" customHeight="1" x14ac:dyDescent="0.25">
      <c r="A37" s="105" t="s">
        <v>317</v>
      </c>
      <c r="B37" s="105" t="s">
        <v>267</v>
      </c>
      <c r="C37" s="106" t="s">
        <v>318</v>
      </c>
      <c r="D37" s="105" t="s">
        <v>287</v>
      </c>
      <c r="E37" s="106"/>
      <c r="F37" s="106"/>
      <c r="G37" s="105" t="s">
        <v>270</v>
      </c>
      <c r="H37" s="105" t="s">
        <v>270</v>
      </c>
      <c r="I37" s="105"/>
      <c r="J37" s="105" t="s">
        <v>256</v>
      </c>
      <c r="K37" s="106"/>
      <c r="L37" s="106"/>
      <c r="M37" s="245">
        <v>245.72</v>
      </c>
      <c r="N37" s="336">
        <f t="shared" si="0"/>
        <v>237.95524800000001</v>
      </c>
      <c r="O37" s="337" t="s">
        <v>1378</v>
      </c>
    </row>
    <row r="38" spans="1:16" s="104" customFormat="1" ht="11.4" hidden="1" customHeight="1" x14ac:dyDescent="0.25">
      <c r="A38" s="105" t="s">
        <v>319</v>
      </c>
      <c r="B38" s="105" t="s">
        <v>289</v>
      </c>
      <c r="C38" s="106" t="s">
        <v>320</v>
      </c>
      <c r="D38" s="105" t="s">
        <v>284</v>
      </c>
      <c r="E38" s="106"/>
      <c r="F38" s="105" t="s">
        <v>253</v>
      </c>
      <c r="G38" s="105" t="s">
        <v>270</v>
      </c>
      <c r="H38" s="105" t="s">
        <v>270</v>
      </c>
      <c r="I38" s="105"/>
      <c r="J38" s="105" t="s">
        <v>256</v>
      </c>
      <c r="K38" s="106"/>
      <c r="L38" s="106"/>
      <c r="M38" s="245">
        <v>267.10000000000002</v>
      </c>
      <c r="N38" s="336">
        <f t="shared" si="0"/>
        <v>258.65964000000002</v>
      </c>
      <c r="O38" s="337" t="s">
        <v>1378</v>
      </c>
    </row>
    <row r="39" spans="1:16" s="104" customFormat="1" ht="11.4" hidden="1" customHeight="1" x14ac:dyDescent="0.25">
      <c r="A39" s="105" t="s">
        <v>321</v>
      </c>
      <c r="B39" s="105" t="s">
        <v>267</v>
      </c>
      <c r="C39" s="106" t="s">
        <v>322</v>
      </c>
      <c r="D39" s="105" t="s">
        <v>252</v>
      </c>
      <c r="E39" s="106"/>
      <c r="F39" s="106"/>
      <c r="G39" s="105" t="s">
        <v>270</v>
      </c>
      <c r="H39" s="105" t="s">
        <v>270</v>
      </c>
      <c r="I39" s="105" t="s">
        <v>255</v>
      </c>
      <c r="J39" s="105" t="s">
        <v>256</v>
      </c>
      <c r="K39" s="106"/>
      <c r="L39" s="106"/>
      <c r="M39" s="245">
        <v>243.64</v>
      </c>
      <c r="N39" s="336">
        <f t="shared" si="0"/>
        <v>235.94097600000001</v>
      </c>
      <c r="O39" s="337" t="s">
        <v>1378</v>
      </c>
    </row>
    <row r="40" spans="1:16" s="104" customFormat="1" ht="20.399999999999999" hidden="1" x14ac:dyDescent="0.25">
      <c r="A40" s="100" t="s">
        <v>323</v>
      </c>
      <c r="B40" s="100" t="s">
        <v>250</v>
      </c>
      <c r="C40" s="101" t="s">
        <v>324</v>
      </c>
      <c r="D40" s="100" t="s">
        <v>252</v>
      </c>
      <c r="E40" s="101"/>
      <c r="F40" s="101"/>
      <c r="G40" s="100" t="s">
        <v>254</v>
      </c>
      <c r="H40" s="100" t="s">
        <v>254</v>
      </c>
      <c r="I40" s="100" t="s">
        <v>255</v>
      </c>
      <c r="J40" s="100" t="s">
        <v>256</v>
      </c>
      <c r="K40" s="101"/>
      <c r="L40" s="101"/>
      <c r="M40" s="245">
        <v>501.95</v>
      </c>
      <c r="N40" s="245">
        <v>522.87</v>
      </c>
      <c r="O40" s="246" t="s">
        <v>1622</v>
      </c>
      <c r="P40" s="338"/>
    </row>
    <row r="41" spans="1:16" s="104" customFormat="1" ht="20.399999999999999" hidden="1" x14ac:dyDescent="0.25">
      <c r="A41" s="100" t="s">
        <v>325</v>
      </c>
      <c r="B41" s="100" t="s">
        <v>326</v>
      </c>
      <c r="C41" s="101" t="s">
        <v>327</v>
      </c>
      <c r="D41" s="100" t="s">
        <v>284</v>
      </c>
      <c r="E41" s="101"/>
      <c r="F41" s="100" t="s">
        <v>253</v>
      </c>
      <c r="G41" s="100" t="s">
        <v>254</v>
      </c>
      <c r="H41" s="100" t="s">
        <v>254</v>
      </c>
      <c r="I41" s="100" t="s">
        <v>255</v>
      </c>
      <c r="J41" s="100" t="s">
        <v>256</v>
      </c>
      <c r="K41" s="100" t="s">
        <v>257</v>
      </c>
      <c r="L41" s="101"/>
      <c r="M41" s="245">
        <v>550.41</v>
      </c>
      <c r="N41" s="245">
        <v>572.44000000000005</v>
      </c>
      <c r="O41" s="246" t="s">
        <v>1622</v>
      </c>
      <c r="P41" s="338"/>
    </row>
    <row r="42" spans="1:16" s="104" customFormat="1" ht="20.399999999999999" hidden="1" x14ac:dyDescent="0.25">
      <c r="A42" s="100" t="s">
        <v>328</v>
      </c>
      <c r="B42" s="100" t="s">
        <v>329</v>
      </c>
      <c r="C42" s="101" t="s">
        <v>330</v>
      </c>
      <c r="D42" s="100" t="s">
        <v>287</v>
      </c>
      <c r="E42" s="101"/>
      <c r="F42" s="101"/>
      <c r="G42" s="100" t="s">
        <v>254</v>
      </c>
      <c r="H42" s="100" t="s">
        <v>254</v>
      </c>
      <c r="I42" s="100"/>
      <c r="J42" s="100" t="s">
        <v>256</v>
      </c>
      <c r="K42" s="101"/>
      <c r="L42" s="101"/>
      <c r="M42" s="245">
        <v>504.35</v>
      </c>
      <c r="N42" s="245">
        <v>525.35</v>
      </c>
      <c r="O42" s="246" t="s">
        <v>1622</v>
      </c>
      <c r="P42" s="338"/>
    </row>
    <row r="43" spans="1:16" s="104" customFormat="1" ht="20.399999999999999" hidden="1" x14ac:dyDescent="0.25">
      <c r="A43" s="100" t="s">
        <v>331</v>
      </c>
      <c r="B43" s="100" t="s">
        <v>243</v>
      </c>
      <c r="C43" s="101" t="s">
        <v>332</v>
      </c>
      <c r="D43" s="100" t="s">
        <v>252</v>
      </c>
      <c r="E43" s="101"/>
      <c r="F43" s="101"/>
      <c r="G43" s="100" t="s">
        <v>254</v>
      </c>
      <c r="H43" s="100" t="s">
        <v>254</v>
      </c>
      <c r="I43" s="100"/>
      <c r="J43" s="101"/>
      <c r="K43" s="101"/>
      <c r="L43" s="101"/>
      <c r="M43" s="245">
        <v>467.9</v>
      </c>
      <c r="N43" s="245">
        <v>488.82</v>
      </c>
      <c r="O43" s="246" t="s">
        <v>1622</v>
      </c>
      <c r="P43" s="338"/>
    </row>
    <row r="44" spans="1:16" s="104" customFormat="1" ht="20.399999999999999" hidden="1" x14ac:dyDescent="0.25">
      <c r="A44" s="100" t="s">
        <v>333</v>
      </c>
      <c r="B44" s="100" t="s">
        <v>243</v>
      </c>
      <c r="C44" s="101" t="s">
        <v>334</v>
      </c>
      <c r="D44" s="100" t="s">
        <v>302</v>
      </c>
      <c r="E44" s="101"/>
      <c r="F44" s="101"/>
      <c r="G44" s="100" t="s">
        <v>254</v>
      </c>
      <c r="H44" s="100" t="s">
        <v>254</v>
      </c>
      <c r="I44" s="100" t="s">
        <v>255</v>
      </c>
      <c r="J44" s="100" t="s">
        <v>256</v>
      </c>
      <c r="K44" s="101"/>
      <c r="L44" s="101"/>
      <c r="M44" s="245">
        <v>497.15</v>
      </c>
      <c r="N44" s="245">
        <v>517.91</v>
      </c>
      <c r="O44" s="246" t="s">
        <v>1622</v>
      </c>
      <c r="P44" s="338"/>
    </row>
    <row r="45" spans="1:16" s="104" customFormat="1" ht="20.399999999999999" hidden="1" x14ac:dyDescent="0.25">
      <c r="A45" s="100" t="s">
        <v>335</v>
      </c>
      <c r="B45" s="100" t="s">
        <v>243</v>
      </c>
      <c r="C45" s="101" t="s">
        <v>336</v>
      </c>
      <c r="D45" s="100" t="s">
        <v>252</v>
      </c>
      <c r="E45" s="101"/>
      <c r="F45" s="101"/>
      <c r="G45" s="100" t="s">
        <v>254</v>
      </c>
      <c r="H45" s="100" t="s">
        <v>254</v>
      </c>
      <c r="I45" s="100"/>
      <c r="J45" s="100" t="s">
        <v>256</v>
      </c>
      <c r="K45" s="101"/>
      <c r="L45" s="101"/>
      <c r="M45" s="245">
        <v>501.95</v>
      </c>
      <c r="N45" s="245">
        <v>522.87</v>
      </c>
      <c r="O45" s="246" t="s">
        <v>1622</v>
      </c>
      <c r="P45" s="338"/>
    </row>
    <row r="46" spans="1:16" s="104" customFormat="1" ht="20.399999999999999" hidden="1" x14ac:dyDescent="0.25">
      <c r="A46" s="100" t="s">
        <v>337</v>
      </c>
      <c r="B46" s="100" t="s">
        <v>243</v>
      </c>
      <c r="C46" s="101" t="s">
        <v>338</v>
      </c>
      <c r="D46" s="100" t="s">
        <v>302</v>
      </c>
      <c r="E46" s="101"/>
      <c r="F46" s="101"/>
      <c r="G46" s="100" t="s">
        <v>254</v>
      </c>
      <c r="H46" s="100" t="s">
        <v>254</v>
      </c>
      <c r="I46" s="100" t="s">
        <v>255</v>
      </c>
      <c r="J46" s="100" t="s">
        <v>256</v>
      </c>
      <c r="K46" s="101"/>
      <c r="L46" s="101"/>
      <c r="M46" s="245">
        <v>497.15</v>
      </c>
      <c r="N46" s="245">
        <v>517.91</v>
      </c>
      <c r="O46" s="246" t="s">
        <v>1622</v>
      </c>
      <c r="P46" s="338"/>
    </row>
    <row r="47" spans="1:16" s="104" customFormat="1" ht="20.399999999999999" x14ac:dyDescent="0.25">
      <c r="A47" s="100" t="s">
        <v>339</v>
      </c>
      <c r="B47" s="100" t="s">
        <v>243</v>
      </c>
      <c r="C47" s="101" t="s">
        <v>340</v>
      </c>
      <c r="D47" s="100" t="s">
        <v>302</v>
      </c>
      <c r="E47" s="101"/>
      <c r="F47" s="101"/>
      <c r="G47" s="100" t="s">
        <v>254</v>
      </c>
      <c r="H47" s="100" t="s">
        <v>254</v>
      </c>
      <c r="I47" s="100"/>
      <c r="J47" s="101"/>
      <c r="K47" s="101"/>
      <c r="L47" s="101"/>
      <c r="M47" s="245">
        <v>463.1</v>
      </c>
      <c r="N47" s="245">
        <v>483.86</v>
      </c>
      <c r="O47" s="246" t="s">
        <v>1622</v>
      </c>
      <c r="P47" s="338"/>
    </row>
    <row r="48" spans="1:16" s="104" customFormat="1" ht="20.399999999999999" hidden="1" x14ac:dyDescent="0.25">
      <c r="A48" s="100" t="s">
        <v>341</v>
      </c>
      <c r="B48" s="100" t="s">
        <v>250</v>
      </c>
      <c r="C48" s="101" t="s">
        <v>342</v>
      </c>
      <c r="D48" s="100" t="s">
        <v>343</v>
      </c>
      <c r="E48" s="101"/>
      <c r="F48" s="101"/>
      <c r="G48" s="100" t="s">
        <v>254</v>
      </c>
      <c r="H48" s="100" t="s">
        <v>254</v>
      </c>
      <c r="I48" s="100"/>
      <c r="J48" s="101"/>
      <c r="K48" s="101"/>
      <c r="L48" s="101"/>
      <c r="M48" s="245">
        <v>458.79</v>
      </c>
      <c r="N48" s="245">
        <v>479.4</v>
      </c>
      <c r="O48" s="246" t="s">
        <v>1622</v>
      </c>
      <c r="P48" s="338"/>
    </row>
    <row r="49" spans="1:16" s="104" customFormat="1" ht="20.399999999999999" hidden="1" x14ac:dyDescent="0.25">
      <c r="A49" s="100" t="s">
        <v>344</v>
      </c>
      <c r="B49" s="100" t="s">
        <v>250</v>
      </c>
      <c r="C49" s="101" t="s">
        <v>342</v>
      </c>
      <c r="D49" s="100" t="s">
        <v>343</v>
      </c>
      <c r="E49" s="101"/>
      <c r="F49" s="101"/>
      <c r="G49" s="100" t="s">
        <v>254</v>
      </c>
      <c r="H49" s="100" t="s">
        <v>254</v>
      </c>
      <c r="I49" s="100"/>
      <c r="J49" s="101"/>
      <c r="K49" s="101"/>
      <c r="L49" s="101"/>
      <c r="M49" s="245">
        <v>458.79</v>
      </c>
      <c r="N49" s="245">
        <v>479.4</v>
      </c>
      <c r="O49" s="246" t="s">
        <v>1622</v>
      </c>
      <c r="P49" s="338"/>
    </row>
    <row r="50" spans="1:16" s="104" customFormat="1" ht="10.199999999999999" hidden="1" x14ac:dyDescent="0.25">
      <c r="A50" s="109" t="s">
        <v>345</v>
      </c>
      <c r="B50" s="109" t="s">
        <v>346</v>
      </c>
      <c r="C50" s="110" t="s">
        <v>347</v>
      </c>
      <c r="D50" s="109" t="s">
        <v>348</v>
      </c>
      <c r="E50" s="110"/>
      <c r="F50" s="110"/>
      <c r="G50" s="109" t="s">
        <v>254</v>
      </c>
      <c r="H50" s="109" t="s">
        <v>254</v>
      </c>
      <c r="I50" s="109"/>
      <c r="J50" s="110"/>
      <c r="K50" s="110"/>
      <c r="L50" s="110"/>
      <c r="M50" s="102">
        <v>0</v>
      </c>
      <c r="N50" s="336">
        <f t="shared" si="0"/>
        <v>0</v>
      </c>
      <c r="O50" s="104" t="s">
        <v>874</v>
      </c>
    </row>
    <row r="51" spans="1:16" s="104" customFormat="1" ht="10.199999999999999" hidden="1" x14ac:dyDescent="0.25">
      <c r="A51" s="109" t="s">
        <v>349</v>
      </c>
      <c r="B51" s="109" t="s">
        <v>346</v>
      </c>
      <c r="C51" s="110" t="s">
        <v>347</v>
      </c>
      <c r="D51" s="109" t="s">
        <v>348</v>
      </c>
      <c r="E51" s="110"/>
      <c r="F51" s="110"/>
      <c r="G51" s="109" t="s">
        <v>254</v>
      </c>
      <c r="H51" s="109" t="s">
        <v>254</v>
      </c>
      <c r="I51" s="109"/>
      <c r="J51" s="110"/>
      <c r="K51" s="110"/>
      <c r="L51" s="110"/>
      <c r="M51" s="102">
        <v>0</v>
      </c>
      <c r="N51" s="336">
        <f t="shared" si="0"/>
        <v>0</v>
      </c>
      <c r="O51" s="104" t="s">
        <v>874</v>
      </c>
    </row>
    <row r="52" spans="1:16" s="104" customFormat="1" ht="10.199999999999999" hidden="1" x14ac:dyDescent="0.25">
      <c r="A52" s="109" t="s">
        <v>350</v>
      </c>
      <c r="B52" s="109" t="s">
        <v>346</v>
      </c>
      <c r="C52" s="110" t="s">
        <v>347</v>
      </c>
      <c r="D52" s="109" t="s">
        <v>348</v>
      </c>
      <c r="E52" s="110"/>
      <c r="F52" s="110"/>
      <c r="G52" s="109" t="s">
        <v>254</v>
      </c>
      <c r="H52" s="109" t="s">
        <v>254</v>
      </c>
      <c r="I52" s="109"/>
      <c r="J52" s="110"/>
      <c r="K52" s="110"/>
      <c r="L52" s="110"/>
      <c r="M52" s="102">
        <v>0</v>
      </c>
      <c r="N52" s="336">
        <f t="shared" si="0"/>
        <v>0</v>
      </c>
      <c r="O52" s="104" t="s">
        <v>874</v>
      </c>
    </row>
    <row r="53" spans="1:16" s="104" customFormat="1" ht="10.199999999999999" hidden="1" x14ac:dyDescent="0.25">
      <c r="A53" s="109" t="s">
        <v>351</v>
      </c>
      <c r="B53" s="109" t="s">
        <v>346</v>
      </c>
      <c r="C53" s="110" t="s">
        <v>347</v>
      </c>
      <c r="D53" s="109" t="s">
        <v>348</v>
      </c>
      <c r="E53" s="110"/>
      <c r="F53" s="110"/>
      <c r="G53" s="109" t="s">
        <v>254</v>
      </c>
      <c r="H53" s="109" t="s">
        <v>254</v>
      </c>
      <c r="I53" s="109"/>
      <c r="J53" s="110"/>
      <c r="K53" s="110"/>
      <c r="L53" s="110"/>
      <c r="M53" s="102">
        <v>0</v>
      </c>
      <c r="N53" s="336">
        <f t="shared" si="0"/>
        <v>0</v>
      </c>
      <c r="O53" s="104" t="s">
        <v>874</v>
      </c>
    </row>
    <row r="54" spans="1:16" s="104" customFormat="1" ht="10.199999999999999" hidden="1" x14ac:dyDescent="0.25">
      <c r="A54" s="109" t="s">
        <v>352</v>
      </c>
      <c r="B54" s="109" t="s">
        <v>346</v>
      </c>
      <c r="C54" s="110" t="s">
        <v>347</v>
      </c>
      <c r="D54" s="109" t="s">
        <v>348</v>
      </c>
      <c r="E54" s="110"/>
      <c r="F54" s="110"/>
      <c r="G54" s="109" t="s">
        <v>254</v>
      </c>
      <c r="H54" s="109" t="s">
        <v>254</v>
      </c>
      <c r="I54" s="109"/>
      <c r="J54" s="110"/>
      <c r="K54" s="110"/>
      <c r="L54" s="110"/>
      <c r="M54" s="102">
        <v>0</v>
      </c>
      <c r="N54" s="336">
        <f t="shared" si="0"/>
        <v>0</v>
      </c>
      <c r="O54" s="104" t="s">
        <v>874</v>
      </c>
    </row>
    <row r="55" spans="1:16" s="104" customFormat="1" ht="10.199999999999999" hidden="1" x14ac:dyDescent="0.25">
      <c r="A55" s="109" t="s">
        <v>353</v>
      </c>
      <c r="B55" s="109" t="s">
        <v>346</v>
      </c>
      <c r="C55" s="110" t="s">
        <v>347</v>
      </c>
      <c r="D55" s="109" t="s">
        <v>348</v>
      </c>
      <c r="E55" s="110"/>
      <c r="F55" s="111"/>
      <c r="G55" s="109" t="s">
        <v>254</v>
      </c>
      <c r="H55" s="109" t="s">
        <v>254</v>
      </c>
      <c r="I55" s="112"/>
      <c r="J55" s="111"/>
      <c r="K55" s="111"/>
      <c r="L55" s="110"/>
      <c r="M55" s="102">
        <v>0</v>
      </c>
      <c r="N55" s="336">
        <f t="shared" si="0"/>
        <v>0</v>
      </c>
      <c r="O55" s="104" t="s">
        <v>874</v>
      </c>
    </row>
    <row r="56" spans="1:16" s="104" customFormat="1" ht="10.199999999999999" hidden="1" x14ac:dyDescent="0.25">
      <c r="A56" s="109" t="s">
        <v>354</v>
      </c>
      <c r="B56" s="109" t="s">
        <v>346</v>
      </c>
      <c r="C56" s="110" t="s">
        <v>347</v>
      </c>
      <c r="D56" s="109" t="s">
        <v>348</v>
      </c>
      <c r="E56" s="110"/>
      <c r="F56" s="110"/>
      <c r="G56" s="109" t="s">
        <v>254</v>
      </c>
      <c r="H56" s="109" t="s">
        <v>254</v>
      </c>
      <c r="I56" s="109"/>
      <c r="J56" s="110"/>
      <c r="K56" s="110"/>
      <c r="L56" s="110"/>
      <c r="M56" s="102">
        <v>0</v>
      </c>
      <c r="N56" s="336">
        <f t="shared" si="0"/>
        <v>0</v>
      </c>
      <c r="O56" s="104" t="s">
        <v>874</v>
      </c>
    </row>
    <row r="57" spans="1:16" s="104" customFormat="1" ht="10.199999999999999" hidden="1" x14ac:dyDescent="0.25">
      <c r="A57" s="109" t="s">
        <v>355</v>
      </c>
      <c r="B57" s="109" t="s">
        <v>346</v>
      </c>
      <c r="C57" s="110" t="s">
        <v>347</v>
      </c>
      <c r="D57" s="109" t="s">
        <v>348</v>
      </c>
      <c r="E57" s="110"/>
      <c r="F57" s="110"/>
      <c r="G57" s="109" t="s">
        <v>254</v>
      </c>
      <c r="H57" s="109" t="s">
        <v>254</v>
      </c>
      <c r="I57" s="109"/>
      <c r="J57" s="110"/>
      <c r="K57" s="110"/>
      <c r="L57" s="110"/>
      <c r="M57" s="102">
        <v>0</v>
      </c>
      <c r="N57" s="336">
        <f t="shared" si="0"/>
        <v>0</v>
      </c>
      <c r="O57" s="104" t="s">
        <v>874</v>
      </c>
    </row>
    <row r="58" spans="1:16" s="104" customFormat="1" ht="10.199999999999999" hidden="1" x14ac:dyDescent="0.25">
      <c r="A58" s="109" t="s">
        <v>356</v>
      </c>
      <c r="B58" s="109" t="s">
        <v>346</v>
      </c>
      <c r="C58" s="110" t="s">
        <v>347</v>
      </c>
      <c r="D58" s="109" t="s">
        <v>348</v>
      </c>
      <c r="E58" s="110"/>
      <c r="F58" s="110"/>
      <c r="G58" s="109" t="s">
        <v>254</v>
      </c>
      <c r="H58" s="109" t="s">
        <v>254</v>
      </c>
      <c r="I58" s="109"/>
      <c r="J58" s="110"/>
      <c r="K58" s="110"/>
      <c r="L58" s="110"/>
      <c r="M58" s="102">
        <v>0</v>
      </c>
      <c r="N58" s="336">
        <f t="shared" si="0"/>
        <v>0</v>
      </c>
      <c r="O58" s="104" t="s">
        <v>874</v>
      </c>
    </row>
    <row r="59" spans="1:16" s="104" customFormat="1" ht="10.199999999999999" hidden="1" x14ac:dyDescent="0.25">
      <c r="A59" s="109" t="s">
        <v>357</v>
      </c>
      <c r="B59" s="109" t="s">
        <v>346</v>
      </c>
      <c r="C59" s="110" t="s">
        <v>347</v>
      </c>
      <c r="D59" s="109" t="s">
        <v>348</v>
      </c>
      <c r="E59" s="110"/>
      <c r="F59" s="110"/>
      <c r="G59" s="109" t="s">
        <v>254</v>
      </c>
      <c r="H59" s="109" t="s">
        <v>254</v>
      </c>
      <c r="I59" s="109"/>
      <c r="J59" s="110"/>
      <c r="K59" s="110"/>
      <c r="L59" s="110"/>
      <c r="M59" s="102">
        <v>0</v>
      </c>
      <c r="N59" s="336">
        <f t="shared" si="0"/>
        <v>0</v>
      </c>
      <c r="O59" s="104" t="s">
        <v>874</v>
      </c>
    </row>
    <row r="60" spans="1:16" s="104" customFormat="1" ht="10.199999999999999" hidden="1" x14ac:dyDescent="0.25">
      <c r="A60" s="109" t="s">
        <v>358</v>
      </c>
      <c r="B60" s="109" t="s">
        <v>346</v>
      </c>
      <c r="C60" s="110" t="s">
        <v>347</v>
      </c>
      <c r="D60" s="109" t="s">
        <v>348</v>
      </c>
      <c r="E60" s="110"/>
      <c r="F60" s="110"/>
      <c r="G60" s="109" t="s">
        <v>254</v>
      </c>
      <c r="H60" s="109" t="s">
        <v>254</v>
      </c>
      <c r="I60" s="109"/>
      <c r="J60" s="110"/>
      <c r="K60" s="110"/>
      <c r="L60" s="110"/>
      <c r="M60" s="102">
        <v>0</v>
      </c>
      <c r="N60" s="336">
        <f t="shared" si="0"/>
        <v>0</v>
      </c>
      <c r="O60" s="104" t="s">
        <v>874</v>
      </c>
    </row>
    <row r="61" spans="1:16" s="104" customFormat="1" ht="20.399999999999999" x14ac:dyDescent="0.25">
      <c r="A61" s="100" t="s">
        <v>359</v>
      </c>
      <c r="B61" s="100" t="s">
        <v>243</v>
      </c>
      <c r="C61" s="101" t="s">
        <v>360</v>
      </c>
      <c r="D61" s="100" t="s">
        <v>302</v>
      </c>
      <c r="E61" s="101"/>
      <c r="F61" s="101"/>
      <c r="G61" s="100" t="s">
        <v>254</v>
      </c>
      <c r="H61" s="100" t="s">
        <v>254</v>
      </c>
      <c r="I61" s="100"/>
      <c r="J61" s="101"/>
      <c r="K61" s="101"/>
      <c r="L61" s="101"/>
      <c r="M61" s="245">
        <v>463.1</v>
      </c>
      <c r="N61" s="245">
        <v>483.86</v>
      </c>
      <c r="O61" s="246" t="s">
        <v>1622</v>
      </c>
      <c r="P61" s="338"/>
    </row>
    <row r="62" spans="1:16" s="104" customFormat="1" ht="20.399999999999999" hidden="1" x14ac:dyDescent="0.25">
      <c r="A62" s="100" t="s">
        <v>361</v>
      </c>
      <c r="B62" s="100" t="s">
        <v>362</v>
      </c>
      <c r="C62" s="101" t="s">
        <v>301</v>
      </c>
      <c r="D62" s="100" t="s">
        <v>363</v>
      </c>
      <c r="E62" s="101"/>
      <c r="F62" s="100" t="s">
        <v>253</v>
      </c>
      <c r="G62" s="100" t="s">
        <v>254</v>
      </c>
      <c r="H62" s="100" t="s">
        <v>254</v>
      </c>
      <c r="I62" s="100"/>
      <c r="J62" s="101"/>
      <c r="K62" s="101"/>
      <c r="L62" s="101"/>
      <c r="M62" s="245">
        <v>465.02</v>
      </c>
      <c r="N62" s="245">
        <v>485.85</v>
      </c>
      <c r="O62" s="246" t="s">
        <v>1622</v>
      </c>
      <c r="P62" s="338"/>
    </row>
    <row r="63" spans="1:16" s="104" customFormat="1" ht="20.399999999999999" hidden="1" x14ac:dyDescent="0.25">
      <c r="A63" s="100" t="s">
        <v>364</v>
      </c>
      <c r="B63" s="100" t="s">
        <v>250</v>
      </c>
      <c r="C63" s="101" t="s">
        <v>365</v>
      </c>
      <c r="D63" s="100" t="s">
        <v>343</v>
      </c>
      <c r="E63" s="101"/>
      <c r="F63" s="101"/>
      <c r="G63" s="100" t="s">
        <v>254</v>
      </c>
      <c r="H63" s="100" t="s">
        <v>254</v>
      </c>
      <c r="I63" s="100"/>
      <c r="J63" s="101"/>
      <c r="K63" s="101"/>
      <c r="L63" s="101"/>
      <c r="M63" s="245">
        <v>458.79</v>
      </c>
      <c r="N63" s="245">
        <v>479.4</v>
      </c>
      <c r="O63" s="246" t="s">
        <v>1622</v>
      </c>
      <c r="P63" s="338"/>
    </row>
    <row r="64" spans="1:16" s="104" customFormat="1" ht="20.399999999999999" hidden="1" x14ac:dyDescent="0.25">
      <c r="A64" s="100" t="s">
        <v>366</v>
      </c>
      <c r="B64" s="100" t="s">
        <v>250</v>
      </c>
      <c r="C64" s="101" t="s">
        <v>365</v>
      </c>
      <c r="D64" s="100" t="s">
        <v>343</v>
      </c>
      <c r="E64" s="101"/>
      <c r="F64" s="101"/>
      <c r="G64" s="100" t="s">
        <v>254</v>
      </c>
      <c r="H64" s="100" t="s">
        <v>254</v>
      </c>
      <c r="I64" s="100"/>
      <c r="J64" s="101"/>
      <c r="K64" s="101"/>
      <c r="L64" s="101"/>
      <c r="M64" s="245">
        <v>458.79</v>
      </c>
      <c r="N64" s="245">
        <v>479.4</v>
      </c>
      <c r="O64" s="246" t="s">
        <v>1622</v>
      </c>
      <c r="P64" s="338"/>
    </row>
    <row r="65" spans="1:16" s="104" customFormat="1" ht="10.199999999999999" hidden="1" x14ac:dyDescent="0.25">
      <c r="A65" s="109" t="s">
        <v>367</v>
      </c>
      <c r="B65" s="109" t="s">
        <v>346</v>
      </c>
      <c r="C65" s="110" t="s">
        <v>368</v>
      </c>
      <c r="D65" s="109" t="s">
        <v>348</v>
      </c>
      <c r="E65" s="110"/>
      <c r="F65" s="110"/>
      <c r="G65" s="109" t="s">
        <v>254</v>
      </c>
      <c r="H65" s="109" t="s">
        <v>254</v>
      </c>
      <c r="I65" s="109"/>
      <c r="J65" s="110"/>
      <c r="K65" s="110"/>
      <c r="L65" s="110"/>
      <c r="M65" s="102">
        <v>0</v>
      </c>
      <c r="N65" s="336">
        <f t="shared" si="0"/>
        <v>0</v>
      </c>
      <c r="O65" s="104" t="s">
        <v>874</v>
      </c>
    </row>
    <row r="66" spans="1:16" s="104" customFormat="1" ht="10.199999999999999" hidden="1" x14ac:dyDescent="0.25">
      <c r="A66" s="109" t="s">
        <v>369</v>
      </c>
      <c r="B66" s="109" t="s">
        <v>346</v>
      </c>
      <c r="C66" s="110" t="s">
        <v>368</v>
      </c>
      <c r="D66" s="109" t="s">
        <v>348</v>
      </c>
      <c r="E66" s="110"/>
      <c r="F66" s="110"/>
      <c r="G66" s="109" t="s">
        <v>254</v>
      </c>
      <c r="H66" s="109" t="s">
        <v>254</v>
      </c>
      <c r="I66" s="109"/>
      <c r="J66" s="110"/>
      <c r="K66" s="110"/>
      <c r="L66" s="110"/>
      <c r="M66" s="102">
        <v>0</v>
      </c>
      <c r="N66" s="336">
        <f t="shared" si="0"/>
        <v>0</v>
      </c>
      <c r="O66" s="104" t="s">
        <v>874</v>
      </c>
    </row>
    <row r="67" spans="1:16" s="104" customFormat="1" ht="10.199999999999999" hidden="1" x14ac:dyDescent="0.25">
      <c r="A67" s="109" t="s">
        <v>370</v>
      </c>
      <c r="B67" s="109" t="s">
        <v>346</v>
      </c>
      <c r="C67" s="110" t="s">
        <v>368</v>
      </c>
      <c r="D67" s="109" t="s">
        <v>348</v>
      </c>
      <c r="E67" s="110"/>
      <c r="F67" s="110"/>
      <c r="G67" s="109" t="s">
        <v>254</v>
      </c>
      <c r="H67" s="109" t="s">
        <v>254</v>
      </c>
      <c r="I67" s="109"/>
      <c r="J67" s="110"/>
      <c r="K67" s="110"/>
      <c r="L67" s="110"/>
      <c r="M67" s="102">
        <v>0</v>
      </c>
      <c r="N67" s="336">
        <f t="shared" si="0"/>
        <v>0</v>
      </c>
      <c r="O67" s="104" t="s">
        <v>874</v>
      </c>
    </row>
    <row r="68" spans="1:16" s="104" customFormat="1" ht="10.199999999999999" hidden="1" x14ac:dyDescent="0.25">
      <c r="A68" s="109" t="s">
        <v>371</v>
      </c>
      <c r="B68" s="109" t="s">
        <v>346</v>
      </c>
      <c r="C68" s="110" t="s">
        <v>368</v>
      </c>
      <c r="D68" s="109" t="s">
        <v>348</v>
      </c>
      <c r="E68" s="110"/>
      <c r="F68" s="110"/>
      <c r="G68" s="109" t="s">
        <v>254</v>
      </c>
      <c r="H68" s="109" t="s">
        <v>254</v>
      </c>
      <c r="I68" s="109"/>
      <c r="J68" s="110"/>
      <c r="K68" s="110"/>
      <c r="L68" s="110"/>
      <c r="M68" s="102">
        <v>0</v>
      </c>
      <c r="N68" s="336">
        <f t="shared" si="0"/>
        <v>0</v>
      </c>
      <c r="O68" s="104" t="s">
        <v>874</v>
      </c>
    </row>
    <row r="69" spans="1:16" s="104" customFormat="1" ht="10.199999999999999" hidden="1" x14ac:dyDescent="0.25">
      <c r="A69" s="109" t="s">
        <v>372</v>
      </c>
      <c r="B69" s="109" t="s">
        <v>346</v>
      </c>
      <c r="C69" s="110" t="s">
        <v>368</v>
      </c>
      <c r="D69" s="109" t="s">
        <v>348</v>
      </c>
      <c r="E69" s="110"/>
      <c r="F69" s="110"/>
      <c r="G69" s="109" t="s">
        <v>254</v>
      </c>
      <c r="H69" s="109" t="s">
        <v>254</v>
      </c>
      <c r="I69" s="109"/>
      <c r="J69" s="110"/>
      <c r="K69" s="110"/>
      <c r="L69" s="110"/>
      <c r="M69" s="102">
        <v>0</v>
      </c>
      <c r="N69" s="336">
        <f t="shared" si="0"/>
        <v>0</v>
      </c>
      <c r="O69" s="104" t="s">
        <v>874</v>
      </c>
    </row>
    <row r="70" spans="1:16" s="104" customFormat="1" ht="10.199999999999999" hidden="1" x14ac:dyDescent="0.25">
      <c r="A70" s="107" t="s">
        <v>373</v>
      </c>
      <c r="B70" s="107" t="s">
        <v>306</v>
      </c>
      <c r="C70" s="108"/>
      <c r="D70" s="108"/>
      <c r="E70" s="108"/>
      <c r="F70" s="108"/>
      <c r="G70" s="107"/>
      <c r="H70" s="107"/>
      <c r="I70" s="107"/>
      <c r="J70" s="108"/>
      <c r="K70" s="108"/>
      <c r="L70" s="108"/>
      <c r="M70" s="102"/>
      <c r="N70" s="336">
        <f t="shared" si="0"/>
        <v>0</v>
      </c>
    </row>
    <row r="71" spans="1:16" s="104" customFormat="1" ht="10.199999999999999" hidden="1" x14ac:dyDescent="0.25">
      <c r="A71" s="109" t="s">
        <v>374</v>
      </c>
      <c r="B71" s="109" t="s">
        <v>346</v>
      </c>
      <c r="C71" s="110" t="s">
        <v>368</v>
      </c>
      <c r="D71" s="109" t="s">
        <v>348</v>
      </c>
      <c r="E71" s="110"/>
      <c r="F71" s="110"/>
      <c r="G71" s="109" t="s">
        <v>254</v>
      </c>
      <c r="H71" s="109" t="s">
        <v>254</v>
      </c>
      <c r="I71" s="109"/>
      <c r="J71" s="110"/>
      <c r="K71" s="110"/>
      <c r="L71" s="110"/>
      <c r="M71" s="102">
        <v>0</v>
      </c>
      <c r="N71" s="336">
        <f t="shared" si="0"/>
        <v>0</v>
      </c>
      <c r="O71" s="104" t="s">
        <v>874</v>
      </c>
    </row>
    <row r="72" spans="1:16" s="104" customFormat="1" ht="10.199999999999999" hidden="1" x14ac:dyDescent="0.25">
      <c r="A72" s="109" t="s">
        <v>375</v>
      </c>
      <c r="B72" s="109" t="s">
        <v>346</v>
      </c>
      <c r="C72" s="110" t="s">
        <v>368</v>
      </c>
      <c r="D72" s="109" t="s">
        <v>348</v>
      </c>
      <c r="E72" s="110"/>
      <c r="F72" s="110"/>
      <c r="G72" s="109" t="s">
        <v>254</v>
      </c>
      <c r="H72" s="109" t="s">
        <v>254</v>
      </c>
      <c r="I72" s="109"/>
      <c r="J72" s="110"/>
      <c r="K72" s="110"/>
      <c r="L72" s="110"/>
      <c r="M72" s="102">
        <v>0</v>
      </c>
      <c r="N72" s="336">
        <f t="shared" si="0"/>
        <v>0</v>
      </c>
      <c r="O72" s="104" t="s">
        <v>874</v>
      </c>
    </row>
    <row r="73" spans="1:16" s="104" customFormat="1" ht="10.199999999999999" hidden="1" x14ac:dyDescent="0.25">
      <c r="A73" s="109" t="s">
        <v>376</v>
      </c>
      <c r="B73" s="109" t="s">
        <v>346</v>
      </c>
      <c r="C73" s="110" t="s">
        <v>368</v>
      </c>
      <c r="D73" s="109" t="s">
        <v>348</v>
      </c>
      <c r="E73" s="110"/>
      <c r="F73" s="110"/>
      <c r="G73" s="109" t="s">
        <v>254</v>
      </c>
      <c r="H73" s="109" t="s">
        <v>254</v>
      </c>
      <c r="I73" s="109"/>
      <c r="J73" s="110"/>
      <c r="K73" s="110"/>
      <c r="L73" s="110"/>
      <c r="M73" s="102">
        <v>0</v>
      </c>
      <c r="N73" s="336">
        <f t="shared" si="0"/>
        <v>0</v>
      </c>
      <c r="O73" s="104" t="s">
        <v>874</v>
      </c>
    </row>
    <row r="74" spans="1:16" s="104" customFormat="1" ht="10.199999999999999" hidden="1" x14ac:dyDescent="0.25">
      <c r="A74" s="109" t="s">
        <v>377</v>
      </c>
      <c r="B74" s="109" t="s">
        <v>346</v>
      </c>
      <c r="C74" s="110" t="s">
        <v>368</v>
      </c>
      <c r="D74" s="109" t="s">
        <v>348</v>
      </c>
      <c r="E74" s="110"/>
      <c r="F74" s="110"/>
      <c r="G74" s="109" t="s">
        <v>254</v>
      </c>
      <c r="H74" s="109" t="s">
        <v>254</v>
      </c>
      <c r="I74" s="109"/>
      <c r="J74" s="110"/>
      <c r="K74" s="110"/>
      <c r="L74" s="110"/>
      <c r="M74" s="102">
        <v>0</v>
      </c>
      <c r="N74" s="336">
        <f t="shared" si="0"/>
        <v>0</v>
      </c>
      <c r="O74" s="104" t="s">
        <v>874</v>
      </c>
    </row>
    <row r="75" spans="1:16" s="104" customFormat="1" ht="10.199999999999999" hidden="1" x14ac:dyDescent="0.25">
      <c r="A75" s="109" t="s">
        <v>378</v>
      </c>
      <c r="B75" s="109" t="s">
        <v>346</v>
      </c>
      <c r="C75" s="110" t="s">
        <v>368</v>
      </c>
      <c r="D75" s="109" t="s">
        <v>348</v>
      </c>
      <c r="E75" s="110"/>
      <c r="F75" s="110"/>
      <c r="G75" s="109" t="s">
        <v>254</v>
      </c>
      <c r="H75" s="109" t="s">
        <v>254</v>
      </c>
      <c r="I75" s="109"/>
      <c r="J75" s="110"/>
      <c r="K75" s="110"/>
      <c r="L75" s="110"/>
      <c r="M75" s="102">
        <v>0</v>
      </c>
      <c r="N75" s="336">
        <f t="shared" si="0"/>
        <v>0</v>
      </c>
      <c r="O75" s="104" t="s">
        <v>874</v>
      </c>
    </row>
    <row r="76" spans="1:16" s="104" customFormat="1" ht="10.199999999999999" hidden="1" x14ac:dyDescent="0.25">
      <c r="A76" s="109" t="s">
        <v>379</v>
      </c>
      <c r="B76" s="109" t="s">
        <v>346</v>
      </c>
      <c r="C76" s="110" t="s">
        <v>368</v>
      </c>
      <c r="D76" s="109" t="s">
        <v>348</v>
      </c>
      <c r="E76" s="110"/>
      <c r="F76" s="110"/>
      <c r="G76" s="109" t="s">
        <v>254</v>
      </c>
      <c r="H76" s="109" t="s">
        <v>254</v>
      </c>
      <c r="I76" s="109"/>
      <c r="J76" s="110"/>
      <c r="K76" s="110"/>
      <c r="L76" s="110"/>
      <c r="M76" s="102">
        <v>0</v>
      </c>
      <c r="N76" s="336">
        <f t="shared" si="0"/>
        <v>0</v>
      </c>
      <c r="O76" s="104" t="s">
        <v>874</v>
      </c>
    </row>
    <row r="77" spans="1:16" s="104" customFormat="1" ht="10.199999999999999" hidden="1" x14ac:dyDescent="0.25">
      <c r="A77" s="109" t="s">
        <v>380</v>
      </c>
      <c r="B77" s="109" t="s">
        <v>346</v>
      </c>
      <c r="C77" s="110" t="s">
        <v>368</v>
      </c>
      <c r="D77" s="109" t="s">
        <v>348</v>
      </c>
      <c r="E77" s="110"/>
      <c r="F77" s="110"/>
      <c r="G77" s="109" t="s">
        <v>254</v>
      </c>
      <c r="H77" s="109" t="s">
        <v>254</v>
      </c>
      <c r="I77" s="109"/>
      <c r="J77" s="110"/>
      <c r="K77" s="110"/>
      <c r="L77" s="110"/>
      <c r="M77" s="102">
        <v>0</v>
      </c>
      <c r="N77" s="336">
        <f t="shared" ref="N77:N140" si="1">SUM(M77)*0.9684</f>
        <v>0</v>
      </c>
      <c r="O77" s="104" t="s">
        <v>874</v>
      </c>
    </row>
    <row r="78" spans="1:16" s="104" customFormat="1" ht="20.399999999999999" hidden="1" x14ac:dyDescent="0.25">
      <c r="A78" s="100" t="s">
        <v>381</v>
      </c>
      <c r="B78" s="100" t="s">
        <v>326</v>
      </c>
      <c r="C78" s="101" t="s">
        <v>382</v>
      </c>
      <c r="D78" s="100" t="s">
        <v>383</v>
      </c>
      <c r="E78" s="101"/>
      <c r="F78" s="100" t="s">
        <v>253</v>
      </c>
      <c r="G78" s="100" t="s">
        <v>254</v>
      </c>
      <c r="H78" s="100" t="s">
        <v>254</v>
      </c>
      <c r="I78" s="100" t="s">
        <v>255</v>
      </c>
      <c r="J78" s="100" t="s">
        <v>256</v>
      </c>
      <c r="K78" s="100" t="s">
        <v>257</v>
      </c>
      <c r="L78" s="101"/>
      <c r="M78" s="245">
        <v>542.74</v>
      </c>
      <c r="N78" s="245">
        <v>565.01</v>
      </c>
      <c r="O78" s="246" t="s">
        <v>1622</v>
      </c>
      <c r="P78" s="338"/>
    </row>
    <row r="79" spans="1:16" s="104" customFormat="1" ht="20.399999999999999" hidden="1" x14ac:dyDescent="0.25">
      <c r="A79" s="100" t="s">
        <v>384</v>
      </c>
      <c r="B79" s="100" t="s">
        <v>326</v>
      </c>
      <c r="C79" s="101" t="s">
        <v>385</v>
      </c>
      <c r="D79" s="100" t="s">
        <v>284</v>
      </c>
      <c r="E79" s="101"/>
      <c r="F79" s="100" t="s">
        <v>253</v>
      </c>
      <c r="G79" s="100" t="s">
        <v>254</v>
      </c>
      <c r="H79" s="100" t="s">
        <v>254</v>
      </c>
      <c r="I79" s="100" t="s">
        <v>255</v>
      </c>
      <c r="J79" s="100" t="s">
        <v>256</v>
      </c>
      <c r="K79" s="100" t="s">
        <v>257</v>
      </c>
      <c r="L79" s="101"/>
      <c r="M79" s="245">
        <v>550.41</v>
      </c>
      <c r="N79" s="245">
        <v>572.44000000000005</v>
      </c>
      <c r="O79" s="246" t="s">
        <v>1622</v>
      </c>
      <c r="P79" s="338"/>
    </row>
    <row r="80" spans="1:16" s="104" customFormat="1" ht="20.399999999999999" hidden="1" x14ac:dyDescent="0.25">
      <c r="A80" s="100" t="s">
        <v>386</v>
      </c>
      <c r="B80" s="100" t="s">
        <v>250</v>
      </c>
      <c r="C80" s="101" t="s">
        <v>387</v>
      </c>
      <c r="D80" s="100" t="s">
        <v>287</v>
      </c>
      <c r="E80" s="101"/>
      <c r="F80" s="101"/>
      <c r="G80" s="100" t="s">
        <v>254</v>
      </c>
      <c r="H80" s="100" t="s">
        <v>254</v>
      </c>
      <c r="I80" s="100"/>
      <c r="J80" s="100" t="s">
        <v>256</v>
      </c>
      <c r="K80" s="101"/>
      <c r="L80" s="101"/>
      <c r="M80" s="245">
        <v>504.35</v>
      </c>
      <c r="N80" s="245">
        <v>525.35</v>
      </c>
      <c r="O80" s="246" t="s">
        <v>1622</v>
      </c>
      <c r="P80" s="338"/>
    </row>
    <row r="81" spans="1:16" s="104" customFormat="1" ht="20.399999999999999" hidden="1" x14ac:dyDescent="0.25">
      <c r="A81" s="100" t="s">
        <v>388</v>
      </c>
      <c r="B81" s="100" t="s">
        <v>243</v>
      </c>
      <c r="C81" s="101" t="s">
        <v>389</v>
      </c>
      <c r="D81" s="100" t="s">
        <v>252</v>
      </c>
      <c r="E81" s="101"/>
      <c r="F81" s="101"/>
      <c r="G81" s="100" t="s">
        <v>254</v>
      </c>
      <c r="H81" s="100" t="s">
        <v>254</v>
      </c>
      <c r="I81" s="100" t="s">
        <v>255</v>
      </c>
      <c r="J81" s="101"/>
      <c r="K81" s="101"/>
      <c r="L81" s="101"/>
      <c r="M81" s="245">
        <v>467.9</v>
      </c>
      <c r="N81" s="245">
        <v>488.82</v>
      </c>
      <c r="O81" s="246" t="s">
        <v>1622</v>
      </c>
      <c r="P81" s="338"/>
    </row>
    <row r="82" spans="1:16" s="104" customFormat="1" ht="20.399999999999999" hidden="1" x14ac:dyDescent="0.25">
      <c r="A82" s="107" t="s">
        <v>390</v>
      </c>
      <c r="B82" s="107" t="s">
        <v>391</v>
      </c>
      <c r="C82" s="108" t="s">
        <v>392</v>
      </c>
      <c r="D82" s="107" t="s">
        <v>393</v>
      </c>
      <c r="E82" s="107" t="s">
        <v>391</v>
      </c>
      <c r="F82" s="108"/>
      <c r="G82" s="107" t="s">
        <v>391</v>
      </c>
      <c r="H82" s="107" t="s">
        <v>391</v>
      </c>
      <c r="I82" s="107"/>
      <c r="J82" s="107" t="s">
        <v>391</v>
      </c>
      <c r="K82" s="108"/>
      <c r="L82" s="108"/>
      <c r="M82" s="102">
        <v>0</v>
      </c>
      <c r="N82" s="336">
        <f t="shared" si="1"/>
        <v>0</v>
      </c>
      <c r="O82" s="104" t="s">
        <v>874</v>
      </c>
    </row>
    <row r="83" spans="1:16" s="104" customFormat="1" ht="20.399999999999999" hidden="1" x14ac:dyDescent="0.25">
      <c r="A83" s="107" t="s">
        <v>394</v>
      </c>
      <c r="B83" s="107" t="s">
        <v>391</v>
      </c>
      <c r="C83" s="108" t="s">
        <v>392</v>
      </c>
      <c r="D83" s="107" t="s">
        <v>393</v>
      </c>
      <c r="E83" s="107" t="s">
        <v>391</v>
      </c>
      <c r="F83" s="108"/>
      <c r="G83" s="107" t="s">
        <v>391</v>
      </c>
      <c r="H83" s="107" t="s">
        <v>391</v>
      </c>
      <c r="I83" s="107"/>
      <c r="J83" s="107" t="s">
        <v>391</v>
      </c>
      <c r="K83" s="108"/>
      <c r="L83" s="108"/>
      <c r="M83" s="102">
        <v>0</v>
      </c>
      <c r="N83" s="336">
        <f t="shared" si="1"/>
        <v>0</v>
      </c>
      <c r="O83" s="104" t="s">
        <v>874</v>
      </c>
    </row>
    <row r="84" spans="1:16" s="104" customFormat="1" ht="20.399999999999999" hidden="1" x14ac:dyDescent="0.25">
      <c r="A84" s="100" t="s">
        <v>395</v>
      </c>
      <c r="B84" s="100" t="s">
        <v>250</v>
      </c>
      <c r="C84" s="101" t="s">
        <v>396</v>
      </c>
      <c r="D84" s="100" t="s">
        <v>397</v>
      </c>
      <c r="E84" s="101"/>
      <c r="F84" s="101"/>
      <c r="G84" s="100" t="s">
        <v>254</v>
      </c>
      <c r="H84" s="100" t="s">
        <v>254</v>
      </c>
      <c r="I84" s="100"/>
      <c r="J84" s="101"/>
      <c r="K84" s="101"/>
      <c r="L84" s="101"/>
      <c r="M84" s="245">
        <v>465.98</v>
      </c>
      <c r="N84" s="245">
        <v>486.84</v>
      </c>
      <c r="O84" s="246" t="s">
        <v>1622</v>
      </c>
      <c r="P84" s="338"/>
    </row>
    <row r="85" spans="1:16" s="104" customFormat="1" ht="10.199999999999999" hidden="1" x14ac:dyDescent="0.25">
      <c r="A85" s="100" t="s">
        <v>398</v>
      </c>
      <c r="B85" s="100" t="s">
        <v>399</v>
      </c>
      <c r="C85" s="101" t="s">
        <v>400</v>
      </c>
      <c r="D85" s="113" t="s">
        <v>875</v>
      </c>
      <c r="E85" s="114">
        <v>44</v>
      </c>
      <c r="F85" s="101"/>
      <c r="G85" s="100" t="s">
        <v>254</v>
      </c>
      <c r="H85" s="100" t="s">
        <v>254</v>
      </c>
      <c r="I85" s="100"/>
      <c r="J85" s="101"/>
      <c r="K85" s="101"/>
      <c r="L85" s="101" t="s">
        <v>401</v>
      </c>
      <c r="M85" s="245">
        <v>188.3</v>
      </c>
      <c r="N85" s="336">
        <f t="shared" si="1"/>
        <v>182.34972000000002</v>
      </c>
      <c r="O85" s="338" t="s">
        <v>1378</v>
      </c>
    </row>
    <row r="86" spans="1:16" s="104" customFormat="1" ht="20.399999999999999" hidden="1" x14ac:dyDescent="0.25">
      <c r="A86" s="115" t="s">
        <v>402</v>
      </c>
      <c r="B86" s="115" t="s">
        <v>403</v>
      </c>
      <c r="C86" s="116" t="s">
        <v>404</v>
      </c>
      <c r="D86" s="117" t="s">
        <v>831</v>
      </c>
      <c r="E86" s="115" t="s">
        <v>405</v>
      </c>
      <c r="F86" s="116"/>
      <c r="G86" s="115" t="s">
        <v>406</v>
      </c>
      <c r="H86" s="115" t="s">
        <v>406</v>
      </c>
      <c r="I86" s="115"/>
      <c r="J86" s="116"/>
      <c r="K86" s="116"/>
      <c r="L86" s="116"/>
      <c r="M86" s="102">
        <v>0</v>
      </c>
      <c r="N86" s="336">
        <f t="shared" si="1"/>
        <v>0</v>
      </c>
      <c r="O86" s="338" t="s">
        <v>874</v>
      </c>
    </row>
    <row r="87" spans="1:16" s="104" customFormat="1" ht="20.399999999999999" hidden="1" x14ac:dyDescent="0.25">
      <c r="A87" s="115" t="s">
        <v>407</v>
      </c>
      <c r="B87" s="115" t="s">
        <v>403</v>
      </c>
      <c r="C87" s="116" t="s">
        <v>408</v>
      </c>
      <c r="D87" s="117" t="s">
        <v>832</v>
      </c>
      <c r="E87" s="115" t="s">
        <v>405</v>
      </c>
      <c r="F87" s="116"/>
      <c r="G87" s="115" t="s">
        <v>406</v>
      </c>
      <c r="H87" s="115" t="s">
        <v>406</v>
      </c>
      <c r="I87" s="115"/>
      <c r="J87" s="116"/>
      <c r="K87" s="116"/>
      <c r="L87" s="116"/>
      <c r="M87" s="102">
        <v>0</v>
      </c>
      <c r="N87" s="336">
        <f t="shared" si="1"/>
        <v>0</v>
      </c>
      <c r="O87" s="104" t="s">
        <v>874</v>
      </c>
    </row>
    <row r="88" spans="1:16" s="104" customFormat="1" ht="10.199999999999999" hidden="1" x14ac:dyDescent="0.25">
      <c r="A88" s="118" t="s">
        <v>409</v>
      </c>
      <c r="B88" s="118" t="s">
        <v>410</v>
      </c>
      <c r="C88" s="119" t="s">
        <v>411</v>
      </c>
      <c r="D88" s="118" t="s">
        <v>412</v>
      </c>
      <c r="E88" s="118" t="s">
        <v>413</v>
      </c>
      <c r="F88" s="119"/>
      <c r="G88" s="118" t="s">
        <v>414</v>
      </c>
      <c r="H88" s="118" t="s">
        <v>415</v>
      </c>
      <c r="I88" s="118"/>
      <c r="J88" s="118" t="s">
        <v>416</v>
      </c>
      <c r="K88" s="119"/>
      <c r="L88" s="119" t="s">
        <v>412</v>
      </c>
      <c r="M88" s="102">
        <v>0</v>
      </c>
      <c r="N88" s="336">
        <f t="shared" si="1"/>
        <v>0</v>
      </c>
      <c r="O88" s="104" t="s">
        <v>874</v>
      </c>
    </row>
    <row r="89" spans="1:16" s="104" customFormat="1" ht="30.6" hidden="1" x14ac:dyDescent="0.25">
      <c r="A89" s="107" t="s">
        <v>417</v>
      </c>
      <c r="B89" s="107" t="s">
        <v>243</v>
      </c>
      <c r="C89" s="108" t="s">
        <v>418</v>
      </c>
      <c r="D89" s="107" t="s">
        <v>419</v>
      </c>
      <c r="E89" s="120">
        <v>54</v>
      </c>
      <c r="F89" s="108"/>
      <c r="G89" s="107" t="s">
        <v>420</v>
      </c>
      <c r="H89" s="107" t="s">
        <v>420</v>
      </c>
      <c r="I89" s="107" t="s">
        <v>255</v>
      </c>
      <c r="J89" s="107" t="s">
        <v>256</v>
      </c>
      <c r="K89" s="107" t="s">
        <v>257</v>
      </c>
      <c r="L89" s="108" t="s">
        <v>421</v>
      </c>
      <c r="M89" s="102" t="s">
        <v>866</v>
      </c>
      <c r="N89" s="245">
        <v>1115.52</v>
      </c>
      <c r="O89" s="246" t="s">
        <v>1623</v>
      </c>
      <c r="P89" s="338"/>
    </row>
    <row r="90" spans="1:16" s="104" customFormat="1" ht="30.6" hidden="1" x14ac:dyDescent="0.25">
      <c r="A90" s="107" t="s">
        <v>422</v>
      </c>
      <c r="B90" s="107" t="s">
        <v>243</v>
      </c>
      <c r="C90" s="108" t="s">
        <v>423</v>
      </c>
      <c r="D90" s="107" t="s">
        <v>419</v>
      </c>
      <c r="E90" s="120">
        <v>54</v>
      </c>
      <c r="F90" s="108"/>
      <c r="G90" s="107" t="s">
        <v>420</v>
      </c>
      <c r="H90" s="107" t="s">
        <v>420</v>
      </c>
      <c r="I90" s="107"/>
      <c r="J90" s="107" t="s">
        <v>416</v>
      </c>
      <c r="K90" s="108"/>
      <c r="L90" s="108" t="s">
        <v>421</v>
      </c>
      <c r="M90" s="102">
        <v>1079.49</v>
      </c>
      <c r="N90" s="245">
        <v>1105.49</v>
      </c>
      <c r="O90" s="246" t="s">
        <v>1623</v>
      </c>
      <c r="P90" s="338"/>
    </row>
    <row r="91" spans="1:16" s="104" customFormat="1" ht="20.399999999999999" hidden="1" x14ac:dyDescent="0.25">
      <c r="A91" s="100" t="s">
        <v>424</v>
      </c>
      <c r="B91" s="100" t="s">
        <v>243</v>
      </c>
      <c r="C91" s="101" t="s">
        <v>425</v>
      </c>
      <c r="D91" s="100" t="s">
        <v>262</v>
      </c>
      <c r="E91" s="114">
        <v>44</v>
      </c>
      <c r="F91" s="101"/>
      <c r="G91" s="100" t="s">
        <v>254</v>
      </c>
      <c r="H91" s="100" t="s">
        <v>254</v>
      </c>
      <c r="I91" s="100" t="s">
        <v>255</v>
      </c>
      <c r="J91" s="101"/>
      <c r="K91" s="101"/>
      <c r="L91" s="101"/>
      <c r="M91" s="245">
        <v>478.6</v>
      </c>
      <c r="N91" s="245">
        <v>499.88</v>
      </c>
      <c r="O91" s="246" t="s">
        <v>1622</v>
      </c>
      <c r="P91" s="338"/>
    </row>
    <row r="92" spans="1:16" s="104" customFormat="1" ht="20.399999999999999" hidden="1" x14ac:dyDescent="0.25">
      <c r="A92" s="121" t="s">
        <v>426</v>
      </c>
      <c r="B92" s="121" t="s">
        <v>427</v>
      </c>
      <c r="C92" s="122" t="s">
        <v>428</v>
      </c>
      <c r="D92" s="121" t="s">
        <v>429</v>
      </c>
      <c r="E92" s="123">
        <v>54</v>
      </c>
      <c r="F92" s="121" t="s">
        <v>253</v>
      </c>
      <c r="G92" s="121" t="s">
        <v>430</v>
      </c>
      <c r="H92" s="121" t="s">
        <v>430</v>
      </c>
      <c r="I92" s="121"/>
      <c r="J92" s="121" t="s">
        <v>416</v>
      </c>
      <c r="K92" s="122"/>
      <c r="L92" s="122" t="s">
        <v>431</v>
      </c>
      <c r="M92" s="102">
        <v>0</v>
      </c>
      <c r="N92" s="336">
        <f t="shared" si="1"/>
        <v>0</v>
      </c>
      <c r="O92" s="104" t="s">
        <v>874</v>
      </c>
    </row>
    <row r="93" spans="1:16" s="104" customFormat="1" ht="20.399999999999999" hidden="1" x14ac:dyDescent="0.25">
      <c r="A93" s="121" t="s">
        <v>432</v>
      </c>
      <c r="B93" s="121" t="s">
        <v>427</v>
      </c>
      <c r="C93" s="122" t="s">
        <v>428</v>
      </c>
      <c r="D93" s="121" t="s">
        <v>429</v>
      </c>
      <c r="E93" s="123">
        <v>54</v>
      </c>
      <c r="F93" s="121" t="s">
        <v>253</v>
      </c>
      <c r="G93" s="121" t="s">
        <v>430</v>
      </c>
      <c r="H93" s="121" t="s">
        <v>430</v>
      </c>
      <c r="I93" s="121"/>
      <c r="J93" s="121" t="s">
        <v>416</v>
      </c>
      <c r="K93" s="122"/>
      <c r="L93" s="122" t="s">
        <v>431</v>
      </c>
      <c r="M93" s="102">
        <v>0</v>
      </c>
      <c r="N93" s="336">
        <f t="shared" si="1"/>
        <v>0</v>
      </c>
      <c r="O93" s="104" t="s">
        <v>874</v>
      </c>
    </row>
    <row r="94" spans="1:16" s="104" customFormat="1" ht="20.399999999999999" hidden="1" x14ac:dyDescent="0.25">
      <c r="A94" s="121" t="s">
        <v>433</v>
      </c>
      <c r="B94" s="121" t="s">
        <v>427</v>
      </c>
      <c r="C94" s="122" t="s">
        <v>428</v>
      </c>
      <c r="D94" s="121" t="s">
        <v>429</v>
      </c>
      <c r="E94" s="123">
        <v>54</v>
      </c>
      <c r="F94" s="121" t="s">
        <v>253</v>
      </c>
      <c r="G94" s="121" t="s">
        <v>430</v>
      </c>
      <c r="H94" s="121" t="s">
        <v>430</v>
      </c>
      <c r="I94" s="121"/>
      <c r="J94" s="121" t="s">
        <v>416</v>
      </c>
      <c r="K94" s="122"/>
      <c r="L94" s="122" t="s">
        <v>431</v>
      </c>
      <c r="M94" s="102">
        <v>0</v>
      </c>
      <c r="N94" s="336">
        <f t="shared" si="1"/>
        <v>0</v>
      </c>
      <c r="O94" s="104" t="s">
        <v>874</v>
      </c>
    </row>
    <row r="95" spans="1:16" s="104" customFormat="1" ht="20.399999999999999" hidden="1" x14ac:dyDescent="0.25">
      <c r="A95" s="100" t="s">
        <v>434</v>
      </c>
      <c r="B95" s="100" t="s">
        <v>329</v>
      </c>
      <c r="C95" s="101" t="s">
        <v>435</v>
      </c>
      <c r="D95" s="100" t="s">
        <v>436</v>
      </c>
      <c r="E95" s="114">
        <v>44</v>
      </c>
      <c r="F95" s="101"/>
      <c r="G95" s="100" t="s">
        <v>254</v>
      </c>
      <c r="H95" s="100" t="s">
        <v>254</v>
      </c>
      <c r="I95" s="100"/>
      <c r="J95" s="101"/>
      <c r="K95" s="101"/>
      <c r="L95" s="101"/>
      <c r="M95" s="245">
        <v>472.7</v>
      </c>
      <c r="N95" s="245">
        <v>493.78</v>
      </c>
      <c r="O95" s="246" t="s">
        <v>1622</v>
      </c>
      <c r="P95" s="338"/>
    </row>
    <row r="96" spans="1:16" s="104" customFormat="1" ht="20.399999999999999" hidden="1" x14ac:dyDescent="0.25">
      <c r="A96" s="100" t="s">
        <v>437</v>
      </c>
      <c r="B96" s="100" t="s">
        <v>243</v>
      </c>
      <c r="C96" s="101" t="s">
        <v>438</v>
      </c>
      <c r="D96" s="100" t="s">
        <v>252</v>
      </c>
      <c r="E96" s="114">
        <v>44</v>
      </c>
      <c r="F96" s="101"/>
      <c r="G96" s="100" t="s">
        <v>254</v>
      </c>
      <c r="H96" s="100" t="s">
        <v>254</v>
      </c>
      <c r="I96" s="100"/>
      <c r="J96" s="101"/>
      <c r="K96" s="101"/>
      <c r="L96" s="101"/>
      <c r="M96" s="245">
        <v>467.9</v>
      </c>
      <c r="N96" s="245">
        <v>488.82</v>
      </c>
      <c r="O96" s="246" t="s">
        <v>1622</v>
      </c>
      <c r="P96" s="338"/>
    </row>
    <row r="97" spans="1:16" s="104" customFormat="1" ht="20.399999999999999" hidden="1" x14ac:dyDescent="0.25">
      <c r="A97" s="100" t="s">
        <v>439</v>
      </c>
      <c r="B97" s="100" t="s">
        <v>243</v>
      </c>
      <c r="C97" s="101" t="s">
        <v>438</v>
      </c>
      <c r="D97" s="100" t="s">
        <v>252</v>
      </c>
      <c r="E97" s="114">
        <v>44</v>
      </c>
      <c r="F97" s="101"/>
      <c r="G97" s="100" t="s">
        <v>254</v>
      </c>
      <c r="H97" s="100" t="s">
        <v>254</v>
      </c>
      <c r="I97" s="100"/>
      <c r="J97" s="101"/>
      <c r="K97" s="101"/>
      <c r="L97" s="101"/>
      <c r="M97" s="245">
        <v>467.9</v>
      </c>
      <c r="N97" s="245">
        <v>488.82</v>
      </c>
      <c r="O97" s="246" t="s">
        <v>1622</v>
      </c>
      <c r="P97" s="338"/>
    </row>
    <row r="98" spans="1:16" s="104" customFormat="1" ht="20.399999999999999" hidden="1" x14ac:dyDescent="0.25">
      <c r="A98" s="121" t="s">
        <v>440</v>
      </c>
      <c r="B98" s="121" t="s">
        <v>427</v>
      </c>
      <c r="C98" s="122" t="s">
        <v>441</v>
      </c>
      <c r="D98" s="121" t="s">
        <v>429</v>
      </c>
      <c r="E98" s="123">
        <v>44</v>
      </c>
      <c r="F98" s="121" t="s">
        <v>253</v>
      </c>
      <c r="G98" s="121" t="s">
        <v>430</v>
      </c>
      <c r="H98" s="121" t="s">
        <v>430</v>
      </c>
      <c r="I98" s="121"/>
      <c r="J98" s="121" t="s">
        <v>416</v>
      </c>
      <c r="K98" s="122"/>
      <c r="L98" s="122" t="s">
        <v>431</v>
      </c>
      <c r="M98" s="102">
        <v>0</v>
      </c>
      <c r="N98" s="336">
        <f t="shared" si="1"/>
        <v>0</v>
      </c>
      <c r="O98" s="104" t="s">
        <v>874</v>
      </c>
    </row>
    <row r="99" spans="1:16" s="104" customFormat="1" ht="20.399999999999999" hidden="1" x14ac:dyDescent="0.25">
      <c r="A99" s="121" t="s">
        <v>442</v>
      </c>
      <c r="B99" s="121" t="s">
        <v>427</v>
      </c>
      <c r="C99" s="122" t="s">
        <v>441</v>
      </c>
      <c r="D99" s="121" t="s">
        <v>443</v>
      </c>
      <c r="E99" s="123">
        <v>44</v>
      </c>
      <c r="F99" s="121" t="s">
        <v>253</v>
      </c>
      <c r="G99" s="121" t="s">
        <v>430</v>
      </c>
      <c r="H99" s="121" t="s">
        <v>430</v>
      </c>
      <c r="I99" s="121"/>
      <c r="J99" s="122"/>
      <c r="K99" s="122"/>
      <c r="L99" s="122" t="s">
        <v>431</v>
      </c>
      <c r="M99" s="102">
        <v>0</v>
      </c>
      <c r="N99" s="336">
        <f t="shared" si="1"/>
        <v>0</v>
      </c>
      <c r="O99" s="104" t="s">
        <v>874</v>
      </c>
    </row>
    <row r="100" spans="1:16" s="104" customFormat="1" ht="20.399999999999999" hidden="1" x14ac:dyDescent="0.25">
      <c r="A100" s="100" t="s">
        <v>444</v>
      </c>
      <c r="B100" s="100" t="s">
        <v>243</v>
      </c>
      <c r="C100" s="101" t="s">
        <v>445</v>
      </c>
      <c r="D100" s="100" t="s">
        <v>436</v>
      </c>
      <c r="E100" s="114">
        <v>54</v>
      </c>
      <c r="F100" s="101"/>
      <c r="G100" s="100" t="s">
        <v>254</v>
      </c>
      <c r="H100" s="100" t="s">
        <v>254</v>
      </c>
      <c r="I100" s="100" t="s">
        <v>255</v>
      </c>
      <c r="J100" s="100" t="s">
        <v>416</v>
      </c>
      <c r="K100" s="101"/>
      <c r="L100" s="101"/>
      <c r="M100" s="245">
        <v>489.72</v>
      </c>
      <c r="N100" s="245">
        <v>510.8</v>
      </c>
      <c r="O100" s="246" t="s">
        <v>1622</v>
      </c>
      <c r="P100" s="338"/>
    </row>
    <row r="101" spans="1:16" s="104" customFormat="1" ht="10.199999999999999" hidden="1" x14ac:dyDescent="0.25">
      <c r="A101" s="105" t="s">
        <v>446</v>
      </c>
      <c r="B101" s="105" t="s">
        <v>267</v>
      </c>
      <c r="C101" s="106" t="s">
        <v>447</v>
      </c>
      <c r="D101" s="105" t="s">
        <v>436</v>
      </c>
      <c r="E101" s="124">
        <v>54</v>
      </c>
      <c r="F101" s="106"/>
      <c r="G101" s="105" t="s">
        <v>270</v>
      </c>
      <c r="H101" s="105" t="s">
        <v>270</v>
      </c>
      <c r="I101" s="105" t="s">
        <v>255</v>
      </c>
      <c r="J101" s="105" t="s">
        <v>416</v>
      </c>
      <c r="K101" s="105" t="s">
        <v>257</v>
      </c>
      <c r="L101" s="106" t="s">
        <v>448</v>
      </c>
      <c r="M101" s="245">
        <v>202.06</v>
      </c>
      <c r="N101" s="336">
        <f t="shared" si="1"/>
        <v>195.674904</v>
      </c>
      <c r="O101" s="337" t="s">
        <v>1378</v>
      </c>
    </row>
    <row r="102" spans="1:16" s="104" customFormat="1" ht="20.399999999999999" hidden="1" x14ac:dyDescent="0.25">
      <c r="A102" s="105" t="s">
        <v>449</v>
      </c>
      <c r="B102" s="105" t="s">
        <v>276</v>
      </c>
      <c r="C102" s="106" t="s">
        <v>450</v>
      </c>
      <c r="D102" s="105" t="s">
        <v>451</v>
      </c>
      <c r="E102" s="124">
        <v>54</v>
      </c>
      <c r="F102" s="105" t="s">
        <v>253</v>
      </c>
      <c r="G102" s="105" t="s">
        <v>270</v>
      </c>
      <c r="H102" s="105" t="s">
        <v>270</v>
      </c>
      <c r="I102" s="105" t="s">
        <v>255</v>
      </c>
      <c r="J102" s="105" t="s">
        <v>256</v>
      </c>
      <c r="K102" s="106"/>
      <c r="L102" s="106" t="s">
        <v>452</v>
      </c>
      <c r="M102" s="245">
        <v>258.14999999999998</v>
      </c>
      <c r="N102" s="336">
        <f t="shared" si="1"/>
        <v>249.99245999999999</v>
      </c>
      <c r="O102" s="337" t="s">
        <v>1378</v>
      </c>
    </row>
    <row r="103" spans="1:16" s="104" customFormat="1" ht="10.199999999999999" hidden="1" x14ac:dyDescent="0.25">
      <c r="A103" s="105" t="s">
        <v>453</v>
      </c>
      <c r="B103" s="105" t="s">
        <v>267</v>
      </c>
      <c r="C103" s="106" t="s">
        <v>454</v>
      </c>
      <c r="D103" s="105" t="s">
        <v>436</v>
      </c>
      <c r="E103" s="124">
        <v>54</v>
      </c>
      <c r="F103" s="106"/>
      <c r="G103" s="105" t="s">
        <v>270</v>
      </c>
      <c r="H103" s="105" t="s">
        <v>270</v>
      </c>
      <c r="I103" s="105" t="s">
        <v>255</v>
      </c>
      <c r="J103" s="105" t="s">
        <v>256</v>
      </c>
      <c r="K103" s="106"/>
      <c r="L103" s="106" t="s">
        <v>448</v>
      </c>
      <c r="M103" s="245">
        <v>245.72</v>
      </c>
      <c r="N103" s="336">
        <f t="shared" si="1"/>
        <v>237.95524800000001</v>
      </c>
      <c r="O103" s="337" t="s">
        <v>1378</v>
      </c>
    </row>
    <row r="104" spans="1:16" s="104" customFormat="1" ht="10.199999999999999" hidden="1" x14ac:dyDescent="0.25">
      <c r="A104" s="105" t="s">
        <v>455</v>
      </c>
      <c r="B104" s="105" t="s">
        <v>267</v>
      </c>
      <c r="C104" s="106" t="s">
        <v>456</v>
      </c>
      <c r="D104" s="105" t="s">
        <v>302</v>
      </c>
      <c r="E104" s="124">
        <v>54</v>
      </c>
      <c r="F104" s="106"/>
      <c r="G104" s="105" t="s">
        <v>270</v>
      </c>
      <c r="H104" s="105" t="s">
        <v>270</v>
      </c>
      <c r="I104" s="105" t="s">
        <v>255</v>
      </c>
      <c r="J104" s="105" t="s">
        <v>416</v>
      </c>
      <c r="K104" s="106"/>
      <c r="L104" s="106"/>
      <c r="M104" s="245">
        <v>198.79</v>
      </c>
      <c r="N104" s="336">
        <f t="shared" si="1"/>
        <v>192.50823600000001</v>
      </c>
      <c r="O104" s="337" t="s">
        <v>1378</v>
      </c>
    </row>
    <row r="105" spans="1:16" s="104" customFormat="1" ht="20.399999999999999" hidden="1" x14ac:dyDescent="0.25">
      <c r="A105" s="100" t="s">
        <v>457</v>
      </c>
      <c r="B105" s="100" t="s">
        <v>243</v>
      </c>
      <c r="C105" s="101" t="s">
        <v>458</v>
      </c>
      <c r="D105" s="100" t="s">
        <v>302</v>
      </c>
      <c r="E105" s="114">
        <v>54</v>
      </c>
      <c r="F105" s="101"/>
      <c r="G105" s="100" t="s">
        <v>254</v>
      </c>
      <c r="H105" s="100" t="s">
        <v>254</v>
      </c>
      <c r="I105" s="100" t="s">
        <v>255</v>
      </c>
      <c r="J105" s="100" t="s">
        <v>256</v>
      </c>
      <c r="K105" s="101"/>
      <c r="L105" s="101"/>
      <c r="M105" s="245">
        <v>497.15</v>
      </c>
      <c r="N105" s="245">
        <v>517.91</v>
      </c>
      <c r="O105" s="246" t="s">
        <v>1622</v>
      </c>
      <c r="P105" s="338"/>
    </row>
    <row r="106" spans="1:16" s="104" customFormat="1" ht="20.399999999999999" hidden="1" x14ac:dyDescent="0.25">
      <c r="A106" s="121" t="s">
        <v>459</v>
      </c>
      <c r="B106" s="121" t="s">
        <v>427</v>
      </c>
      <c r="C106" s="122" t="s">
        <v>460</v>
      </c>
      <c r="D106" s="121" t="s">
        <v>429</v>
      </c>
      <c r="E106" s="123">
        <v>54</v>
      </c>
      <c r="F106" s="121" t="s">
        <v>253</v>
      </c>
      <c r="G106" s="121" t="s">
        <v>430</v>
      </c>
      <c r="H106" s="121" t="s">
        <v>430</v>
      </c>
      <c r="I106" s="121"/>
      <c r="J106" s="121" t="s">
        <v>416</v>
      </c>
      <c r="K106" s="122"/>
      <c r="L106" s="122" t="s">
        <v>431</v>
      </c>
      <c r="M106" s="102">
        <v>0</v>
      </c>
      <c r="N106" s="336">
        <f t="shared" si="1"/>
        <v>0</v>
      </c>
      <c r="O106" s="104" t="s">
        <v>874</v>
      </c>
    </row>
    <row r="107" spans="1:16" s="104" customFormat="1" ht="20.399999999999999" hidden="1" x14ac:dyDescent="0.25">
      <c r="A107" s="121" t="s">
        <v>461</v>
      </c>
      <c r="B107" s="121" t="s">
        <v>427</v>
      </c>
      <c r="C107" s="122" t="s">
        <v>460</v>
      </c>
      <c r="D107" s="121" t="s">
        <v>443</v>
      </c>
      <c r="E107" s="123">
        <v>54</v>
      </c>
      <c r="F107" s="121" t="s">
        <v>253</v>
      </c>
      <c r="G107" s="121" t="s">
        <v>430</v>
      </c>
      <c r="H107" s="121" t="s">
        <v>430</v>
      </c>
      <c r="I107" s="121"/>
      <c r="J107" s="121" t="s">
        <v>416</v>
      </c>
      <c r="K107" s="122"/>
      <c r="L107" s="122" t="s">
        <v>431</v>
      </c>
      <c r="M107" s="102">
        <v>0</v>
      </c>
      <c r="N107" s="336">
        <f t="shared" si="1"/>
        <v>0</v>
      </c>
      <c r="O107" s="104" t="s">
        <v>874</v>
      </c>
    </row>
    <row r="108" spans="1:16" s="104" customFormat="1" ht="20.399999999999999" hidden="1" x14ac:dyDescent="0.25">
      <c r="A108" s="100" t="s">
        <v>462</v>
      </c>
      <c r="B108" s="100" t="s">
        <v>243</v>
      </c>
      <c r="C108" s="101" t="s">
        <v>463</v>
      </c>
      <c r="D108" s="100" t="s">
        <v>436</v>
      </c>
      <c r="E108" s="114">
        <v>54</v>
      </c>
      <c r="F108" s="101"/>
      <c r="G108" s="100" t="s">
        <v>254</v>
      </c>
      <c r="H108" s="100" t="s">
        <v>254</v>
      </c>
      <c r="I108" s="100" t="s">
        <v>255</v>
      </c>
      <c r="J108" s="100" t="s">
        <v>256</v>
      </c>
      <c r="K108" s="101"/>
      <c r="L108" s="101"/>
      <c r="M108" s="245">
        <v>506.75</v>
      </c>
      <c r="N108" s="245">
        <v>527.82000000000005</v>
      </c>
      <c r="O108" s="246" t="s">
        <v>1622</v>
      </c>
      <c r="P108" s="338"/>
    </row>
    <row r="109" spans="1:16" s="104" customFormat="1" ht="10.199999999999999" hidden="1" x14ac:dyDescent="0.25">
      <c r="A109" s="100" t="s">
        <v>464</v>
      </c>
      <c r="B109" s="100" t="s">
        <v>399</v>
      </c>
      <c r="C109" s="101" t="s">
        <v>400</v>
      </c>
      <c r="D109" s="113" t="s">
        <v>875</v>
      </c>
      <c r="E109" s="114">
        <v>44</v>
      </c>
      <c r="F109" s="101"/>
      <c r="G109" s="100" t="s">
        <v>254</v>
      </c>
      <c r="H109" s="100" t="s">
        <v>254</v>
      </c>
      <c r="I109" s="100"/>
      <c r="J109" s="101"/>
      <c r="K109" s="101"/>
      <c r="L109" s="101" t="s">
        <v>401</v>
      </c>
      <c r="M109" s="245">
        <v>188.3</v>
      </c>
      <c r="N109" s="336">
        <f t="shared" si="1"/>
        <v>182.34972000000002</v>
      </c>
      <c r="O109" s="338" t="s">
        <v>1378</v>
      </c>
    </row>
    <row r="110" spans="1:16" s="104" customFormat="1" ht="20.399999999999999" hidden="1" x14ac:dyDescent="0.25">
      <c r="A110" s="121" t="s">
        <v>465</v>
      </c>
      <c r="B110" s="121" t="s">
        <v>427</v>
      </c>
      <c r="C110" s="122" t="s">
        <v>466</v>
      </c>
      <c r="D110" s="121" t="s">
        <v>429</v>
      </c>
      <c r="E110" s="123">
        <v>54</v>
      </c>
      <c r="F110" s="121" t="s">
        <v>253</v>
      </c>
      <c r="G110" s="121" t="s">
        <v>430</v>
      </c>
      <c r="H110" s="121" t="s">
        <v>430</v>
      </c>
      <c r="I110" s="121"/>
      <c r="J110" s="121" t="s">
        <v>256</v>
      </c>
      <c r="K110" s="122"/>
      <c r="L110" s="122" t="s">
        <v>431</v>
      </c>
      <c r="M110" s="102">
        <v>0</v>
      </c>
      <c r="N110" s="336">
        <f t="shared" si="1"/>
        <v>0</v>
      </c>
      <c r="O110" s="104" t="s">
        <v>874</v>
      </c>
    </row>
    <row r="111" spans="1:16" s="104" customFormat="1" ht="20.399999999999999" hidden="1" x14ac:dyDescent="0.25">
      <c r="A111" s="121" t="s">
        <v>467</v>
      </c>
      <c r="B111" s="121" t="s">
        <v>427</v>
      </c>
      <c r="C111" s="122" t="s">
        <v>466</v>
      </c>
      <c r="D111" s="121" t="s">
        <v>429</v>
      </c>
      <c r="E111" s="123">
        <v>54</v>
      </c>
      <c r="F111" s="121" t="s">
        <v>253</v>
      </c>
      <c r="G111" s="121" t="s">
        <v>430</v>
      </c>
      <c r="H111" s="121" t="s">
        <v>430</v>
      </c>
      <c r="I111" s="121"/>
      <c r="J111" s="121" t="s">
        <v>256</v>
      </c>
      <c r="K111" s="122"/>
      <c r="L111" s="122" t="s">
        <v>431</v>
      </c>
      <c r="M111" s="102">
        <v>0</v>
      </c>
      <c r="N111" s="336">
        <f t="shared" si="1"/>
        <v>0</v>
      </c>
      <c r="O111" s="104" t="s">
        <v>874</v>
      </c>
    </row>
    <row r="112" spans="1:16" s="104" customFormat="1" ht="20.399999999999999" hidden="1" x14ac:dyDescent="0.25">
      <c r="A112" s="121" t="s">
        <v>468</v>
      </c>
      <c r="B112" s="121" t="s">
        <v>427</v>
      </c>
      <c r="C112" s="122" t="s">
        <v>466</v>
      </c>
      <c r="D112" s="121" t="s">
        <v>429</v>
      </c>
      <c r="E112" s="123">
        <v>54</v>
      </c>
      <c r="F112" s="121" t="s">
        <v>253</v>
      </c>
      <c r="G112" s="121" t="s">
        <v>430</v>
      </c>
      <c r="H112" s="121" t="s">
        <v>430</v>
      </c>
      <c r="I112" s="121"/>
      <c r="J112" s="121" t="s">
        <v>256</v>
      </c>
      <c r="K112" s="122"/>
      <c r="L112" s="122" t="s">
        <v>431</v>
      </c>
      <c r="M112" s="102">
        <v>0</v>
      </c>
      <c r="N112" s="336">
        <f t="shared" si="1"/>
        <v>0</v>
      </c>
      <c r="O112" s="104" t="s">
        <v>874</v>
      </c>
    </row>
    <row r="113" spans="1:16" s="104" customFormat="1" ht="20.399999999999999" hidden="1" x14ac:dyDescent="0.25">
      <c r="A113" s="121" t="s">
        <v>469</v>
      </c>
      <c r="B113" s="121" t="s">
        <v>427</v>
      </c>
      <c r="C113" s="122" t="s">
        <v>466</v>
      </c>
      <c r="D113" s="121" t="s">
        <v>429</v>
      </c>
      <c r="E113" s="123">
        <v>54</v>
      </c>
      <c r="F113" s="121" t="s">
        <v>253</v>
      </c>
      <c r="G113" s="121" t="s">
        <v>430</v>
      </c>
      <c r="H113" s="121" t="s">
        <v>430</v>
      </c>
      <c r="I113" s="121"/>
      <c r="J113" s="121" t="s">
        <v>256</v>
      </c>
      <c r="K113" s="122"/>
      <c r="L113" s="122" t="s">
        <v>431</v>
      </c>
      <c r="M113" s="102">
        <v>0</v>
      </c>
      <c r="N113" s="336">
        <f t="shared" si="1"/>
        <v>0</v>
      </c>
      <c r="O113" s="104" t="s">
        <v>874</v>
      </c>
    </row>
    <row r="114" spans="1:16" s="104" customFormat="1" ht="10.199999999999999" hidden="1" x14ac:dyDescent="0.25">
      <c r="A114" s="105" t="s">
        <v>470</v>
      </c>
      <c r="B114" s="105" t="s">
        <v>267</v>
      </c>
      <c r="C114" s="106" t="s">
        <v>471</v>
      </c>
      <c r="D114" s="105" t="s">
        <v>262</v>
      </c>
      <c r="E114" s="124">
        <v>44</v>
      </c>
      <c r="F114" s="106"/>
      <c r="G114" s="105" t="s">
        <v>270</v>
      </c>
      <c r="H114" s="105" t="s">
        <v>270</v>
      </c>
      <c r="I114" s="105" t="s">
        <v>255</v>
      </c>
      <c r="J114" s="105" t="s">
        <v>416</v>
      </c>
      <c r="K114" s="106"/>
      <c r="L114" s="106"/>
      <c r="M114" s="245">
        <v>204.07</v>
      </c>
      <c r="N114" s="336">
        <f t="shared" si="1"/>
        <v>197.621388</v>
      </c>
      <c r="O114" s="337" t="s">
        <v>1378</v>
      </c>
    </row>
    <row r="115" spans="1:16" s="104" customFormat="1" ht="10.199999999999999" hidden="1" x14ac:dyDescent="0.25">
      <c r="A115" s="100" t="s">
        <v>472</v>
      </c>
      <c r="B115" s="100" t="s">
        <v>473</v>
      </c>
      <c r="C115" s="101" t="s">
        <v>474</v>
      </c>
      <c r="D115" s="113" t="s">
        <v>877</v>
      </c>
      <c r="E115" s="114">
        <v>54</v>
      </c>
      <c r="F115" s="101"/>
      <c r="G115" s="100" t="s">
        <v>254</v>
      </c>
      <c r="H115" s="100" t="s">
        <v>254</v>
      </c>
      <c r="I115" s="100"/>
      <c r="J115" s="100" t="s">
        <v>256</v>
      </c>
      <c r="K115" s="101"/>
      <c r="L115" s="101" t="s">
        <v>475</v>
      </c>
      <c r="M115" s="245">
        <v>243.02</v>
      </c>
      <c r="N115" s="336">
        <f t="shared" si="1"/>
        <v>235.34056800000002</v>
      </c>
      <c r="O115" s="338" t="s">
        <v>1378</v>
      </c>
    </row>
    <row r="116" spans="1:16" s="104" customFormat="1" ht="10.199999999999999" hidden="1" x14ac:dyDescent="0.25">
      <c r="A116" s="105" t="s">
        <v>476</v>
      </c>
      <c r="B116" s="105" t="s">
        <v>267</v>
      </c>
      <c r="C116" s="125" t="s">
        <v>477</v>
      </c>
      <c r="D116" s="105" t="s">
        <v>436</v>
      </c>
      <c r="E116" s="124">
        <v>54</v>
      </c>
      <c r="F116" s="106"/>
      <c r="G116" s="105" t="s">
        <v>270</v>
      </c>
      <c r="H116" s="105" t="s">
        <v>270</v>
      </c>
      <c r="I116" s="126" t="s">
        <v>255</v>
      </c>
      <c r="J116" s="105" t="s">
        <v>256</v>
      </c>
      <c r="K116" s="126" t="s">
        <v>257</v>
      </c>
      <c r="L116" s="106"/>
      <c r="M116" s="245">
        <v>245.72</v>
      </c>
      <c r="N116" s="336">
        <f t="shared" si="1"/>
        <v>237.95524800000001</v>
      </c>
      <c r="O116" s="337" t="s">
        <v>1378</v>
      </c>
    </row>
    <row r="117" spans="1:16" s="104" customFormat="1" ht="10.199999999999999" hidden="1" x14ac:dyDescent="0.25">
      <c r="A117" s="105" t="s">
        <v>478</v>
      </c>
      <c r="B117" s="105" t="s">
        <v>267</v>
      </c>
      <c r="C117" s="106" t="s">
        <v>479</v>
      </c>
      <c r="D117" s="105" t="s">
        <v>302</v>
      </c>
      <c r="E117" s="124">
        <v>44</v>
      </c>
      <c r="F117" s="106"/>
      <c r="G117" s="105" t="s">
        <v>270</v>
      </c>
      <c r="H117" s="105" t="s">
        <v>270</v>
      </c>
      <c r="I117" s="105" t="s">
        <v>255</v>
      </c>
      <c r="J117" s="106"/>
      <c r="K117" s="106"/>
      <c r="L117" s="106"/>
      <c r="M117" s="245">
        <v>181.76</v>
      </c>
      <c r="N117" s="336">
        <f t="shared" si="1"/>
        <v>176.01638399999999</v>
      </c>
      <c r="O117" s="337" t="s">
        <v>1378</v>
      </c>
    </row>
    <row r="118" spans="1:16" s="104" customFormat="1" ht="20.399999999999999" hidden="1" x14ac:dyDescent="0.25">
      <c r="A118" s="121" t="s">
        <v>480</v>
      </c>
      <c r="B118" s="121" t="s">
        <v>427</v>
      </c>
      <c r="C118" s="122" t="s">
        <v>481</v>
      </c>
      <c r="D118" s="121" t="s">
        <v>429</v>
      </c>
      <c r="E118" s="123">
        <v>44</v>
      </c>
      <c r="F118" s="121" t="s">
        <v>253</v>
      </c>
      <c r="G118" s="121" t="s">
        <v>430</v>
      </c>
      <c r="H118" s="121" t="s">
        <v>430</v>
      </c>
      <c r="I118" s="121"/>
      <c r="J118" s="122"/>
      <c r="K118" s="122"/>
      <c r="L118" s="122" t="s">
        <v>431</v>
      </c>
      <c r="M118" s="102">
        <v>0</v>
      </c>
      <c r="N118" s="336">
        <f t="shared" si="1"/>
        <v>0</v>
      </c>
      <c r="O118" s="104" t="s">
        <v>874</v>
      </c>
    </row>
    <row r="119" spans="1:16" s="104" customFormat="1" ht="20.399999999999999" hidden="1" x14ac:dyDescent="0.25">
      <c r="A119" s="100" t="s">
        <v>482</v>
      </c>
      <c r="B119" s="100" t="s">
        <v>243</v>
      </c>
      <c r="C119" s="101" t="s">
        <v>483</v>
      </c>
      <c r="D119" s="100" t="s">
        <v>252</v>
      </c>
      <c r="E119" s="114">
        <v>44</v>
      </c>
      <c r="F119" s="101"/>
      <c r="G119" s="100" t="s">
        <v>254</v>
      </c>
      <c r="H119" s="100" t="s">
        <v>254</v>
      </c>
      <c r="I119" s="100" t="s">
        <v>255</v>
      </c>
      <c r="J119" s="101"/>
      <c r="K119" s="101"/>
      <c r="L119" s="101"/>
      <c r="M119" s="245">
        <v>467.9</v>
      </c>
      <c r="N119" s="245">
        <v>488.82</v>
      </c>
      <c r="O119" s="246" t="s">
        <v>1622</v>
      </c>
      <c r="P119" s="338"/>
    </row>
    <row r="120" spans="1:16" s="104" customFormat="1" ht="20.399999999999999" hidden="1" x14ac:dyDescent="0.25">
      <c r="A120" s="100" t="s">
        <v>484</v>
      </c>
      <c r="B120" s="100" t="s">
        <v>243</v>
      </c>
      <c r="C120" s="101" t="s">
        <v>485</v>
      </c>
      <c r="D120" s="100" t="s">
        <v>252</v>
      </c>
      <c r="E120" s="114">
        <v>44</v>
      </c>
      <c r="F120" s="101"/>
      <c r="G120" s="100" t="s">
        <v>254</v>
      </c>
      <c r="H120" s="100" t="s">
        <v>254</v>
      </c>
      <c r="I120" s="100"/>
      <c r="J120" s="101"/>
      <c r="K120" s="101"/>
      <c r="L120" s="101"/>
      <c r="M120" s="245">
        <v>467.9</v>
      </c>
      <c r="N120" s="245">
        <v>488.82</v>
      </c>
      <c r="O120" s="246" t="s">
        <v>1622</v>
      </c>
      <c r="P120" s="338"/>
    </row>
    <row r="121" spans="1:16" s="104" customFormat="1" ht="20.399999999999999" hidden="1" x14ac:dyDescent="0.25">
      <c r="A121" s="121" t="s">
        <v>486</v>
      </c>
      <c r="B121" s="121" t="s">
        <v>427</v>
      </c>
      <c r="C121" s="122" t="s">
        <v>487</v>
      </c>
      <c r="D121" s="121" t="s">
        <v>488</v>
      </c>
      <c r="E121" s="123">
        <v>44</v>
      </c>
      <c r="F121" s="122"/>
      <c r="G121" s="121" t="s">
        <v>430</v>
      </c>
      <c r="H121" s="121" t="s">
        <v>430</v>
      </c>
      <c r="I121" s="121"/>
      <c r="J121" s="122"/>
      <c r="K121" s="122"/>
      <c r="L121" s="122" t="s">
        <v>431</v>
      </c>
      <c r="M121" s="102">
        <v>0</v>
      </c>
      <c r="N121" s="336">
        <f t="shared" si="1"/>
        <v>0</v>
      </c>
      <c r="O121" s="104" t="s">
        <v>874</v>
      </c>
    </row>
    <row r="122" spans="1:16" s="104" customFormat="1" ht="20.399999999999999" hidden="1" x14ac:dyDescent="0.25">
      <c r="A122" s="121" t="s">
        <v>489</v>
      </c>
      <c r="B122" s="121" t="s">
        <v>427</v>
      </c>
      <c r="C122" s="122" t="s">
        <v>490</v>
      </c>
      <c r="D122" s="121" t="s">
        <v>429</v>
      </c>
      <c r="E122" s="123">
        <v>44</v>
      </c>
      <c r="F122" s="121" t="s">
        <v>253</v>
      </c>
      <c r="G122" s="121" t="s">
        <v>430</v>
      </c>
      <c r="H122" s="121" t="s">
        <v>430</v>
      </c>
      <c r="I122" s="121"/>
      <c r="J122" s="122"/>
      <c r="K122" s="122"/>
      <c r="L122" s="122" t="s">
        <v>431</v>
      </c>
      <c r="M122" s="102">
        <v>0</v>
      </c>
      <c r="N122" s="336">
        <f t="shared" si="1"/>
        <v>0</v>
      </c>
      <c r="O122" s="104" t="s">
        <v>874</v>
      </c>
    </row>
    <row r="123" spans="1:16" s="104" customFormat="1" ht="20.399999999999999" hidden="1" x14ac:dyDescent="0.25">
      <c r="A123" s="100" t="s">
        <v>491</v>
      </c>
      <c r="B123" s="100" t="s">
        <v>243</v>
      </c>
      <c r="C123" s="101" t="s">
        <v>435</v>
      </c>
      <c r="D123" s="100" t="s">
        <v>252</v>
      </c>
      <c r="E123" s="114">
        <v>44</v>
      </c>
      <c r="F123" s="101"/>
      <c r="G123" s="100" t="s">
        <v>254</v>
      </c>
      <c r="H123" s="100" t="s">
        <v>254</v>
      </c>
      <c r="I123" s="100"/>
      <c r="J123" s="101"/>
      <c r="K123" s="101"/>
      <c r="L123" s="101"/>
      <c r="M123" s="245">
        <v>467.9</v>
      </c>
      <c r="N123" s="245">
        <v>488.82</v>
      </c>
      <c r="O123" s="246" t="s">
        <v>1622</v>
      </c>
      <c r="P123" s="338"/>
    </row>
    <row r="124" spans="1:16" s="104" customFormat="1" ht="20.399999999999999" x14ac:dyDescent="0.25">
      <c r="A124" s="100" t="s">
        <v>492</v>
      </c>
      <c r="B124" s="100" t="s">
        <v>243</v>
      </c>
      <c r="C124" s="101" t="s">
        <v>493</v>
      </c>
      <c r="D124" s="100" t="s">
        <v>302</v>
      </c>
      <c r="E124" s="114">
        <v>44</v>
      </c>
      <c r="F124" s="101"/>
      <c r="G124" s="100" t="s">
        <v>254</v>
      </c>
      <c r="H124" s="100" t="s">
        <v>254</v>
      </c>
      <c r="I124" s="100"/>
      <c r="J124" s="101"/>
      <c r="K124" s="101"/>
      <c r="L124" s="101"/>
      <c r="M124" s="245">
        <v>463.1</v>
      </c>
      <c r="N124" s="245">
        <v>483.86</v>
      </c>
      <c r="O124" s="246" t="s">
        <v>1622</v>
      </c>
      <c r="P124" s="338"/>
    </row>
    <row r="125" spans="1:16" s="104" customFormat="1" ht="11.4" hidden="1" customHeight="1" x14ac:dyDescent="0.25">
      <c r="A125" s="118" t="s">
        <v>494</v>
      </c>
      <c r="B125" s="118" t="s">
        <v>495</v>
      </c>
      <c r="C125" s="119" t="s">
        <v>496</v>
      </c>
      <c r="D125" s="118" t="s">
        <v>497</v>
      </c>
      <c r="E125" s="118" t="s">
        <v>498</v>
      </c>
      <c r="F125" s="118" t="s">
        <v>499</v>
      </c>
      <c r="G125" s="118" t="s">
        <v>414</v>
      </c>
      <c r="H125" s="118" t="s">
        <v>500</v>
      </c>
      <c r="I125" s="118"/>
      <c r="J125" s="119"/>
      <c r="K125" s="119"/>
      <c r="L125" s="119" t="s">
        <v>497</v>
      </c>
      <c r="M125" s="102">
        <v>0</v>
      </c>
      <c r="N125" s="336">
        <f t="shared" si="1"/>
        <v>0</v>
      </c>
      <c r="O125" s="104" t="s">
        <v>874</v>
      </c>
    </row>
    <row r="126" spans="1:16" s="104" customFormat="1" ht="11.4" hidden="1" customHeight="1" x14ac:dyDescent="0.25">
      <c r="A126" s="118" t="s">
        <v>501</v>
      </c>
      <c r="B126" s="118" t="s">
        <v>495</v>
      </c>
      <c r="C126" s="119" t="s">
        <v>496</v>
      </c>
      <c r="D126" s="118" t="s">
        <v>497</v>
      </c>
      <c r="E126" s="118" t="s">
        <v>498</v>
      </c>
      <c r="F126" s="118" t="s">
        <v>499</v>
      </c>
      <c r="G126" s="118" t="s">
        <v>414</v>
      </c>
      <c r="H126" s="118" t="s">
        <v>500</v>
      </c>
      <c r="I126" s="118"/>
      <c r="J126" s="119"/>
      <c r="K126" s="119"/>
      <c r="L126" s="119" t="s">
        <v>497</v>
      </c>
      <c r="M126" s="102">
        <v>0</v>
      </c>
      <c r="N126" s="336">
        <f t="shared" si="1"/>
        <v>0</v>
      </c>
      <c r="O126" s="104" t="s">
        <v>874</v>
      </c>
    </row>
    <row r="127" spans="1:16" s="104" customFormat="1" ht="11.4" hidden="1" customHeight="1" x14ac:dyDescent="0.25">
      <c r="A127" s="118" t="s">
        <v>502</v>
      </c>
      <c r="B127" s="118" t="s">
        <v>495</v>
      </c>
      <c r="C127" s="119" t="s">
        <v>496</v>
      </c>
      <c r="D127" s="118" t="s">
        <v>497</v>
      </c>
      <c r="E127" s="118" t="s">
        <v>498</v>
      </c>
      <c r="F127" s="118" t="s">
        <v>499</v>
      </c>
      <c r="G127" s="118" t="s">
        <v>414</v>
      </c>
      <c r="H127" s="118" t="s">
        <v>500</v>
      </c>
      <c r="I127" s="118"/>
      <c r="J127" s="119"/>
      <c r="K127" s="119"/>
      <c r="L127" s="119" t="s">
        <v>497</v>
      </c>
      <c r="M127" s="102">
        <v>0</v>
      </c>
      <c r="N127" s="336">
        <f t="shared" si="1"/>
        <v>0</v>
      </c>
      <c r="O127" s="104" t="s">
        <v>874</v>
      </c>
    </row>
    <row r="128" spans="1:16" s="104" customFormat="1" ht="11.4" hidden="1" customHeight="1" x14ac:dyDescent="0.25">
      <c r="A128" s="118" t="s">
        <v>503</v>
      </c>
      <c r="B128" s="118" t="s">
        <v>495</v>
      </c>
      <c r="C128" s="119" t="s">
        <v>496</v>
      </c>
      <c r="D128" s="118" t="s">
        <v>497</v>
      </c>
      <c r="E128" s="118" t="s">
        <v>498</v>
      </c>
      <c r="F128" s="118" t="s">
        <v>499</v>
      </c>
      <c r="G128" s="118" t="s">
        <v>414</v>
      </c>
      <c r="H128" s="118" t="s">
        <v>500</v>
      </c>
      <c r="I128" s="118"/>
      <c r="J128" s="119"/>
      <c r="K128" s="119"/>
      <c r="L128" s="119" t="s">
        <v>497</v>
      </c>
      <c r="M128" s="102">
        <v>0</v>
      </c>
      <c r="N128" s="336">
        <f t="shared" si="1"/>
        <v>0</v>
      </c>
      <c r="O128" s="104" t="s">
        <v>874</v>
      </c>
    </row>
    <row r="129" spans="1:15" s="104" customFormat="1" ht="11.4" hidden="1" customHeight="1" x14ac:dyDescent="0.25">
      <c r="A129" s="107" t="s">
        <v>504</v>
      </c>
      <c r="B129" s="107" t="s">
        <v>505</v>
      </c>
      <c r="C129" s="108" t="s">
        <v>506</v>
      </c>
      <c r="D129" s="107" t="s">
        <v>507</v>
      </c>
      <c r="E129" s="107" t="s">
        <v>508</v>
      </c>
      <c r="F129" s="108"/>
      <c r="G129" s="107" t="s">
        <v>509</v>
      </c>
      <c r="H129" s="107" t="s">
        <v>509</v>
      </c>
      <c r="I129" s="107"/>
      <c r="J129" s="108"/>
      <c r="K129" s="108"/>
      <c r="L129" s="108" t="s">
        <v>507</v>
      </c>
      <c r="M129" s="102">
        <v>0</v>
      </c>
      <c r="N129" s="336">
        <f t="shared" si="1"/>
        <v>0</v>
      </c>
      <c r="O129" s="104" t="s">
        <v>874</v>
      </c>
    </row>
    <row r="130" spans="1:15" s="104" customFormat="1" ht="11.4" hidden="1" customHeight="1" x14ac:dyDescent="0.25">
      <c r="A130" s="121" t="s">
        <v>510</v>
      </c>
      <c r="B130" s="121" t="s">
        <v>511</v>
      </c>
      <c r="C130" s="122" t="s">
        <v>512</v>
      </c>
      <c r="D130" s="121" t="s">
        <v>513</v>
      </c>
      <c r="E130" s="123">
        <v>44</v>
      </c>
      <c r="F130" s="122"/>
      <c r="G130" s="121" t="s">
        <v>430</v>
      </c>
      <c r="H130" s="121" t="s">
        <v>430</v>
      </c>
      <c r="I130" s="121"/>
      <c r="J130" s="122"/>
      <c r="K130" s="122"/>
      <c r="L130" s="122" t="s">
        <v>514</v>
      </c>
      <c r="M130" s="102">
        <v>0</v>
      </c>
      <c r="N130" s="336">
        <f t="shared" si="1"/>
        <v>0</v>
      </c>
      <c r="O130" s="104" t="s">
        <v>874</v>
      </c>
    </row>
    <row r="131" spans="1:15" s="104" customFormat="1" ht="11.4" hidden="1" customHeight="1" x14ac:dyDescent="0.25">
      <c r="A131" s="121" t="s">
        <v>515</v>
      </c>
      <c r="B131" s="121" t="s">
        <v>511</v>
      </c>
      <c r="C131" s="122" t="s">
        <v>512</v>
      </c>
      <c r="D131" s="121" t="s">
        <v>513</v>
      </c>
      <c r="E131" s="123">
        <v>44</v>
      </c>
      <c r="F131" s="122"/>
      <c r="G131" s="121" t="s">
        <v>430</v>
      </c>
      <c r="H131" s="121" t="s">
        <v>430</v>
      </c>
      <c r="I131" s="121"/>
      <c r="J131" s="122"/>
      <c r="K131" s="122"/>
      <c r="L131" s="122" t="s">
        <v>514</v>
      </c>
      <c r="M131" s="102">
        <v>0</v>
      </c>
      <c r="N131" s="336">
        <f t="shared" si="1"/>
        <v>0</v>
      </c>
      <c r="O131" s="104" t="s">
        <v>874</v>
      </c>
    </row>
    <row r="132" spans="1:15" s="104" customFormat="1" ht="11.4" hidden="1" customHeight="1" x14ac:dyDescent="0.25">
      <c r="A132" s="127" t="s">
        <v>516</v>
      </c>
      <c r="B132" s="127" t="s">
        <v>517</v>
      </c>
      <c r="C132" s="128" t="s">
        <v>518</v>
      </c>
      <c r="D132" s="127" t="s">
        <v>519</v>
      </c>
      <c r="E132" s="128"/>
      <c r="F132" s="128"/>
      <c r="G132" s="127" t="s">
        <v>520</v>
      </c>
      <c r="H132" s="127" t="s">
        <v>520</v>
      </c>
      <c r="I132" s="127"/>
      <c r="J132" s="128"/>
      <c r="K132" s="128"/>
      <c r="L132" s="128"/>
      <c r="M132" s="102">
        <v>0</v>
      </c>
      <c r="N132" s="336">
        <f t="shared" si="1"/>
        <v>0</v>
      </c>
      <c r="O132" s="104" t="s">
        <v>874</v>
      </c>
    </row>
    <row r="133" spans="1:15" s="104" customFormat="1" ht="11.4" hidden="1" customHeight="1" x14ac:dyDescent="0.25">
      <c r="A133" s="127" t="s">
        <v>521</v>
      </c>
      <c r="B133" s="127" t="s">
        <v>517</v>
      </c>
      <c r="C133" s="128" t="s">
        <v>518</v>
      </c>
      <c r="D133" s="127" t="s">
        <v>519</v>
      </c>
      <c r="E133" s="128"/>
      <c r="F133" s="128"/>
      <c r="G133" s="127" t="s">
        <v>520</v>
      </c>
      <c r="H133" s="127" t="s">
        <v>520</v>
      </c>
      <c r="I133" s="127"/>
      <c r="J133" s="128"/>
      <c r="K133" s="128"/>
      <c r="L133" s="128"/>
      <c r="M133" s="102">
        <v>0</v>
      </c>
      <c r="N133" s="336">
        <f t="shared" si="1"/>
        <v>0</v>
      </c>
      <c r="O133" s="104" t="s">
        <v>874</v>
      </c>
    </row>
    <row r="134" spans="1:15" s="104" customFormat="1" ht="11.4" hidden="1" customHeight="1" x14ac:dyDescent="0.25">
      <c r="A134" s="127" t="s">
        <v>522</v>
      </c>
      <c r="B134" s="127" t="s">
        <v>517</v>
      </c>
      <c r="C134" s="128" t="s">
        <v>518</v>
      </c>
      <c r="D134" s="127" t="s">
        <v>519</v>
      </c>
      <c r="E134" s="128"/>
      <c r="F134" s="128"/>
      <c r="G134" s="127" t="s">
        <v>520</v>
      </c>
      <c r="H134" s="127" t="s">
        <v>520</v>
      </c>
      <c r="I134" s="127"/>
      <c r="J134" s="128"/>
      <c r="K134" s="128"/>
      <c r="L134" s="128"/>
      <c r="M134" s="102">
        <v>0</v>
      </c>
      <c r="N134" s="336">
        <f t="shared" si="1"/>
        <v>0</v>
      </c>
      <c r="O134" s="104" t="s">
        <v>874</v>
      </c>
    </row>
    <row r="135" spans="1:15" s="104" customFormat="1" ht="11.4" hidden="1" customHeight="1" x14ac:dyDescent="0.25">
      <c r="A135" s="127" t="s">
        <v>523</v>
      </c>
      <c r="B135" s="127" t="s">
        <v>517</v>
      </c>
      <c r="C135" s="128" t="s">
        <v>518</v>
      </c>
      <c r="D135" s="127" t="s">
        <v>519</v>
      </c>
      <c r="E135" s="128"/>
      <c r="F135" s="128"/>
      <c r="G135" s="127" t="s">
        <v>520</v>
      </c>
      <c r="H135" s="127" t="s">
        <v>520</v>
      </c>
      <c r="I135" s="127"/>
      <c r="J135" s="128"/>
      <c r="K135" s="128"/>
      <c r="L135" s="128"/>
      <c r="M135" s="102">
        <v>0</v>
      </c>
      <c r="N135" s="336">
        <f t="shared" si="1"/>
        <v>0</v>
      </c>
      <c r="O135" s="104" t="s">
        <v>874</v>
      </c>
    </row>
    <row r="136" spans="1:15" s="104" customFormat="1" ht="11.4" hidden="1" customHeight="1" x14ac:dyDescent="0.25">
      <c r="A136" s="127" t="s">
        <v>524</v>
      </c>
      <c r="B136" s="127" t="s">
        <v>517</v>
      </c>
      <c r="C136" s="128" t="s">
        <v>518</v>
      </c>
      <c r="D136" s="127" t="s">
        <v>519</v>
      </c>
      <c r="E136" s="128"/>
      <c r="F136" s="128"/>
      <c r="G136" s="127" t="s">
        <v>520</v>
      </c>
      <c r="H136" s="127" t="s">
        <v>520</v>
      </c>
      <c r="I136" s="127"/>
      <c r="J136" s="128"/>
      <c r="K136" s="128"/>
      <c r="L136" s="128"/>
      <c r="M136" s="102">
        <v>0</v>
      </c>
      <c r="N136" s="336">
        <f t="shared" si="1"/>
        <v>0</v>
      </c>
      <c r="O136" s="104" t="s">
        <v>874</v>
      </c>
    </row>
    <row r="137" spans="1:15" s="104" customFormat="1" ht="11.4" hidden="1" customHeight="1" x14ac:dyDescent="0.25">
      <c r="A137" s="127" t="s">
        <v>525</v>
      </c>
      <c r="B137" s="127" t="s">
        <v>517</v>
      </c>
      <c r="C137" s="128" t="s">
        <v>518</v>
      </c>
      <c r="D137" s="127" t="s">
        <v>519</v>
      </c>
      <c r="E137" s="128"/>
      <c r="F137" s="128"/>
      <c r="G137" s="127" t="s">
        <v>520</v>
      </c>
      <c r="H137" s="127" t="s">
        <v>520</v>
      </c>
      <c r="I137" s="127"/>
      <c r="J137" s="128"/>
      <c r="K137" s="128"/>
      <c r="L137" s="128"/>
      <c r="M137" s="102">
        <v>0</v>
      </c>
      <c r="N137" s="336">
        <f t="shared" si="1"/>
        <v>0</v>
      </c>
      <c r="O137" s="104" t="s">
        <v>874</v>
      </c>
    </row>
    <row r="138" spans="1:15" s="104" customFormat="1" ht="11.4" hidden="1" customHeight="1" x14ac:dyDescent="0.25">
      <c r="A138" s="115" t="s">
        <v>526</v>
      </c>
      <c r="B138" s="115" t="s">
        <v>403</v>
      </c>
      <c r="C138" s="116" t="s">
        <v>527</v>
      </c>
      <c r="D138" s="117" t="s">
        <v>833</v>
      </c>
      <c r="E138" s="115" t="s">
        <v>405</v>
      </c>
      <c r="F138" s="115" t="s">
        <v>508</v>
      </c>
      <c r="G138" s="115" t="s">
        <v>528</v>
      </c>
      <c r="H138" s="115" t="s">
        <v>415</v>
      </c>
      <c r="I138" s="115"/>
      <c r="J138" s="116"/>
      <c r="K138" s="115" t="s">
        <v>257</v>
      </c>
      <c r="L138" s="116" t="s">
        <v>529</v>
      </c>
      <c r="M138" s="102">
        <v>0</v>
      </c>
      <c r="N138" s="336">
        <f t="shared" si="1"/>
        <v>0</v>
      </c>
      <c r="O138" s="104" t="s">
        <v>874</v>
      </c>
    </row>
    <row r="139" spans="1:15" s="104" customFormat="1" ht="11.4" hidden="1" customHeight="1" x14ac:dyDescent="0.25">
      <c r="A139" s="115" t="s">
        <v>530</v>
      </c>
      <c r="B139" s="115" t="s">
        <v>403</v>
      </c>
      <c r="C139" s="116" t="s">
        <v>531</v>
      </c>
      <c r="D139" s="117" t="s">
        <v>834</v>
      </c>
      <c r="E139" s="115" t="s">
        <v>405</v>
      </c>
      <c r="F139" s="116"/>
      <c r="G139" s="115" t="s">
        <v>528</v>
      </c>
      <c r="H139" s="115" t="s">
        <v>415</v>
      </c>
      <c r="I139" s="115"/>
      <c r="J139" s="116"/>
      <c r="K139" s="115" t="s">
        <v>257</v>
      </c>
      <c r="L139" s="116" t="s">
        <v>529</v>
      </c>
      <c r="M139" s="102">
        <v>0</v>
      </c>
      <c r="N139" s="336">
        <f t="shared" si="1"/>
        <v>0</v>
      </c>
      <c r="O139" s="104" t="s">
        <v>874</v>
      </c>
    </row>
    <row r="140" spans="1:15" s="104" customFormat="1" ht="11.4" hidden="1" customHeight="1" x14ac:dyDescent="0.25">
      <c r="A140" s="115" t="s">
        <v>532</v>
      </c>
      <c r="B140" s="115" t="s">
        <v>403</v>
      </c>
      <c r="C140" s="116" t="s">
        <v>531</v>
      </c>
      <c r="D140" s="117" t="s">
        <v>834</v>
      </c>
      <c r="E140" s="115" t="s">
        <v>405</v>
      </c>
      <c r="F140" s="116"/>
      <c r="G140" s="115" t="s">
        <v>528</v>
      </c>
      <c r="H140" s="115" t="s">
        <v>415</v>
      </c>
      <c r="I140" s="115"/>
      <c r="J140" s="116"/>
      <c r="K140" s="115" t="s">
        <v>257</v>
      </c>
      <c r="L140" s="116" t="s">
        <v>529</v>
      </c>
      <c r="M140" s="102">
        <v>0</v>
      </c>
      <c r="N140" s="336">
        <f t="shared" si="1"/>
        <v>0</v>
      </c>
      <c r="O140" s="104" t="s">
        <v>874</v>
      </c>
    </row>
    <row r="141" spans="1:15" s="104" customFormat="1" ht="11.4" hidden="1" customHeight="1" x14ac:dyDescent="0.25">
      <c r="A141" s="115" t="s">
        <v>533</v>
      </c>
      <c r="B141" s="115" t="s">
        <v>403</v>
      </c>
      <c r="C141" s="116" t="s">
        <v>534</v>
      </c>
      <c r="D141" s="117" t="s">
        <v>835</v>
      </c>
      <c r="E141" s="115" t="s">
        <v>405</v>
      </c>
      <c r="F141" s="115" t="s">
        <v>253</v>
      </c>
      <c r="G141" s="115" t="s">
        <v>528</v>
      </c>
      <c r="H141" s="115" t="s">
        <v>415</v>
      </c>
      <c r="I141" s="115"/>
      <c r="J141" s="116"/>
      <c r="K141" s="116"/>
      <c r="L141" s="116"/>
      <c r="M141" s="102">
        <v>0</v>
      </c>
      <c r="N141" s="336">
        <f t="shared" ref="N141:N204" si="2">SUM(M141)*0.9684</f>
        <v>0</v>
      </c>
      <c r="O141" s="104" t="s">
        <v>874</v>
      </c>
    </row>
    <row r="142" spans="1:15" s="104" customFormat="1" ht="11.4" hidden="1" customHeight="1" x14ac:dyDescent="0.25">
      <c r="A142" s="115" t="s">
        <v>535</v>
      </c>
      <c r="B142" s="115" t="s">
        <v>403</v>
      </c>
      <c r="C142" s="116" t="s">
        <v>536</v>
      </c>
      <c r="D142" s="117" t="s">
        <v>836</v>
      </c>
      <c r="E142" s="115" t="s">
        <v>405</v>
      </c>
      <c r="F142" s="115" t="s">
        <v>253</v>
      </c>
      <c r="G142" s="115" t="s">
        <v>528</v>
      </c>
      <c r="H142" s="115" t="s">
        <v>415</v>
      </c>
      <c r="I142" s="115"/>
      <c r="J142" s="116"/>
      <c r="K142" s="116"/>
      <c r="L142" s="116"/>
      <c r="M142" s="102">
        <v>0</v>
      </c>
      <c r="N142" s="336">
        <f t="shared" si="2"/>
        <v>0</v>
      </c>
      <c r="O142" s="104" t="s">
        <v>874</v>
      </c>
    </row>
    <row r="143" spans="1:15" s="104" customFormat="1" ht="11.4" hidden="1" customHeight="1" x14ac:dyDescent="0.25">
      <c r="A143" s="115" t="s">
        <v>537</v>
      </c>
      <c r="B143" s="115" t="s">
        <v>403</v>
      </c>
      <c r="C143" s="116" t="s">
        <v>538</v>
      </c>
      <c r="D143" s="117" t="s">
        <v>837</v>
      </c>
      <c r="E143" s="115" t="s">
        <v>405</v>
      </c>
      <c r="F143" s="115" t="s">
        <v>253</v>
      </c>
      <c r="G143" s="115" t="s">
        <v>528</v>
      </c>
      <c r="H143" s="115" t="s">
        <v>415</v>
      </c>
      <c r="I143" s="115"/>
      <c r="J143" s="116"/>
      <c r="K143" s="116"/>
      <c r="L143" s="116" t="s">
        <v>539</v>
      </c>
      <c r="M143" s="102">
        <v>0</v>
      </c>
      <c r="N143" s="336">
        <f t="shared" si="2"/>
        <v>0</v>
      </c>
      <c r="O143" s="104" t="s">
        <v>874</v>
      </c>
    </row>
    <row r="144" spans="1:15" s="104" customFormat="1" ht="11.4" hidden="1" customHeight="1" x14ac:dyDescent="0.25">
      <c r="A144" s="115" t="s">
        <v>540</v>
      </c>
      <c r="B144" s="115" t="s">
        <v>403</v>
      </c>
      <c r="C144" s="116" t="s">
        <v>541</v>
      </c>
      <c r="D144" s="117" t="s">
        <v>838</v>
      </c>
      <c r="E144" s="115" t="s">
        <v>405</v>
      </c>
      <c r="F144" s="115" t="s">
        <v>253</v>
      </c>
      <c r="G144" s="115" t="s">
        <v>528</v>
      </c>
      <c r="H144" s="115" t="s">
        <v>415</v>
      </c>
      <c r="I144" s="115"/>
      <c r="J144" s="116"/>
      <c r="K144" s="116"/>
      <c r="L144" s="116" t="s">
        <v>542</v>
      </c>
      <c r="M144" s="102">
        <v>0</v>
      </c>
      <c r="N144" s="336">
        <f t="shared" si="2"/>
        <v>0</v>
      </c>
      <c r="O144" s="104" t="s">
        <v>874</v>
      </c>
    </row>
    <row r="145" spans="1:15" s="104" customFormat="1" ht="11.4" hidden="1" customHeight="1" x14ac:dyDescent="0.25">
      <c r="A145" s="115" t="s">
        <v>543</v>
      </c>
      <c r="B145" s="115" t="s">
        <v>403</v>
      </c>
      <c r="C145" s="116" t="s">
        <v>544</v>
      </c>
      <c r="D145" s="117" t="s">
        <v>839</v>
      </c>
      <c r="E145" s="115" t="s">
        <v>405</v>
      </c>
      <c r="F145" s="115" t="s">
        <v>253</v>
      </c>
      <c r="G145" s="115" t="s">
        <v>528</v>
      </c>
      <c r="H145" s="115" t="s">
        <v>415</v>
      </c>
      <c r="I145" s="115"/>
      <c r="J145" s="116"/>
      <c r="K145" s="116"/>
      <c r="L145" s="116" t="s">
        <v>545</v>
      </c>
      <c r="M145" s="102">
        <v>0</v>
      </c>
      <c r="N145" s="336">
        <f t="shared" si="2"/>
        <v>0</v>
      </c>
      <c r="O145" s="104" t="s">
        <v>874</v>
      </c>
    </row>
    <row r="146" spans="1:15" s="104" customFormat="1" ht="11.4" hidden="1" customHeight="1" x14ac:dyDescent="0.25">
      <c r="A146" s="115" t="s">
        <v>546</v>
      </c>
      <c r="B146" s="115" t="s">
        <v>403</v>
      </c>
      <c r="C146" s="116" t="s">
        <v>544</v>
      </c>
      <c r="D146" s="117" t="s">
        <v>840</v>
      </c>
      <c r="E146" s="115" t="s">
        <v>405</v>
      </c>
      <c r="F146" s="115" t="s">
        <v>253</v>
      </c>
      <c r="G146" s="115" t="s">
        <v>528</v>
      </c>
      <c r="H146" s="115" t="s">
        <v>415</v>
      </c>
      <c r="I146" s="115"/>
      <c r="J146" s="116"/>
      <c r="K146" s="116"/>
      <c r="L146" s="116"/>
      <c r="M146" s="102">
        <v>0</v>
      </c>
      <c r="N146" s="336">
        <f t="shared" si="2"/>
        <v>0</v>
      </c>
      <c r="O146" s="104" t="s">
        <v>874</v>
      </c>
    </row>
    <row r="147" spans="1:15" s="104" customFormat="1" ht="11.4" hidden="1" customHeight="1" x14ac:dyDescent="0.25">
      <c r="A147" s="115" t="s">
        <v>547</v>
      </c>
      <c r="B147" s="115" t="s">
        <v>403</v>
      </c>
      <c r="C147" s="116" t="s">
        <v>548</v>
      </c>
      <c r="D147" s="117" t="s">
        <v>841</v>
      </c>
      <c r="E147" s="115" t="s">
        <v>405</v>
      </c>
      <c r="F147" s="115" t="s">
        <v>253</v>
      </c>
      <c r="G147" s="115" t="s">
        <v>528</v>
      </c>
      <c r="H147" s="115" t="s">
        <v>549</v>
      </c>
      <c r="I147" s="115"/>
      <c r="J147" s="116"/>
      <c r="K147" s="115" t="s">
        <v>257</v>
      </c>
      <c r="L147" s="116" t="s">
        <v>550</v>
      </c>
      <c r="M147" s="102">
        <v>0</v>
      </c>
      <c r="N147" s="336">
        <f t="shared" si="2"/>
        <v>0</v>
      </c>
      <c r="O147" s="104" t="s">
        <v>874</v>
      </c>
    </row>
    <row r="148" spans="1:15" s="104" customFormat="1" ht="11.4" hidden="1" customHeight="1" x14ac:dyDescent="0.25">
      <c r="A148" s="115" t="s">
        <v>551</v>
      </c>
      <c r="B148" s="115" t="s">
        <v>403</v>
      </c>
      <c r="C148" s="116" t="s">
        <v>552</v>
      </c>
      <c r="D148" s="117" t="s">
        <v>842</v>
      </c>
      <c r="E148" s="115" t="s">
        <v>405</v>
      </c>
      <c r="F148" s="115" t="s">
        <v>253</v>
      </c>
      <c r="G148" s="115" t="s">
        <v>528</v>
      </c>
      <c r="H148" s="115" t="s">
        <v>549</v>
      </c>
      <c r="I148" s="115"/>
      <c r="J148" s="116"/>
      <c r="K148" s="115" t="s">
        <v>257</v>
      </c>
      <c r="L148" s="116" t="s">
        <v>553</v>
      </c>
      <c r="M148" s="102">
        <v>0</v>
      </c>
      <c r="N148" s="336">
        <f t="shared" si="2"/>
        <v>0</v>
      </c>
      <c r="O148" s="104" t="s">
        <v>874</v>
      </c>
    </row>
    <row r="149" spans="1:15" s="104" customFormat="1" ht="11.4" hidden="1" customHeight="1" x14ac:dyDescent="0.25">
      <c r="A149" s="115" t="s">
        <v>554</v>
      </c>
      <c r="B149" s="115" t="s">
        <v>403</v>
      </c>
      <c r="C149" s="116" t="s">
        <v>555</v>
      </c>
      <c r="D149" s="117" t="s">
        <v>843</v>
      </c>
      <c r="E149" s="115" t="s">
        <v>405</v>
      </c>
      <c r="F149" s="116"/>
      <c r="G149" s="115" t="s">
        <v>528</v>
      </c>
      <c r="H149" s="115" t="s">
        <v>415</v>
      </c>
      <c r="I149" s="115"/>
      <c r="J149" s="116"/>
      <c r="K149" s="115" t="s">
        <v>257</v>
      </c>
      <c r="L149" s="116" t="s">
        <v>556</v>
      </c>
      <c r="M149" s="102">
        <v>0</v>
      </c>
      <c r="N149" s="336">
        <f t="shared" si="2"/>
        <v>0</v>
      </c>
      <c r="O149" s="104" t="s">
        <v>874</v>
      </c>
    </row>
    <row r="150" spans="1:15" s="104" customFormat="1" ht="11.4" hidden="1" customHeight="1" x14ac:dyDescent="0.25">
      <c r="A150" s="118" t="s">
        <v>557</v>
      </c>
      <c r="B150" s="119" t="s">
        <v>558</v>
      </c>
      <c r="C150" s="119" t="s">
        <v>559</v>
      </c>
      <c r="D150" s="118" t="s">
        <v>560</v>
      </c>
      <c r="E150" s="118" t="s">
        <v>413</v>
      </c>
      <c r="F150" s="118" t="s">
        <v>253</v>
      </c>
      <c r="G150" s="118" t="s">
        <v>414</v>
      </c>
      <c r="H150" s="118" t="s">
        <v>415</v>
      </c>
      <c r="I150" s="118"/>
      <c r="J150" s="118" t="s">
        <v>416</v>
      </c>
      <c r="K150" s="118" t="s">
        <v>257</v>
      </c>
      <c r="L150" s="119" t="s">
        <v>561</v>
      </c>
      <c r="M150" s="102">
        <v>0</v>
      </c>
      <c r="N150" s="336">
        <f t="shared" si="2"/>
        <v>0</v>
      </c>
      <c r="O150" s="104" t="s">
        <v>874</v>
      </c>
    </row>
    <row r="151" spans="1:15" s="104" customFormat="1" ht="11.4" hidden="1" customHeight="1" x14ac:dyDescent="0.25">
      <c r="A151" s="118" t="s">
        <v>562</v>
      </c>
      <c r="B151" s="119" t="s">
        <v>558</v>
      </c>
      <c r="C151" s="119" t="s">
        <v>559</v>
      </c>
      <c r="D151" s="118" t="s">
        <v>560</v>
      </c>
      <c r="E151" s="118" t="s">
        <v>413</v>
      </c>
      <c r="F151" s="118" t="s">
        <v>253</v>
      </c>
      <c r="G151" s="118" t="s">
        <v>414</v>
      </c>
      <c r="H151" s="118" t="s">
        <v>415</v>
      </c>
      <c r="I151" s="118"/>
      <c r="J151" s="118" t="s">
        <v>416</v>
      </c>
      <c r="K151" s="118" t="s">
        <v>257</v>
      </c>
      <c r="L151" s="119" t="s">
        <v>561</v>
      </c>
      <c r="M151" s="102">
        <v>0</v>
      </c>
      <c r="N151" s="336">
        <f t="shared" si="2"/>
        <v>0</v>
      </c>
      <c r="O151" s="104" t="s">
        <v>874</v>
      </c>
    </row>
    <row r="152" spans="1:15" s="104" customFormat="1" ht="11.4" hidden="1" customHeight="1" x14ac:dyDescent="0.25">
      <c r="A152" s="121" t="s">
        <v>563</v>
      </c>
      <c r="B152" s="122" t="s">
        <v>427</v>
      </c>
      <c r="C152" s="122" t="s">
        <v>564</v>
      </c>
      <c r="D152" s="121" t="s">
        <v>429</v>
      </c>
      <c r="E152" s="123">
        <v>54</v>
      </c>
      <c r="F152" s="121" t="s">
        <v>253</v>
      </c>
      <c r="G152" s="121" t="s">
        <v>565</v>
      </c>
      <c r="H152" s="121" t="s">
        <v>565</v>
      </c>
      <c r="I152" s="121"/>
      <c r="J152" s="121" t="s">
        <v>416</v>
      </c>
      <c r="K152" s="122"/>
      <c r="L152" s="122" t="s">
        <v>431</v>
      </c>
      <c r="M152" s="102">
        <v>0</v>
      </c>
      <c r="N152" s="336">
        <f t="shared" si="2"/>
        <v>0</v>
      </c>
      <c r="O152" s="104" t="s">
        <v>874</v>
      </c>
    </row>
    <row r="153" spans="1:15" s="104" customFormat="1" ht="11.4" hidden="1" customHeight="1" x14ac:dyDescent="0.25">
      <c r="A153" s="121" t="s">
        <v>566</v>
      </c>
      <c r="B153" s="122" t="s">
        <v>427</v>
      </c>
      <c r="C153" s="122" t="s">
        <v>564</v>
      </c>
      <c r="D153" s="121" t="s">
        <v>429</v>
      </c>
      <c r="E153" s="123">
        <v>54</v>
      </c>
      <c r="F153" s="121" t="s">
        <v>253</v>
      </c>
      <c r="G153" s="121" t="s">
        <v>565</v>
      </c>
      <c r="H153" s="121" t="s">
        <v>565</v>
      </c>
      <c r="I153" s="121"/>
      <c r="J153" s="121" t="s">
        <v>416</v>
      </c>
      <c r="K153" s="122"/>
      <c r="L153" s="122" t="s">
        <v>431</v>
      </c>
      <c r="M153" s="102">
        <v>0</v>
      </c>
      <c r="N153" s="336">
        <f t="shared" si="2"/>
        <v>0</v>
      </c>
      <c r="O153" s="104" t="s">
        <v>874</v>
      </c>
    </row>
    <row r="154" spans="1:15" s="104" customFormat="1" ht="11.4" hidden="1" customHeight="1" x14ac:dyDescent="0.25">
      <c r="A154" s="121" t="s">
        <v>567</v>
      </c>
      <c r="B154" s="122" t="s">
        <v>427</v>
      </c>
      <c r="C154" s="122" t="s">
        <v>564</v>
      </c>
      <c r="D154" s="121" t="s">
        <v>429</v>
      </c>
      <c r="E154" s="123">
        <v>54</v>
      </c>
      <c r="F154" s="121" t="s">
        <v>253</v>
      </c>
      <c r="G154" s="121" t="s">
        <v>565</v>
      </c>
      <c r="H154" s="121" t="s">
        <v>565</v>
      </c>
      <c r="I154" s="121"/>
      <c r="J154" s="121" t="s">
        <v>416</v>
      </c>
      <c r="K154" s="122"/>
      <c r="L154" s="122" t="s">
        <v>431</v>
      </c>
      <c r="M154" s="102">
        <v>0</v>
      </c>
      <c r="N154" s="336">
        <f t="shared" si="2"/>
        <v>0</v>
      </c>
      <c r="O154" s="104" t="s">
        <v>874</v>
      </c>
    </row>
    <row r="155" spans="1:15" s="104" customFormat="1" ht="11.4" hidden="1" customHeight="1" x14ac:dyDescent="0.25">
      <c r="A155" s="121" t="s">
        <v>568</v>
      </c>
      <c r="B155" s="122" t="s">
        <v>427</v>
      </c>
      <c r="C155" s="122" t="s">
        <v>564</v>
      </c>
      <c r="D155" s="121" t="s">
        <v>429</v>
      </c>
      <c r="E155" s="123">
        <v>54</v>
      </c>
      <c r="F155" s="121" t="s">
        <v>253</v>
      </c>
      <c r="G155" s="121" t="s">
        <v>565</v>
      </c>
      <c r="H155" s="121" t="s">
        <v>565</v>
      </c>
      <c r="I155" s="121"/>
      <c r="J155" s="121" t="s">
        <v>416</v>
      </c>
      <c r="K155" s="122"/>
      <c r="L155" s="122" t="s">
        <v>431</v>
      </c>
      <c r="M155" s="102">
        <v>0</v>
      </c>
      <c r="N155" s="336">
        <f t="shared" si="2"/>
        <v>0</v>
      </c>
      <c r="O155" s="104" t="s">
        <v>874</v>
      </c>
    </row>
    <row r="156" spans="1:15" s="104" customFormat="1" ht="11.4" hidden="1" customHeight="1" x14ac:dyDescent="0.25">
      <c r="A156" s="121" t="s">
        <v>569</v>
      </c>
      <c r="B156" s="122" t="s">
        <v>427</v>
      </c>
      <c r="C156" s="122" t="s">
        <v>570</v>
      </c>
      <c r="D156" s="121" t="s">
        <v>429</v>
      </c>
      <c r="E156" s="123">
        <v>54</v>
      </c>
      <c r="F156" s="121" t="s">
        <v>253</v>
      </c>
      <c r="G156" s="121" t="s">
        <v>565</v>
      </c>
      <c r="H156" s="121" t="s">
        <v>565</v>
      </c>
      <c r="I156" s="121"/>
      <c r="J156" s="121" t="s">
        <v>416</v>
      </c>
      <c r="K156" s="122"/>
      <c r="L156" s="122" t="s">
        <v>431</v>
      </c>
      <c r="M156" s="102">
        <v>0</v>
      </c>
      <c r="N156" s="336">
        <f t="shared" si="2"/>
        <v>0</v>
      </c>
      <c r="O156" s="104" t="s">
        <v>874</v>
      </c>
    </row>
    <row r="157" spans="1:15" s="104" customFormat="1" ht="11.4" hidden="1" customHeight="1" x14ac:dyDescent="0.25">
      <c r="A157" s="121" t="s">
        <v>571</v>
      </c>
      <c r="B157" s="122" t="s">
        <v>427</v>
      </c>
      <c r="C157" s="122" t="s">
        <v>570</v>
      </c>
      <c r="D157" s="121" t="s">
        <v>429</v>
      </c>
      <c r="E157" s="123">
        <v>54</v>
      </c>
      <c r="F157" s="121" t="s">
        <v>253</v>
      </c>
      <c r="G157" s="121" t="s">
        <v>565</v>
      </c>
      <c r="H157" s="121" t="s">
        <v>565</v>
      </c>
      <c r="I157" s="121"/>
      <c r="J157" s="121" t="s">
        <v>416</v>
      </c>
      <c r="K157" s="122"/>
      <c r="L157" s="122" t="s">
        <v>431</v>
      </c>
      <c r="M157" s="102">
        <v>0</v>
      </c>
      <c r="N157" s="336">
        <f t="shared" si="2"/>
        <v>0</v>
      </c>
      <c r="O157" s="104" t="s">
        <v>874</v>
      </c>
    </row>
    <row r="158" spans="1:15" s="104" customFormat="1" ht="11.4" hidden="1" customHeight="1" x14ac:dyDescent="0.25">
      <c r="A158" s="121" t="s">
        <v>572</v>
      </c>
      <c r="B158" s="122" t="s">
        <v>427</v>
      </c>
      <c r="C158" s="122" t="s">
        <v>570</v>
      </c>
      <c r="D158" s="121" t="s">
        <v>429</v>
      </c>
      <c r="E158" s="123">
        <v>54</v>
      </c>
      <c r="F158" s="121" t="s">
        <v>253</v>
      </c>
      <c r="G158" s="121" t="s">
        <v>565</v>
      </c>
      <c r="H158" s="121" t="s">
        <v>565</v>
      </c>
      <c r="I158" s="121"/>
      <c r="J158" s="121" t="s">
        <v>416</v>
      </c>
      <c r="K158" s="122"/>
      <c r="L158" s="122" t="s">
        <v>431</v>
      </c>
      <c r="M158" s="102">
        <v>0</v>
      </c>
      <c r="N158" s="336">
        <f t="shared" si="2"/>
        <v>0</v>
      </c>
      <c r="O158" s="104" t="s">
        <v>874</v>
      </c>
    </row>
    <row r="159" spans="1:15" s="104" customFormat="1" ht="11.4" hidden="1" customHeight="1" x14ac:dyDescent="0.25">
      <c r="A159" s="121" t="s">
        <v>573</v>
      </c>
      <c r="B159" s="122" t="s">
        <v>427</v>
      </c>
      <c r="C159" s="122" t="s">
        <v>574</v>
      </c>
      <c r="D159" s="121" t="s">
        <v>429</v>
      </c>
      <c r="E159" s="123">
        <v>54</v>
      </c>
      <c r="F159" s="121" t="s">
        <v>253</v>
      </c>
      <c r="G159" s="121" t="s">
        <v>565</v>
      </c>
      <c r="H159" s="121" t="s">
        <v>565</v>
      </c>
      <c r="I159" s="121"/>
      <c r="J159" s="121" t="s">
        <v>416</v>
      </c>
      <c r="K159" s="122"/>
      <c r="L159" s="122" t="s">
        <v>575</v>
      </c>
      <c r="M159" s="102">
        <v>0</v>
      </c>
      <c r="N159" s="336">
        <f t="shared" si="2"/>
        <v>0</v>
      </c>
      <c r="O159" s="104" t="s">
        <v>874</v>
      </c>
    </row>
    <row r="160" spans="1:15" s="104" customFormat="1" ht="11.4" hidden="1" customHeight="1" x14ac:dyDescent="0.25">
      <c r="A160" s="121" t="s">
        <v>576</v>
      </c>
      <c r="B160" s="122" t="s">
        <v>427</v>
      </c>
      <c r="C160" s="122" t="s">
        <v>574</v>
      </c>
      <c r="D160" s="121" t="s">
        <v>429</v>
      </c>
      <c r="E160" s="123">
        <v>54</v>
      </c>
      <c r="F160" s="121" t="s">
        <v>253</v>
      </c>
      <c r="G160" s="121" t="s">
        <v>565</v>
      </c>
      <c r="H160" s="121" t="s">
        <v>565</v>
      </c>
      <c r="I160" s="121"/>
      <c r="J160" s="121" t="s">
        <v>416</v>
      </c>
      <c r="K160" s="122"/>
      <c r="L160" s="122" t="s">
        <v>575</v>
      </c>
      <c r="M160" s="102">
        <v>0</v>
      </c>
      <c r="N160" s="336">
        <f t="shared" si="2"/>
        <v>0</v>
      </c>
      <c r="O160" s="104" t="s">
        <v>874</v>
      </c>
    </row>
    <row r="161" spans="1:16" s="104" customFormat="1" ht="11.4" hidden="1" customHeight="1" x14ac:dyDescent="0.25">
      <c r="A161" s="121" t="s">
        <v>577</v>
      </c>
      <c r="B161" s="122" t="s">
        <v>427</v>
      </c>
      <c r="C161" s="122" t="s">
        <v>574</v>
      </c>
      <c r="D161" s="121" t="s">
        <v>429</v>
      </c>
      <c r="E161" s="123">
        <v>54</v>
      </c>
      <c r="F161" s="121" t="s">
        <v>253</v>
      </c>
      <c r="G161" s="121" t="s">
        <v>565</v>
      </c>
      <c r="H161" s="121" t="s">
        <v>565</v>
      </c>
      <c r="I161" s="121"/>
      <c r="J161" s="121" t="s">
        <v>416</v>
      </c>
      <c r="K161" s="122"/>
      <c r="L161" s="122" t="s">
        <v>575</v>
      </c>
      <c r="M161" s="102">
        <v>0</v>
      </c>
      <c r="N161" s="336">
        <f t="shared" si="2"/>
        <v>0</v>
      </c>
      <c r="O161" s="104" t="s">
        <v>874</v>
      </c>
    </row>
    <row r="162" spans="1:16" s="104" customFormat="1" ht="20.399999999999999" hidden="1" x14ac:dyDescent="0.25">
      <c r="A162" s="100" t="s">
        <v>578</v>
      </c>
      <c r="B162" s="101" t="s">
        <v>579</v>
      </c>
      <c r="C162" s="101" t="s">
        <v>580</v>
      </c>
      <c r="D162" s="100" t="s">
        <v>581</v>
      </c>
      <c r="E162" s="114">
        <v>54</v>
      </c>
      <c r="F162" s="101"/>
      <c r="G162" s="100" t="s">
        <v>254</v>
      </c>
      <c r="H162" s="100" t="s">
        <v>254</v>
      </c>
      <c r="I162" s="100" t="s">
        <v>255</v>
      </c>
      <c r="J162" s="100" t="s">
        <v>256</v>
      </c>
      <c r="K162" s="101"/>
      <c r="L162" s="101" t="s">
        <v>582</v>
      </c>
      <c r="M162" s="245">
        <v>609.07000000000005</v>
      </c>
      <c r="N162" s="245">
        <v>630.41999999999996</v>
      </c>
      <c r="O162" s="246" t="s">
        <v>1624</v>
      </c>
      <c r="P162" s="338"/>
    </row>
    <row r="163" spans="1:16" s="104" customFormat="1" ht="11.4" hidden="1" customHeight="1" x14ac:dyDescent="0.25">
      <c r="A163" s="100" t="s">
        <v>583</v>
      </c>
      <c r="B163" s="101" t="s">
        <v>473</v>
      </c>
      <c r="C163" s="101" t="s">
        <v>474</v>
      </c>
      <c r="D163" s="113" t="s">
        <v>877</v>
      </c>
      <c r="E163" s="114">
        <v>54</v>
      </c>
      <c r="F163" s="101"/>
      <c r="G163" s="100" t="s">
        <v>254</v>
      </c>
      <c r="H163" s="100" t="s">
        <v>254</v>
      </c>
      <c r="I163" s="100"/>
      <c r="J163" s="100" t="s">
        <v>416</v>
      </c>
      <c r="K163" s="101"/>
      <c r="L163" s="101" t="s">
        <v>584</v>
      </c>
      <c r="M163" s="245">
        <v>209.34</v>
      </c>
      <c r="N163" s="336">
        <f t="shared" si="2"/>
        <v>202.72485600000002</v>
      </c>
      <c r="O163" s="338" t="s">
        <v>1378</v>
      </c>
    </row>
    <row r="164" spans="1:16" s="104" customFormat="1" ht="20.399999999999999" hidden="1" x14ac:dyDescent="0.25">
      <c r="A164" s="100" t="s">
        <v>585</v>
      </c>
      <c r="B164" s="101" t="s">
        <v>586</v>
      </c>
      <c r="C164" s="101" t="s">
        <v>435</v>
      </c>
      <c r="D164" s="100" t="s">
        <v>587</v>
      </c>
      <c r="E164" s="114">
        <v>44</v>
      </c>
      <c r="F164" s="101"/>
      <c r="G164" s="100" t="s">
        <v>254</v>
      </c>
      <c r="H164" s="100" t="s">
        <v>254</v>
      </c>
      <c r="I164" s="100"/>
      <c r="J164" s="101"/>
      <c r="K164" s="101"/>
      <c r="L164" s="101" t="s">
        <v>588</v>
      </c>
      <c r="M164" s="245">
        <v>543.91</v>
      </c>
      <c r="N164" s="245">
        <v>565.22</v>
      </c>
      <c r="O164" s="246" t="s">
        <v>1624</v>
      </c>
      <c r="P164" s="338"/>
    </row>
    <row r="165" spans="1:16" s="104" customFormat="1" ht="20.399999999999999" hidden="1" x14ac:dyDescent="0.25">
      <c r="A165" s="100" t="s">
        <v>589</v>
      </c>
      <c r="B165" s="101" t="s">
        <v>579</v>
      </c>
      <c r="C165" s="101" t="s">
        <v>590</v>
      </c>
      <c r="D165" s="100" t="s">
        <v>581</v>
      </c>
      <c r="E165" s="114">
        <v>54</v>
      </c>
      <c r="F165" s="101"/>
      <c r="G165" s="100" t="s">
        <v>254</v>
      </c>
      <c r="H165" s="100" t="s">
        <v>254</v>
      </c>
      <c r="I165" s="100" t="s">
        <v>255</v>
      </c>
      <c r="J165" s="100" t="s">
        <v>416</v>
      </c>
      <c r="K165" s="100" t="s">
        <v>257</v>
      </c>
      <c r="L165" s="101" t="s">
        <v>588</v>
      </c>
      <c r="M165" s="245">
        <v>573.15</v>
      </c>
      <c r="N165" s="245">
        <v>594.5</v>
      </c>
      <c r="O165" s="246" t="s">
        <v>1624</v>
      </c>
      <c r="P165" s="338"/>
    </row>
    <row r="166" spans="1:16" s="104" customFormat="1" ht="20.399999999999999" hidden="1" x14ac:dyDescent="0.25">
      <c r="A166" s="100" t="s">
        <v>591</v>
      </c>
      <c r="B166" s="101" t="s">
        <v>579</v>
      </c>
      <c r="C166" s="101" t="s">
        <v>592</v>
      </c>
      <c r="D166" s="100" t="s">
        <v>587</v>
      </c>
      <c r="E166" s="114">
        <v>54</v>
      </c>
      <c r="F166" s="101"/>
      <c r="G166" s="100" t="s">
        <v>254</v>
      </c>
      <c r="H166" s="100" t="s">
        <v>254</v>
      </c>
      <c r="I166" s="100"/>
      <c r="J166" s="100" t="s">
        <v>256</v>
      </c>
      <c r="K166" s="101"/>
      <c r="L166" s="101" t="s">
        <v>588</v>
      </c>
      <c r="M166" s="245">
        <v>583.63</v>
      </c>
      <c r="N166" s="245">
        <v>604.76</v>
      </c>
      <c r="O166" s="246" t="s">
        <v>1624</v>
      </c>
      <c r="P166" s="338"/>
    </row>
    <row r="167" spans="1:16" s="104" customFormat="1" ht="11.4" hidden="1" customHeight="1" x14ac:dyDescent="0.25">
      <c r="A167" s="100" t="s">
        <v>593</v>
      </c>
      <c r="B167" s="101" t="s">
        <v>399</v>
      </c>
      <c r="C167" s="101" t="s">
        <v>594</v>
      </c>
      <c r="D167" s="113" t="s">
        <v>875</v>
      </c>
      <c r="E167" s="114">
        <v>54</v>
      </c>
      <c r="F167" s="101"/>
      <c r="G167" s="100" t="s">
        <v>254</v>
      </c>
      <c r="H167" s="100" t="s">
        <v>254</v>
      </c>
      <c r="I167" s="100"/>
      <c r="J167" s="101"/>
      <c r="K167" s="101"/>
      <c r="L167" s="101" t="s">
        <v>595</v>
      </c>
      <c r="M167" s="245">
        <v>188.3</v>
      </c>
      <c r="N167" s="336">
        <f t="shared" si="2"/>
        <v>182.34972000000002</v>
      </c>
      <c r="O167" s="338" t="s">
        <v>1378</v>
      </c>
    </row>
    <row r="168" spans="1:16" s="104" customFormat="1" ht="11.4" hidden="1" customHeight="1" x14ac:dyDescent="0.25">
      <c r="A168" s="121" t="s">
        <v>596</v>
      </c>
      <c r="B168" s="122" t="s">
        <v>427</v>
      </c>
      <c r="C168" s="122" t="s">
        <v>597</v>
      </c>
      <c r="D168" s="121" t="s">
        <v>429</v>
      </c>
      <c r="E168" s="123">
        <v>54</v>
      </c>
      <c r="F168" s="121" t="s">
        <v>253</v>
      </c>
      <c r="G168" s="121" t="s">
        <v>565</v>
      </c>
      <c r="H168" s="121" t="s">
        <v>565</v>
      </c>
      <c r="I168" s="121"/>
      <c r="J168" s="121" t="s">
        <v>598</v>
      </c>
      <c r="K168" s="122"/>
      <c r="L168" s="122" t="s">
        <v>431</v>
      </c>
      <c r="M168" s="102">
        <v>0</v>
      </c>
      <c r="N168" s="336">
        <f t="shared" si="2"/>
        <v>0</v>
      </c>
      <c r="O168" s="104" t="s">
        <v>874</v>
      </c>
    </row>
    <row r="169" spans="1:16" s="104" customFormat="1" ht="20.399999999999999" hidden="1" x14ac:dyDescent="0.25">
      <c r="A169" s="100" t="s">
        <v>599</v>
      </c>
      <c r="B169" s="101" t="s">
        <v>579</v>
      </c>
      <c r="C169" s="101" t="s">
        <v>580</v>
      </c>
      <c r="D169" s="100" t="s">
        <v>600</v>
      </c>
      <c r="E169" s="114">
        <v>44</v>
      </c>
      <c r="F169" s="101"/>
      <c r="G169" s="100" t="s">
        <v>254</v>
      </c>
      <c r="H169" s="100" t="s">
        <v>254</v>
      </c>
      <c r="I169" s="100" t="s">
        <v>255</v>
      </c>
      <c r="J169" s="101"/>
      <c r="K169" s="101"/>
      <c r="L169" s="101" t="s">
        <v>601</v>
      </c>
      <c r="M169" s="245">
        <v>543.91</v>
      </c>
      <c r="N169" s="245">
        <v>565.22</v>
      </c>
      <c r="O169" s="246" t="s">
        <v>1624</v>
      </c>
      <c r="P169" s="338"/>
    </row>
    <row r="170" spans="1:16" s="104" customFormat="1" ht="20.399999999999999" hidden="1" x14ac:dyDescent="0.25">
      <c r="A170" s="100" t="s">
        <v>602</v>
      </c>
      <c r="B170" s="101" t="s">
        <v>362</v>
      </c>
      <c r="C170" s="101" t="s">
        <v>603</v>
      </c>
      <c r="D170" s="100" t="s">
        <v>604</v>
      </c>
      <c r="E170" s="114">
        <v>54</v>
      </c>
      <c r="F170" s="100" t="s">
        <v>253</v>
      </c>
      <c r="G170" s="100" t="s">
        <v>254</v>
      </c>
      <c r="H170" s="100" t="s">
        <v>254</v>
      </c>
      <c r="I170" s="100"/>
      <c r="J170" s="100" t="s">
        <v>416</v>
      </c>
      <c r="K170" s="101"/>
      <c r="L170" s="101" t="s">
        <v>605</v>
      </c>
      <c r="M170" s="245">
        <v>487.33</v>
      </c>
      <c r="N170" s="245">
        <v>508.32</v>
      </c>
      <c r="O170" s="246" t="s">
        <v>1622</v>
      </c>
      <c r="P170" s="338"/>
    </row>
    <row r="171" spans="1:16" s="104" customFormat="1" ht="20.399999999999999" hidden="1" x14ac:dyDescent="0.25">
      <c r="A171" s="100" t="s">
        <v>606</v>
      </c>
      <c r="B171" s="101" t="s">
        <v>362</v>
      </c>
      <c r="C171" s="101" t="s">
        <v>603</v>
      </c>
      <c r="D171" s="100" t="s">
        <v>604</v>
      </c>
      <c r="E171" s="114">
        <v>54</v>
      </c>
      <c r="F171" s="100" t="s">
        <v>253</v>
      </c>
      <c r="G171" s="100" t="s">
        <v>254</v>
      </c>
      <c r="H171" s="100" t="s">
        <v>254</v>
      </c>
      <c r="I171" s="100"/>
      <c r="J171" s="100" t="s">
        <v>416</v>
      </c>
      <c r="K171" s="101"/>
      <c r="L171" s="101" t="s">
        <v>605</v>
      </c>
      <c r="M171" s="245">
        <v>487.33</v>
      </c>
      <c r="N171" s="245">
        <v>508.32</v>
      </c>
      <c r="O171" s="246" t="s">
        <v>1622</v>
      </c>
      <c r="P171" s="338"/>
    </row>
    <row r="172" spans="1:16" s="104" customFormat="1" ht="20.399999999999999" hidden="1" x14ac:dyDescent="0.25">
      <c r="A172" s="100" t="s">
        <v>607</v>
      </c>
      <c r="B172" s="101" t="s">
        <v>579</v>
      </c>
      <c r="C172" s="101" t="s">
        <v>608</v>
      </c>
      <c r="D172" s="100" t="s">
        <v>600</v>
      </c>
      <c r="E172" s="114">
        <v>44</v>
      </c>
      <c r="F172" s="101"/>
      <c r="G172" s="100" t="s">
        <v>254</v>
      </c>
      <c r="H172" s="100" t="s">
        <v>254</v>
      </c>
      <c r="I172" s="100"/>
      <c r="J172" s="101"/>
      <c r="K172" s="101"/>
      <c r="L172" s="101" t="s">
        <v>609</v>
      </c>
      <c r="M172" s="245">
        <v>543.91</v>
      </c>
      <c r="N172" s="245">
        <v>565.22</v>
      </c>
      <c r="O172" s="246" t="s">
        <v>1624</v>
      </c>
      <c r="P172" s="338"/>
    </row>
    <row r="173" spans="1:16" s="104" customFormat="1" ht="20.399999999999999" hidden="1" x14ac:dyDescent="0.25">
      <c r="A173" s="121" t="s">
        <v>610</v>
      </c>
      <c r="B173" s="122" t="s">
        <v>427</v>
      </c>
      <c r="C173" s="122" t="s">
        <v>611</v>
      </c>
      <c r="D173" s="121" t="s">
        <v>429</v>
      </c>
      <c r="E173" s="123">
        <v>54</v>
      </c>
      <c r="F173" s="121" t="s">
        <v>253</v>
      </c>
      <c r="G173" s="121" t="s">
        <v>565</v>
      </c>
      <c r="H173" s="121" t="s">
        <v>565</v>
      </c>
      <c r="I173" s="121"/>
      <c r="J173" s="121" t="s">
        <v>416</v>
      </c>
      <c r="K173" s="122"/>
      <c r="L173" s="122" t="s">
        <v>431</v>
      </c>
      <c r="M173" s="102">
        <v>0</v>
      </c>
      <c r="N173" s="336">
        <f t="shared" si="2"/>
        <v>0</v>
      </c>
      <c r="O173" s="104" t="s">
        <v>874</v>
      </c>
    </row>
    <row r="174" spans="1:16" s="104" customFormat="1" ht="20.399999999999999" hidden="1" x14ac:dyDescent="0.25">
      <c r="A174" s="121" t="s">
        <v>612</v>
      </c>
      <c r="B174" s="122" t="s">
        <v>427</v>
      </c>
      <c r="C174" s="122" t="s">
        <v>611</v>
      </c>
      <c r="D174" s="121" t="s">
        <v>443</v>
      </c>
      <c r="E174" s="123">
        <v>54</v>
      </c>
      <c r="F174" s="121" t="s">
        <v>253</v>
      </c>
      <c r="G174" s="121" t="s">
        <v>565</v>
      </c>
      <c r="H174" s="121" t="s">
        <v>565</v>
      </c>
      <c r="I174" s="121"/>
      <c r="J174" s="122"/>
      <c r="K174" s="122"/>
      <c r="L174" s="122" t="s">
        <v>431</v>
      </c>
      <c r="M174" s="102">
        <v>0</v>
      </c>
      <c r="N174" s="336">
        <f t="shared" si="2"/>
        <v>0</v>
      </c>
      <c r="O174" s="104" t="s">
        <v>874</v>
      </c>
    </row>
    <row r="175" spans="1:16" s="104" customFormat="1" ht="20.399999999999999" hidden="1" x14ac:dyDescent="0.25">
      <c r="A175" s="129" t="s">
        <v>613</v>
      </c>
      <c r="B175" s="101" t="s">
        <v>579</v>
      </c>
      <c r="C175" s="101" t="s">
        <v>614</v>
      </c>
      <c r="D175" s="100" t="s">
        <v>581</v>
      </c>
      <c r="E175" s="114">
        <v>54</v>
      </c>
      <c r="F175" s="101"/>
      <c r="G175" s="100" t="s">
        <v>254</v>
      </c>
      <c r="H175" s="100" t="s">
        <v>254</v>
      </c>
      <c r="I175" s="100" t="s">
        <v>255</v>
      </c>
      <c r="J175" s="100" t="s">
        <v>416</v>
      </c>
      <c r="K175" s="101"/>
      <c r="L175" s="101" t="s">
        <v>609</v>
      </c>
      <c r="M175" s="245">
        <v>573.15</v>
      </c>
      <c r="N175" s="245">
        <v>594.5</v>
      </c>
      <c r="O175" s="246" t="s">
        <v>1624</v>
      </c>
      <c r="P175" s="338"/>
    </row>
    <row r="176" spans="1:16" s="104" customFormat="1" ht="10.199999999999999" hidden="1" x14ac:dyDescent="0.25">
      <c r="A176" s="100" t="s">
        <v>615</v>
      </c>
      <c r="B176" s="101" t="s">
        <v>399</v>
      </c>
      <c r="C176" s="101" t="s">
        <v>594</v>
      </c>
      <c r="D176" s="113" t="s">
        <v>875</v>
      </c>
      <c r="E176" s="114">
        <v>54</v>
      </c>
      <c r="F176" s="101"/>
      <c r="G176" s="100" t="s">
        <v>254</v>
      </c>
      <c r="H176" s="100" t="s">
        <v>254</v>
      </c>
      <c r="I176" s="100"/>
      <c r="J176" s="101"/>
      <c r="K176" s="101"/>
      <c r="L176" s="101" t="s">
        <v>616</v>
      </c>
      <c r="M176" s="245">
        <v>188.3</v>
      </c>
      <c r="N176" s="336">
        <f t="shared" si="2"/>
        <v>182.34972000000002</v>
      </c>
      <c r="O176" s="338" t="s">
        <v>1378</v>
      </c>
    </row>
    <row r="177" spans="1:16" s="104" customFormat="1" ht="10.199999999999999" hidden="1" x14ac:dyDescent="0.25">
      <c r="A177" s="100" t="s">
        <v>617</v>
      </c>
      <c r="B177" s="101" t="s">
        <v>473</v>
      </c>
      <c r="C177" s="101" t="s">
        <v>474</v>
      </c>
      <c r="D177" s="113" t="s">
        <v>877</v>
      </c>
      <c r="E177" s="114">
        <v>54</v>
      </c>
      <c r="F177" s="101"/>
      <c r="G177" s="100" t="s">
        <v>254</v>
      </c>
      <c r="H177" s="100" t="s">
        <v>254</v>
      </c>
      <c r="I177" s="100"/>
      <c r="J177" s="100" t="s">
        <v>416</v>
      </c>
      <c r="K177" s="101"/>
      <c r="L177" s="101" t="s">
        <v>618</v>
      </c>
      <c r="M177" s="245">
        <v>209.34</v>
      </c>
      <c r="N177" s="336">
        <f t="shared" si="2"/>
        <v>202.72485600000002</v>
      </c>
      <c r="O177" s="338" t="s">
        <v>1378</v>
      </c>
    </row>
    <row r="178" spans="1:16" s="104" customFormat="1" ht="20.399999999999999" hidden="1" x14ac:dyDescent="0.25">
      <c r="A178" s="100" t="s">
        <v>619</v>
      </c>
      <c r="B178" s="101" t="s">
        <v>579</v>
      </c>
      <c r="C178" s="101" t="s">
        <v>620</v>
      </c>
      <c r="D178" s="100" t="s">
        <v>581</v>
      </c>
      <c r="E178" s="114">
        <v>54</v>
      </c>
      <c r="F178" s="101"/>
      <c r="G178" s="100" t="s">
        <v>254</v>
      </c>
      <c r="H178" s="100" t="s">
        <v>254</v>
      </c>
      <c r="I178" s="100" t="s">
        <v>255</v>
      </c>
      <c r="J178" s="100" t="s">
        <v>416</v>
      </c>
      <c r="K178" s="100" t="s">
        <v>257</v>
      </c>
      <c r="L178" s="101" t="s">
        <v>609</v>
      </c>
      <c r="M178" s="245">
        <v>573.15</v>
      </c>
      <c r="N178" s="245">
        <v>594.5</v>
      </c>
      <c r="O178" s="246" t="s">
        <v>1624</v>
      </c>
      <c r="P178" s="338"/>
    </row>
    <row r="179" spans="1:16" s="104" customFormat="1" ht="20.399999999999999" hidden="1" x14ac:dyDescent="0.25">
      <c r="A179" s="127" t="s">
        <v>621</v>
      </c>
      <c r="B179" s="128" t="s">
        <v>517</v>
      </c>
      <c r="C179" s="128" t="s">
        <v>518</v>
      </c>
      <c r="D179" s="127" t="s">
        <v>519</v>
      </c>
      <c r="E179" s="128"/>
      <c r="F179" s="128"/>
      <c r="G179" s="127" t="s">
        <v>520</v>
      </c>
      <c r="H179" s="127" t="s">
        <v>520</v>
      </c>
      <c r="I179" s="127"/>
      <c r="J179" s="128"/>
      <c r="K179" s="128"/>
      <c r="L179" s="128"/>
      <c r="M179" s="102">
        <v>0</v>
      </c>
      <c r="N179" s="336">
        <f t="shared" si="2"/>
        <v>0</v>
      </c>
      <c r="O179" s="104" t="s">
        <v>874</v>
      </c>
    </row>
    <row r="180" spans="1:16" s="104" customFormat="1" ht="20.399999999999999" hidden="1" x14ac:dyDescent="0.25">
      <c r="A180" s="127" t="s">
        <v>622</v>
      </c>
      <c r="B180" s="128" t="s">
        <v>517</v>
      </c>
      <c r="C180" s="128" t="s">
        <v>518</v>
      </c>
      <c r="D180" s="127" t="s">
        <v>519</v>
      </c>
      <c r="E180" s="128"/>
      <c r="F180" s="128"/>
      <c r="G180" s="127" t="s">
        <v>520</v>
      </c>
      <c r="H180" s="127" t="s">
        <v>520</v>
      </c>
      <c r="I180" s="127"/>
      <c r="J180" s="128"/>
      <c r="K180" s="128"/>
      <c r="L180" s="128"/>
      <c r="M180" s="102">
        <v>0</v>
      </c>
      <c r="N180" s="336">
        <f t="shared" si="2"/>
        <v>0</v>
      </c>
      <c r="O180" s="104" t="s">
        <v>874</v>
      </c>
    </row>
    <row r="181" spans="1:16" s="104" customFormat="1" ht="20.399999999999999" hidden="1" x14ac:dyDescent="0.25">
      <c r="A181" s="127" t="s">
        <v>623</v>
      </c>
      <c r="B181" s="128" t="s">
        <v>517</v>
      </c>
      <c r="C181" s="128" t="s">
        <v>518</v>
      </c>
      <c r="D181" s="127" t="s">
        <v>519</v>
      </c>
      <c r="E181" s="128"/>
      <c r="F181" s="128"/>
      <c r="G181" s="127" t="s">
        <v>520</v>
      </c>
      <c r="H181" s="127" t="s">
        <v>520</v>
      </c>
      <c r="I181" s="127"/>
      <c r="J181" s="128"/>
      <c r="K181" s="128"/>
      <c r="L181" s="128"/>
      <c r="M181" s="102">
        <v>0</v>
      </c>
      <c r="N181" s="336">
        <f t="shared" si="2"/>
        <v>0</v>
      </c>
      <c r="O181" s="104" t="s">
        <v>874</v>
      </c>
    </row>
    <row r="182" spans="1:16" s="104" customFormat="1" ht="20.399999999999999" hidden="1" x14ac:dyDescent="0.25">
      <c r="A182" s="127" t="s">
        <v>624</v>
      </c>
      <c r="B182" s="128" t="s">
        <v>517</v>
      </c>
      <c r="C182" s="128" t="s">
        <v>518</v>
      </c>
      <c r="D182" s="127" t="s">
        <v>519</v>
      </c>
      <c r="E182" s="128"/>
      <c r="F182" s="128"/>
      <c r="G182" s="127" t="s">
        <v>520</v>
      </c>
      <c r="H182" s="127" t="s">
        <v>520</v>
      </c>
      <c r="I182" s="127"/>
      <c r="J182" s="128"/>
      <c r="K182" s="128"/>
      <c r="L182" s="128"/>
      <c r="M182" s="102">
        <v>0</v>
      </c>
      <c r="N182" s="336">
        <f t="shared" si="2"/>
        <v>0</v>
      </c>
      <c r="O182" s="104" t="s">
        <v>874</v>
      </c>
    </row>
    <row r="183" spans="1:16" s="104" customFormat="1" ht="20.399999999999999" hidden="1" x14ac:dyDescent="0.25">
      <c r="A183" s="127" t="s">
        <v>625</v>
      </c>
      <c r="B183" s="128" t="s">
        <v>517</v>
      </c>
      <c r="C183" s="128" t="s">
        <v>518</v>
      </c>
      <c r="D183" s="127" t="s">
        <v>519</v>
      </c>
      <c r="E183" s="128"/>
      <c r="F183" s="128"/>
      <c r="G183" s="127" t="s">
        <v>520</v>
      </c>
      <c r="H183" s="127" t="s">
        <v>520</v>
      </c>
      <c r="I183" s="127"/>
      <c r="J183" s="128"/>
      <c r="K183" s="128"/>
      <c r="L183" s="128"/>
      <c r="M183" s="102">
        <v>0</v>
      </c>
      <c r="N183" s="336">
        <f t="shared" si="2"/>
        <v>0</v>
      </c>
      <c r="O183" s="104" t="s">
        <v>874</v>
      </c>
    </row>
    <row r="184" spans="1:16" s="104" customFormat="1" ht="20.399999999999999" hidden="1" x14ac:dyDescent="0.25">
      <c r="A184" s="127" t="s">
        <v>626</v>
      </c>
      <c r="B184" s="128" t="s">
        <v>517</v>
      </c>
      <c r="C184" s="128" t="s">
        <v>518</v>
      </c>
      <c r="D184" s="127" t="s">
        <v>519</v>
      </c>
      <c r="E184" s="128"/>
      <c r="F184" s="128"/>
      <c r="G184" s="127" t="s">
        <v>520</v>
      </c>
      <c r="H184" s="127" t="s">
        <v>520</v>
      </c>
      <c r="I184" s="127"/>
      <c r="J184" s="128"/>
      <c r="K184" s="128"/>
      <c r="L184" s="128"/>
      <c r="M184" s="102">
        <v>0</v>
      </c>
      <c r="N184" s="336">
        <f t="shared" si="2"/>
        <v>0</v>
      </c>
      <c r="O184" s="104" t="s">
        <v>874</v>
      </c>
    </row>
    <row r="185" spans="1:16" s="104" customFormat="1" ht="20.399999999999999" hidden="1" x14ac:dyDescent="0.25">
      <c r="A185" s="127" t="s">
        <v>627</v>
      </c>
      <c r="B185" s="128" t="s">
        <v>517</v>
      </c>
      <c r="C185" s="128" t="s">
        <v>518</v>
      </c>
      <c r="D185" s="127" t="s">
        <v>519</v>
      </c>
      <c r="E185" s="128"/>
      <c r="F185" s="128"/>
      <c r="G185" s="127" t="s">
        <v>520</v>
      </c>
      <c r="H185" s="127" t="s">
        <v>520</v>
      </c>
      <c r="I185" s="127"/>
      <c r="J185" s="128"/>
      <c r="K185" s="128"/>
      <c r="L185" s="128"/>
      <c r="M185" s="102">
        <v>0</v>
      </c>
      <c r="N185" s="336">
        <f t="shared" si="2"/>
        <v>0</v>
      </c>
      <c r="O185" s="104" t="s">
        <v>874</v>
      </c>
    </row>
    <row r="186" spans="1:16" s="104" customFormat="1" ht="20.399999999999999" hidden="1" x14ac:dyDescent="0.25">
      <c r="A186" s="127" t="s">
        <v>628</v>
      </c>
      <c r="B186" s="128" t="s">
        <v>517</v>
      </c>
      <c r="C186" s="128" t="s">
        <v>518</v>
      </c>
      <c r="D186" s="127" t="s">
        <v>519</v>
      </c>
      <c r="E186" s="128"/>
      <c r="F186" s="128"/>
      <c r="G186" s="127" t="s">
        <v>520</v>
      </c>
      <c r="H186" s="127" t="s">
        <v>520</v>
      </c>
      <c r="I186" s="127"/>
      <c r="J186" s="128"/>
      <c r="K186" s="128"/>
      <c r="L186" s="128"/>
      <c r="M186" s="102">
        <v>0</v>
      </c>
      <c r="N186" s="336">
        <f t="shared" si="2"/>
        <v>0</v>
      </c>
      <c r="O186" s="104" t="s">
        <v>874</v>
      </c>
    </row>
    <row r="187" spans="1:16" s="104" customFormat="1" ht="20.399999999999999" hidden="1" x14ac:dyDescent="0.25">
      <c r="A187" s="127" t="s">
        <v>629</v>
      </c>
      <c r="B187" s="128" t="s">
        <v>517</v>
      </c>
      <c r="C187" s="128" t="s">
        <v>518</v>
      </c>
      <c r="D187" s="127" t="s">
        <v>519</v>
      </c>
      <c r="E187" s="128"/>
      <c r="F187" s="128"/>
      <c r="G187" s="127" t="s">
        <v>520</v>
      </c>
      <c r="H187" s="127" t="s">
        <v>520</v>
      </c>
      <c r="I187" s="127"/>
      <c r="J187" s="128"/>
      <c r="K187" s="128"/>
      <c r="L187" s="128"/>
      <c r="M187" s="102">
        <v>0</v>
      </c>
      <c r="N187" s="336">
        <f t="shared" si="2"/>
        <v>0</v>
      </c>
      <c r="O187" s="104" t="s">
        <v>874</v>
      </c>
    </row>
    <row r="188" spans="1:16" s="104" customFormat="1" ht="20.399999999999999" hidden="1" x14ac:dyDescent="0.25">
      <c r="A188" s="127" t="s">
        <v>630</v>
      </c>
      <c r="B188" s="128" t="s">
        <v>517</v>
      </c>
      <c r="C188" s="128" t="s">
        <v>518</v>
      </c>
      <c r="D188" s="127" t="s">
        <v>519</v>
      </c>
      <c r="E188" s="128"/>
      <c r="F188" s="128"/>
      <c r="G188" s="127" t="s">
        <v>520</v>
      </c>
      <c r="H188" s="127" t="s">
        <v>520</v>
      </c>
      <c r="I188" s="127"/>
      <c r="J188" s="128"/>
      <c r="K188" s="128"/>
      <c r="L188" s="128"/>
      <c r="M188" s="102">
        <v>0</v>
      </c>
      <c r="N188" s="336">
        <f t="shared" si="2"/>
        <v>0</v>
      </c>
      <c r="O188" s="104" t="s">
        <v>874</v>
      </c>
    </row>
    <row r="189" spans="1:16" s="104" customFormat="1" ht="20.399999999999999" hidden="1" x14ac:dyDescent="0.25">
      <c r="A189" s="127" t="s">
        <v>631</v>
      </c>
      <c r="B189" s="128" t="s">
        <v>517</v>
      </c>
      <c r="C189" s="128" t="s">
        <v>518</v>
      </c>
      <c r="D189" s="127" t="s">
        <v>519</v>
      </c>
      <c r="E189" s="128"/>
      <c r="F189" s="128"/>
      <c r="G189" s="127" t="s">
        <v>520</v>
      </c>
      <c r="H189" s="127" t="s">
        <v>520</v>
      </c>
      <c r="I189" s="127"/>
      <c r="J189" s="128"/>
      <c r="K189" s="128"/>
      <c r="L189" s="128"/>
      <c r="M189" s="102">
        <v>0</v>
      </c>
      <c r="N189" s="336">
        <f t="shared" si="2"/>
        <v>0</v>
      </c>
      <c r="O189" s="104" t="s">
        <v>874</v>
      </c>
    </row>
    <row r="190" spans="1:16" s="104" customFormat="1" ht="20.399999999999999" hidden="1" x14ac:dyDescent="0.25">
      <c r="A190" s="127" t="s">
        <v>632</v>
      </c>
      <c r="B190" s="128" t="s">
        <v>517</v>
      </c>
      <c r="C190" s="128" t="s">
        <v>518</v>
      </c>
      <c r="D190" s="127" t="s">
        <v>519</v>
      </c>
      <c r="E190" s="128"/>
      <c r="F190" s="128"/>
      <c r="G190" s="127" t="s">
        <v>520</v>
      </c>
      <c r="H190" s="127" t="s">
        <v>520</v>
      </c>
      <c r="I190" s="127"/>
      <c r="J190" s="128"/>
      <c r="K190" s="128"/>
      <c r="L190" s="128"/>
      <c r="M190" s="102">
        <v>0</v>
      </c>
      <c r="N190" s="336">
        <f t="shared" si="2"/>
        <v>0</v>
      </c>
      <c r="O190" s="104" t="s">
        <v>874</v>
      </c>
    </row>
    <row r="191" spans="1:16" s="104" customFormat="1" ht="20.399999999999999" hidden="1" x14ac:dyDescent="0.25">
      <c r="A191" s="127" t="s">
        <v>633</v>
      </c>
      <c r="B191" s="128" t="s">
        <v>517</v>
      </c>
      <c r="C191" s="128" t="s">
        <v>518</v>
      </c>
      <c r="D191" s="127" t="s">
        <v>519</v>
      </c>
      <c r="E191" s="128"/>
      <c r="F191" s="128"/>
      <c r="G191" s="127" t="s">
        <v>520</v>
      </c>
      <c r="H191" s="127" t="s">
        <v>520</v>
      </c>
      <c r="I191" s="127"/>
      <c r="J191" s="128"/>
      <c r="K191" s="128"/>
      <c r="L191" s="128"/>
      <c r="M191" s="102">
        <v>0</v>
      </c>
      <c r="N191" s="336">
        <f t="shared" si="2"/>
        <v>0</v>
      </c>
      <c r="O191" s="104" t="s">
        <v>874</v>
      </c>
    </row>
    <row r="192" spans="1:16" s="104" customFormat="1" ht="20.399999999999999" hidden="1" x14ac:dyDescent="0.25">
      <c r="A192" s="127" t="s">
        <v>634</v>
      </c>
      <c r="B192" s="128" t="s">
        <v>517</v>
      </c>
      <c r="C192" s="128" t="s">
        <v>518</v>
      </c>
      <c r="D192" s="127" t="s">
        <v>519</v>
      </c>
      <c r="E192" s="128"/>
      <c r="F192" s="128"/>
      <c r="G192" s="127" t="s">
        <v>520</v>
      </c>
      <c r="H192" s="127" t="s">
        <v>520</v>
      </c>
      <c r="I192" s="127"/>
      <c r="J192" s="128"/>
      <c r="K192" s="128"/>
      <c r="L192" s="128"/>
      <c r="M192" s="102">
        <v>0</v>
      </c>
      <c r="N192" s="336">
        <f t="shared" si="2"/>
        <v>0</v>
      </c>
      <c r="O192" s="104" t="s">
        <v>874</v>
      </c>
    </row>
    <row r="193" spans="1:16" s="104" customFormat="1" ht="10.199999999999999" hidden="1" x14ac:dyDescent="0.25">
      <c r="A193" s="118" t="s">
        <v>635</v>
      </c>
      <c r="B193" s="119" t="s">
        <v>558</v>
      </c>
      <c r="C193" s="119" t="s">
        <v>559</v>
      </c>
      <c r="D193" s="118" t="s">
        <v>560</v>
      </c>
      <c r="E193" s="118" t="s">
        <v>413</v>
      </c>
      <c r="F193" s="118" t="s">
        <v>253</v>
      </c>
      <c r="G193" s="118" t="s">
        <v>414</v>
      </c>
      <c r="H193" s="118" t="s">
        <v>415</v>
      </c>
      <c r="I193" s="118" t="s">
        <v>413</v>
      </c>
      <c r="J193" s="118" t="s">
        <v>416</v>
      </c>
      <c r="K193" s="118" t="s">
        <v>257</v>
      </c>
      <c r="L193" s="119" t="s">
        <v>561</v>
      </c>
      <c r="M193" s="102">
        <v>0</v>
      </c>
      <c r="N193" s="336">
        <f t="shared" si="2"/>
        <v>0</v>
      </c>
      <c r="O193" s="104" t="s">
        <v>874</v>
      </c>
    </row>
    <row r="194" spans="1:16" s="104" customFormat="1" ht="10.199999999999999" hidden="1" x14ac:dyDescent="0.25">
      <c r="A194" s="118" t="s">
        <v>636</v>
      </c>
      <c r="B194" s="119" t="s">
        <v>558</v>
      </c>
      <c r="C194" s="119" t="s">
        <v>559</v>
      </c>
      <c r="D194" s="118" t="s">
        <v>560</v>
      </c>
      <c r="E194" s="118" t="s">
        <v>413</v>
      </c>
      <c r="F194" s="118" t="s">
        <v>253</v>
      </c>
      <c r="G194" s="118" t="s">
        <v>414</v>
      </c>
      <c r="H194" s="118" t="s">
        <v>415</v>
      </c>
      <c r="I194" s="118" t="s">
        <v>413</v>
      </c>
      <c r="J194" s="118" t="s">
        <v>416</v>
      </c>
      <c r="K194" s="118" t="s">
        <v>257</v>
      </c>
      <c r="L194" s="119" t="s">
        <v>561</v>
      </c>
      <c r="M194" s="102">
        <v>0</v>
      </c>
      <c r="N194" s="336">
        <f t="shared" si="2"/>
        <v>0</v>
      </c>
      <c r="O194" s="104" t="s">
        <v>874</v>
      </c>
    </row>
    <row r="195" spans="1:16" s="104" customFormat="1" ht="20.399999999999999" hidden="1" x14ac:dyDescent="0.25">
      <c r="A195" s="121" t="s">
        <v>637</v>
      </c>
      <c r="B195" s="122" t="s">
        <v>427</v>
      </c>
      <c r="C195" s="122" t="s">
        <v>564</v>
      </c>
      <c r="D195" s="121" t="s">
        <v>429</v>
      </c>
      <c r="E195" s="123">
        <v>54</v>
      </c>
      <c r="F195" s="121" t="s">
        <v>253</v>
      </c>
      <c r="G195" s="121" t="s">
        <v>565</v>
      </c>
      <c r="H195" s="121" t="s">
        <v>565</v>
      </c>
      <c r="I195" s="121"/>
      <c r="J195" s="121" t="s">
        <v>416</v>
      </c>
      <c r="K195" s="122"/>
      <c r="L195" s="122" t="s">
        <v>431</v>
      </c>
      <c r="M195" s="102">
        <v>0</v>
      </c>
      <c r="N195" s="336">
        <f t="shared" si="2"/>
        <v>0</v>
      </c>
      <c r="O195" s="104" t="s">
        <v>874</v>
      </c>
    </row>
    <row r="196" spans="1:16" s="104" customFormat="1" ht="20.399999999999999" hidden="1" x14ac:dyDescent="0.25">
      <c r="A196" s="121" t="s">
        <v>638</v>
      </c>
      <c r="B196" s="122" t="s">
        <v>427</v>
      </c>
      <c r="C196" s="122" t="s">
        <v>564</v>
      </c>
      <c r="D196" s="121" t="s">
        <v>429</v>
      </c>
      <c r="E196" s="123">
        <v>54</v>
      </c>
      <c r="F196" s="121" t="s">
        <v>253</v>
      </c>
      <c r="G196" s="121" t="s">
        <v>565</v>
      </c>
      <c r="H196" s="121" t="s">
        <v>565</v>
      </c>
      <c r="I196" s="121"/>
      <c r="J196" s="121" t="s">
        <v>416</v>
      </c>
      <c r="K196" s="122"/>
      <c r="L196" s="122" t="s">
        <v>431</v>
      </c>
      <c r="M196" s="102">
        <v>0</v>
      </c>
      <c r="N196" s="336">
        <f t="shared" si="2"/>
        <v>0</v>
      </c>
      <c r="O196" s="104" t="s">
        <v>874</v>
      </c>
    </row>
    <row r="197" spans="1:16" s="104" customFormat="1" ht="20.399999999999999" hidden="1" x14ac:dyDescent="0.25">
      <c r="A197" s="121" t="s">
        <v>639</v>
      </c>
      <c r="B197" s="122" t="s">
        <v>427</v>
      </c>
      <c r="C197" s="122" t="s">
        <v>564</v>
      </c>
      <c r="D197" s="121" t="s">
        <v>429</v>
      </c>
      <c r="E197" s="123">
        <v>54</v>
      </c>
      <c r="F197" s="121" t="s">
        <v>253</v>
      </c>
      <c r="G197" s="121" t="s">
        <v>565</v>
      </c>
      <c r="H197" s="121" t="s">
        <v>565</v>
      </c>
      <c r="I197" s="121"/>
      <c r="J197" s="121" t="s">
        <v>416</v>
      </c>
      <c r="K197" s="122"/>
      <c r="L197" s="122" t="s">
        <v>431</v>
      </c>
      <c r="M197" s="102">
        <v>0</v>
      </c>
      <c r="N197" s="336">
        <f t="shared" si="2"/>
        <v>0</v>
      </c>
      <c r="O197" s="104" t="s">
        <v>874</v>
      </c>
    </row>
    <row r="198" spans="1:16" s="104" customFormat="1" ht="20.399999999999999" hidden="1" x14ac:dyDescent="0.25">
      <c r="A198" s="121" t="s">
        <v>640</v>
      </c>
      <c r="B198" s="122" t="s">
        <v>427</v>
      </c>
      <c r="C198" s="122" t="s">
        <v>564</v>
      </c>
      <c r="D198" s="121" t="s">
        <v>429</v>
      </c>
      <c r="E198" s="123">
        <v>54</v>
      </c>
      <c r="F198" s="121" t="s">
        <v>253</v>
      </c>
      <c r="G198" s="121" t="s">
        <v>565</v>
      </c>
      <c r="H198" s="121" t="s">
        <v>565</v>
      </c>
      <c r="I198" s="121"/>
      <c r="J198" s="121" t="s">
        <v>416</v>
      </c>
      <c r="K198" s="122"/>
      <c r="L198" s="122" t="s">
        <v>431</v>
      </c>
      <c r="M198" s="102">
        <v>0</v>
      </c>
      <c r="N198" s="336">
        <f t="shared" si="2"/>
        <v>0</v>
      </c>
      <c r="O198" s="104" t="s">
        <v>874</v>
      </c>
    </row>
    <row r="199" spans="1:16" s="104" customFormat="1" ht="20.399999999999999" hidden="1" x14ac:dyDescent="0.25">
      <c r="A199" s="121" t="s">
        <v>641</v>
      </c>
      <c r="B199" s="122" t="s">
        <v>427</v>
      </c>
      <c r="C199" s="122" t="s">
        <v>570</v>
      </c>
      <c r="D199" s="121" t="s">
        <v>429</v>
      </c>
      <c r="E199" s="123">
        <v>54</v>
      </c>
      <c r="F199" s="121" t="s">
        <v>253</v>
      </c>
      <c r="G199" s="121" t="s">
        <v>565</v>
      </c>
      <c r="H199" s="121" t="s">
        <v>565</v>
      </c>
      <c r="I199" s="121"/>
      <c r="J199" s="121" t="s">
        <v>416</v>
      </c>
      <c r="K199" s="122"/>
      <c r="L199" s="122" t="s">
        <v>431</v>
      </c>
      <c r="M199" s="102">
        <v>0</v>
      </c>
      <c r="N199" s="336">
        <f t="shared" si="2"/>
        <v>0</v>
      </c>
      <c r="O199" s="104" t="s">
        <v>874</v>
      </c>
    </row>
    <row r="200" spans="1:16" s="104" customFormat="1" ht="20.399999999999999" hidden="1" x14ac:dyDescent="0.25">
      <c r="A200" s="121" t="s">
        <v>642</v>
      </c>
      <c r="B200" s="122" t="s">
        <v>427</v>
      </c>
      <c r="C200" s="122" t="s">
        <v>570</v>
      </c>
      <c r="D200" s="121" t="s">
        <v>429</v>
      </c>
      <c r="E200" s="123">
        <v>54</v>
      </c>
      <c r="F200" s="121" t="s">
        <v>253</v>
      </c>
      <c r="G200" s="121" t="s">
        <v>565</v>
      </c>
      <c r="H200" s="121" t="s">
        <v>565</v>
      </c>
      <c r="I200" s="121"/>
      <c r="J200" s="121" t="s">
        <v>416</v>
      </c>
      <c r="K200" s="122"/>
      <c r="L200" s="122" t="s">
        <v>431</v>
      </c>
      <c r="M200" s="102">
        <v>0</v>
      </c>
      <c r="N200" s="336">
        <f t="shared" si="2"/>
        <v>0</v>
      </c>
      <c r="O200" s="104" t="s">
        <v>874</v>
      </c>
    </row>
    <row r="201" spans="1:16" s="104" customFormat="1" ht="20.399999999999999" hidden="1" x14ac:dyDescent="0.25">
      <c r="A201" s="121" t="s">
        <v>643</v>
      </c>
      <c r="B201" s="122" t="s">
        <v>427</v>
      </c>
      <c r="C201" s="122" t="s">
        <v>570</v>
      </c>
      <c r="D201" s="121" t="s">
        <v>429</v>
      </c>
      <c r="E201" s="123">
        <v>54</v>
      </c>
      <c r="F201" s="121" t="s">
        <v>253</v>
      </c>
      <c r="G201" s="121" t="s">
        <v>565</v>
      </c>
      <c r="H201" s="121" t="s">
        <v>565</v>
      </c>
      <c r="I201" s="121"/>
      <c r="J201" s="121" t="s">
        <v>416</v>
      </c>
      <c r="K201" s="122"/>
      <c r="L201" s="122" t="s">
        <v>431</v>
      </c>
      <c r="M201" s="102">
        <v>0</v>
      </c>
      <c r="N201" s="336">
        <f t="shared" si="2"/>
        <v>0</v>
      </c>
      <c r="O201" s="104" t="s">
        <v>874</v>
      </c>
    </row>
    <row r="202" spans="1:16" s="104" customFormat="1" ht="20.399999999999999" hidden="1" x14ac:dyDescent="0.25">
      <c r="A202" s="121" t="s">
        <v>644</v>
      </c>
      <c r="B202" s="122" t="s">
        <v>427</v>
      </c>
      <c r="C202" s="122" t="s">
        <v>574</v>
      </c>
      <c r="D202" s="121" t="s">
        <v>429</v>
      </c>
      <c r="E202" s="123">
        <v>54</v>
      </c>
      <c r="F202" s="121" t="s">
        <v>253</v>
      </c>
      <c r="G202" s="121" t="s">
        <v>565</v>
      </c>
      <c r="H202" s="121" t="s">
        <v>565</v>
      </c>
      <c r="I202" s="121"/>
      <c r="J202" s="121" t="s">
        <v>416</v>
      </c>
      <c r="K202" s="122"/>
      <c r="L202" s="122" t="s">
        <v>575</v>
      </c>
      <c r="M202" s="102">
        <v>0</v>
      </c>
      <c r="N202" s="336">
        <f t="shared" si="2"/>
        <v>0</v>
      </c>
      <c r="O202" s="104" t="s">
        <v>874</v>
      </c>
    </row>
    <row r="203" spans="1:16" s="104" customFormat="1" ht="20.399999999999999" hidden="1" x14ac:dyDescent="0.25">
      <c r="A203" s="121" t="s">
        <v>645</v>
      </c>
      <c r="B203" s="122" t="s">
        <v>427</v>
      </c>
      <c r="C203" s="122" t="s">
        <v>574</v>
      </c>
      <c r="D203" s="121" t="s">
        <v>429</v>
      </c>
      <c r="E203" s="123">
        <v>54</v>
      </c>
      <c r="F203" s="121" t="s">
        <v>253</v>
      </c>
      <c r="G203" s="121" t="s">
        <v>565</v>
      </c>
      <c r="H203" s="121" t="s">
        <v>565</v>
      </c>
      <c r="I203" s="121"/>
      <c r="J203" s="121" t="s">
        <v>416</v>
      </c>
      <c r="K203" s="122"/>
      <c r="L203" s="122" t="s">
        <v>575</v>
      </c>
      <c r="M203" s="102">
        <v>0</v>
      </c>
      <c r="N203" s="336">
        <f t="shared" si="2"/>
        <v>0</v>
      </c>
      <c r="O203" s="104" t="s">
        <v>874</v>
      </c>
    </row>
    <row r="204" spans="1:16" s="104" customFormat="1" ht="20.399999999999999" hidden="1" x14ac:dyDescent="0.25">
      <c r="A204" s="121" t="s">
        <v>646</v>
      </c>
      <c r="B204" s="122" t="s">
        <v>427</v>
      </c>
      <c r="C204" s="122" t="s">
        <v>574</v>
      </c>
      <c r="D204" s="121" t="s">
        <v>429</v>
      </c>
      <c r="E204" s="123">
        <v>54</v>
      </c>
      <c r="F204" s="121" t="s">
        <v>253</v>
      </c>
      <c r="G204" s="121" t="s">
        <v>565</v>
      </c>
      <c r="H204" s="121" t="s">
        <v>565</v>
      </c>
      <c r="I204" s="121"/>
      <c r="J204" s="121" t="s">
        <v>416</v>
      </c>
      <c r="K204" s="122"/>
      <c r="L204" s="122" t="s">
        <v>575</v>
      </c>
      <c r="M204" s="102">
        <v>0</v>
      </c>
      <c r="N204" s="336">
        <f t="shared" si="2"/>
        <v>0</v>
      </c>
      <c r="O204" s="104" t="s">
        <v>874</v>
      </c>
    </row>
    <row r="205" spans="1:16" s="104" customFormat="1" ht="20.399999999999999" hidden="1" x14ac:dyDescent="0.25">
      <c r="A205" s="100" t="s">
        <v>647</v>
      </c>
      <c r="B205" s="101" t="s">
        <v>579</v>
      </c>
      <c r="C205" s="101" t="s">
        <v>580</v>
      </c>
      <c r="D205" s="100" t="s">
        <v>581</v>
      </c>
      <c r="E205" s="114">
        <v>54</v>
      </c>
      <c r="F205" s="101"/>
      <c r="G205" s="100" t="s">
        <v>254</v>
      </c>
      <c r="H205" s="100" t="s">
        <v>254</v>
      </c>
      <c r="I205" s="100" t="s">
        <v>255</v>
      </c>
      <c r="J205" s="100" t="s">
        <v>256</v>
      </c>
      <c r="K205" s="101"/>
      <c r="L205" s="101" t="s">
        <v>582</v>
      </c>
      <c r="M205" s="245">
        <v>609.07000000000005</v>
      </c>
      <c r="N205" s="245">
        <v>630.41999999999996</v>
      </c>
      <c r="O205" s="246" t="s">
        <v>1624</v>
      </c>
      <c r="P205" s="338"/>
    </row>
    <row r="206" spans="1:16" s="104" customFormat="1" ht="10.199999999999999" hidden="1" x14ac:dyDescent="0.25">
      <c r="A206" s="100" t="s">
        <v>648</v>
      </c>
      <c r="B206" s="101" t="s">
        <v>473</v>
      </c>
      <c r="C206" s="101" t="s">
        <v>474</v>
      </c>
      <c r="D206" s="113" t="s">
        <v>877</v>
      </c>
      <c r="E206" s="114">
        <v>54</v>
      </c>
      <c r="F206" s="101"/>
      <c r="G206" s="100" t="s">
        <v>254</v>
      </c>
      <c r="H206" s="100" t="s">
        <v>254</v>
      </c>
      <c r="I206" s="100"/>
      <c r="J206" s="100" t="s">
        <v>416</v>
      </c>
      <c r="K206" s="101"/>
      <c r="L206" s="101" t="s">
        <v>584</v>
      </c>
      <c r="M206" s="245">
        <v>209.34</v>
      </c>
      <c r="N206" s="336">
        <f t="shared" ref="N206:N268" si="3">SUM(M206)*0.9684</f>
        <v>202.72485600000002</v>
      </c>
      <c r="O206" s="338" t="s">
        <v>1378</v>
      </c>
    </row>
    <row r="207" spans="1:16" s="104" customFormat="1" ht="20.399999999999999" hidden="1" x14ac:dyDescent="0.25">
      <c r="A207" s="100" t="s">
        <v>649</v>
      </c>
      <c r="B207" s="101" t="s">
        <v>586</v>
      </c>
      <c r="C207" s="101" t="s">
        <v>435</v>
      </c>
      <c r="D207" s="100" t="s">
        <v>587</v>
      </c>
      <c r="E207" s="114">
        <v>44</v>
      </c>
      <c r="F207" s="101"/>
      <c r="G207" s="100" t="s">
        <v>254</v>
      </c>
      <c r="H207" s="100" t="s">
        <v>254</v>
      </c>
      <c r="I207" s="100"/>
      <c r="J207" s="101"/>
      <c r="K207" s="101"/>
      <c r="L207" s="101" t="s">
        <v>588</v>
      </c>
      <c r="M207" s="245">
        <v>543.91</v>
      </c>
      <c r="N207" s="245">
        <v>565.22</v>
      </c>
      <c r="O207" s="246" t="s">
        <v>1624</v>
      </c>
      <c r="P207" s="338"/>
    </row>
    <row r="208" spans="1:16" s="104" customFormat="1" ht="20.399999999999999" hidden="1" x14ac:dyDescent="0.25">
      <c r="A208" s="100" t="s">
        <v>650</v>
      </c>
      <c r="B208" s="101" t="s">
        <v>579</v>
      </c>
      <c r="C208" s="101" t="s">
        <v>590</v>
      </c>
      <c r="D208" s="100" t="s">
        <v>581</v>
      </c>
      <c r="E208" s="114">
        <v>54</v>
      </c>
      <c r="F208" s="101"/>
      <c r="G208" s="100" t="s">
        <v>254</v>
      </c>
      <c r="H208" s="100" t="s">
        <v>254</v>
      </c>
      <c r="I208" s="100" t="s">
        <v>255</v>
      </c>
      <c r="J208" s="100" t="s">
        <v>416</v>
      </c>
      <c r="K208" s="100" t="s">
        <v>257</v>
      </c>
      <c r="L208" s="101" t="s">
        <v>588</v>
      </c>
      <c r="M208" s="245">
        <v>573.15</v>
      </c>
      <c r="N208" s="245">
        <v>594.5</v>
      </c>
      <c r="O208" s="246" t="s">
        <v>1624</v>
      </c>
      <c r="P208" s="338"/>
    </row>
    <row r="209" spans="1:16" s="104" customFormat="1" ht="20.399999999999999" hidden="1" x14ac:dyDescent="0.25">
      <c r="A209" s="100" t="s">
        <v>651</v>
      </c>
      <c r="B209" s="101" t="s">
        <v>579</v>
      </c>
      <c r="C209" s="101" t="s">
        <v>592</v>
      </c>
      <c r="D209" s="100" t="s">
        <v>587</v>
      </c>
      <c r="E209" s="114">
        <v>54</v>
      </c>
      <c r="F209" s="101"/>
      <c r="G209" s="100" t="s">
        <v>254</v>
      </c>
      <c r="H209" s="100" t="s">
        <v>254</v>
      </c>
      <c r="I209" s="100"/>
      <c r="J209" s="100" t="s">
        <v>256</v>
      </c>
      <c r="K209" s="101"/>
      <c r="L209" s="101" t="s">
        <v>588</v>
      </c>
      <c r="M209" s="245">
        <v>583.63</v>
      </c>
      <c r="N209" s="245">
        <v>604.76</v>
      </c>
      <c r="O209" s="246" t="s">
        <v>1624</v>
      </c>
      <c r="P209" s="338"/>
    </row>
    <row r="210" spans="1:16" s="104" customFormat="1" ht="10.199999999999999" hidden="1" x14ac:dyDescent="0.25">
      <c r="A210" s="100" t="s">
        <v>652</v>
      </c>
      <c r="B210" s="101" t="s">
        <v>399</v>
      </c>
      <c r="C210" s="101" t="s">
        <v>594</v>
      </c>
      <c r="D210" s="113" t="s">
        <v>875</v>
      </c>
      <c r="E210" s="114">
        <v>54</v>
      </c>
      <c r="F210" s="101"/>
      <c r="G210" s="100" t="s">
        <v>254</v>
      </c>
      <c r="H210" s="100" t="s">
        <v>254</v>
      </c>
      <c r="I210" s="100"/>
      <c r="J210" s="101"/>
      <c r="K210" s="101"/>
      <c r="L210" s="101" t="s">
        <v>595</v>
      </c>
      <c r="M210" s="245">
        <v>188.3</v>
      </c>
      <c r="N210" s="336">
        <f t="shared" si="3"/>
        <v>182.34972000000002</v>
      </c>
      <c r="O210" s="338" t="s">
        <v>1378</v>
      </c>
    </row>
    <row r="211" spans="1:16" s="104" customFormat="1" ht="20.399999999999999" hidden="1" x14ac:dyDescent="0.25">
      <c r="A211" s="121" t="s">
        <v>653</v>
      </c>
      <c r="B211" s="122" t="s">
        <v>427</v>
      </c>
      <c r="C211" s="122" t="s">
        <v>597</v>
      </c>
      <c r="D211" s="121" t="s">
        <v>429</v>
      </c>
      <c r="E211" s="123">
        <v>54</v>
      </c>
      <c r="F211" s="121" t="s">
        <v>253</v>
      </c>
      <c r="G211" s="121" t="s">
        <v>565</v>
      </c>
      <c r="H211" s="121" t="s">
        <v>565</v>
      </c>
      <c r="I211" s="121"/>
      <c r="J211" s="121" t="s">
        <v>598</v>
      </c>
      <c r="K211" s="122"/>
      <c r="L211" s="122" t="s">
        <v>431</v>
      </c>
      <c r="M211" s="102">
        <v>0</v>
      </c>
      <c r="N211" s="336">
        <f t="shared" si="3"/>
        <v>0</v>
      </c>
      <c r="O211" s="104" t="s">
        <v>874</v>
      </c>
    </row>
    <row r="212" spans="1:16" s="104" customFormat="1" ht="20.399999999999999" hidden="1" x14ac:dyDescent="0.25">
      <c r="A212" s="100" t="s">
        <v>654</v>
      </c>
      <c r="B212" s="101" t="s">
        <v>579</v>
      </c>
      <c r="C212" s="101" t="s">
        <v>580</v>
      </c>
      <c r="D212" s="100" t="s">
        <v>600</v>
      </c>
      <c r="E212" s="114">
        <v>44</v>
      </c>
      <c r="F212" s="101"/>
      <c r="G212" s="100" t="s">
        <v>254</v>
      </c>
      <c r="H212" s="100" t="s">
        <v>254</v>
      </c>
      <c r="I212" s="100" t="s">
        <v>255</v>
      </c>
      <c r="J212" s="101"/>
      <c r="K212" s="101"/>
      <c r="L212" s="101" t="s">
        <v>601</v>
      </c>
      <c r="M212" s="245">
        <v>543.91</v>
      </c>
      <c r="N212" s="245">
        <v>565.22</v>
      </c>
      <c r="O212" s="246" t="s">
        <v>1624</v>
      </c>
      <c r="P212" s="338"/>
    </row>
    <row r="213" spans="1:16" s="104" customFormat="1" ht="20.399999999999999" hidden="1" x14ac:dyDescent="0.25">
      <c r="A213" s="100" t="s">
        <v>655</v>
      </c>
      <c r="B213" s="101" t="s">
        <v>362</v>
      </c>
      <c r="C213" s="101" t="s">
        <v>603</v>
      </c>
      <c r="D213" s="100" t="s">
        <v>604</v>
      </c>
      <c r="E213" s="114">
        <v>54</v>
      </c>
      <c r="F213" s="100" t="s">
        <v>253</v>
      </c>
      <c r="G213" s="100" t="s">
        <v>254</v>
      </c>
      <c r="H213" s="100" t="s">
        <v>254</v>
      </c>
      <c r="I213" s="100"/>
      <c r="J213" s="100" t="s">
        <v>416</v>
      </c>
      <c r="K213" s="101"/>
      <c r="L213" s="101" t="s">
        <v>605</v>
      </c>
      <c r="M213" s="245">
        <v>487.33</v>
      </c>
      <c r="N213" s="245">
        <v>508.32</v>
      </c>
      <c r="O213" s="246" t="s">
        <v>1622</v>
      </c>
      <c r="P213" s="338"/>
    </row>
    <row r="214" spans="1:16" s="104" customFormat="1" ht="20.399999999999999" hidden="1" x14ac:dyDescent="0.25">
      <c r="A214" s="100" t="s">
        <v>656</v>
      </c>
      <c r="B214" s="101" t="s">
        <v>362</v>
      </c>
      <c r="C214" s="101" t="s">
        <v>603</v>
      </c>
      <c r="D214" s="100" t="s">
        <v>604</v>
      </c>
      <c r="E214" s="114">
        <v>54</v>
      </c>
      <c r="F214" s="100" t="s">
        <v>253</v>
      </c>
      <c r="G214" s="100" t="s">
        <v>254</v>
      </c>
      <c r="H214" s="100" t="s">
        <v>254</v>
      </c>
      <c r="I214" s="100"/>
      <c r="J214" s="100" t="s">
        <v>416</v>
      </c>
      <c r="K214" s="101"/>
      <c r="L214" s="101" t="s">
        <v>605</v>
      </c>
      <c r="M214" s="245">
        <v>487.33</v>
      </c>
      <c r="N214" s="245">
        <v>508.32</v>
      </c>
      <c r="O214" s="246" t="s">
        <v>1622</v>
      </c>
      <c r="P214" s="338"/>
    </row>
    <row r="215" spans="1:16" s="104" customFormat="1" ht="20.399999999999999" hidden="1" x14ac:dyDescent="0.25">
      <c r="A215" s="100" t="s">
        <v>657</v>
      </c>
      <c r="B215" s="101" t="s">
        <v>579</v>
      </c>
      <c r="C215" s="101" t="s">
        <v>608</v>
      </c>
      <c r="D215" s="100" t="s">
        <v>600</v>
      </c>
      <c r="E215" s="114">
        <v>44</v>
      </c>
      <c r="F215" s="101"/>
      <c r="G215" s="100" t="s">
        <v>254</v>
      </c>
      <c r="H215" s="100" t="s">
        <v>254</v>
      </c>
      <c r="I215" s="100"/>
      <c r="J215" s="101"/>
      <c r="K215" s="101"/>
      <c r="L215" s="101" t="s">
        <v>609</v>
      </c>
      <c r="M215" s="245">
        <v>543.91</v>
      </c>
      <c r="N215" s="245">
        <v>565.22</v>
      </c>
      <c r="O215" s="246" t="s">
        <v>1624</v>
      </c>
      <c r="P215" s="338"/>
    </row>
    <row r="216" spans="1:16" s="104" customFormat="1" ht="20.399999999999999" hidden="1" x14ac:dyDescent="0.25">
      <c r="A216" s="121" t="s">
        <v>658</v>
      </c>
      <c r="B216" s="122" t="s">
        <v>427</v>
      </c>
      <c r="C216" s="122" t="s">
        <v>611</v>
      </c>
      <c r="D216" s="121" t="s">
        <v>429</v>
      </c>
      <c r="E216" s="123">
        <v>54</v>
      </c>
      <c r="F216" s="121" t="s">
        <v>253</v>
      </c>
      <c r="G216" s="121" t="s">
        <v>565</v>
      </c>
      <c r="H216" s="121" t="s">
        <v>565</v>
      </c>
      <c r="I216" s="121"/>
      <c r="J216" s="121" t="s">
        <v>416</v>
      </c>
      <c r="K216" s="122"/>
      <c r="L216" s="122" t="s">
        <v>431</v>
      </c>
      <c r="M216" s="102">
        <v>0</v>
      </c>
      <c r="N216" s="336">
        <f t="shared" si="3"/>
        <v>0</v>
      </c>
      <c r="O216" s="104" t="s">
        <v>874</v>
      </c>
    </row>
    <row r="217" spans="1:16" s="104" customFormat="1" ht="20.399999999999999" hidden="1" x14ac:dyDescent="0.25">
      <c r="A217" s="121" t="s">
        <v>659</v>
      </c>
      <c r="B217" s="122" t="s">
        <v>427</v>
      </c>
      <c r="C217" s="122" t="s">
        <v>611</v>
      </c>
      <c r="D217" s="121" t="s">
        <v>443</v>
      </c>
      <c r="E217" s="123">
        <v>54</v>
      </c>
      <c r="F217" s="121" t="s">
        <v>253</v>
      </c>
      <c r="G217" s="121" t="s">
        <v>565</v>
      </c>
      <c r="H217" s="121" t="s">
        <v>565</v>
      </c>
      <c r="I217" s="121"/>
      <c r="J217" s="122"/>
      <c r="K217" s="122"/>
      <c r="L217" s="122" t="s">
        <v>431</v>
      </c>
      <c r="M217" s="102">
        <v>0</v>
      </c>
      <c r="N217" s="336">
        <f t="shared" si="3"/>
        <v>0</v>
      </c>
      <c r="O217" s="104" t="s">
        <v>874</v>
      </c>
    </row>
    <row r="218" spans="1:16" s="104" customFormat="1" ht="20.399999999999999" hidden="1" x14ac:dyDescent="0.25">
      <c r="A218" s="100" t="s">
        <v>660</v>
      </c>
      <c r="B218" s="101" t="s">
        <v>579</v>
      </c>
      <c r="C218" s="101" t="s">
        <v>614</v>
      </c>
      <c r="D218" s="100" t="s">
        <v>581</v>
      </c>
      <c r="E218" s="114">
        <v>54</v>
      </c>
      <c r="F218" s="101"/>
      <c r="G218" s="100" t="s">
        <v>254</v>
      </c>
      <c r="H218" s="100" t="s">
        <v>254</v>
      </c>
      <c r="I218" s="100" t="s">
        <v>255</v>
      </c>
      <c r="J218" s="100" t="s">
        <v>416</v>
      </c>
      <c r="K218" s="101"/>
      <c r="L218" s="101" t="s">
        <v>609</v>
      </c>
      <c r="M218" s="245">
        <v>573.15</v>
      </c>
      <c r="N218" s="245">
        <v>594.5</v>
      </c>
      <c r="O218" s="246" t="s">
        <v>1624</v>
      </c>
      <c r="P218" s="338"/>
    </row>
    <row r="219" spans="1:16" s="104" customFormat="1" ht="10.199999999999999" hidden="1" x14ac:dyDescent="0.25">
      <c r="A219" s="100" t="s">
        <v>661</v>
      </c>
      <c r="B219" s="101" t="s">
        <v>399</v>
      </c>
      <c r="C219" s="101" t="s">
        <v>594</v>
      </c>
      <c r="D219" s="113" t="s">
        <v>875</v>
      </c>
      <c r="E219" s="114">
        <v>54</v>
      </c>
      <c r="F219" s="101"/>
      <c r="G219" s="100" t="s">
        <v>254</v>
      </c>
      <c r="H219" s="100" t="s">
        <v>254</v>
      </c>
      <c r="I219" s="100"/>
      <c r="J219" s="101"/>
      <c r="K219" s="101"/>
      <c r="L219" s="101" t="s">
        <v>616</v>
      </c>
      <c r="M219" s="245">
        <v>188.3</v>
      </c>
      <c r="N219" s="336">
        <f t="shared" si="3"/>
        <v>182.34972000000002</v>
      </c>
      <c r="O219" s="338" t="s">
        <v>1378</v>
      </c>
    </row>
    <row r="220" spans="1:16" s="104" customFormat="1" ht="10.199999999999999" hidden="1" x14ac:dyDescent="0.25">
      <c r="A220" s="100" t="s">
        <v>662</v>
      </c>
      <c r="B220" s="101" t="s">
        <v>473</v>
      </c>
      <c r="C220" s="101" t="s">
        <v>474</v>
      </c>
      <c r="D220" s="113" t="s">
        <v>877</v>
      </c>
      <c r="E220" s="114">
        <v>54</v>
      </c>
      <c r="F220" s="101"/>
      <c r="G220" s="100" t="s">
        <v>254</v>
      </c>
      <c r="H220" s="100" t="s">
        <v>254</v>
      </c>
      <c r="I220" s="100"/>
      <c r="J220" s="100" t="s">
        <v>416</v>
      </c>
      <c r="K220" s="101"/>
      <c r="L220" s="101" t="s">
        <v>618</v>
      </c>
      <c r="M220" s="245">
        <v>209.34</v>
      </c>
      <c r="N220" s="336">
        <f t="shared" si="3"/>
        <v>202.72485600000002</v>
      </c>
      <c r="O220" s="338" t="s">
        <v>1378</v>
      </c>
    </row>
    <row r="221" spans="1:16" s="104" customFormat="1" ht="20.399999999999999" hidden="1" x14ac:dyDescent="0.25">
      <c r="A221" s="100" t="s">
        <v>663</v>
      </c>
      <c r="B221" s="101" t="s">
        <v>579</v>
      </c>
      <c r="C221" s="101" t="s">
        <v>620</v>
      </c>
      <c r="D221" s="100" t="s">
        <v>581</v>
      </c>
      <c r="E221" s="114">
        <v>54</v>
      </c>
      <c r="F221" s="101"/>
      <c r="G221" s="100" t="s">
        <v>254</v>
      </c>
      <c r="H221" s="100" t="s">
        <v>254</v>
      </c>
      <c r="I221" s="100" t="s">
        <v>255</v>
      </c>
      <c r="J221" s="100" t="s">
        <v>416</v>
      </c>
      <c r="K221" s="100" t="s">
        <v>257</v>
      </c>
      <c r="L221" s="101" t="s">
        <v>609</v>
      </c>
      <c r="M221" s="245">
        <v>573.15</v>
      </c>
      <c r="N221" s="245">
        <v>594.5</v>
      </c>
      <c r="O221" s="246" t="s">
        <v>1624</v>
      </c>
      <c r="P221" s="338"/>
    </row>
    <row r="222" spans="1:16" s="104" customFormat="1" ht="20.399999999999999" hidden="1" x14ac:dyDescent="0.25">
      <c r="A222" s="127" t="s">
        <v>664</v>
      </c>
      <c r="B222" s="128" t="s">
        <v>517</v>
      </c>
      <c r="C222" s="128" t="s">
        <v>518</v>
      </c>
      <c r="D222" s="127" t="s">
        <v>519</v>
      </c>
      <c r="E222" s="128"/>
      <c r="F222" s="128"/>
      <c r="G222" s="127" t="s">
        <v>520</v>
      </c>
      <c r="H222" s="127" t="s">
        <v>520</v>
      </c>
      <c r="I222" s="127"/>
      <c r="J222" s="128"/>
      <c r="K222" s="128"/>
      <c r="L222" s="128"/>
      <c r="M222" s="102">
        <v>0</v>
      </c>
      <c r="N222" s="336">
        <f t="shared" si="3"/>
        <v>0</v>
      </c>
      <c r="O222" s="104" t="s">
        <v>874</v>
      </c>
    </row>
    <row r="223" spans="1:16" s="104" customFormat="1" ht="20.399999999999999" hidden="1" x14ac:dyDescent="0.25">
      <c r="A223" s="127" t="s">
        <v>665</v>
      </c>
      <c r="B223" s="128" t="s">
        <v>517</v>
      </c>
      <c r="C223" s="128" t="s">
        <v>518</v>
      </c>
      <c r="D223" s="127" t="s">
        <v>519</v>
      </c>
      <c r="E223" s="128"/>
      <c r="F223" s="128"/>
      <c r="G223" s="127" t="s">
        <v>520</v>
      </c>
      <c r="H223" s="127" t="s">
        <v>520</v>
      </c>
      <c r="I223" s="127"/>
      <c r="J223" s="128"/>
      <c r="K223" s="128"/>
      <c r="L223" s="128"/>
      <c r="M223" s="102">
        <v>0</v>
      </c>
      <c r="N223" s="336">
        <f t="shared" si="3"/>
        <v>0</v>
      </c>
      <c r="O223" s="104" t="s">
        <v>874</v>
      </c>
    </row>
    <row r="224" spans="1:16" s="104" customFormat="1" ht="20.399999999999999" hidden="1" x14ac:dyDescent="0.25">
      <c r="A224" s="127" t="s">
        <v>666</v>
      </c>
      <c r="B224" s="128" t="s">
        <v>517</v>
      </c>
      <c r="C224" s="128" t="s">
        <v>518</v>
      </c>
      <c r="D224" s="127" t="s">
        <v>519</v>
      </c>
      <c r="E224" s="128"/>
      <c r="F224" s="128"/>
      <c r="G224" s="127" t="s">
        <v>520</v>
      </c>
      <c r="H224" s="127" t="s">
        <v>520</v>
      </c>
      <c r="I224" s="127"/>
      <c r="J224" s="128"/>
      <c r="K224" s="128"/>
      <c r="L224" s="128"/>
      <c r="M224" s="102">
        <v>0</v>
      </c>
      <c r="N224" s="336">
        <f t="shared" si="3"/>
        <v>0</v>
      </c>
      <c r="O224" s="104" t="s">
        <v>874</v>
      </c>
    </row>
    <row r="225" spans="1:15" s="104" customFormat="1" ht="20.399999999999999" hidden="1" x14ac:dyDescent="0.25">
      <c r="A225" s="127" t="s">
        <v>667</v>
      </c>
      <c r="B225" s="128" t="s">
        <v>517</v>
      </c>
      <c r="C225" s="128" t="s">
        <v>518</v>
      </c>
      <c r="D225" s="127" t="s">
        <v>519</v>
      </c>
      <c r="E225" s="128"/>
      <c r="F225" s="128"/>
      <c r="G225" s="127" t="s">
        <v>520</v>
      </c>
      <c r="H225" s="127" t="s">
        <v>520</v>
      </c>
      <c r="I225" s="127"/>
      <c r="J225" s="128"/>
      <c r="K225" s="128"/>
      <c r="L225" s="128"/>
      <c r="M225" s="102">
        <v>0</v>
      </c>
      <c r="N225" s="336">
        <f t="shared" si="3"/>
        <v>0</v>
      </c>
      <c r="O225" s="104" t="s">
        <v>874</v>
      </c>
    </row>
    <row r="226" spans="1:15" s="104" customFormat="1" ht="20.399999999999999" hidden="1" x14ac:dyDescent="0.25">
      <c r="A226" s="127" t="s">
        <v>668</v>
      </c>
      <c r="B226" s="128" t="s">
        <v>517</v>
      </c>
      <c r="C226" s="128" t="s">
        <v>518</v>
      </c>
      <c r="D226" s="127" t="s">
        <v>519</v>
      </c>
      <c r="E226" s="128"/>
      <c r="F226" s="128"/>
      <c r="G226" s="127" t="s">
        <v>520</v>
      </c>
      <c r="H226" s="127" t="s">
        <v>520</v>
      </c>
      <c r="I226" s="127"/>
      <c r="J226" s="128"/>
      <c r="K226" s="128"/>
      <c r="L226" s="128"/>
      <c r="M226" s="102">
        <v>0</v>
      </c>
      <c r="N226" s="336">
        <f t="shared" si="3"/>
        <v>0</v>
      </c>
      <c r="O226" s="104" t="s">
        <v>874</v>
      </c>
    </row>
    <row r="227" spans="1:15" s="104" customFormat="1" ht="20.399999999999999" hidden="1" x14ac:dyDescent="0.25">
      <c r="A227" s="127" t="s">
        <v>669</v>
      </c>
      <c r="B227" s="128" t="s">
        <v>517</v>
      </c>
      <c r="C227" s="128" t="s">
        <v>518</v>
      </c>
      <c r="D227" s="127" t="s">
        <v>519</v>
      </c>
      <c r="E227" s="128"/>
      <c r="F227" s="128"/>
      <c r="G227" s="127" t="s">
        <v>520</v>
      </c>
      <c r="H227" s="127" t="s">
        <v>520</v>
      </c>
      <c r="I227" s="127"/>
      <c r="J227" s="128"/>
      <c r="K227" s="128"/>
      <c r="L227" s="128"/>
      <c r="M227" s="102">
        <v>0</v>
      </c>
      <c r="N227" s="336">
        <f t="shared" si="3"/>
        <v>0</v>
      </c>
      <c r="O227" s="104" t="s">
        <v>874</v>
      </c>
    </row>
    <row r="228" spans="1:15" s="104" customFormat="1" ht="20.399999999999999" hidden="1" x14ac:dyDescent="0.25">
      <c r="A228" s="127" t="s">
        <v>670</v>
      </c>
      <c r="B228" s="128" t="s">
        <v>517</v>
      </c>
      <c r="C228" s="128" t="s">
        <v>518</v>
      </c>
      <c r="D228" s="127" t="s">
        <v>519</v>
      </c>
      <c r="E228" s="128"/>
      <c r="F228" s="128"/>
      <c r="G228" s="127" t="s">
        <v>520</v>
      </c>
      <c r="H228" s="127" t="s">
        <v>520</v>
      </c>
      <c r="I228" s="127"/>
      <c r="J228" s="128"/>
      <c r="K228" s="128"/>
      <c r="L228" s="128"/>
      <c r="M228" s="102">
        <v>0</v>
      </c>
      <c r="N228" s="336">
        <f t="shared" si="3"/>
        <v>0</v>
      </c>
      <c r="O228" s="104" t="s">
        <v>874</v>
      </c>
    </row>
    <row r="229" spans="1:15" s="104" customFormat="1" ht="20.399999999999999" hidden="1" x14ac:dyDescent="0.25">
      <c r="A229" s="127" t="s">
        <v>671</v>
      </c>
      <c r="B229" s="128" t="s">
        <v>517</v>
      </c>
      <c r="C229" s="128" t="s">
        <v>518</v>
      </c>
      <c r="D229" s="127" t="s">
        <v>519</v>
      </c>
      <c r="E229" s="128"/>
      <c r="F229" s="128"/>
      <c r="G229" s="127" t="s">
        <v>520</v>
      </c>
      <c r="H229" s="127" t="s">
        <v>520</v>
      </c>
      <c r="I229" s="127"/>
      <c r="J229" s="128"/>
      <c r="K229" s="128"/>
      <c r="L229" s="128"/>
      <c r="M229" s="102">
        <v>0</v>
      </c>
      <c r="N229" s="336">
        <f t="shared" si="3"/>
        <v>0</v>
      </c>
      <c r="O229" s="104" t="s">
        <v>874</v>
      </c>
    </row>
    <row r="230" spans="1:15" s="104" customFormat="1" ht="20.399999999999999" hidden="1" x14ac:dyDescent="0.25">
      <c r="A230" s="127" t="s">
        <v>672</v>
      </c>
      <c r="B230" s="128" t="s">
        <v>517</v>
      </c>
      <c r="C230" s="128" t="s">
        <v>518</v>
      </c>
      <c r="D230" s="127" t="s">
        <v>519</v>
      </c>
      <c r="E230" s="128"/>
      <c r="F230" s="128"/>
      <c r="G230" s="127" t="s">
        <v>520</v>
      </c>
      <c r="H230" s="127" t="s">
        <v>520</v>
      </c>
      <c r="I230" s="127"/>
      <c r="J230" s="128"/>
      <c r="K230" s="128"/>
      <c r="L230" s="128"/>
      <c r="M230" s="102">
        <v>0</v>
      </c>
      <c r="N230" s="336">
        <f t="shared" si="3"/>
        <v>0</v>
      </c>
      <c r="O230" s="104" t="s">
        <v>874</v>
      </c>
    </row>
    <row r="231" spans="1:15" s="104" customFormat="1" ht="20.399999999999999" hidden="1" x14ac:dyDescent="0.25">
      <c r="A231" s="127" t="s">
        <v>673</v>
      </c>
      <c r="B231" s="128" t="s">
        <v>517</v>
      </c>
      <c r="C231" s="128" t="s">
        <v>518</v>
      </c>
      <c r="D231" s="127" t="s">
        <v>519</v>
      </c>
      <c r="E231" s="128"/>
      <c r="F231" s="128"/>
      <c r="G231" s="127" t="s">
        <v>520</v>
      </c>
      <c r="H231" s="127" t="s">
        <v>520</v>
      </c>
      <c r="I231" s="127"/>
      <c r="J231" s="128"/>
      <c r="K231" s="128"/>
      <c r="L231" s="128"/>
      <c r="M231" s="102">
        <v>0</v>
      </c>
      <c r="N231" s="336">
        <f t="shared" si="3"/>
        <v>0</v>
      </c>
      <c r="O231" s="104" t="s">
        <v>874</v>
      </c>
    </row>
    <row r="232" spans="1:15" s="104" customFormat="1" ht="20.399999999999999" hidden="1" x14ac:dyDescent="0.25">
      <c r="A232" s="127" t="s">
        <v>674</v>
      </c>
      <c r="B232" s="128" t="s">
        <v>517</v>
      </c>
      <c r="C232" s="128" t="s">
        <v>518</v>
      </c>
      <c r="D232" s="127" t="s">
        <v>519</v>
      </c>
      <c r="E232" s="128"/>
      <c r="F232" s="128"/>
      <c r="G232" s="127" t="s">
        <v>520</v>
      </c>
      <c r="H232" s="127" t="s">
        <v>520</v>
      </c>
      <c r="I232" s="127"/>
      <c r="J232" s="128"/>
      <c r="K232" s="128"/>
      <c r="L232" s="128"/>
      <c r="M232" s="102">
        <v>0</v>
      </c>
      <c r="N232" s="336">
        <f t="shared" si="3"/>
        <v>0</v>
      </c>
      <c r="O232" s="104" t="s">
        <v>874</v>
      </c>
    </row>
    <row r="233" spans="1:15" s="104" customFormat="1" ht="20.399999999999999" hidden="1" x14ac:dyDescent="0.25">
      <c r="A233" s="127" t="s">
        <v>675</v>
      </c>
      <c r="B233" s="128" t="s">
        <v>517</v>
      </c>
      <c r="C233" s="128" t="s">
        <v>518</v>
      </c>
      <c r="D233" s="127" t="s">
        <v>519</v>
      </c>
      <c r="E233" s="128"/>
      <c r="F233" s="128"/>
      <c r="G233" s="127" t="s">
        <v>520</v>
      </c>
      <c r="H233" s="127" t="s">
        <v>520</v>
      </c>
      <c r="I233" s="127"/>
      <c r="J233" s="128"/>
      <c r="K233" s="128"/>
      <c r="L233" s="128"/>
      <c r="M233" s="102">
        <v>0</v>
      </c>
      <c r="N233" s="336">
        <f t="shared" si="3"/>
        <v>0</v>
      </c>
      <c r="O233" s="104" t="s">
        <v>874</v>
      </c>
    </row>
    <row r="234" spans="1:15" s="104" customFormat="1" ht="20.399999999999999" hidden="1" x14ac:dyDescent="0.25">
      <c r="A234" s="127" t="s">
        <v>676</v>
      </c>
      <c r="B234" s="128" t="s">
        <v>517</v>
      </c>
      <c r="C234" s="128" t="s">
        <v>518</v>
      </c>
      <c r="D234" s="127" t="s">
        <v>519</v>
      </c>
      <c r="E234" s="128"/>
      <c r="F234" s="128"/>
      <c r="G234" s="127" t="s">
        <v>520</v>
      </c>
      <c r="H234" s="127" t="s">
        <v>520</v>
      </c>
      <c r="I234" s="127"/>
      <c r="J234" s="128"/>
      <c r="K234" s="128"/>
      <c r="L234" s="128"/>
      <c r="M234" s="102">
        <v>0</v>
      </c>
      <c r="N234" s="336">
        <f t="shared" si="3"/>
        <v>0</v>
      </c>
      <c r="O234" s="104" t="s">
        <v>874</v>
      </c>
    </row>
    <row r="235" spans="1:15" s="104" customFormat="1" ht="20.399999999999999" hidden="1" x14ac:dyDescent="0.25">
      <c r="A235" s="127" t="s">
        <v>677</v>
      </c>
      <c r="B235" s="128" t="s">
        <v>517</v>
      </c>
      <c r="C235" s="128" t="s">
        <v>518</v>
      </c>
      <c r="D235" s="127" t="s">
        <v>519</v>
      </c>
      <c r="E235" s="128"/>
      <c r="F235" s="128"/>
      <c r="G235" s="127" t="s">
        <v>520</v>
      </c>
      <c r="H235" s="127" t="s">
        <v>520</v>
      </c>
      <c r="I235" s="127"/>
      <c r="J235" s="128"/>
      <c r="K235" s="128"/>
      <c r="L235" s="128"/>
      <c r="M235" s="102">
        <v>0</v>
      </c>
      <c r="N235" s="336">
        <f t="shared" si="3"/>
        <v>0</v>
      </c>
      <c r="O235" s="104" t="s">
        <v>874</v>
      </c>
    </row>
    <row r="236" spans="1:15" s="104" customFormat="1" ht="10.199999999999999" hidden="1" x14ac:dyDescent="0.25">
      <c r="A236" s="118" t="s">
        <v>678</v>
      </c>
      <c r="B236" s="119" t="s">
        <v>558</v>
      </c>
      <c r="C236" s="119" t="s">
        <v>559</v>
      </c>
      <c r="D236" s="118" t="s">
        <v>560</v>
      </c>
      <c r="E236" s="118" t="s">
        <v>413</v>
      </c>
      <c r="F236" s="118" t="s">
        <v>253</v>
      </c>
      <c r="G236" s="118" t="s">
        <v>414</v>
      </c>
      <c r="H236" s="118" t="s">
        <v>415</v>
      </c>
      <c r="I236" s="118"/>
      <c r="J236" s="118" t="s">
        <v>416</v>
      </c>
      <c r="K236" s="118" t="s">
        <v>257</v>
      </c>
      <c r="L236" s="119" t="s">
        <v>561</v>
      </c>
      <c r="M236" s="102">
        <v>0</v>
      </c>
      <c r="N236" s="336">
        <f t="shared" si="3"/>
        <v>0</v>
      </c>
      <c r="O236" s="104" t="s">
        <v>874</v>
      </c>
    </row>
    <row r="237" spans="1:15" s="104" customFormat="1" ht="10.199999999999999" hidden="1" x14ac:dyDescent="0.25">
      <c r="A237" s="118" t="s">
        <v>679</v>
      </c>
      <c r="B237" s="119" t="s">
        <v>558</v>
      </c>
      <c r="C237" s="119" t="s">
        <v>559</v>
      </c>
      <c r="D237" s="118" t="s">
        <v>560</v>
      </c>
      <c r="E237" s="118" t="s">
        <v>413</v>
      </c>
      <c r="F237" s="118" t="s">
        <v>253</v>
      </c>
      <c r="G237" s="118" t="s">
        <v>414</v>
      </c>
      <c r="H237" s="118" t="s">
        <v>415</v>
      </c>
      <c r="I237" s="118"/>
      <c r="J237" s="118" t="s">
        <v>416</v>
      </c>
      <c r="K237" s="118" t="s">
        <v>257</v>
      </c>
      <c r="L237" s="119" t="s">
        <v>561</v>
      </c>
      <c r="M237" s="102">
        <v>0</v>
      </c>
      <c r="N237" s="336">
        <f t="shared" si="3"/>
        <v>0</v>
      </c>
      <c r="O237" s="104" t="s">
        <v>874</v>
      </c>
    </row>
    <row r="238" spans="1:15" s="104" customFormat="1" ht="20.399999999999999" hidden="1" x14ac:dyDescent="0.25">
      <c r="A238" s="121" t="s">
        <v>680</v>
      </c>
      <c r="B238" s="122" t="s">
        <v>427</v>
      </c>
      <c r="C238" s="122" t="s">
        <v>564</v>
      </c>
      <c r="D238" s="121" t="s">
        <v>429</v>
      </c>
      <c r="E238" s="123">
        <v>54</v>
      </c>
      <c r="F238" s="121" t="s">
        <v>253</v>
      </c>
      <c r="G238" s="121" t="s">
        <v>565</v>
      </c>
      <c r="H238" s="121" t="s">
        <v>565</v>
      </c>
      <c r="I238" s="121"/>
      <c r="J238" s="121" t="s">
        <v>416</v>
      </c>
      <c r="K238" s="122"/>
      <c r="L238" s="122" t="s">
        <v>431</v>
      </c>
      <c r="M238" s="102">
        <v>0</v>
      </c>
      <c r="N238" s="336">
        <f t="shared" si="3"/>
        <v>0</v>
      </c>
      <c r="O238" s="104" t="s">
        <v>874</v>
      </c>
    </row>
    <row r="239" spans="1:15" s="104" customFormat="1" ht="20.399999999999999" hidden="1" x14ac:dyDescent="0.25">
      <c r="A239" s="121" t="s">
        <v>681</v>
      </c>
      <c r="B239" s="122" t="s">
        <v>427</v>
      </c>
      <c r="C239" s="122" t="s">
        <v>564</v>
      </c>
      <c r="D239" s="121" t="s">
        <v>429</v>
      </c>
      <c r="E239" s="123">
        <v>54</v>
      </c>
      <c r="F239" s="121" t="s">
        <v>253</v>
      </c>
      <c r="G239" s="121" t="s">
        <v>565</v>
      </c>
      <c r="H239" s="121" t="s">
        <v>565</v>
      </c>
      <c r="I239" s="121"/>
      <c r="J239" s="121" t="s">
        <v>416</v>
      </c>
      <c r="K239" s="122"/>
      <c r="L239" s="122" t="s">
        <v>431</v>
      </c>
      <c r="M239" s="102">
        <v>0</v>
      </c>
      <c r="N239" s="336">
        <f t="shared" si="3"/>
        <v>0</v>
      </c>
      <c r="O239" s="104" t="s">
        <v>874</v>
      </c>
    </row>
    <row r="240" spans="1:15" s="104" customFormat="1" ht="20.399999999999999" hidden="1" x14ac:dyDescent="0.25">
      <c r="A240" s="121" t="s">
        <v>682</v>
      </c>
      <c r="B240" s="122" t="s">
        <v>427</v>
      </c>
      <c r="C240" s="122" t="s">
        <v>564</v>
      </c>
      <c r="D240" s="121" t="s">
        <v>429</v>
      </c>
      <c r="E240" s="123">
        <v>54</v>
      </c>
      <c r="F240" s="121" t="s">
        <v>253</v>
      </c>
      <c r="G240" s="121" t="s">
        <v>565</v>
      </c>
      <c r="H240" s="121" t="s">
        <v>565</v>
      </c>
      <c r="I240" s="121"/>
      <c r="J240" s="121" t="s">
        <v>416</v>
      </c>
      <c r="K240" s="122"/>
      <c r="L240" s="122" t="s">
        <v>431</v>
      </c>
      <c r="M240" s="102">
        <v>0</v>
      </c>
      <c r="N240" s="336">
        <f t="shared" si="3"/>
        <v>0</v>
      </c>
      <c r="O240" s="104" t="s">
        <v>874</v>
      </c>
    </row>
    <row r="241" spans="1:16" s="104" customFormat="1" ht="20.399999999999999" hidden="1" x14ac:dyDescent="0.25">
      <c r="A241" s="121" t="s">
        <v>683</v>
      </c>
      <c r="B241" s="122" t="s">
        <v>427</v>
      </c>
      <c r="C241" s="122" t="s">
        <v>564</v>
      </c>
      <c r="D241" s="121" t="s">
        <v>429</v>
      </c>
      <c r="E241" s="123">
        <v>54</v>
      </c>
      <c r="F241" s="121" t="s">
        <v>253</v>
      </c>
      <c r="G241" s="121" t="s">
        <v>565</v>
      </c>
      <c r="H241" s="121" t="s">
        <v>565</v>
      </c>
      <c r="I241" s="121"/>
      <c r="J241" s="121" t="s">
        <v>416</v>
      </c>
      <c r="K241" s="122"/>
      <c r="L241" s="122" t="s">
        <v>431</v>
      </c>
      <c r="M241" s="102">
        <v>0</v>
      </c>
      <c r="N241" s="336">
        <f t="shared" si="3"/>
        <v>0</v>
      </c>
      <c r="O241" s="104" t="s">
        <v>874</v>
      </c>
    </row>
    <row r="242" spans="1:16" s="104" customFormat="1" ht="20.399999999999999" hidden="1" x14ac:dyDescent="0.25">
      <c r="A242" s="121" t="s">
        <v>684</v>
      </c>
      <c r="B242" s="122" t="s">
        <v>427</v>
      </c>
      <c r="C242" s="122" t="s">
        <v>570</v>
      </c>
      <c r="D242" s="121" t="s">
        <v>429</v>
      </c>
      <c r="E242" s="123">
        <v>54</v>
      </c>
      <c r="F242" s="121" t="s">
        <v>253</v>
      </c>
      <c r="G242" s="121" t="s">
        <v>565</v>
      </c>
      <c r="H242" s="121" t="s">
        <v>565</v>
      </c>
      <c r="I242" s="121"/>
      <c r="J242" s="121" t="s">
        <v>416</v>
      </c>
      <c r="K242" s="122"/>
      <c r="L242" s="122" t="s">
        <v>431</v>
      </c>
      <c r="M242" s="102">
        <v>0</v>
      </c>
      <c r="N242" s="336">
        <f t="shared" si="3"/>
        <v>0</v>
      </c>
      <c r="O242" s="104" t="s">
        <v>874</v>
      </c>
    </row>
    <row r="243" spans="1:16" s="104" customFormat="1" ht="20.399999999999999" hidden="1" x14ac:dyDescent="0.25">
      <c r="A243" s="121" t="s">
        <v>685</v>
      </c>
      <c r="B243" s="122" t="s">
        <v>427</v>
      </c>
      <c r="C243" s="122" t="s">
        <v>570</v>
      </c>
      <c r="D243" s="121" t="s">
        <v>429</v>
      </c>
      <c r="E243" s="123">
        <v>54</v>
      </c>
      <c r="F243" s="121" t="s">
        <v>253</v>
      </c>
      <c r="G243" s="121" t="s">
        <v>565</v>
      </c>
      <c r="H243" s="121" t="s">
        <v>565</v>
      </c>
      <c r="I243" s="121"/>
      <c r="J243" s="121" t="s">
        <v>416</v>
      </c>
      <c r="K243" s="122"/>
      <c r="L243" s="122" t="s">
        <v>431</v>
      </c>
      <c r="M243" s="102">
        <v>0</v>
      </c>
      <c r="N243" s="336">
        <f t="shared" si="3"/>
        <v>0</v>
      </c>
      <c r="O243" s="104" t="s">
        <v>874</v>
      </c>
    </row>
    <row r="244" spans="1:16" s="104" customFormat="1" ht="20.399999999999999" hidden="1" x14ac:dyDescent="0.25">
      <c r="A244" s="121" t="s">
        <v>686</v>
      </c>
      <c r="B244" s="122" t="s">
        <v>427</v>
      </c>
      <c r="C244" s="122" t="s">
        <v>570</v>
      </c>
      <c r="D244" s="121" t="s">
        <v>429</v>
      </c>
      <c r="E244" s="123">
        <v>54</v>
      </c>
      <c r="F244" s="121" t="s">
        <v>253</v>
      </c>
      <c r="G244" s="121" t="s">
        <v>565</v>
      </c>
      <c r="H244" s="121" t="s">
        <v>565</v>
      </c>
      <c r="I244" s="121"/>
      <c r="J244" s="121" t="s">
        <v>416</v>
      </c>
      <c r="K244" s="122"/>
      <c r="L244" s="122" t="s">
        <v>431</v>
      </c>
      <c r="M244" s="102">
        <v>0</v>
      </c>
      <c r="N244" s="336">
        <f t="shared" si="3"/>
        <v>0</v>
      </c>
      <c r="O244" s="104" t="s">
        <v>874</v>
      </c>
    </row>
    <row r="245" spans="1:16" s="104" customFormat="1" ht="20.399999999999999" hidden="1" x14ac:dyDescent="0.25">
      <c r="A245" s="121" t="s">
        <v>687</v>
      </c>
      <c r="B245" s="122" t="s">
        <v>427</v>
      </c>
      <c r="C245" s="122" t="s">
        <v>574</v>
      </c>
      <c r="D245" s="121" t="s">
        <v>429</v>
      </c>
      <c r="E245" s="123">
        <v>54</v>
      </c>
      <c r="F245" s="121" t="s">
        <v>253</v>
      </c>
      <c r="G245" s="121" t="s">
        <v>565</v>
      </c>
      <c r="H245" s="121" t="s">
        <v>565</v>
      </c>
      <c r="I245" s="121"/>
      <c r="J245" s="121" t="s">
        <v>416</v>
      </c>
      <c r="K245" s="122"/>
      <c r="L245" s="122" t="s">
        <v>575</v>
      </c>
      <c r="M245" s="102">
        <v>0</v>
      </c>
      <c r="N245" s="336">
        <f t="shared" si="3"/>
        <v>0</v>
      </c>
      <c r="O245" s="104" t="s">
        <v>874</v>
      </c>
    </row>
    <row r="246" spans="1:16" s="104" customFormat="1" ht="20.399999999999999" hidden="1" x14ac:dyDescent="0.25">
      <c r="A246" s="121" t="s">
        <v>688</v>
      </c>
      <c r="B246" s="122" t="s">
        <v>427</v>
      </c>
      <c r="C246" s="122" t="s">
        <v>574</v>
      </c>
      <c r="D246" s="121" t="s">
        <v>429</v>
      </c>
      <c r="E246" s="123">
        <v>54</v>
      </c>
      <c r="F246" s="121" t="s">
        <v>253</v>
      </c>
      <c r="G246" s="121" t="s">
        <v>565</v>
      </c>
      <c r="H246" s="121" t="s">
        <v>565</v>
      </c>
      <c r="I246" s="121"/>
      <c r="J246" s="121" t="s">
        <v>416</v>
      </c>
      <c r="K246" s="122"/>
      <c r="L246" s="122" t="s">
        <v>575</v>
      </c>
      <c r="M246" s="102">
        <v>0</v>
      </c>
      <c r="N246" s="336">
        <f t="shared" si="3"/>
        <v>0</v>
      </c>
      <c r="O246" s="104" t="s">
        <v>874</v>
      </c>
    </row>
    <row r="247" spans="1:16" s="104" customFormat="1" ht="20.399999999999999" hidden="1" x14ac:dyDescent="0.25">
      <c r="A247" s="121" t="s">
        <v>689</v>
      </c>
      <c r="B247" s="122" t="s">
        <v>427</v>
      </c>
      <c r="C247" s="122" t="s">
        <v>574</v>
      </c>
      <c r="D247" s="121" t="s">
        <v>429</v>
      </c>
      <c r="E247" s="123">
        <v>54</v>
      </c>
      <c r="F247" s="121" t="s">
        <v>253</v>
      </c>
      <c r="G247" s="121" t="s">
        <v>565</v>
      </c>
      <c r="H247" s="121" t="s">
        <v>565</v>
      </c>
      <c r="I247" s="121"/>
      <c r="J247" s="121" t="s">
        <v>416</v>
      </c>
      <c r="K247" s="122"/>
      <c r="L247" s="122" t="s">
        <v>575</v>
      </c>
      <c r="M247" s="102">
        <v>0</v>
      </c>
      <c r="N247" s="336">
        <f t="shared" si="3"/>
        <v>0</v>
      </c>
      <c r="O247" s="104" t="s">
        <v>874</v>
      </c>
    </row>
    <row r="248" spans="1:16" s="104" customFormat="1" ht="20.399999999999999" hidden="1" x14ac:dyDescent="0.25">
      <c r="A248" s="100" t="s">
        <v>690</v>
      </c>
      <c r="B248" s="101" t="s">
        <v>579</v>
      </c>
      <c r="C248" s="101" t="s">
        <v>580</v>
      </c>
      <c r="D248" s="100" t="s">
        <v>581</v>
      </c>
      <c r="E248" s="114">
        <v>54</v>
      </c>
      <c r="F248" s="101"/>
      <c r="G248" s="100" t="s">
        <v>254</v>
      </c>
      <c r="H248" s="100" t="s">
        <v>254</v>
      </c>
      <c r="I248" s="100" t="s">
        <v>255</v>
      </c>
      <c r="J248" s="100" t="s">
        <v>256</v>
      </c>
      <c r="K248" s="101"/>
      <c r="L248" s="101" t="s">
        <v>582</v>
      </c>
      <c r="M248" s="245">
        <v>609.07000000000005</v>
      </c>
      <c r="N248" s="245">
        <v>630.41999999999996</v>
      </c>
      <c r="O248" s="246" t="s">
        <v>1624</v>
      </c>
      <c r="P248" s="338"/>
    </row>
    <row r="249" spans="1:16" s="104" customFormat="1" ht="10.199999999999999" hidden="1" x14ac:dyDescent="0.25">
      <c r="A249" s="100" t="s">
        <v>691</v>
      </c>
      <c r="B249" s="101" t="s">
        <v>473</v>
      </c>
      <c r="C249" s="101" t="s">
        <v>474</v>
      </c>
      <c r="D249" s="113" t="s">
        <v>877</v>
      </c>
      <c r="E249" s="114">
        <v>54</v>
      </c>
      <c r="F249" s="101"/>
      <c r="G249" s="100" t="s">
        <v>254</v>
      </c>
      <c r="H249" s="100" t="s">
        <v>254</v>
      </c>
      <c r="I249" s="100"/>
      <c r="J249" s="100" t="s">
        <v>416</v>
      </c>
      <c r="K249" s="101"/>
      <c r="L249" s="101" t="s">
        <v>584</v>
      </c>
      <c r="M249" s="245">
        <v>209.34</v>
      </c>
      <c r="N249" s="336">
        <f t="shared" si="3"/>
        <v>202.72485600000002</v>
      </c>
      <c r="O249" s="338" t="s">
        <v>1378</v>
      </c>
    </row>
    <row r="250" spans="1:16" s="104" customFormat="1" ht="20.399999999999999" hidden="1" x14ac:dyDescent="0.25">
      <c r="A250" s="100" t="s">
        <v>692</v>
      </c>
      <c r="B250" s="101" t="s">
        <v>586</v>
      </c>
      <c r="C250" s="101" t="s">
        <v>435</v>
      </c>
      <c r="D250" s="100" t="s">
        <v>587</v>
      </c>
      <c r="E250" s="114">
        <v>44</v>
      </c>
      <c r="F250" s="101"/>
      <c r="G250" s="100" t="s">
        <v>254</v>
      </c>
      <c r="H250" s="100" t="s">
        <v>254</v>
      </c>
      <c r="I250" s="100"/>
      <c r="J250" s="101"/>
      <c r="K250" s="101"/>
      <c r="L250" s="101" t="s">
        <v>588</v>
      </c>
      <c r="M250" s="245">
        <v>543.91</v>
      </c>
      <c r="N250" s="245">
        <v>565.22</v>
      </c>
      <c r="O250" s="246" t="s">
        <v>1624</v>
      </c>
      <c r="P250" s="338"/>
    </row>
    <row r="251" spans="1:16" s="104" customFormat="1" ht="20.399999999999999" hidden="1" x14ac:dyDescent="0.25">
      <c r="A251" s="100" t="s">
        <v>693</v>
      </c>
      <c r="B251" s="101" t="s">
        <v>579</v>
      </c>
      <c r="C251" s="101" t="s">
        <v>590</v>
      </c>
      <c r="D251" s="100" t="s">
        <v>581</v>
      </c>
      <c r="E251" s="114">
        <v>54</v>
      </c>
      <c r="F251" s="101"/>
      <c r="G251" s="100" t="s">
        <v>254</v>
      </c>
      <c r="H251" s="100" t="s">
        <v>254</v>
      </c>
      <c r="I251" s="100" t="s">
        <v>255</v>
      </c>
      <c r="J251" s="100" t="s">
        <v>416</v>
      </c>
      <c r="K251" s="100" t="s">
        <v>257</v>
      </c>
      <c r="L251" s="101" t="s">
        <v>588</v>
      </c>
      <c r="M251" s="245">
        <v>573.15</v>
      </c>
      <c r="N251" s="245">
        <v>594.5</v>
      </c>
      <c r="O251" s="246" t="s">
        <v>1624</v>
      </c>
      <c r="P251" s="338"/>
    </row>
    <row r="252" spans="1:16" s="104" customFormat="1" ht="20.399999999999999" hidden="1" x14ac:dyDescent="0.25">
      <c r="A252" s="100" t="s">
        <v>694</v>
      </c>
      <c r="B252" s="101" t="s">
        <v>579</v>
      </c>
      <c r="C252" s="101" t="s">
        <v>592</v>
      </c>
      <c r="D252" s="100" t="s">
        <v>587</v>
      </c>
      <c r="E252" s="114">
        <v>54</v>
      </c>
      <c r="F252" s="101"/>
      <c r="G252" s="100" t="s">
        <v>254</v>
      </c>
      <c r="H252" s="100" t="s">
        <v>254</v>
      </c>
      <c r="I252" s="100"/>
      <c r="J252" s="100" t="s">
        <v>256</v>
      </c>
      <c r="K252" s="101"/>
      <c r="L252" s="101" t="s">
        <v>588</v>
      </c>
      <c r="M252" s="245">
        <v>583.63</v>
      </c>
      <c r="N252" s="245">
        <v>604.76</v>
      </c>
      <c r="O252" s="246" t="s">
        <v>1624</v>
      </c>
      <c r="P252" s="338"/>
    </row>
    <row r="253" spans="1:16" s="104" customFormat="1" ht="10.199999999999999" hidden="1" x14ac:dyDescent="0.25">
      <c r="A253" s="100" t="s">
        <v>695</v>
      </c>
      <c r="B253" s="101" t="s">
        <v>399</v>
      </c>
      <c r="C253" s="101" t="s">
        <v>594</v>
      </c>
      <c r="D253" s="113" t="s">
        <v>875</v>
      </c>
      <c r="E253" s="114">
        <v>54</v>
      </c>
      <c r="F253" s="101"/>
      <c r="G253" s="100" t="s">
        <v>254</v>
      </c>
      <c r="H253" s="100" t="s">
        <v>254</v>
      </c>
      <c r="I253" s="100"/>
      <c r="J253" s="101"/>
      <c r="K253" s="101"/>
      <c r="L253" s="101" t="s">
        <v>595</v>
      </c>
      <c r="M253" s="245">
        <v>188.3</v>
      </c>
      <c r="N253" s="336">
        <f t="shared" si="3"/>
        <v>182.34972000000002</v>
      </c>
      <c r="O253" s="338" t="s">
        <v>1378</v>
      </c>
    </row>
    <row r="254" spans="1:16" s="104" customFormat="1" ht="20.399999999999999" hidden="1" x14ac:dyDescent="0.25">
      <c r="A254" s="121" t="s">
        <v>696</v>
      </c>
      <c r="B254" s="122" t="s">
        <v>427</v>
      </c>
      <c r="C254" s="122" t="s">
        <v>597</v>
      </c>
      <c r="D254" s="121" t="s">
        <v>429</v>
      </c>
      <c r="E254" s="123">
        <v>54</v>
      </c>
      <c r="F254" s="121" t="s">
        <v>253</v>
      </c>
      <c r="G254" s="121" t="s">
        <v>565</v>
      </c>
      <c r="H254" s="121" t="s">
        <v>565</v>
      </c>
      <c r="I254" s="121"/>
      <c r="J254" s="121" t="s">
        <v>598</v>
      </c>
      <c r="K254" s="122"/>
      <c r="L254" s="122" t="s">
        <v>431</v>
      </c>
      <c r="M254" s="102">
        <v>0</v>
      </c>
      <c r="N254" s="336">
        <f t="shared" si="3"/>
        <v>0</v>
      </c>
      <c r="O254" s="104" t="s">
        <v>874</v>
      </c>
    </row>
    <row r="255" spans="1:16" s="104" customFormat="1" ht="20.399999999999999" hidden="1" x14ac:dyDescent="0.25">
      <c r="A255" s="100" t="s">
        <v>697</v>
      </c>
      <c r="B255" s="101" t="s">
        <v>579</v>
      </c>
      <c r="C255" s="101" t="s">
        <v>580</v>
      </c>
      <c r="D255" s="100" t="s">
        <v>600</v>
      </c>
      <c r="E255" s="114">
        <v>44</v>
      </c>
      <c r="F255" s="101"/>
      <c r="G255" s="100" t="s">
        <v>254</v>
      </c>
      <c r="H255" s="100" t="s">
        <v>254</v>
      </c>
      <c r="I255" s="100" t="s">
        <v>255</v>
      </c>
      <c r="J255" s="101"/>
      <c r="K255" s="101"/>
      <c r="L255" s="101" t="s">
        <v>601</v>
      </c>
      <c r="M255" s="245">
        <v>543.91</v>
      </c>
      <c r="N255" s="245">
        <v>565.22</v>
      </c>
      <c r="O255" s="246" t="s">
        <v>1624</v>
      </c>
      <c r="P255" s="338"/>
    </row>
    <row r="256" spans="1:16" s="104" customFormat="1" ht="20.399999999999999" hidden="1" x14ac:dyDescent="0.25">
      <c r="A256" s="100" t="s">
        <v>698</v>
      </c>
      <c r="B256" s="101" t="s">
        <v>362</v>
      </c>
      <c r="C256" s="101" t="s">
        <v>603</v>
      </c>
      <c r="D256" s="100" t="s">
        <v>604</v>
      </c>
      <c r="E256" s="114">
        <v>54</v>
      </c>
      <c r="F256" s="100" t="s">
        <v>253</v>
      </c>
      <c r="G256" s="100" t="s">
        <v>254</v>
      </c>
      <c r="H256" s="100" t="s">
        <v>254</v>
      </c>
      <c r="I256" s="100"/>
      <c r="J256" s="100" t="s">
        <v>416</v>
      </c>
      <c r="K256" s="101"/>
      <c r="L256" s="101" t="s">
        <v>605</v>
      </c>
      <c r="M256" s="245">
        <v>487.33</v>
      </c>
      <c r="N256" s="245">
        <v>508.32</v>
      </c>
      <c r="O256" s="246" t="s">
        <v>1622</v>
      </c>
      <c r="P256" s="338"/>
    </row>
    <row r="257" spans="1:16" s="104" customFormat="1" ht="20.399999999999999" hidden="1" x14ac:dyDescent="0.25">
      <c r="A257" s="100" t="s">
        <v>699</v>
      </c>
      <c r="B257" s="101" t="s">
        <v>362</v>
      </c>
      <c r="C257" s="101" t="s">
        <v>603</v>
      </c>
      <c r="D257" s="100" t="s">
        <v>604</v>
      </c>
      <c r="E257" s="114">
        <v>54</v>
      </c>
      <c r="F257" s="100" t="s">
        <v>253</v>
      </c>
      <c r="G257" s="100" t="s">
        <v>254</v>
      </c>
      <c r="H257" s="100" t="s">
        <v>254</v>
      </c>
      <c r="I257" s="100"/>
      <c r="J257" s="100" t="s">
        <v>416</v>
      </c>
      <c r="K257" s="101"/>
      <c r="L257" s="101" t="s">
        <v>605</v>
      </c>
      <c r="M257" s="245">
        <v>487.33</v>
      </c>
      <c r="N257" s="245">
        <v>508.32</v>
      </c>
      <c r="O257" s="246" t="s">
        <v>1622</v>
      </c>
      <c r="P257" s="338"/>
    </row>
    <row r="258" spans="1:16" s="104" customFormat="1" ht="20.399999999999999" hidden="1" x14ac:dyDescent="0.25">
      <c r="A258" s="100" t="s">
        <v>700</v>
      </c>
      <c r="B258" s="101" t="s">
        <v>579</v>
      </c>
      <c r="C258" s="101" t="s">
        <v>608</v>
      </c>
      <c r="D258" s="100" t="s">
        <v>600</v>
      </c>
      <c r="E258" s="114">
        <v>44</v>
      </c>
      <c r="F258" s="101"/>
      <c r="G258" s="100" t="s">
        <v>254</v>
      </c>
      <c r="H258" s="100" t="s">
        <v>254</v>
      </c>
      <c r="I258" s="100"/>
      <c r="J258" s="101"/>
      <c r="K258" s="101"/>
      <c r="L258" s="101" t="s">
        <v>609</v>
      </c>
      <c r="M258" s="245">
        <v>543.91</v>
      </c>
      <c r="N258" s="245">
        <v>565.22</v>
      </c>
      <c r="O258" s="246" t="s">
        <v>1624</v>
      </c>
      <c r="P258" s="338"/>
    </row>
    <row r="259" spans="1:16" s="104" customFormat="1" ht="20.399999999999999" hidden="1" x14ac:dyDescent="0.25">
      <c r="A259" s="121" t="s">
        <v>701</v>
      </c>
      <c r="B259" s="122" t="s">
        <v>427</v>
      </c>
      <c r="C259" s="122" t="s">
        <v>611</v>
      </c>
      <c r="D259" s="121" t="s">
        <v>429</v>
      </c>
      <c r="E259" s="123">
        <v>54</v>
      </c>
      <c r="F259" s="121" t="s">
        <v>253</v>
      </c>
      <c r="G259" s="121" t="s">
        <v>565</v>
      </c>
      <c r="H259" s="121" t="s">
        <v>565</v>
      </c>
      <c r="I259" s="121"/>
      <c r="J259" s="121" t="s">
        <v>416</v>
      </c>
      <c r="K259" s="122"/>
      <c r="L259" s="122" t="s">
        <v>431</v>
      </c>
      <c r="M259" s="102">
        <v>0</v>
      </c>
      <c r="N259" s="336">
        <f t="shared" si="3"/>
        <v>0</v>
      </c>
      <c r="O259" s="104" t="s">
        <v>874</v>
      </c>
    </row>
    <row r="260" spans="1:16" s="104" customFormat="1" ht="20.399999999999999" hidden="1" x14ac:dyDescent="0.25">
      <c r="A260" s="121" t="s">
        <v>702</v>
      </c>
      <c r="B260" s="122" t="s">
        <v>427</v>
      </c>
      <c r="C260" s="122" t="s">
        <v>611</v>
      </c>
      <c r="D260" s="121" t="s">
        <v>443</v>
      </c>
      <c r="E260" s="123">
        <v>54</v>
      </c>
      <c r="F260" s="121" t="s">
        <v>253</v>
      </c>
      <c r="G260" s="121" t="s">
        <v>565</v>
      </c>
      <c r="H260" s="121" t="s">
        <v>565</v>
      </c>
      <c r="I260" s="121"/>
      <c r="J260" s="122"/>
      <c r="K260" s="122"/>
      <c r="L260" s="122" t="s">
        <v>431</v>
      </c>
      <c r="M260" s="102">
        <v>0</v>
      </c>
      <c r="N260" s="336">
        <f t="shared" si="3"/>
        <v>0</v>
      </c>
      <c r="O260" s="104" t="s">
        <v>874</v>
      </c>
    </row>
    <row r="261" spans="1:16" s="104" customFormat="1" ht="20.399999999999999" hidden="1" x14ac:dyDescent="0.25">
      <c r="A261" s="100" t="s">
        <v>703</v>
      </c>
      <c r="B261" s="101" t="s">
        <v>579</v>
      </c>
      <c r="C261" s="101" t="s">
        <v>614</v>
      </c>
      <c r="D261" s="100" t="s">
        <v>581</v>
      </c>
      <c r="E261" s="114">
        <v>54</v>
      </c>
      <c r="F261" s="101"/>
      <c r="G261" s="100" t="s">
        <v>254</v>
      </c>
      <c r="H261" s="100" t="s">
        <v>254</v>
      </c>
      <c r="I261" s="100" t="s">
        <v>255</v>
      </c>
      <c r="J261" s="100" t="s">
        <v>416</v>
      </c>
      <c r="K261" s="101"/>
      <c r="L261" s="101" t="s">
        <v>609</v>
      </c>
      <c r="M261" s="245">
        <v>573.15</v>
      </c>
      <c r="N261" s="245">
        <v>594.5</v>
      </c>
      <c r="O261" s="246" t="s">
        <v>1624</v>
      </c>
      <c r="P261" s="338"/>
    </row>
    <row r="262" spans="1:16" s="104" customFormat="1" ht="10.199999999999999" hidden="1" x14ac:dyDescent="0.25">
      <c r="A262" s="100" t="s">
        <v>704</v>
      </c>
      <c r="B262" s="101" t="s">
        <v>399</v>
      </c>
      <c r="C262" s="101" t="s">
        <v>594</v>
      </c>
      <c r="D262" s="113" t="s">
        <v>875</v>
      </c>
      <c r="E262" s="114">
        <v>54</v>
      </c>
      <c r="F262" s="101"/>
      <c r="G262" s="100" t="s">
        <v>254</v>
      </c>
      <c r="H262" s="100" t="s">
        <v>254</v>
      </c>
      <c r="I262" s="100"/>
      <c r="J262" s="101"/>
      <c r="K262" s="101"/>
      <c r="L262" s="101" t="s">
        <v>616</v>
      </c>
      <c r="M262" s="245">
        <v>188.3</v>
      </c>
      <c r="N262" s="336">
        <f t="shared" si="3"/>
        <v>182.34972000000002</v>
      </c>
      <c r="O262" s="338" t="s">
        <v>1378</v>
      </c>
    </row>
    <row r="263" spans="1:16" s="104" customFormat="1" ht="10.199999999999999" hidden="1" x14ac:dyDescent="0.25">
      <c r="A263" s="100" t="s">
        <v>705</v>
      </c>
      <c r="B263" s="101" t="s">
        <v>473</v>
      </c>
      <c r="C263" s="101" t="s">
        <v>474</v>
      </c>
      <c r="D263" s="113" t="s">
        <v>877</v>
      </c>
      <c r="E263" s="114">
        <v>54</v>
      </c>
      <c r="F263" s="101"/>
      <c r="G263" s="100" t="s">
        <v>254</v>
      </c>
      <c r="H263" s="100" t="s">
        <v>254</v>
      </c>
      <c r="I263" s="100"/>
      <c r="J263" s="100" t="s">
        <v>416</v>
      </c>
      <c r="K263" s="101"/>
      <c r="L263" s="101" t="s">
        <v>618</v>
      </c>
      <c r="M263" s="245">
        <v>209.34</v>
      </c>
      <c r="N263" s="336">
        <f t="shared" si="3"/>
        <v>202.72485600000002</v>
      </c>
      <c r="O263" s="338" t="s">
        <v>1378</v>
      </c>
    </row>
    <row r="264" spans="1:16" s="104" customFormat="1" ht="20.399999999999999" hidden="1" x14ac:dyDescent="0.25">
      <c r="A264" s="100" t="s">
        <v>706</v>
      </c>
      <c r="B264" s="101" t="s">
        <v>579</v>
      </c>
      <c r="C264" s="101" t="s">
        <v>620</v>
      </c>
      <c r="D264" s="100" t="s">
        <v>581</v>
      </c>
      <c r="E264" s="114">
        <v>54</v>
      </c>
      <c r="F264" s="101"/>
      <c r="G264" s="100" t="s">
        <v>254</v>
      </c>
      <c r="H264" s="100" t="s">
        <v>254</v>
      </c>
      <c r="I264" s="100" t="s">
        <v>255</v>
      </c>
      <c r="J264" s="100" t="s">
        <v>416</v>
      </c>
      <c r="K264" s="100" t="s">
        <v>257</v>
      </c>
      <c r="L264" s="101" t="s">
        <v>609</v>
      </c>
      <c r="M264" s="245">
        <v>573.15</v>
      </c>
      <c r="N264" s="245">
        <v>594.5</v>
      </c>
      <c r="O264" s="246" t="s">
        <v>1624</v>
      </c>
      <c r="P264" s="338"/>
    </row>
    <row r="265" spans="1:16" s="104" customFormat="1" ht="20.399999999999999" hidden="1" x14ac:dyDescent="0.25">
      <c r="A265" s="127" t="s">
        <v>707</v>
      </c>
      <c r="B265" s="128" t="s">
        <v>517</v>
      </c>
      <c r="C265" s="128" t="s">
        <v>518</v>
      </c>
      <c r="D265" s="127" t="s">
        <v>519</v>
      </c>
      <c r="E265" s="128"/>
      <c r="F265" s="128"/>
      <c r="G265" s="127" t="s">
        <v>520</v>
      </c>
      <c r="H265" s="127" t="s">
        <v>520</v>
      </c>
      <c r="I265" s="127"/>
      <c r="J265" s="128"/>
      <c r="K265" s="128"/>
      <c r="L265" s="128"/>
      <c r="M265" s="102">
        <v>0</v>
      </c>
      <c r="N265" s="336">
        <f t="shared" si="3"/>
        <v>0</v>
      </c>
      <c r="O265" s="104" t="s">
        <v>874</v>
      </c>
    </row>
    <row r="266" spans="1:16" s="104" customFormat="1" ht="20.399999999999999" hidden="1" x14ac:dyDescent="0.25">
      <c r="A266" s="127" t="s">
        <v>708</v>
      </c>
      <c r="B266" s="128" t="s">
        <v>517</v>
      </c>
      <c r="C266" s="128" t="s">
        <v>518</v>
      </c>
      <c r="D266" s="127" t="s">
        <v>519</v>
      </c>
      <c r="E266" s="128"/>
      <c r="F266" s="128"/>
      <c r="G266" s="127" t="s">
        <v>520</v>
      </c>
      <c r="H266" s="127" t="s">
        <v>520</v>
      </c>
      <c r="I266" s="127"/>
      <c r="J266" s="128"/>
      <c r="K266" s="128"/>
      <c r="L266" s="128"/>
      <c r="M266" s="102">
        <v>0</v>
      </c>
      <c r="N266" s="336">
        <f t="shared" si="3"/>
        <v>0</v>
      </c>
      <c r="O266" s="104" t="s">
        <v>874</v>
      </c>
    </row>
    <row r="267" spans="1:16" s="104" customFormat="1" ht="20.399999999999999" hidden="1" x14ac:dyDescent="0.25">
      <c r="A267" s="127" t="s">
        <v>709</v>
      </c>
      <c r="B267" s="128" t="s">
        <v>517</v>
      </c>
      <c r="C267" s="128" t="s">
        <v>518</v>
      </c>
      <c r="D267" s="127" t="s">
        <v>519</v>
      </c>
      <c r="E267" s="128"/>
      <c r="F267" s="128"/>
      <c r="G267" s="127" t="s">
        <v>520</v>
      </c>
      <c r="H267" s="127" t="s">
        <v>520</v>
      </c>
      <c r="I267" s="127"/>
      <c r="J267" s="128"/>
      <c r="K267" s="128"/>
      <c r="L267" s="128"/>
      <c r="M267" s="102">
        <v>0</v>
      </c>
      <c r="N267" s="336">
        <f t="shared" si="3"/>
        <v>0</v>
      </c>
      <c r="O267" s="104" t="s">
        <v>874</v>
      </c>
    </row>
    <row r="268" spans="1:16" s="104" customFormat="1" ht="20.399999999999999" hidden="1" x14ac:dyDescent="0.25">
      <c r="A268" s="127" t="s">
        <v>710</v>
      </c>
      <c r="B268" s="128" t="s">
        <v>517</v>
      </c>
      <c r="C268" s="128" t="s">
        <v>518</v>
      </c>
      <c r="D268" s="127" t="s">
        <v>519</v>
      </c>
      <c r="E268" s="128"/>
      <c r="F268" s="128"/>
      <c r="G268" s="127" t="s">
        <v>520</v>
      </c>
      <c r="H268" s="127" t="s">
        <v>520</v>
      </c>
      <c r="I268" s="127"/>
      <c r="J268" s="128"/>
      <c r="K268" s="128"/>
      <c r="L268" s="128"/>
      <c r="M268" s="102">
        <v>0</v>
      </c>
      <c r="N268" s="336">
        <f t="shared" si="3"/>
        <v>0</v>
      </c>
      <c r="O268" s="104" t="s">
        <v>874</v>
      </c>
    </row>
    <row r="269" spans="1:16" s="104" customFormat="1" ht="20.399999999999999" hidden="1" x14ac:dyDescent="0.25">
      <c r="A269" s="127" t="s">
        <v>711</v>
      </c>
      <c r="B269" s="128" t="s">
        <v>517</v>
      </c>
      <c r="C269" s="128" t="s">
        <v>518</v>
      </c>
      <c r="D269" s="127" t="s">
        <v>519</v>
      </c>
      <c r="E269" s="128"/>
      <c r="F269" s="128"/>
      <c r="G269" s="127" t="s">
        <v>520</v>
      </c>
      <c r="H269" s="127" t="s">
        <v>520</v>
      </c>
      <c r="I269" s="127"/>
      <c r="J269" s="128"/>
      <c r="K269" s="128"/>
      <c r="L269" s="128"/>
      <c r="M269" s="102">
        <v>0</v>
      </c>
      <c r="N269" s="336">
        <f t="shared" ref="N269:N332" si="4">SUM(M269)*0.9684</f>
        <v>0</v>
      </c>
      <c r="O269" s="104" t="s">
        <v>874</v>
      </c>
    </row>
    <row r="270" spans="1:16" s="104" customFormat="1" ht="20.399999999999999" hidden="1" x14ac:dyDescent="0.25">
      <c r="A270" s="127" t="s">
        <v>712</v>
      </c>
      <c r="B270" s="128" t="s">
        <v>517</v>
      </c>
      <c r="C270" s="128" t="s">
        <v>518</v>
      </c>
      <c r="D270" s="127" t="s">
        <v>519</v>
      </c>
      <c r="E270" s="128"/>
      <c r="F270" s="128"/>
      <c r="G270" s="127" t="s">
        <v>520</v>
      </c>
      <c r="H270" s="127" t="s">
        <v>520</v>
      </c>
      <c r="I270" s="127"/>
      <c r="J270" s="128"/>
      <c r="K270" s="128"/>
      <c r="L270" s="128"/>
      <c r="M270" s="102">
        <v>0</v>
      </c>
      <c r="N270" s="336">
        <f t="shared" si="4"/>
        <v>0</v>
      </c>
      <c r="O270" s="104" t="s">
        <v>874</v>
      </c>
    </row>
    <row r="271" spans="1:16" s="104" customFormat="1" ht="20.399999999999999" hidden="1" x14ac:dyDescent="0.25">
      <c r="A271" s="127" t="s">
        <v>713</v>
      </c>
      <c r="B271" s="128" t="s">
        <v>517</v>
      </c>
      <c r="C271" s="128" t="s">
        <v>518</v>
      </c>
      <c r="D271" s="127" t="s">
        <v>519</v>
      </c>
      <c r="E271" s="128"/>
      <c r="F271" s="128"/>
      <c r="G271" s="127" t="s">
        <v>520</v>
      </c>
      <c r="H271" s="127" t="s">
        <v>520</v>
      </c>
      <c r="I271" s="127"/>
      <c r="J271" s="128"/>
      <c r="K271" s="128"/>
      <c r="L271" s="128"/>
      <c r="M271" s="102">
        <v>0</v>
      </c>
      <c r="N271" s="336">
        <f t="shared" si="4"/>
        <v>0</v>
      </c>
      <c r="O271" s="104" t="s">
        <v>874</v>
      </c>
    </row>
    <row r="272" spans="1:16" s="104" customFormat="1" ht="20.399999999999999" hidden="1" x14ac:dyDescent="0.25">
      <c r="A272" s="127" t="s">
        <v>714</v>
      </c>
      <c r="B272" s="128" t="s">
        <v>517</v>
      </c>
      <c r="C272" s="128" t="s">
        <v>518</v>
      </c>
      <c r="D272" s="127" t="s">
        <v>519</v>
      </c>
      <c r="E272" s="128"/>
      <c r="F272" s="128"/>
      <c r="G272" s="127" t="s">
        <v>520</v>
      </c>
      <c r="H272" s="127" t="s">
        <v>520</v>
      </c>
      <c r="I272" s="127"/>
      <c r="J272" s="128"/>
      <c r="K272" s="128"/>
      <c r="L272" s="128"/>
      <c r="M272" s="102">
        <v>0</v>
      </c>
      <c r="N272" s="336">
        <f t="shared" si="4"/>
        <v>0</v>
      </c>
      <c r="O272" s="104" t="s">
        <v>874</v>
      </c>
    </row>
    <row r="273" spans="1:15" s="104" customFormat="1" ht="20.399999999999999" hidden="1" x14ac:dyDescent="0.25">
      <c r="A273" s="127" t="s">
        <v>715</v>
      </c>
      <c r="B273" s="128" t="s">
        <v>517</v>
      </c>
      <c r="C273" s="128" t="s">
        <v>518</v>
      </c>
      <c r="D273" s="127" t="s">
        <v>519</v>
      </c>
      <c r="E273" s="128"/>
      <c r="F273" s="128"/>
      <c r="G273" s="127" t="s">
        <v>520</v>
      </c>
      <c r="H273" s="127" t="s">
        <v>520</v>
      </c>
      <c r="I273" s="127"/>
      <c r="J273" s="128"/>
      <c r="K273" s="128"/>
      <c r="L273" s="128"/>
      <c r="M273" s="102">
        <v>0</v>
      </c>
      <c r="N273" s="336">
        <f t="shared" si="4"/>
        <v>0</v>
      </c>
      <c r="O273" s="104" t="s">
        <v>874</v>
      </c>
    </row>
    <row r="274" spans="1:15" s="104" customFormat="1" ht="20.399999999999999" hidden="1" x14ac:dyDescent="0.25">
      <c r="A274" s="127" t="s">
        <v>716</v>
      </c>
      <c r="B274" s="128" t="s">
        <v>517</v>
      </c>
      <c r="C274" s="128" t="s">
        <v>518</v>
      </c>
      <c r="D274" s="127" t="s">
        <v>519</v>
      </c>
      <c r="E274" s="128"/>
      <c r="F274" s="128"/>
      <c r="G274" s="127" t="s">
        <v>520</v>
      </c>
      <c r="H274" s="127" t="s">
        <v>520</v>
      </c>
      <c r="I274" s="127"/>
      <c r="J274" s="128"/>
      <c r="K274" s="128"/>
      <c r="L274" s="128"/>
      <c r="M274" s="102">
        <v>0</v>
      </c>
      <c r="N274" s="336">
        <f t="shared" si="4"/>
        <v>0</v>
      </c>
      <c r="O274" s="104" t="s">
        <v>874</v>
      </c>
    </row>
    <row r="275" spans="1:15" s="104" customFormat="1" ht="20.399999999999999" hidden="1" x14ac:dyDescent="0.25">
      <c r="A275" s="127" t="s">
        <v>717</v>
      </c>
      <c r="B275" s="128" t="s">
        <v>517</v>
      </c>
      <c r="C275" s="128" t="s">
        <v>518</v>
      </c>
      <c r="D275" s="127" t="s">
        <v>519</v>
      </c>
      <c r="E275" s="128"/>
      <c r="F275" s="128"/>
      <c r="G275" s="127" t="s">
        <v>520</v>
      </c>
      <c r="H275" s="127" t="s">
        <v>520</v>
      </c>
      <c r="I275" s="127"/>
      <c r="J275" s="128"/>
      <c r="K275" s="128"/>
      <c r="L275" s="128"/>
      <c r="M275" s="102">
        <v>0</v>
      </c>
      <c r="N275" s="336">
        <f t="shared" si="4"/>
        <v>0</v>
      </c>
      <c r="O275" s="104" t="s">
        <v>874</v>
      </c>
    </row>
    <row r="276" spans="1:15" s="104" customFormat="1" ht="20.399999999999999" hidden="1" x14ac:dyDescent="0.25">
      <c r="A276" s="127" t="s">
        <v>718</v>
      </c>
      <c r="B276" s="128" t="s">
        <v>517</v>
      </c>
      <c r="C276" s="128" t="s">
        <v>518</v>
      </c>
      <c r="D276" s="127" t="s">
        <v>519</v>
      </c>
      <c r="E276" s="128"/>
      <c r="F276" s="128"/>
      <c r="G276" s="127" t="s">
        <v>520</v>
      </c>
      <c r="H276" s="127" t="s">
        <v>520</v>
      </c>
      <c r="I276" s="127"/>
      <c r="J276" s="128"/>
      <c r="K276" s="128"/>
      <c r="L276" s="128"/>
      <c r="M276" s="102">
        <v>0</v>
      </c>
      <c r="N276" s="336">
        <f t="shared" si="4"/>
        <v>0</v>
      </c>
      <c r="O276" s="104" t="s">
        <v>874</v>
      </c>
    </row>
    <row r="277" spans="1:15" s="104" customFormat="1" ht="20.399999999999999" hidden="1" x14ac:dyDescent="0.25">
      <c r="A277" s="127" t="s">
        <v>719</v>
      </c>
      <c r="B277" s="128" t="s">
        <v>517</v>
      </c>
      <c r="C277" s="128" t="s">
        <v>518</v>
      </c>
      <c r="D277" s="127" t="s">
        <v>519</v>
      </c>
      <c r="E277" s="128"/>
      <c r="F277" s="128"/>
      <c r="G277" s="127" t="s">
        <v>520</v>
      </c>
      <c r="H277" s="127" t="s">
        <v>520</v>
      </c>
      <c r="I277" s="127"/>
      <c r="J277" s="128"/>
      <c r="K277" s="128"/>
      <c r="L277" s="128"/>
      <c r="M277" s="102">
        <v>0</v>
      </c>
      <c r="N277" s="336">
        <f t="shared" si="4"/>
        <v>0</v>
      </c>
      <c r="O277" s="104" t="s">
        <v>874</v>
      </c>
    </row>
    <row r="278" spans="1:15" s="104" customFormat="1" ht="20.399999999999999" hidden="1" x14ac:dyDescent="0.25">
      <c r="A278" s="127" t="s">
        <v>720</v>
      </c>
      <c r="B278" s="128" t="s">
        <v>517</v>
      </c>
      <c r="C278" s="128" t="s">
        <v>518</v>
      </c>
      <c r="D278" s="127" t="s">
        <v>519</v>
      </c>
      <c r="E278" s="128"/>
      <c r="F278" s="128"/>
      <c r="G278" s="127" t="s">
        <v>520</v>
      </c>
      <c r="H278" s="127" t="s">
        <v>520</v>
      </c>
      <c r="I278" s="127"/>
      <c r="J278" s="128"/>
      <c r="K278" s="128"/>
      <c r="L278" s="128"/>
      <c r="M278" s="102">
        <v>0</v>
      </c>
      <c r="N278" s="336">
        <f t="shared" si="4"/>
        <v>0</v>
      </c>
      <c r="O278" s="104" t="s">
        <v>874</v>
      </c>
    </row>
    <row r="279" spans="1:15" s="104" customFormat="1" ht="10.199999999999999" hidden="1" x14ac:dyDescent="0.25">
      <c r="A279" s="118" t="s">
        <v>721</v>
      </c>
      <c r="B279" s="119" t="s">
        <v>558</v>
      </c>
      <c r="C279" s="119" t="s">
        <v>559</v>
      </c>
      <c r="D279" s="118" t="s">
        <v>560</v>
      </c>
      <c r="E279" s="118" t="s">
        <v>413</v>
      </c>
      <c r="F279" s="118" t="s">
        <v>253</v>
      </c>
      <c r="G279" s="118" t="s">
        <v>414</v>
      </c>
      <c r="H279" s="118" t="s">
        <v>415</v>
      </c>
      <c r="I279" s="118"/>
      <c r="J279" s="118" t="s">
        <v>416</v>
      </c>
      <c r="K279" s="118" t="s">
        <v>257</v>
      </c>
      <c r="L279" s="119" t="s">
        <v>561</v>
      </c>
      <c r="M279" s="102">
        <v>0</v>
      </c>
      <c r="N279" s="336">
        <f t="shared" si="4"/>
        <v>0</v>
      </c>
      <c r="O279" s="104" t="s">
        <v>874</v>
      </c>
    </row>
    <row r="280" spans="1:15" s="104" customFormat="1" ht="10.199999999999999" hidden="1" x14ac:dyDescent="0.25">
      <c r="A280" s="118" t="s">
        <v>722</v>
      </c>
      <c r="B280" s="119" t="s">
        <v>558</v>
      </c>
      <c r="C280" s="119" t="s">
        <v>559</v>
      </c>
      <c r="D280" s="118" t="s">
        <v>560</v>
      </c>
      <c r="E280" s="118" t="s">
        <v>413</v>
      </c>
      <c r="F280" s="118" t="s">
        <v>253</v>
      </c>
      <c r="G280" s="118" t="s">
        <v>414</v>
      </c>
      <c r="H280" s="118" t="s">
        <v>415</v>
      </c>
      <c r="I280" s="118"/>
      <c r="J280" s="118" t="s">
        <v>416</v>
      </c>
      <c r="K280" s="118" t="s">
        <v>257</v>
      </c>
      <c r="L280" s="119" t="s">
        <v>561</v>
      </c>
      <c r="M280" s="102">
        <v>0</v>
      </c>
      <c r="N280" s="336">
        <f t="shared" si="4"/>
        <v>0</v>
      </c>
      <c r="O280" s="104" t="s">
        <v>874</v>
      </c>
    </row>
    <row r="281" spans="1:15" s="104" customFormat="1" ht="20.399999999999999" hidden="1" x14ac:dyDescent="0.25">
      <c r="A281" s="121" t="s">
        <v>723</v>
      </c>
      <c r="B281" s="122" t="s">
        <v>427</v>
      </c>
      <c r="C281" s="122" t="s">
        <v>564</v>
      </c>
      <c r="D281" s="121" t="s">
        <v>429</v>
      </c>
      <c r="E281" s="123">
        <v>54</v>
      </c>
      <c r="F281" s="121" t="s">
        <v>253</v>
      </c>
      <c r="G281" s="121" t="s">
        <v>565</v>
      </c>
      <c r="H281" s="121" t="s">
        <v>565</v>
      </c>
      <c r="I281" s="121"/>
      <c r="J281" s="121" t="s">
        <v>416</v>
      </c>
      <c r="K281" s="122"/>
      <c r="L281" s="122" t="s">
        <v>431</v>
      </c>
      <c r="M281" s="102">
        <v>0</v>
      </c>
      <c r="N281" s="336">
        <f t="shared" si="4"/>
        <v>0</v>
      </c>
      <c r="O281" s="104" t="s">
        <v>874</v>
      </c>
    </row>
    <row r="282" spans="1:15" s="104" customFormat="1" ht="20.399999999999999" hidden="1" x14ac:dyDescent="0.25">
      <c r="A282" s="121" t="s">
        <v>724</v>
      </c>
      <c r="B282" s="122" t="s">
        <v>427</v>
      </c>
      <c r="C282" s="122" t="s">
        <v>564</v>
      </c>
      <c r="D282" s="121" t="s">
        <v>429</v>
      </c>
      <c r="E282" s="123">
        <v>54</v>
      </c>
      <c r="F282" s="121" t="s">
        <v>253</v>
      </c>
      <c r="G282" s="121" t="s">
        <v>565</v>
      </c>
      <c r="H282" s="121" t="s">
        <v>565</v>
      </c>
      <c r="I282" s="121"/>
      <c r="J282" s="121" t="s">
        <v>416</v>
      </c>
      <c r="K282" s="122"/>
      <c r="L282" s="122" t="s">
        <v>431</v>
      </c>
      <c r="M282" s="102">
        <v>0</v>
      </c>
      <c r="N282" s="336">
        <f t="shared" si="4"/>
        <v>0</v>
      </c>
      <c r="O282" s="104" t="s">
        <v>874</v>
      </c>
    </row>
    <row r="283" spans="1:15" s="104" customFormat="1" ht="20.399999999999999" hidden="1" x14ac:dyDescent="0.25">
      <c r="A283" s="121" t="s">
        <v>725</v>
      </c>
      <c r="B283" s="122" t="s">
        <v>427</v>
      </c>
      <c r="C283" s="122" t="s">
        <v>564</v>
      </c>
      <c r="D283" s="121" t="s">
        <v>429</v>
      </c>
      <c r="E283" s="123">
        <v>54</v>
      </c>
      <c r="F283" s="121" t="s">
        <v>253</v>
      </c>
      <c r="G283" s="121" t="s">
        <v>565</v>
      </c>
      <c r="H283" s="121" t="s">
        <v>565</v>
      </c>
      <c r="I283" s="121"/>
      <c r="J283" s="121" t="s">
        <v>416</v>
      </c>
      <c r="K283" s="122"/>
      <c r="L283" s="122" t="s">
        <v>431</v>
      </c>
      <c r="M283" s="102">
        <v>0</v>
      </c>
      <c r="N283" s="336">
        <f t="shared" si="4"/>
        <v>0</v>
      </c>
      <c r="O283" s="104" t="s">
        <v>874</v>
      </c>
    </row>
    <row r="284" spans="1:15" s="104" customFormat="1" ht="20.399999999999999" hidden="1" x14ac:dyDescent="0.25">
      <c r="A284" s="121" t="s">
        <v>726</v>
      </c>
      <c r="B284" s="122" t="s">
        <v>427</v>
      </c>
      <c r="C284" s="122" t="s">
        <v>564</v>
      </c>
      <c r="D284" s="121" t="s">
        <v>429</v>
      </c>
      <c r="E284" s="123">
        <v>54</v>
      </c>
      <c r="F284" s="121" t="s">
        <v>253</v>
      </c>
      <c r="G284" s="121" t="s">
        <v>565</v>
      </c>
      <c r="H284" s="121" t="s">
        <v>565</v>
      </c>
      <c r="I284" s="121"/>
      <c r="J284" s="121" t="s">
        <v>416</v>
      </c>
      <c r="K284" s="122"/>
      <c r="L284" s="122" t="s">
        <v>431</v>
      </c>
      <c r="M284" s="102">
        <v>0</v>
      </c>
      <c r="N284" s="336">
        <f t="shared" si="4"/>
        <v>0</v>
      </c>
      <c r="O284" s="104" t="s">
        <v>874</v>
      </c>
    </row>
    <row r="285" spans="1:15" s="104" customFormat="1" ht="20.399999999999999" hidden="1" x14ac:dyDescent="0.25">
      <c r="A285" s="121" t="s">
        <v>727</v>
      </c>
      <c r="B285" s="122" t="s">
        <v>427</v>
      </c>
      <c r="C285" s="122" t="s">
        <v>570</v>
      </c>
      <c r="D285" s="121" t="s">
        <v>429</v>
      </c>
      <c r="E285" s="123">
        <v>54</v>
      </c>
      <c r="F285" s="121" t="s">
        <v>253</v>
      </c>
      <c r="G285" s="121" t="s">
        <v>565</v>
      </c>
      <c r="H285" s="121" t="s">
        <v>565</v>
      </c>
      <c r="I285" s="121"/>
      <c r="J285" s="121" t="s">
        <v>416</v>
      </c>
      <c r="K285" s="122"/>
      <c r="L285" s="122" t="s">
        <v>431</v>
      </c>
      <c r="M285" s="102">
        <v>0</v>
      </c>
      <c r="N285" s="336">
        <f t="shared" si="4"/>
        <v>0</v>
      </c>
      <c r="O285" s="104" t="s">
        <v>874</v>
      </c>
    </row>
    <row r="286" spans="1:15" s="104" customFormat="1" ht="20.399999999999999" hidden="1" x14ac:dyDescent="0.25">
      <c r="A286" s="121" t="s">
        <v>728</v>
      </c>
      <c r="B286" s="122" t="s">
        <v>427</v>
      </c>
      <c r="C286" s="122" t="s">
        <v>570</v>
      </c>
      <c r="D286" s="121" t="s">
        <v>429</v>
      </c>
      <c r="E286" s="123">
        <v>54</v>
      </c>
      <c r="F286" s="121" t="s">
        <v>253</v>
      </c>
      <c r="G286" s="121" t="s">
        <v>565</v>
      </c>
      <c r="H286" s="121" t="s">
        <v>565</v>
      </c>
      <c r="I286" s="121"/>
      <c r="J286" s="121" t="s">
        <v>416</v>
      </c>
      <c r="K286" s="122"/>
      <c r="L286" s="122" t="s">
        <v>431</v>
      </c>
      <c r="M286" s="102">
        <v>0</v>
      </c>
      <c r="N286" s="336">
        <f t="shared" si="4"/>
        <v>0</v>
      </c>
      <c r="O286" s="104" t="s">
        <v>874</v>
      </c>
    </row>
    <row r="287" spans="1:15" s="104" customFormat="1" ht="20.399999999999999" hidden="1" x14ac:dyDescent="0.25">
      <c r="A287" s="121" t="s">
        <v>729</v>
      </c>
      <c r="B287" s="122" t="s">
        <v>427</v>
      </c>
      <c r="C287" s="122" t="s">
        <v>570</v>
      </c>
      <c r="D287" s="121" t="s">
        <v>429</v>
      </c>
      <c r="E287" s="123">
        <v>54</v>
      </c>
      <c r="F287" s="121" t="s">
        <v>253</v>
      </c>
      <c r="G287" s="121" t="s">
        <v>565</v>
      </c>
      <c r="H287" s="121" t="s">
        <v>565</v>
      </c>
      <c r="I287" s="121"/>
      <c r="J287" s="121" t="s">
        <v>416</v>
      </c>
      <c r="K287" s="122"/>
      <c r="L287" s="122" t="s">
        <v>431</v>
      </c>
      <c r="M287" s="102">
        <v>0</v>
      </c>
      <c r="N287" s="336">
        <f t="shared" si="4"/>
        <v>0</v>
      </c>
      <c r="O287" s="104" t="s">
        <v>874</v>
      </c>
    </row>
    <row r="288" spans="1:15" s="104" customFormat="1" ht="20.399999999999999" hidden="1" x14ac:dyDescent="0.25">
      <c r="A288" s="121" t="s">
        <v>730</v>
      </c>
      <c r="B288" s="122" t="s">
        <v>427</v>
      </c>
      <c r="C288" s="122" t="s">
        <v>574</v>
      </c>
      <c r="D288" s="121" t="s">
        <v>429</v>
      </c>
      <c r="E288" s="123">
        <v>54</v>
      </c>
      <c r="F288" s="121" t="s">
        <v>253</v>
      </c>
      <c r="G288" s="121" t="s">
        <v>565</v>
      </c>
      <c r="H288" s="121" t="s">
        <v>565</v>
      </c>
      <c r="I288" s="121"/>
      <c r="J288" s="121" t="s">
        <v>416</v>
      </c>
      <c r="K288" s="122"/>
      <c r="L288" s="122" t="s">
        <v>575</v>
      </c>
      <c r="M288" s="102">
        <v>0</v>
      </c>
      <c r="N288" s="336">
        <f t="shared" si="4"/>
        <v>0</v>
      </c>
      <c r="O288" s="104" t="s">
        <v>874</v>
      </c>
    </row>
    <row r="289" spans="1:16" s="104" customFormat="1" ht="20.399999999999999" hidden="1" x14ac:dyDescent="0.25">
      <c r="A289" s="121" t="s">
        <v>731</v>
      </c>
      <c r="B289" s="122" t="s">
        <v>427</v>
      </c>
      <c r="C289" s="122" t="s">
        <v>574</v>
      </c>
      <c r="D289" s="121" t="s">
        <v>429</v>
      </c>
      <c r="E289" s="123">
        <v>54</v>
      </c>
      <c r="F289" s="121" t="s">
        <v>253</v>
      </c>
      <c r="G289" s="121" t="s">
        <v>565</v>
      </c>
      <c r="H289" s="121" t="s">
        <v>565</v>
      </c>
      <c r="I289" s="121"/>
      <c r="J289" s="121" t="s">
        <v>416</v>
      </c>
      <c r="K289" s="122"/>
      <c r="L289" s="122" t="s">
        <v>575</v>
      </c>
      <c r="M289" s="102">
        <v>0</v>
      </c>
      <c r="N289" s="336">
        <f t="shared" si="4"/>
        <v>0</v>
      </c>
      <c r="O289" s="104" t="s">
        <v>874</v>
      </c>
    </row>
    <row r="290" spans="1:16" s="104" customFormat="1" ht="20.399999999999999" hidden="1" x14ac:dyDescent="0.25">
      <c r="A290" s="121" t="s">
        <v>732</v>
      </c>
      <c r="B290" s="122" t="s">
        <v>427</v>
      </c>
      <c r="C290" s="122" t="s">
        <v>574</v>
      </c>
      <c r="D290" s="121" t="s">
        <v>429</v>
      </c>
      <c r="E290" s="123">
        <v>54</v>
      </c>
      <c r="F290" s="121" t="s">
        <v>253</v>
      </c>
      <c r="G290" s="121" t="s">
        <v>565</v>
      </c>
      <c r="H290" s="121" t="s">
        <v>565</v>
      </c>
      <c r="I290" s="121"/>
      <c r="J290" s="121" t="s">
        <v>416</v>
      </c>
      <c r="K290" s="122"/>
      <c r="L290" s="122" t="s">
        <v>575</v>
      </c>
      <c r="M290" s="102">
        <v>0</v>
      </c>
      <c r="N290" s="336">
        <f t="shared" si="4"/>
        <v>0</v>
      </c>
      <c r="O290" s="104" t="s">
        <v>874</v>
      </c>
    </row>
    <row r="291" spans="1:16" s="104" customFormat="1" ht="20.399999999999999" hidden="1" x14ac:dyDescent="0.25">
      <c r="A291" s="100" t="s">
        <v>733</v>
      </c>
      <c r="B291" s="101" t="s">
        <v>579</v>
      </c>
      <c r="C291" s="101" t="s">
        <v>580</v>
      </c>
      <c r="D291" s="100" t="s">
        <v>581</v>
      </c>
      <c r="E291" s="114">
        <v>54</v>
      </c>
      <c r="F291" s="101"/>
      <c r="G291" s="100" t="s">
        <v>254</v>
      </c>
      <c r="H291" s="100" t="s">
        <v>254</v>
      </c>
      <c r="I291" s="100" t="s">
        <v>255</v>
      </c>
      <c r="J291" s="100" t="s">
        <v>256</v>
      </c>
      <c r="K291" s="101"/>
      <c r="L291" s="101" t="s">
        <v>582</v>
      </c>
      <c r="M291" s="245">
        <v>609.07000000000005</v>
      </c>
      <c r="N291" s="245">
        <v>630.41999999999996</v>
      </c>
      <c r="O291" s="246" t="s">
        <v>1624</v>
      </c>
      <c r="P291" s="338"/>
    </row>
    <row r="292" spans="1:16" s="104" customFormat="1" ht="10.199999999999999" hidden="1" x14ac:dyDescent="0.25">
      <c r="A292" s="100" t="s">
        <v>734</v>
      </c>
      <c r="B292" s="101" t="s">
        <v>473</v>
      </c>
      <c r="C292" s="101" t="s">
        <v>474</v>
      </c>
      <c r="D292" s="113" t="s">
        <v>877</v>
      </c>
      <c r="E292" s="114">
        <v>54</v>
      </c>
      <c r="F292" s="101"/>
      <c r="G292" s="100" t="s">
        <v>254</v>
      </c>
      <c r="H292" s="100" t="s">
        <v>254</v>
      </c>
      <c r="I292" s="100"/>
      <c r="J292" s="100" t="s">
        <v>416</v>
      </c>
      <c r="K292" s="101"/>
      <c r="L292" s="101" t="s">
        <v>584</v>
      </c>
      <c r="M292" s="245">
        <v>209.34</v>
      </c>
      <c r="N292" s="336">
        <f t="shared" si="4"/>
        <v>202.72485600000002</v>
      </c>
      <c r="O292" s="338" t="s">
        <v>1378</v>
      </c>
    </row>
    <row r="293" spans="1:16" s="104" customFormat="1" ht="20.399999999999999" hidden="1" x14ac:dyDescent="0.25">
      <c r="A293" s="100" t="s">
        <v>735</v>
      </c>
      <c r="B293" s="101" t="s">
        <v>586</v>
      </c>
      <c r="C293" s="101" t="s">
        <v>435</v>
      </c>
      <c r="D293" s="100" t="s">
        <v>587</v>
      </c>
      <c r="E293" s="114">
        <v>44</v>
      </c>
      <c r="F293" s="101"/>
      <c r="G293" s="100" t="s">
        <v>254</v>
      </c>
      <c r="H293" s="100" t="s">
        <v>254</v>
      </c>
      <c r="I293" s="100"/>
      <c r="J293" s="101"/>
      <c r="K293" s="101"/>
      <c r="L293" s="101" t="s">
        <v>588</v>
      </c>
      <c r="M293" s="245">
        <v>543.91</v>
      </c>
      <c r="N293" s="245">
        <v>565.22</v>
      </c>
      <c r="O293" s="246" t="s">
        <v>1624</v>
      </c>
      <c r="P293" s="338"/>
    </row>
    <row r="294" spans="1:16" s="104" customFormat="1" ht="20.399999999999999" hidden="1" x14ac:dyDescent="0.25">
      <c r="A294" s="100" t="s">
        <v>736</v>
      </c>
      <c r="B294" s="101" t="s">
        <v>579</v>
      </c>
      <c r="C294" s="101" t="s">
        <v>590</v>
      </c>
      <c r="D294" s="100" t="s">
        <v>581</v>
      </c>
      <c r="E294" s="114">
        <v>54</v>
      </c>
      <c r="F294" s="101"/>
      <c r="G294" s="100" t="s">
        <v>254</v>
      </c>
      <c r="H294" s="100" t="s">
        <v>254</v>
      </c>
      <c r="I294" s="100" t="s">
        <v>255</v>
      </c>
      <c r="J294" s="100" t="s">
        <v>416</v>
      </c>
      <c r="K294" s="100" t="s">
        <v>257</v>
      </c>
      <c r="L294" s="101" t="s">
        <v>588</v>
      </c>
      <c r="M294" s="245">
        <v>573.15</v>
      </c>
      <c r="N294" s="245">
        <v>594.5</v>
      </c>
      <c r="O294" s="246" t="s">
        <v>1624</v>
      </c>
      <c r="P294" s="338"/>
    </row>
    <row r="295" spans="1:16" s="104" customFormat="1" ht="20.399999999999999" hidden="1" x14ac:dyDescent="0.25">
      <c r="A295" s="100" t="s">
        <v>737</v>
      </c>
      <c r="B295" s="101" t="s">
        <v>579</v>
      </c>
      <c r="C295" s="101" t="s">
        <v>592</v>
      </c>
      <c r="D295" s="100" t="s">
        <v>587</v>
      </c>
      <c r="E295" s="114">
        <v>54</v>
      </c>
      <c r="F295" s="101"/>
      <c r="G295" s="100" t="s">
        <v>254</v>
      </c>
      <c r="H295" s="100" t="s">
        <v>254</v>
      </c>
      <c r="I295" s="100"/>
      <c r="J295" s="100" t="s">
        <v>256</v>
      </c>
      <c r="K295" s="101"/>
      <c r="L295" s="101" t="s">
        <v>588</v>
      </c>
      <c r="M295" s="245">
        <v>583.63</v>
      </c>
      <c r="N295" s="245">
        <v>604.76</v>
      </c>
      <c r="O295" s="246" t="s">
        <v>1624</v>
      </c>
      <c r="P295" s="338"/>
    </row>
    <row r="296" spans="1:16" s="104" customFormat="1" ht="10.199999999999999" hidden="1" x14ac:dyDescent="0.25">
      <c r="A296" s="100" t="s">
        <v>738</v>
      </c>
      <c r="B296" s="101" t="s">
        <v>399</v>
      </c>
      <c r="C296" s="101" t="s">
        <v>594</v>
      </c>
      <c r="D296" s="113" t="s">
        <v>875</v>
      </c>
      <c r="E296" s="114">
        <v>54</v>
      </c>
      <c r="F296" s="101"/>
      <c r="G296" s="100" t="s">
        <v>254</v>
      </c>
      <c r="H296" s="100" t="s">
        <v>254</v>
      </c>
      <c r="I296" s="100"/>
      <c r="J296" s="101"/>
      <c r="K296" s="101"/>
      <c r="L296" s="101" t="s">
        <v>595</v>
      </c>
      <c r="M296" s="245">
        <v>188.3</v>
      </c>
      <c r="N296" s="336">
        <f t="shared" si="4"/>
        <v>182.34972000000002</v>
      </c>
      <c r="O296" s="338" t="s">
        <v>1378</v>
      </c>
    </row>
    <row r="297" spans="1:16" s="104" customFormat="1" ht="20.399999999999999" hidden="1" x14ac:dyDescent="0.25">
      <c r="A297" s="130" t="s">
        <v>739</v>
      </c>
      <c r="B297" s="121" t="s">
        <v>427</v>
      </c>
      <c r="C297" s="131" t="s">
        <v>597</v>
      </c>
      <c r="D297" s="121" t="s">
        <v>429</v>
      </c>
      <c r="E297" s="123">
        <v>54</v>
      </c>
      <c r="F297" s="121" t="s">
        <v>253</v>
      </c>
      <c r="G297" s="121" t="s">
        <v>565</v>
      </c>
      <c r="H297" s="121" t="s">
        <v>565</v>
      </c>
      <c r="I297" s="121"/>
      <c r="J297" s="121" t="s">
        <v>598</v>
      </c>
      <c r="K297" s="122"/>
      <c r="L297" s="122" t="s">
        <v>431</v>
      </c>
      <c r="M297" s="102">
        <v>0</v>
      </c>
      <c r="N297" s="336">
        <f t="shared" si="4"/>
        <v>0</v>
      </c>
      <c r="O297" s="104" t="s">
        <v>874</v>
      </c>
    </row>
    <row r="298" spans="1:16" s="104" customFormat="1" ht="20.399999999999999" hidden="1" x14ac:dyDescent="0.25">
      <c r="A298" s="100" t="s">
        <v>740</v>
      </c>
      <c r="B298" s="100" t="s">
        <v>579</v>
      </c>
      <c r="C298" s="101" t="s">
        <v>580</v>
      </c>
      <c r="D298" s="100" t="s">
        <v>600</v>
      </c>
      <c r="E298" s="114">
        <v>44</v>
      </c>
      <c r="F298" s="101"/>
      <c r="G298" s="100" t="s">
        <v>254</v>
      </c>
      <c r="H298" s="100" t="s">
        <v>254</v>
      </c>
      <c r="I298" s="100" t="s">
        <v>255</v>
      </c>
      <c r="J298" s="101"/>
      <c r="K298" s="101"/>
      <c r="L298" s="101" t="s">
        <v>601</v>
      </c>
      <c r="M298" s="245">
        <v>543.91</v>
      </c>
      <c r="N298" s="245">
        <v>565.22</v>
      </c>
      <c r="O298" s="246" t="s">
        <v>1624</v>
      </c>
      <c r="P298" s="338"/>
    </row>
    <row r="299" spans="1:16" s="104" customFormat="1" ht="20.399999999999999" hidden="1" x14ac:dyDescent="0.25">
      <c r="A299" s="100" t="s">
        <v>741</v>
      </c>
      <c r="B299" s="100" t="s">
        <v>362</v>
      </c>
      <c r="C299" s="101" t="s">
        <v>603</v>
      </c>
      <c r="D299" s="100" t="s">
        <v>604</v>
      </c>
      <c r="E299" s="114">
        <v>54</v>
      </c>
      <c r="F299" s="100" t="s">
        <v>253</v>
      </c>
      <c r="G299" s="100" t="s">
        <v>254</v>
      </c>
      <c r="H299" s="100" t="s">
        <v>254</v>
      </c>
      <c r="I299" s="100"/>
      <c r="J299" s="100" t="s">
        <v>416</v>
      </c>
      <c r="K299" s="101"/>
      <c r="L299" s="101" t="s">
        <v>605</v>
      </c>
      <c r="M299" s="245">
        <v>487.33</v>
      </c>
      <c r="N299" s="245">
        <v>508.32</v>
      </c>
      <c r="O299" s="246" t="s">
        <v>1622</v>
      </c>
      <c r="P299" s="338"/>
    </row>
    <row r="300" spans="1:16" s="104" customFormat="1" ht="20.399999999999999" hidden="1" x14ac:dyDescent="0.25">
      <c r="A300" s="100" t="s">
        <v>742</v>
      </c>
      <c r="B300" s="100" t="s">
        <v>362</v>
      </c>
      <c r="C300" s="101" t="s">
        <v>603</v>
      </c>
      <c r="D300" s="100" t="s">
        <v>604</v>
      </c>
      <c r="E300" s="114">
        <v>54</v>
      </c>
      <c r="F300" s="100" t="s">
        <v>253</v>
      </c>
      <c r="G300" s="100" t="s">
        <v>254</v>
      </c>
      <c r="H300" s="100" t="s">
        <v>254</v>
      </c>
      <c r="I300" s="100"/>
      <c r="J300" s="100" t="s">
        <v>416</v>
      </c>
      <c r="K300" s="101"/>
      <c r="L300" s="101" t="s">
        <v>605</v>
      </c>
      <c r="M300" s="245">
        <v>487.33</v>
      </c>
      <c r="N300" s="245">
        <v>508.32</v>
      </c>
      <c r="O300" s="246" t="s">
        <v>1622</v>
      </c>
      <c r="P300" s="338"/>
    </row>
    <row r="301" spans="1:16" s="104" customFormat="1" ht="20.399999999999999" hidden="1" x14ac:dyDescent="0.25">
      <c r="A301" s="100" t="s">
        <v>743</v>
      </c>
      <c r="B301" s="100" t="s">
        <v>579</v>
      </c>
      <c r="C301" s="101" t="s">
        <v>608</v>
      </c>
      <c r="D301" s="100" t="s">
        <v>600</v>
      </c>
      <c r="E301" s="114">
        <v>44</v>
      </c>
      <c r="F301" s="101"/>
      <c r="G301" s="100" t="s">
        <v>254</v>
      </c>
      <c r="H301" s="100" t="s">
        <v>254</v>
      </c>
      <c r="I301" s="100"/>
      <c r="J301" s="101"/>
      <c r="K301" s="101"/>
      <c r="L301" s="101" t="s">
        <v>609</v>
      </c>
      <c r="M301" s="245">
        <v>543.91</v>
      </c>
      <c r="N301" s="245">
        <v>565.22</v>
      </c>
      <c r="O301" s="246" t="s">
        <v>1624</v>
      </c>
      <c r="P301" s="338"/>
    </row>
    <row r="302" spans="1:16" s="104" customFormat="1" ht="20.399999999999999" hidden="1" x14ac:dyDescent="0.25">
      <c r="A302" s="121" t="s">
        <v>744</v>
      </c>
      <c r="B302" s="121" t="s">
        <v>427</v>
      </c>
      <c r="C302" s="122" t="s">
        <v>611</v>
      </c>
      <c r="D302" s="121" t="s">
        <v>429</v>
      </c>
      <c r="E302" s="123">
        <v>54</v>
      </c>
      <c r="F302" s="121" t="s">
        <v>253</v>
      </c>
      <c r="G302" s="121" t="s">
        <v>565</v>
      </c>
      <c r="H302" s="121" t="s">
        <v>565</v>
      </c>
      <c r="I302" s="121"/>
      <c r="J302" s="121" t="s">
        <v>416</v>
      </c>
      <c r="K302" s="122"/>
      <c r="L302" s="122" t="s">
        <v>431</v>
      </c>
      <c r="M302" s="102">
        <v>0</v>
      </c>
      <c r="N302" s="336">
        <f t="shared" si="4"/>
        <v>0</v>
      </c>
      <c r="O302" s="104" t="s">
        <v>874</v>
      </c>
    </row>
    <row r="303" spans="1:16" s="104" customFormat="1" ht="20.399999999999999" hidden="1" x14ac:dyDescent="0.25">
      <c r="A303" s="121" t="s">
        <v>745</v>
      </c>
      <c r="B303" s="121" t="s">
        <v>427</v>
      </c>
      <c r="C303" s="122" t="s">
        <v>611</v>
      </c>
      <c r="D303" s="121" t="s">
        <v>443</v>
      </c>
      <c r="E303" s="123">
        <v>54</v>
      </c>
      <c r="F303" s="121" t="s">
        <v>253</v>
      </c>
      <c r="G303" s="121" t="s">
        <v>565</v>
      </c>
      <c r="H303" s="121" t="s">
        <v>565</v>
      </c>
      <c r="I303" s="121"/>
      <c r="J303" s="122"/>
      <c r="K303" s="122"/>
      <c r="L303" s="122" t="s">
        <v>431</v>
      </c>
      <c r="M303" s="102">
        <v>0</v>
      </c>
      <c r="N303" s="336">
        <f t="shared" si="4"/>
        <v>0</v>
      </c>
      <c r="O303" s="104" t="s">
        <v>874</v>
      </c>
    </row>
    <row r="304" spans="1:16" s="104" customFormat="1" ht="20.399999999999999" hidden="1" x14ac:dyDescent="0.25">
      <c r="A304" s="100" t="s">
        <v>746</v>
      </c>
      <c r="B304" s="100" t="s">
        <v>579</v>
      </c>
      <c r="C304" s="101" t="s">
        <v>614</v>
      </c>
      <c r="D304" s="100" t="s">
        <v>581</v>
      </c>
      <c r="E304" s="114">
        <v>54</v>
      </c>
      <c r="F304" s="101"/>
      <c r="G304" s="100" t="s">
        <v>254</v>
      </c>
      <c r="H304" s="100" t="s">
        <v>254</v>
      </c>
      <c r="I304" s="100" t="s">
        <v>255</v>
      </c>
      <c r="J304" s="100" t="s">
        <v>416</v>
      </c>
      <c r="K304" s="101"/>
      <c r="L304" s="101" t="s">
        <v>609</v>
      </c>
      <c r="M304" s="245">
        <v>573.15</v>
      </c>
      <c r="N304" s="245">
        <v>594.5</v>
      </c>
      <c r="O304" s="246" t="s">
        <v>1624</v>
      </c>
      <c r="P304" s="338"/>
    </row>
    <row r="305" spans="1:16" s="104" customFormat="1" ht="10.199999999999999" hidden="1" x14ac:dyDescent="0.25">
      <c r="A305" s="100" t="s">
        <v>747</v>
      </c>
      <c r="B305" s="100" t="s">
        <v>399</v>
      </c>
      <c r="C305" s="101" t="s">
        <v>594</v>
      </c>
      <c r="D305" s="113" t="s">
        <v>875</v>
      </c>
      <c r="E305" s="114">
        <v>54</v>
      </c>
      <c r="F305" s="101"/>
      <c r="G305" s="100" t="s">
        <v>254</v>
      </c>
      <c r="H305" s="100" t="s">
        <v>254</v>
      </c>
      <c r="I305" s="100"/>
      <c r="J305" s="101"/>
      <c r="K305" s="101"/>
      <c r="L305" s="101" t="s">
        <v>616</v>
      </c>
      <c r="M305" s="245">
        <v>188.3</v>
      </c>
      <c r="N305" s="336">
        <f t="shared" si="4"/>
        <v>182.34972000000002</v>
      </c>
      <c r="O305" s="338" t="s">
        <v>1378</v>
      </c>
    </row>
    <row r="306" spans="1:16" s="104" customFormat="1" ht="10.199999999999999" hidden="1" x14ac:dyDescent="0.25">
      <c r="A306" s="100" t="s">
        <v>748</v>
      </c>
      <c r="B306" s="100" t="s">
        <v>473</v>
      </c>
      <c r="C306" s="101" t="s">
        <v>474</v>
      </c>
      <c r="D306" s="113" t="s">
        <v>877</v>
      </c>
      <c r="E306" s="114">
        <v>54</v>
      </c>
      <c r="F306" s="101"/>
      <c r="G306" s="100" t="s">
        <v>254</v>
      </c>
      <c r="H306" s="100" t="s">
        <v>254</v>
      </c>
      <c r="I306" s="100"/>
      <c r="J306" s="100" t="s">
        <v>416</v>
      </c>
      <c r="K306" s="101"/>
      <c r="L306" s="101" t="s">
        <v>618</v>
      </c>
      <c r="M306" s="245">
        <v>209.34</v>
      </c>
      <c r="N306" s="336">
        <f t="shared" si="4"/>
        <v>202.72485600000002</v>
      </c>
      <c r="O306" s="338" t="s">
        <v>1378</v>
      </c>
    </row>
    <row r="307" spans="1:16" s="104" customFormat="1" ht="20.399999999999999" hidden="1" x14ac:dyDescent="0.25">
      <c r="A307" s="100" t="s">
        <v>749</v>
      </c>
      <c r="B307" s="100" t="s">
        <v>579</v>
      </c>
      <c r="C307" s="101" t="s">
        <v>620</v>
      </c>
      <c r="D307" s="100" t="s">
        <v>581</v>
      </c>
      <c r="E307" s="114">
        <v>54</v>
      </c>
      <c r="F307" s="101"/>
      <c r="G307" s="100" t="s">
        <v>254</v>
      </c>
      <c r="H307" s="100" t="s">
        <v>254</v>
      </c>
      <c r="I307" s="100" t="s">
        <v>255</v>
      </c>
      <c r="J307" s="100" t="s">
        <v>416</v>
      </c>
      <c r="K307" s="100" t="s">
        <v>257</v>
      </c>
      <c r="L307" s="101" t="s">
        <v>609</v>
      </c>
      <c r="M307" s="245">
        <v>573.15</v>
      </c>
      <c r="N307" s="245">
        <v>594.5</v>
      </c>
      <c r="O307" s="246" t="s">
        <v>1624</v>
      </c>
      <c r="P307" s="338"/>
    </row>
    <row r="308" spans="1:16" s="104" customFormat="1" ht="20.399999999999999" hidden="1" x14ac:dyDescent="0.25">
      <c r="A308" s="127" t="s">
        <v>750</v>
      </c>
      <c r="B308" s="127" t="s">
        <v>517</v>
      </c>
      <c r="C308" s="128" t="s">
        <v>518</v>
      </c>
      <c r="D308" s="127" t="s">
        <v>519</v>
      </c>
      <c r="E308" s="128"/>
      <c r="F308" s="128"/>
      <c r="G308" s="127" t="s">
        <v>520</v>
      </c>
      <c r="H308" s="127" t="s">
        <v>520</v>
      </c>
      <c r="I308" s="127"/>
      <c r="J308" s="128"/>
      <c r="K308" s="128"/>
      <c r="L308" s="128"/>
      <c r="M308" s="102">
        <v>0</v>
      </c>
      <c r="N308" s="336">
        <f t="shared" si="4"/>
        <v>0</v>
      </c>
      <c r="O308" s="104" t="s">
        <v>874</v>
      </c>
    </row>
    <row r="309" spans="1:16" s="104" customFormat="1" ht="20.399999999999999" hidden="1" x14ac:dyDescent="0.25">
      <c r="A309" s="127" t="s">
        <v>751</v>
      </c>
      <c r="B309" s="127" t="s">
        <v>517</v>
      </c>
      <c r="C309" s="128" t="s">
        <v>518</v>
      </c>
      <c r="D309" s="127" t="s">
        <v>519</v>
      </c>
      <c r="E309" s="128"/>
      <c r="F309" s="128"/>
      <c r="G309" s="127" t="s">
        <v>520</v>
      </c>
      <c r="H309" s="127" t="s">
        <v>520</v>
      </c>
      <c r="I309" s="127"/>
      <c r="J309" s="128"/>
      <c r="K309" s="128"/>
      <c r="L309" s="128"/>
      <c r="M309" s="102">
        <v>0</v>
      </c>
      <c r="N309" s="336">
        <f t="shared" si="4"/>
        <v>0</v>
      </c>
      <c r="O309" s="104" t="s">
        <v>874</v>
      </c>
    </row>
    <row r="310" spans="1:16" s="104" customFormat="1" ht="20.399999999999999" hidden="1" x14ac:dyDescent="0.25">
      <c r="A310" s="127" t="s">
        <v>752</v>
      </c>
      <c r="B310" s="127" t="s">
        <v>517</v>
      </c>
      <c r="C310" s="128" t="s">
        <v>518</v>
      </c>
      <c r="D310" s="127" t="s">
        <v>519</v>
      </c>
      <c r="E310" s="128"/>
      <c r="F310" s="128"/>
      <c r="G310" s="127" t="s">
        <v>520</v>
      </c>
      <c r="H310" s="127" t="s">
        <v>520</v>
      </c>
      <c r="I310" s="127"/>
      <c r="J310" s="128"/>
      <c r="K310" s="128"/>
      <c r="L310" s="128"/>
      <c r="M310" s="102">
        <v>0</v>
      </c>
      <c r="N310" s="336">
        <f t="shared" si="4"/>
        <v>0</v>
      </c>
      <c r="O310" s="104" t="s">
        <v>874</v>
      </c>
    </row>
    <row r="311" spans="1:16" s="104" customFormat="1" ht="20.399999999999999" hidden="1" x14ac:dyDescent="0.25">
      <c r="A311" s="127" t="s">
        <v>753</v>
      </c>
      <c r="B311" s="127" t="s">
        <v>517</v>
      </c>
      <c r="C311" s="128" t="s">
        <v>518</v>
      </c>
      <c r="D311" s="127" t="s">
        <v>519</v>
      </c>
      <c r="E311" s="128"/>
      <c r="F311" s="128"/>
      <c r="G311" s="127" t="s">
        <v>520</v>
      </c>
      <c r="H311" s="127" t="s">
        <v>520</v>
      </c>
      <c r="I311" s="127"/>
      <c r="J311" s="128"/>
      <c r="K311" s="128"/>
      <c r="L311" s="128"/>
      <c r="M311" s="102">
        <v>0</v>
      </c>
      <c r="N311" s="336">
        <f t="shared" si="4"/>
        <v>0</v>
      </c>
      <c r="O311" s="104" t="s">
        <v>874</v>
      </c>
    </row>
    <row r="312" spans="1:16" s="104" customFormat="1" ht="20.399999999999999" hidden="1" x14ac:dyDescent="0.25">
      <c r="A312" s="127" t="s">
        <v>754</v>
      </c>
      <c r="B312" s="127" t="s">
        <v>517</v>
      </c>
      <c r="C312" s="128" t="s">
        <v>518</v>
      </c>
      <c r="D312" s="127" t="s">
        <v>519</v>
      </c>
      <c r="E312" s="128"/>
      <c r="F312" s="128"/>
      <c r="G312" s="127" t="s">
        <v>520</v>
      </c>
      <c r="H312" s="127" t="s">
        <v>520</v>
      </c>
      <c r="I312" s="127"/>
      <c r="J312" s="128"/>
      <c r="K312" s="128"/>
      <c r="L312" s="128"/>
      <c r="M312" s="102">
        <v>0</v>
      </c>
      <c r="N312" s="336">
        <f t="shared" si="4"/>
        <v>0</v>
      </c>
      <c r="O312" s="104" t="s">
        <v>874</v>
      </c>
    </row>
    <row r="313" spans="1:16" s="104" customFormat="1" ht="20.399999999999999" hidden="1" x14ac:dyDescent="0.25">
      <c r="A313" s="127" t="s">
        <v>755</v>
      </c>
      <c r="B313" s="127" t="s">
        <v>517</v>
      </c>
      <c r="C313" s="128" t="s">
        <v>518</v>
      </c>
      <c r="D313" s="127" t="s">
        <v>519</v>
      </c>
      <c r="E313" s="128"/>
      <c r="F313" s="128"/>
      <c r="G313" s="127" t="s">
        <v>520</v>
      </c>
      <c r="H313" s="127" t="s">
        <v>520</v>
      </c>
      <c r="I313" s="127"/>
      <c r="J313" s="128"/>
      <c r="K313" s="128"/>
      <c r="L313" s="128"/>
      <c r="M313" s="102">
        <v>0</v>
      </c>
      <c r="N313" s="336">
        <f t="shared" si="4"/>
        <v>0</v>
      </c>
      <c r="O313" s="104" t="s">
        <v>874</v>
      </c>
    </row>
    <row r="314" spans="1:16" s="104" customFormat="1" ht="20.399999999999999" hidden="1" x14ac:dyDescent="0.25">
      <c r="A314" s="127" t="s">
        <v>756</v>
      </c>
      <c r="B314" s="127" t="s">
        <v>517</v>
      </c>
      <c r="C314" s="128" t="s">
        <v>518</v>
      </c>
      <c r="D314" s="127" t="s">
        <v>519</v>
      </c>
      <c r="E314" s="128"/>
      <c r="F314" s="128"/>
      <c r="G314" s="127" t="s">
        <v>520</v>
      </c>
      <c r="H314" s="127" t="s">
        <v>520</v>
      </c>
      <c r="I314" s="127"/>
      <c r="J314" s="128"/>
      <c r="K314" s="128"/>
      <c r="L314" s="128"/>
      <c r="M314" s="102">
        <v>0</v>
      </c>
      <c r="N314" s="336">
        <f t="shared" si="4"/>
        <v>0</v>
      </c>
      <c r="O314" s="104" t="s">
        <v>874</v>
      </c>
    </row>
    <row r="315" spans="1:16" s="104" customFormat="1" ht="20.399999999999999" hidden="1" x14ac:dyDescent="0.25">
      <c r="A315" s="127" t="s">
        <v>757</v>
      </c>
      <c r="B315" s="127" t="s">
        <v>517</v>
      </c>
      <c r="C315" s="128" t="s">
        <v>518</v>
      </c>
      <c r="D315" s="127" t="s">
        <v>519</v>
      </c>
      <c r="E315" s="128"/>
      <c r="F315" s="128"/>
      <c r="G315" s="127" t="s">
        <v>520</v>
      </c>
      <c r="H315" s="127" t="s">
        <v>520</v>
      </c>
      <c r="I315" s="127"/>
      <c r="J315" s="128"/>
      <c r="K315" s="128"/>
      <c r="L315" s="128"/>
      <c r="M315" s="102">
        <v>0</v>
      </c>
      <c r="N315" s="336">
        <f t="shared" si="4"/>
        <v>0</v>
      </c>
      <c r="O315" s="104" t="s">
        <v>874</v>
      </c>
    </row>
    <row r="316" spans="1:16" s="104" customFormat="1" ht="20.399999999999999" hidden="1" x14ac:dyDescent="0.25">
      <c r="A316" s="127" t="s">
        <v>758</v>
      </c>
      <c r="B316" s="127" t="s">
        <v>517</v>
      </c>
      <c r="C316" s="128" t="s">
        <v>518</v>
      </c>
      <c r="D316" s="127" t="s">
        <v>519</v>
      </c>
      <c r="E316" s="128"/>
      <c r="F316" s="128"/>
      <c r="G316" s="127" t="s">
        <v>520</v>
      </c>
      <c r="H316" s="127" t="s">
        <v>520</v>
      </c>
      <c r="I316" s="127"/>
      <c r="J316" s="128"/>
      <c r="K316" s="128"/>
      <c r="L316" s="128"/>
      <c r="M316" s="102">
        <v>0</v>
      </c>
      <c r="N316" s="336">
        <f t="shared" si="4"/>
        <v>0</v>
      </c>
      <c r="O316" s="104" t="s">
        <v>874</v>
      </c>
    </row>
    <row r="317" spans="1:16" s="104" customFormat="1" ht="20.399999999999999" hidden="1" x14ac:dyDescent="0.25">
      <c r="A317" s="127" t="s">
        <v>759</v>
      </c>
      <c r="B317" s="127" t="s">
        <v>517</v>
      </c>
      <c r="C317" s="128" t="s">
        <v>518</v>
      </c>
      <c r="D317" s="127" t="s">
        <v>519</v>
      </c>
      <c r="E317" s="128"/>
      <c r="F317" s="128"/>
      <c r="G317" s="127" t="s">
        <v>520</v>
      </c>
      <c r="H317" s="127" t="s">
        <v>520</v>
      </c>
      <c r="I317" s="127"/>
      <c r="J317" s="128"/>
      <c r="K317" s="128"/>
      <c r="L317" s="128"/>
      <c r="M317" s="102">
        <v>0</v>
      </c>
      <c r="N317" s="336">
        <f t="shared" si="4"/>
        <v>0</v>
      </c>
      <c r="O317" s="104" t="s">
        <v>874</v>
      </c>
    </row>
    <row r="318" spans="1:16" s="104" customFormat="1" ht="20.399999999999999" hidden="1" x14ac:dyDescent="0.25">
      <c r="A318" s="127" t="s">
        <v>760</v>
      </c>
      <c r="B318" s="127" t="s">
        <v>517</v>
      </c>
      <c r="C318" s="128" t="s">
        <v>518</v>
      </c>
      <c r="D318" s="127" t="s">
        <v>519</v>
      </c>
      <c r="E318" s="128"/>
      <c r="F318" s="128"/>
      <c r="G318" s="127" t="s">
        <v>520</v>
      </c>
      <c r="H318" s="127" t="s">
        <v>520</v>
      </c>
      <c r="I318" s="127"/>
      <c r="J318" s="128"/>
      <c r="K318" s="128"/>
      <c r="L318" s="128"/>
      <c r="M318" s="102">
        <v>0</v>
      </c>
      <c r="N318" s="336">
        <f t="shared" si="4"/>
        <v>0</v>
      </c>
      <c r="O318" s="104" t="s">
        <v>874</v>
      </c>
    </row>
    <row r="319" spans="1:16" s="104" customFormat="1" ht="20.399999999999999" hidden="1" x14ac:dyDescent="0.25">
      <c r="A319" s="127" t="s">
        <v>761</v>
      </c>
      <c r="B319" s="127" t="s">
        <v>517</v>
      </c>
      <c r="C319" s="128" t="s">
        <v>518</v>
      </c>
      <c r="D319" s="127" t="s">
        <v>519</v>
      </c>
      <c r="E319" s="128"/>
      <c r="F319" s="128"/>
      <c r="G319" s="127" t="s">
        <v>520</v>
      </c>
      <c r="H319" s="127" t="s">
        <v>520</v>
      </c>
      <c r="I319" s="127"/>
      <c r="J319" s="128"/>
      <c r="K319" s="128"/>
      <c r="L319" s="128"/>
      <c r="M319" s="102">
        <v>0</v>
      </c>
      <c r="N319" s="336">
        <f t="shared" si="4"/>
        <v>0</v>
      </c>
      <c r="O319" s="104" t="s">
        <v>874</v>
      </c>
    </row>
    <row r="320" spans="1:16" s="104" customFormat="1" ht="20.399999999999999" hidden="1" x14ac:dyDescent="0.25">
      <c r="A320" s="127" t="s">
        <v>762</v>
      </c>
      <c r="B320" s="127" t="s">
        <v>517</v>
      </c>
      <c r="C320" s="128" t="s">
        <v>518</v>
      </c>
      <c r="D320" s="127" t="s">
        <v>519</v>
      </c>
      <c r="E320" s="128"/>
      <c r="F320" s="128"/>
      <c r="G320" s="127" t="s">
        <v>520</v>
      </c>
      <c r="H320" s="127" t="s">
        <v>520</v>
      </c>
      <c r="I320" s="127"/>
      <c r="J320" s="128"/>
      <c r="K320" s="128"/>
      <c r="L320" s="128"/>
      <c r="M320" s="102">
        <v>0</v>
      </c>
      <c r="N320" s="336">
        <f t="shared" si="4"/>
        <v>0</v>
      </c>
      <c r="O320" s="104" t="s">
        <v>874</v>
      </c>
    </row>
    <row r="321" spans="1:16" s="104" customFormat="1" ht="20.399999999999999" hidden="1" x14ac:dyDescent="0.25">
      <c r="A321" s="127" t="s">
        <v>763</v>
      </c>
      <c r="B321" s="127" t="s">
        <v>517</v>
      </c>
      <c r="C321" s="128" t="s">
        <v>518</v>
      </c>
      <c r="D321" s="127" t="s">
        <v>519</v>
      </c>
      <c r="E321" s="128"/>
      <c r="F321" s="128"/>
      <c r="G321" s="127" t="s">
        <v>520</v>
      </c>
      <c r="H321" s="127" t="s">
        <v>520</v>
      </c>
      <c r="I321" s="127"/>
      <c r="J321" s="128"/>
      <c r="K321" s="128"/>
      <c r="L321" s="128"/>
      <c r="M321" s="102">
        <v>0</v>
      </c>
      <c r="N321" s="336">
        <f t="shared" si="4"/>
        <v>0</v>
      </c>
      <c r="O321" s="104" t="s">
        <v>874</v>
      </c>
    </row>
    <row r="322" spans="1:16" s="104" customFormat="1" ht="20.399999999999999" hidden="1" x14ac:dyDescent="0.25">
      <c r="A322" s="115" t="s">
        <v>764</v>
      </c>
      <c r="B322" s="115" t="s">
        <v>403</v>
      </c>
      <c r="C322" s="116" t="s">
        <v>765</v>
      </c>
      <c r="D322" s="117" t="s">
        <v>844</v>
      </c>
      <c r="E322" s="115" t="s">
        <v>405</v>
      </c>
      <c r="F322" s="116"/>
      <c r="G322" s="115" t="s">
        <v>414</v>
      </c>
      <c r="H322" s="115" t="s">
        <v>415</v>
      </c>
      <c r="I322" s="115"/>
      <c r="J322" s="116"/>
      <c r="K322" s="116"/>
      <c r="L322" s="116" t="s">
        <v>766</v>
      </c>
      <c r="M322" s="102">
        <v>0</v>
      </c>
      <c r="N322" s="336">
        <f t="shared" si="4"/>
        <v>0</v>
      </c>
      <c r="O322" s="104" t="s">
        <v>874</v>
      </c>
    </row>
    <row r="323" spans="1:16" s="104" customFormat="1" ht="20.399999999999999" hidden="1" x14ac:dyDescent="0.25">
      <c r="A323" s="115" t="s">
        <v>767</v>
      </c>
      <c r="B323" s="115" t="s">
        <v>403</v>
      </c>
      <c r="C323" s="116" t="s">
        <v>768</v>
      </c>
      <c r="D323" s="117" t="s">
        <v>844</v>
      </c>
      <c r="E323" s="115" t="s">
        <v>405</v>
      </c>
      <c r="F323" s="116"/>
      <c r="G323" s="115" t="s">
        <v>414</v>
      </c>
      <c r="H323" s="115" t="s">
        <v>415</v>
      </c>
      <c r="I323" s="115"/>
      <c r="J323" s="116"/>
      <c r="K323" s="116"/>
      <c r="L323" s="116" t="s">
        <v>766</v>
      </c>
      <c r="M323" s="102">
        <v>0</v>
      </c>
      <c r="N323" s="336">
        <f t="shared" si="4"/>
        <v>0</v>
      </c>
      <c r="O323" s="104" t="s">
        <v>874</v>
      </c>
    </row>
    <row r="324" spans="1:16" s="104" customFormat="1" ht="10.199999999999999" hidden="1" x14ac:dyDescent="0.25">
      <c r="A324" s="118" t="s">
        <v>769</v>
      </c>
      <c r="B324" s="118" t="s">
        <v>558</v>
      </c>
      <c r="C324" s="119" t="s">
        <v>559</v>
      </c>
      <c r="D324" s="118" t="s">
        <v>560</v>
      </c>
      <c r="E324" s="118" t="s">
        <v>413</v>
      </c>
      <c r="F324" s="118" t="s">
        <v>253</v>
      </c>
      <c r="G324" s="118" t="s">
        <v>414</v>
      </c>
      <c r="H324" s="118" t="s">
        <v>415</v>
      </c>
      <c r="I324" s="118"/>
      <c r="J324" s="118" t="s">
        <v>416</v>
      </c>
      <c r="K324" s="118" t="s">
        <v>257</v>
      </c>
      <c r="L324" s="119" t="s">
        <v>561</v>
      </c>
      <c r="M324" s="102">
        <v>0</v>
      </c>
      <c r="N324" s="336">
        <f t="shared" si="4"/>
        <v>0</v>
      </c>
      <c r="O324" s="104" t="s">
        <v>874</v>
      </c>
    </row>
    <row r="325" spans="1:16" s="104" customFormat="1" ht="10.199999999999999" hidden="1" x14ac:dyDescent="0.25">
      <c r="A325" s="118" t="s">
        <v>770</v>
      </c>
      <c r="B325" s="118" t="s">
        <v>558</v>
      </c>
      <c r="C325" s="119" t="s">
        <v>559</v>
      </c>
      <c r="D325" s="118" t="s">
        <v>560</v>
      </c>
      <c r="E325" s="118" t="s">
        <v>413</v>
      </c>
      <c r="F325" s="118" t="s">
        <v>253</v>
      </c>
      <c r="G325" s="118" t="s">
        <v>414</v>
      </c>
      <c r="H325" s="118" t="s">
        <v>415</v>
      </c>
      <c r="I325" s="118"/>
      <c r="J325" s="118" t="s">
        <v>416</v>
      </c>
      <c r="K325" s="118" t="s">
        <v>257</v>
      </c>
      <c r="L325" s="119" t="s">
        <v>561</v>
      </c>
      <c r="M325" s="102">
        <v>0</v>
      </c>
      <c r="N325" s="336">
        <f t="shared" si="4"/>
        <v>0</v>
      </c>
      <c r="O325" s="104" t="s">
        <v>874</v>
      </c>
    </row>
    <row r="326" spans="1:16" s="104" customFormat="1" ht="20.399999999999999" hidden="1" x14ac:dyDescent="0.25">
      <c r="A326" s="121" t="s">
        <v>771</v>
      </c>
      <c r="B326" s="121" t="s">
        <v>427</v>
      </c>
      <c r="C326" s="122" t="s">
        <v>564</v>
      </c>
      <c r="D326" s="121" t="s">
        <v>429</v>
      </c>
      <c r="E326" s="123">
        <v>54</v>
      </c>
      <c r="F326" s="121" t="s">
        <v>253</v>
      </c>
      <c r="G326" s="121" t="s">
        <v>565</v>
      </c>
      <c r="H326" s="121" t="s">
        <v>565</v>
      </c>
      <c r="I326" s="121"/>
      <c r="J326" s="121" t="s">
        <v>416</v>
      </c>
      <c r="K326" s="122"/>
      <c r="L326" s="122" t="s">
        <v>431</v>
      </c>
      <c r="M326" s="102">
        <v>0</v>
      </c>
      <c r="N326" s="336">
        <f t="shared" si="4"/>
        <v>0</v>
      </c>
      <c r="O326" s="104" t="s">
        <v>874</v>
      </c>
    </row>
    <row r="327" spans="1:16" s="104" customFormat="1" ht="20.399999999999999" hidden="1" x14ac:dyDescent="0.25">
      <c r="A327" s="121" t="s">
        <v>772</v>
      </c>
      <c r="B327" s="121" t="s">
        <v>427</v>
      </c>
      <c r="C327" s="122" t="s">
        <v>564</v>
      </c>
      <c r="D327" s="121" t="s">
        <v>429</v>
      </c>
      <c r="E327" s="123">
        <v>54</v>
      </c>
      <c r="F327" s="121" t="s">
        <v>253</v>
      </c>
      <c r="G327" s="121" t="s">
        <v>565</v>
      </c>
      <c r="H327" s="121" t="s">
        <v>565</v>
      </c>
      <c r="I327" s="121"/>
      <c r="J327" s="121" t="s">
        <v>416</v>
      </c>
      <c r="K327" s="122"/>
      <c r="L327" s="122" t="s">
        <v>431</v>
      </c>
      <c r="M327" s="102">
        <v>0</v>
      </c>
      <c r="N327" s="336">
        <f t="shared" si="4"/>
        <v>0</v>
      </c>
      <c r="O327" s="104" t="s">
        <v>874</v>
      </c>
    </row>
    <row r="328" spans="1:16" s="104" customFormat="1" ht="20.399999999999999" hidden="1" x14ac:dyDescent="0.25">
      <c r="A328" s="121" t="s">
        <v>773</v>
      </c>
      <c r="B328" s="121" t="s">
        <v>427</v>
      </c>
      <c r="C328" s="122" t="s">
        <v>564</v>
      </c>
      <c r="D328" s="121" t="s">
        <v>429</v>
      </c>
      <c r="E328" s="123">
        <v>54</v>
      </c>
      <c r="F328" s="121" t="s">
        <v>253</v>
      </c>
      <c r="G328" s="121" t="s">
        <v>565</v>
      </c>
      <c r="H328" s="121" t="s">
        <v>565</v>
      </c>
      <c r="I328" s="121"/>
      <c r="J328" s="121" t="s">
        <v>416</v>
      </c>
      <c r="K328" s="122"/>
      <c r="L328" s="122" t="s">
        <v>431</v>
      </c>
      <c r="M328" s="102">
        <v>0</v>
      </c>
      <c r="N328" s="336">
        <f t="shared" si="4"/>
        <v>0</v>
      </c>
      <c r="O328" s="104" t="s">
        <v>874</v>
      </c>
    </row>
    <row r="329" spans="1:16" s="104" customFormat="1" ht="20.399999999999999" hidden="1" x14ac:dyDescent="0.25">
      <c r="A329" s="121" t="s">
        <v>774</v>
      </c>
      <c r="B329" s="121" t="s">
        <v>427</v>
      </c>
      <c r="C329" s="122" t="s">
        <v>564</v>
      </c>
      <c r="D329" s="121" t="s">
        <v>429</v>
      </c>
      <c r="E329" s="123">
        <v>54</v>
      </c>
      <c r="F329" s="121" t="s">
        <v>253</v>
      </c>
      <c r="G329" s="121" t="s">
        <v>565</v>
      </c>
      <c r="H329" s="121" t="s">
        <v>565</v>
      </c>
      <c r="I329" s="121"/>
      <c r="J329" s="121" t="s">
        <v>416</v>
      </c>
      <c r="K329" s="122"/>
      <c r="L329" s="122" t="s">
        <v>431</v>
      </c>
      <c r="M329" s="102">
        <v>0</v>
      </c>
      <c r="N329" s="336">
        <f t="shared" si="4"/>
        <v>0</v>
      </c>
      <c r="O329" s="104" t="s">
        <v>874</v>
      </c>
    </row>
    <row r="330" spans="1:16" s="104" customFormat="1" ht="20.399999999999999" hidden="1" x14ac:dyDescent="0.25">
      <c r="A330" s="121" t="s">
        <v>775</v>
      </c>
      <c r="B330" s="121" t="s">
        <v>427</v>
      </c>
      <c r="C330" s="122" t="s">
        <v>570</v>
      </c>
      <c r="D330" s="121" t="s">
        <v>429</v>
      </c>
      <c r="E330" s="123">
        <v>54</v>
      </c>
      <c r="F330" s="121" t="s">
        <v>253</v>
      </c>
      <c r="G330" s="121" t="s">
        <v>565</v>
      </c>
      <c r="H330" s="121" t="s">
        <v>565</v>
      </c>
      <c r="I330" s="121"/>
      <c r="J330" s="121" t="s">
        <v>416</v>
      </c>
      <c r="K330" s="122"/>
      <c r="L330" s="122" t="s">
        <v>431</v>
      </c>
      <c r="M330" s="102">
        <v>0</v>
      </c>
      <c r="N330" s="336">
        <f t="shared" si="4"/>
        <v>0</v>
      </c>
      <c r="O330" s="104" t="s">
        <v>874</v>
      </c>
    </row>
    <row r="331" spans="1:16" s="104" customFormat="1" ht="20.399999999999999" hidden="1" x14ac:dyDescent="0.25">
      <c r="A331" s="121" t="s">
        <v>776</v>
      </c>
      <c r="B331" s="121" t="s">
        <v>427</v>
      </c>
      <c r="C331" s="122" t="s">
        <v>570</v>
      </c>
      <c r="D331" s="121" t="s">
        <v>429</v>
      </c>
      <c r="E331" s="123">
        <v>54</v>
      </c>
      <c r="F331" s="121" t="s">
        <v>253</v>
      </c>
      <c r="G331" s="121" t="s">
        <v>565</v>
      </c>
      <c r="H331" s="121" t="s">
        <v>565</v>
      </c>
      <c r="I331" s="121"/>
      <c r="J331" s="121" t="s">
        <v>416</v>
      </c>
      <c r="K331" s="122"/>
      <c r="L331" s="122" t="s">
        <v>431</v>
      </c>
      <c r="M331" s="102">
        <v>0</v>
      </c>
      <c r="N331" s="336">
        <f t="shared" si="4"/>
        <v>0</v>
      </c>
      <c r="O331" s="104" t="s">
        <v>874</v>
      </c>
    </row>
    <row r="332" spans="1:16" s="104" customFormat="1" ht="20.399999999999999" hidden="1" x14ac:dyDescent="0.25">
      <c r="A332" s="121" t="s">
        <v>777</v>
      </c>
      <c r="B332" s="121" t="s">
        <v>427</v>
      </c>
      <c r="C332" s="122" t="s">
        <v>570</v>
      </c>
      <c r="D332" s="121" t="s">
        <v>429</v>
      </c>
      <c r="E332" s="123">
        <v>54</v>
      </c>
      <c r="F332" s="121" t="s">
        <v>253</v>
      </c>
      <c r="G332" s="121" t="s">
        <v>565</v>
      </c>
      <c r="H332" s="121" t="s">
        <v>565</v>
      </c>
      <c r="I332" s="121"/>
      <c r="J332" s="121" t="s">
        <v>416</v>
      </c>
      <c r="K332" s="122"/>
      <c r="L332" s="122" t="s">
        <v>431</v>
      </c>
      <c r="M332" s="102">
        <v>0</v>
      </c>
      <c r="N332" s="336">
        <f t="shared" si="4"/>
        <v>0</v>
      </c>
      <c r="O332" s="104" t="s">
        <v>874</v>
      </c>
    </row>
    <row r="333" spans="1:16" s="104" customFormat="1" ht="20.399999999999999" hidden="1" x14ac:dyDescent="0.25">
      <c r="A333" s="121" t="s">
        <v>778</v>
      </c>
      <c r="B333" s="121" t="s">
        <v>427</v>
      </c>
      <c r="C333" s="122" t="s">
        <v>574</v>
      </c>
      <c r="D333" s="121" t="s">
        <v>429</v>
      </c>
      <c r="E333" s="123">
        <v>54</v>
      </c>
      <c r="F333" s="121" t="s">
        <v>253</v>
      </c>
      <c r="G333" s="121" t="s">
        <v>565</v>
      </c>
      <c r="H333" s="121" t="s">
        <v>565</v>
      </c>
      <c r="I333" s="121"/>
      <c r="J333" s="121" t="s">
        <v>416</v>
      </c>
      <c r="K333" s="122"/>
      <c r="L333" s="122" t="s">
        <v>575</v>
      </c>
      <c r="M333" s="102">
        <v>0</v>
      </c>
      <c r="N333" s="336">
        <f t="shared" ref="N333:N378" si="5">SUM(M333)*0.9684</f>
        <v>0</v>
      </c>
      <c r="O333" s="104" t="s">
        <v>874</v>
      </c>
    </row>
    <row r="334" spans="1:16" s="104" customFormat="1" ht="20.399999999999999" hidden="1" x14ac:dyDescent="0.25">
      <c r="A334" s="121" t="s">
        <v>779</v>
      </c>
      <c r="B334" s="121" t="s">
        <v>427</v>
      </c>
      <c r="C334" s="122" t="s">
        <v>574</v>
      </c>
      <c r="D334" s="121" t="s">
        <v>429</v>
      </c>
      <c r="E334" s="123">
        <v>54</v>
      </c>
      <c r="F334" s="121" t="s">
        <v>253</v>
      </c>
      <c r="G334" s="121" t="s">
        <v>565</v>
      </c>
      <c r="H334" s="121" t="s">
        <v>565</v>
      </c>
      <c r="I334" s="121"/>
      <c r="J334" s="121" t="s">
        <v>416</v>
      </c>
      <c r="K334" s="122"/>
      <c r="L334" s="122" t="s">
        <v>575</v>
      </c>
      <c r="M334" s="102">
        <v>0</v>
      </c>
      <c r="N334" s="336">
        <f t="shared" si="5"/>
        <v>0</v>
      </c>
      <c r="O334" s="104" t="s">
        <v>874</v>
      </c>
    </row>
    <row r="335" spans="1:16" s="104" customFormat="1" ht="20.399999999999999" hidden="1" x14ac:dyDescent="0.25">
      <c r="A335" s="121" t="s">
        <v>780</v>
      </c>
      <c r="B335" s="121" t="s">
        <v>427</v>
      </c>
      <c r="C335" s="122" t="s">
        <v>574</v>
      </c>
      <c r="D335" s="121" t="s">
        <v>429</v>
      </c>
      <c r="E335" s="123">
        <v>54</v>
      </c>
      <c r="F335" s="121" t="s">
        <v>253</v>
      </c>
      <c r="G335" s="121" t="s">
        <v>565</v>
      </c>
      <c r="H335" s="121" t="s">
        <v>565</v>
      </c>
      <c r="I335" s="121"/>
      <c r="J335" s="121" t="s">
        <v>416</v>
      </c>
      <c r="K335" s="122"/>
      <c r="L335" s="122" t="s">
        <v>575</v>
      </c>
      <c r="M335" s="102">
        <v>0</v>
      </c>
      <c r="N335" s="336">
        <f t="shared" si="5"/>
        <v>0</v>
      </c>
      <c r="O335" s="104" t="s">
        <v>874</v>
      </c>
    </row>
    <row r="336" spans="1:16" s="104" customFormat="1" ht="20.399999999999999" hidden="1" x14ac:dyDescent="0.25">
      <c r="A336" s="100" t="s">
        <v>781</v>
      </c>
      <c r="B336" s="100" t="s">
        <v>579</v>
      </c>
      <c r="C336" s="101" t="s">
        <v>580</v>
      </c>
      <c r="D336" s="100" t="s">
        <v>581</v>
      </c>
      <c r="E336" s="114">
        <v>54</v>
      </c>
      <c r="F336" s="101"/>
      <c r="G336" s="100" t="s">
        <v>254</v>
      </c>
      <c r="H336" s="100" t="s">
        <v>254</v>
      </c>
      <c r="I336" s="100" t="s">
        <v>255</v>
      </c>
      <c r="J336" s="100" t="s">
        <v>256</v>
      </c>
      <c r="K336" s="101"/>
      <c r="L336" s="101" t="s">
        <v>582</v>
      </c>
      <c r="M336" s="245">
        <v>609.07000000000005</v>
      </c>
      <c r="N336" s="245">
        <v>630.41999999999996</v>
      </c>
      <c r="O336" s="246" t="s">
        <v>1624</v>
      </c>
      <c r="P336" s="338"/>
    </row>
    <row r="337" spans="1:16" s="104" customFormat="1" ht="10.199999999999999" hidden="1" x14ac:dyDescent="0.25">
      <c r="A337" s="100" t="s">
        <v>782</v>
      </c>
      <c r="B337" s="100" t="s">
        <v>473</v>
      </c>
      <c r="C337" s="101" t="s">
        <v>474</v>
      </c>
      <c r="D337" s="113" t="s">
        <v>877</v>
      </c>
      <c r="E337" s="114">
        <v>54</v>
      </c>
      <c r="F337" s="101"/>
      <c r="G337" s="100" t="s">
        <v>254</v>
      </c>
      <c r="H337" s="100" t="s">
        <v>254</v>
      </c>
      <c r="I337" s="100"/>
      <c r="J337" s="100" t="s">
        <v>416</v>
      </c>
      <c r="K337" s="101"/>
      <c r="L337" s="101" t="s">
        <v>584</v>
      </c>
      <c r="M337" s="245">
        <v>209.34</v>
      </c>
      <c r="N337" s="336">
        <f t="shared" si="5"/>
        <v>202.72485600000002</v>
      </c>
      <c r="O337" s="338" t="s">
        <v>1378</v>
      </c>
    </row>
    <row r="338" spans="1:16" s="104" customFormat="1" ht="20.399999999999999" hidden="1" x14ac:dyDescent="0.25">
      <c r="A338" s="100" t="s">
        <v>783</v>
      </c>
      <c r="B338" s="100" t="s">
        <v>586</v>
      </c>
      <c r="C338" s="101" t="s">
        <v>435</v>
      </c>
      <c r="D338" s="100" t="s">
        <v>587</v>
      </c>
      <c r="E338" s="114">
        <v>44</v>
      </c>
      <c r="F338" s="101"/>
      <c r="G338" s="100" t="s">
        <v>254</v>
      </c>
      <c r="H338" s="100" t="s">
        <v>254</v>
      </c>
      <c r="I338" s="100"/>
      <c r="J338" s="101"/>
      <c r="K338" s="101"/>
      <c r="L338" s="101" t="s">
        <v>588</v>
      </c>
      <c r="M338" s="245">
        <v>543.91</v>
      </c>
      <c r="N338" s="245">
        <v>565.22</v>
      </c>
      <c r="O338" s="246" t="s">
        <v>1624</v>
      </c>
      <c r="P338" s="338"/>
    </row>
    <row r="339" spans="1:16" s="104" customFormat="1" ht="20.399999999999999" hidden="1" x14ac:dyDescent="0.25">
      <c r="A339" s="100" t="s">
        <v>784</v>
      </c>
      <c r="B339" s="100" t="s">
        <v>579</v>
      </c>
      <c r="C339" s="101" t="s">
        <v>590</v>
      </c>
      <c r="D339" s="100" t="s">
        <v>581</v>
      </c>
      <c r="E339" s="114">
        <v>54</v>
      </c>
      <c r="F339" s="101"/>
      <c r="G339" s="100" t="s">
        <v>254</v>
      </c>
      <c r="H339" s="100" t="s">
        <v>254</v>
      </c>
      <c r="I339" s="100" t="s">
        <v>255</v>
      </c>
      <c r="J339" s="100" t="s">
        <v>416</v>
      </c>
      <c r="K339" s="100" t="s">
        <v>257</v>
      </c>
      <c r="L339" s="101" t="s">
        <v>588</v>
      </c>
      <c r="M339" s="245">
        <v>573.15</v>
      </c>
      <c r="N339" s="245">
        <v>594.5</v>
      </c>
      <c r="O339" s="246" t="s">
        <v>1624</v>
      </c>
      <c r="P339" s="338"/>
    </row>
    <row r="340" spans="1:16" s="104" customFormat="1" ht="20.399999999999999" hidden="1" x14ac:dyDescent="0.25">
      <c r="A340" s="100" t="s">
        <v>785</v>
      </c>
      <c r="B340" s="100" t="s">
        <v>579</v>
      </c>
      <c r="C340" s="101" t="s">
        <v>592</v>
      </c>
      <c r="D340" s="100" t="s">
        <v>587</v>
      </c>
      <c r="E340" s="114">
        <v>54</v>
      </c>
      <c r="F340" s="101"/>
      <c r="G340" s="100" t="s">
        <v>254</v>
      </c>
      <c r="H340" s="100" t="s">
        <v>254</v>
      </c>
      <c r="I340" s="100"/>
      <c r="J340" s="100" t="s">
        <v>256</v>
      </c>
      <c r="K340" s="101"/>
      <c r="L340" s="101" t="s">
        <v>588</v>
      </c>
      <c r="M340" s="245">
        <v>583.63</v>
      </c>
      <c r="N340" s="245">
        <v>604.76</v>
      </c>
      <c r="O340" s="246" t="s">
        <v>1624</v>
      </c>
      <c r="P340" s="338"/>
    </row>
    <row r="341" spans="1:16" s="104" customFormat="1" ht="10.199999999999999" hidden="1" x14ac:dyDescent="0.25">
      <c r="A341" s="100" t="s">
        <v>786</v>
      </c>
      <c r="B341" s="100" t="s">
        <v>399</v>
      </c>
      <c r="C341" s="101" t="s">
        <v>594</v>
      </c>
      <c r="D341" s="113" t="s">
        <v>875</v>
      </c>
      <c r="E341" s="114">
        <v>54</v>
      </c>
      <c r="F341" s="101"/>
      <c r="G341" s="100" t="s">
        <v>254</v>
      </c>
      <c r="H341" s="100" t="s">
        <v>254</v>
      </c>
      <c r="I341" s="100"/>
      <c r="J341" s="101"/>
      <c r="K341" s="101"/>
      <c r="L341" s="101" t="s">
        <v>595</v>
      </c>
      <c r="M341" s="245">
        <v>188.3</v>
      </c>
      <c r="N341" s="336">
        <f t="shared" si="5"/>
        <v>182.34972000000002</v>
      </c>
      <c r="O341" s="338" t="s">
        <v>1378</v>
      </c>
    </row>
    <row r="342" spans="1:16" s="104" customFormat="1" ht="20.399999999999999" hidden="1" x14ac:dyDescent="0.25">
      <c r="A342" s="121" t="s">
        <v>787</v>
      </c>
      <c r="B342" s="121" t="s">
        <v>427</v>
      </c>
      <c r="C342" s="122" t="s">
        <v>597</v>
      </c>
      <c r="D342" s="121" t="s">
        <v>429</v>
      </c>
      <c r="E342" s="123">
        <v>54</v>
      </c>
      <c r="F342" s="121" t="s">
        <v>253</v>
      </c>
      <c r="G342" s="121" t="s">
        <v>565</v>
      </c>
      <c r="H342" s="121" t="s">
        <v>565</v>
      </c>
      <c r="I342" s="121"/>
      <c r="J342" s="121" t="s">
        <v>598</v>
      </c>
      <c r="K342" s="122"/>
      <c r="L342" s="122" t="s">
        <v>431</v>
      </c>
      <c r="M342" s="102">
        <v>0</v>
      </c>
      <c r="N342" s="336">
        <f t="shared" si="5"/>
        <v>0</v>
      </c>
      <c r="O342" s="104" t="s">
        <v>874</v>
      </c>
    </row>
    <row r="343" spans="1:16" s="104" customFormat="1" ht="20.399999999999999" hidden="1" x14ac:dyDescent="0.25">
      <c r="A343" s="100" t="s">
        <v>788</v>
      </c>
      <c r="B343" s="100" t="s">
        <v>579</v>
      </c>
      <c r="C343" s="101" t="s">
        <v>580</v>
      </c>
      <c r="D343" s="100" t="s">
        <v>600</v>
      </c>
      <c r="E343" s="114">
        <v>44</v>
      </c>
      <c r="F343" s="101"/>
      <c r="G343" s="100" t="s">
        <v>254</v>
      </c>
      <c r="H343" s="100" t="s">
        <v>254</v>
      </c>
      <c r="I343" s="100" t="s">
        <v>255</v>
      </c>
      <c r="J343" s="101"/>
      <c r="K343" s="101"/>
      <c r="L343" s="101" t="s">
        <v>601</v>
      </c>
      <c r="M343" s="245">
        <v>543.91</v>
      </c>
      <c r="N343" s="245">
        <v>565.22</v>
      </c>
      <c r="O343" s="246" t="s">
        <v>1624</v>
      </c>
      <c r="P343" s="338"/>
    </row>
    <row r="344" spans="1:16" s="104" customFormat="1" ht="20.399999999999999" hidden="1" x14ac:dyDescent="0.25">
      <c r="A344" s="100" t="s">
        <v>789</v>
      </c>
      <c r="B344" s="100" t="s">
        <v>362</v>
      </c>
      <c r="C344" s="101" t="s">
        <v>603</v>
      </c>
      <c r="D344" s="100" t="s">
        <v>604</v>
      </c>
      <c r="E344" s="114">
        <v>54</v>
      </c>
      <c r="F344" s="100" t="s">
        <v>253</v>
      </c>
      <c r="G344" s="100" t="s">
        <v>254</v>
      </c>
      <c r="H344" s="100" t="s">
        <v>254</v>
      </c>
      <c r="I344" s="100"/>
      <c r="J344" s="100" t="s">
        <v>416</v>
      </c>
      <c r="K344" s="101"/>
      <c r="L344" s="101" t="s">
        <v>605</v>
      </c>
      <c r="M344" s="245">
        <v>487.33</v>
      </c>
      <c r="N344" s="245">
        <v>508.32</v>
      </c>
      <c r="O344" s="246" t="s">
        <v>1622</v>
      </c>
      <c r="P344" s="338"/>
    </row>
    <row r="345" spans="1:16" s="104" customFormat="1" ht="20.399999999999999" hidden="1" x14ac:dyDescent="0.25">
      <c r="A345" s="100" t="s">
        <v>790</v>
      </c>
      <c r="B345" s="100" t="s">
        <v>362</v>
      </c>
      <c r="C345" s="101" t="s">
        <v>603</v>
      </c>
      <c r="D345" s="100" t="s">
        <v>604</v>
      </c>
      <c r="E345" s="114">
        <v>54</v>
      </c>
      <c r="F345" s="100" t="s">
        <v>253</v>
      </c>
      <c r="G345" s="100" t="s">
        <v>254</v>
      </c>
      <c r="H345" s="100" t="s">
        <v>254</v>
      </c>
      <c r="I345" s="100"/>
      <c r="J345" s="100" t="s">
        <v>416</v>
      </c>
      <c r="K345" s="101"/>
      <c r="L345" s="101" t="s">
        <v>605</v>
      </c>
      <c r="M345" s="245">
        <v>487.33</v>
      </c>
      <c r="N345" s="245">
        <v>508.32</v>
      </c>
      <c r="O345" s="246" t="s">
        <v>1622</v>
      </c>
      <c r="P345" s="338"/>
    </row>
    <row r="346" spans="1:16" s="104" customFormat="1" ht="20.399999999999999" hidden="1" x14ac:dyDescent="0.25">
      <c r="A346" s="100" t="s">
        <v>791</v>
      </c>
      <c r="B346" s="100" t="s">
        <v>579</v>
      </c>
      <c r="C346" s="101" t="s">
        <v>608</v>
      </c>
      <c r="D346" s="100" t="s">
        <v>600</v>
      </c>
      <c r="E346" s="114">
        <v>44</v>
      </c>
      <c r="F346" s="101"/>
      <c r="G346" s="100" t="s">
        <v>254</v>
      </c>
      <c r="H346" s="100" t="s">
        <v>254</v>
      </c>
      <c r="I346" s="100"/>
      <c r="J346" s="101"/>
      <c r="K346" s="101"/>
      <c r="L346" s="101" t="s">
        <v>609</v>
      </c>
      <c r="M346" s="245">
        <v>543.91</v>
      </c>
      <c r="N346" s="245">
        <v>565.22</v>
      </c>
      <c r="O346" s="246" t="s">
        <v>1624</v>
      </c>
      <c r="P346" s="338"/>
    </row>
    <row r="347" spans="1:16" s="104" customFormat="1" ht="11.4" hidden="1" customHeight="1" x14ac:dyDescent="0.25">
      <c r="A347" s="121" t="s">
        <v>792</v>
      </c>
      <c r="B347" s="121" t="s">
        <v>427</v>
      </c>
      <c r="C347" s="122" t="s">
        <v>611</v>
      </c>
      <c r="D347" s="121" t="s">
        <v>429</v>
      </c>
      <c r="E347" s="123">
        <v>54</v>
      </c>
      <c r="F347" s="121" t="s">
        <v>253</v>
      </c>
      <c r="G347" s="121" t="s">
        <v>565</v>
      </c>
      <c r="H347" s="121" t="s">
        <v>565</v>
      </c>
      <c r="I347" s="121"/>
      <c r="J347" s="121" t="s">
        <v>416</v>
      </c>
      <c r="K347" s="122"/>
      <c r="L347" s="122" t="s">
        <v>431</v>
      </c>
      <c r="M347" s="102">
        <v>0</v>
      </c>
      <c r="N347" s="336">
        <f t="shared" si="5"/>
        <v>0</v>
      </c>
      <c r="O347" s="104" t="s">
        <v>874</v>
      </c>
    </row>
    <row r="348" spans="1:16" s="104" customFormat="1" ht="11.4" hidden="1" customHeight="1" x14ac:dyDescent="0.25">
      <c r="A348" s="121" t="s">
        <v>793</v>
      </c>
      <c r="B348" s="121" t="s">
        <v>427</v>
      </c>
      <c r="C348" s="122" t="s">
        <v>611</v>
      </c>
      <c r="D348" s="121" t="s">
        <v>443</v>
      </c>
      <c r="E348" s="123">
        <v>54</v>
      </c>
      <c r="F348" s="121" t="s">
        <v>253</v>
      </c>
      <c r="G348" s="121" t="s">
        <v>565</v>
      </c>
      <c r="H348" s="121" t="s">
        <v>565</v>
      </c>
      <c r="I348" s="121"/>
      <c r="J348" s="122"/>
      <c r="K348" s="122"/>
      <c r="L348" s="122" t="s">
        <v>431</v>
      </c>
      <c r="M348" s="102">
        <v>0</v>
      </c>
      <c r="N348" s="336">
        <f t="shared" si="5"/>
        <v>0</v>
      </c>
      <c r="O348" s="104" t="s">
        <v>874</v>
      </c>
    </row>
    <row r="349" spans="1:16" s="104" customFormat="1" ht="20.399999999999999" hidden="1" x14ac:dyDescent="0.25">
      <c r="A349" s="100" t="s">
        <v>794</v>
      </c>
      <c r="B349" s="100" t="s">
        <v>579</v>
      </c>
      <c r="C349" s="101" t="s">
        <v>614</v>
      </c>
      <c r="D349" s="100" t="s">
        <v>581</v>
      </c>
      <c r="E349" s="114">
        <v>54</v>
      </c>
      <c r="F349" s="101"/>
      <c r="G349" s="100" t="s">
        <v>254</v>
      </c>
      <c r="H349" s="100" t="s">
        <v>254</v>
      </c>
      <c r="I349" s="100" t="s">
        <v>255</v>
      </c>
      <c r="J349" s="100" t="s">
        <v>416</v>
      </c>
      <c r="K349" s="101"/>
      <c r="L349" s="101" t="s">
        <v>609</v>
      </c>
      <c r="M349" s="245">
        <v>573.15</v>
      </c>
      <c r="N349" s="245">
        <v>594.5</v>
      </c>
      <c r="O349" s="246" t="s">
        <v>1624</v>
      </c>
      <c r="P349" s="338"/>
    </row>
    <row r="350" spans="1:16" s="104" customFormat="1" ht="11.4" hidden="1" customHeight="1" x14ac:dyDescent="0.25">
      <c r="A350" s="100" t="s">
        <v>795</v>
      </c>
      <c r="B350" s="100" t="s">
        <v>399</v>
      </c>
      <c r="C350" s="101" t="s">
        <v>594</v>
      </c>
      <c r="D350" s="113" t="s">
        <v>875</v>
      </c>
      <c r="E350" s="114">
        <v>54</v>
      </c>
      <c r="F350" s="101"/>
      <c r="G350" s="100" t="s">
        <v>254</v>
      </c>
      <c r="H350" s="100" t="s">
        <v>254</v>
      </c>
      <c r="I350" s="100"/>
      <c r="J350" s="101"/>
      <c r="K350" s="101"/>
      <c r="L350" s="101" t="s">
        <v>616</v>
      </c>
      <c r="M350" s="245">
        <v>188.3</v>
      </c>
      <c r="N350" s="336">
        <f t="shared" si="5"/>
        <v>182.34972000000002</v>
      </c>
      <c r="O350" s="338" t="s">
        <v>1378</v>
      </c>
    </row>
    <row r="351" spans="1:16" s="104" customFormat="1" ht="11.4" hidden="1" customHeight="1" x14ac:dyDescent="0.25">
      <c r="A351" s="100" t="s">
        <v>796</v>
      </c>
      <c r="B351" s="100" t="s">
        <v>473</v>
      </c>
      <c r="C351" s="101" t="s">
        <v>474</v>
      </c>
      <c r="D351" s="113" t="s">
        <v>877</v>
      </c>
      <c r="E351" s="114">
        <v>54</v>
      </c>
      <c r="F351" s="101"/>
      <c r="G351" s="100" t="s">
        <v>254</v>
      </c>
      <c r="H351" s="100" t="s">
        <v>254</v>
      </c>
      <c r="I351" s="100"/>
      <c r="J351" s="100" t="s">
        <v>416</v>
      </c>
      <c r="K351" s="101"/>
      <c r="L351" s="101" t="s">
        <v>618</v>
      </c>
      <c r="M351" s="245">
        <v>209.34</v>
      </c>
      <c r="N351" s="336">
        <f t="shared" si="5"/>
        <v>202.72485600000002</v>
      </c>
      <c r="O351" s="338" t="s">
        <v>1378</v>
      </c>
    </row>
    <row r="352" spans="1:16" s="104" customFormat="1" ht="20.399999999999999" hidden="1" x14ac:dyDescent="0.25">
      <c r="A352" s="100" t="s">
        <v>797</v>
      </c>
      <c r="B352" s="100" t="s">
        <v>579</v>
      </c>
      <c r="C352" s="101" t="s">
        <v>620</v>
      </c>
      <c r="D352" s="100" t="s">
        <v>581</v>
      </c>
      <c r="E352" s="114">
        <v>54</v>
      </c>
      <c r="F352" s="101"/>
      <c r="G352" s="100" t="s">
        <v>254</v>
      </c>
      <c r="H352" s="100" t="s">
        <v>254</v>
      </c>
      <c r="I352" s="100" t="s">
        <v>255</v>
      </c>
      <c r="J352" s="100" t="s">
        <v>416</v>
      </c>
      <c r="K352" s="100" t="s">
        <v>257</v>
      </c>
      <c r="L352" s="101" t="s">
        <v>609</v>
      </c>
      <c r="M352" s="245">
        <v>573.15</v>
      </c>
      <c r="N352" s="245">
        <v>594.5</v>
      </c>
      <c r="O352" s="246" t="s">
        <v>1624</v>
      </c>
      <c r="P352" s="338"/>
    </row>
    <row r="353" spans="1:15" s="104" customFormat="1" ht="11.4" hidden="1" customHeight="1" x14ac:dyDescent="0.25">
      <c r="A353" s="127" t="s">
        <v>798</v>
      </c>
      <c r="B353" s="127" t="s">
        <v>517</v>
      </c>
      <c r="C353" s="128" t="s">
        <v>518</v>
      </c>
      <c r="D353" s="127" t="s">
        <v>519</v>
      </c>
      <c r="E353" s="128"/>
      <c r="F353" s="128"/>
      <c r="G353" s="127" t="s">
        <v>520</v>
      </c>
      <c r="H353" s="127" t="s">
        <v>520</v>
      </c>
      <c r="I353" s="127"/>
      <c r="J353" s="128"/>
      <c r="K353" s="128"/>
      <c r="L353" s="128"/>
      <c r="M353" s="102">
        <v>0</v>
      </c>
      <c r="N353" s="336">
        <f t="shared" si="5"/>
        <v>0</v>
      </c>
      <c r="O353" s="104" t="s">
        <v>874</v>
      </c>
    </row>
    <row r="354" spans="1:15" s="104" customFormat="1" ht="11.4" hidden="1" customHeight="1" x14ac:dyDescent="0.25">
      <c r="A354" s="127" t="s">
        <v>799</v>
      </c>
      <c r="B354" s="127" t="s">
        <v>517</v>
      </c>
      <c r="C354" s="128" t="s">
        <v>518</v>
      </c>
      <c r="D354" s="127" t="s">
        <v>519</v>
      </c>
      <c r="E354" s="128"/>
      <c r="F354" s="128"/>
      <c r="G354" s="127" t="s">
        <v>520</v>
      </c>
      <c r="H354" s="127" t="s">
        <v>520</v>
      </c>
      <c r="I354" s="127"/>
      <c r="J354" s="128"/>
      <c r="K354" s="128"/>
      <c r="L354" s="128"/>
      <c r="M354" s="102">
        <v>0</v>
      </c>
      <c r="N354" s="336">
        <f t="shared" si="5"/>
        <v>0</v>
      </c>
      <c r="O354" s="104" t="s">
        <v>874</v>
      </c>
    </row>
    <row r="355" spans="1:15" s="104" customFormat="1" ht="11.4" hidden="1" customHeight="1" x14ac:dyDescent="0.25">
      <c r="A355" s="127" t="s">
        <v>800</v>
      </c>
      <c r="B355" s="127" t="s">
        <v>517</v>
      </c>
      <c r="C355" s="128" t="s">
        <v>518</v>
      </c>
      <c r="D355" s="127" t="s">
        <v>519</v>
      </c>
      <c r="E355" s="128"/>
      <c r="F355" s="128"/>
      <c r="G355" s="127" t="s">
        <v>520</v>
      </c>
      <c r="H355" s="127" t="s">
        <v>520</v>
      </c>
      <c r="I355" s="127"/>
      <c r="J355" s="128"/>
      <c r="K355" s="128"/>
      <c r="L355" s="128"/>
      <c r="M355" s="102">
        <v>0</v>
      </c>
      <c r="N355" s="336">
        <f t="shared" si="5"/>
        <v>0</v>
      </c>
      <c r="O355" s="104" t="s">
        <v>874</v>
      </c>
    </row>
    <row r="356" spans="1:15" s="104" customFormat="1" ht="11.4" hidden="1" customHeight="1" x14ac:dyDescent="0.25">
      <c r="A356" s="127" t="s">
        <v>801</v>
      </c>
      <c r="B356" s="127" t="s">
        <v>517</v>
      </c>
      <c r="C356" s="128" t="s">
        <v>518</v>
      </c>
      <c r="D356" s="127" t="s">
        <v>519</v>
      </c>
      <c r="E356" s="128"/>
      <c r="F356" s="128"/>
      <c r="G356" s="127" t="s">
        <v>520</v>
      </c>
      <c r="H356" s="127" t="s">
        <v>520</v>
      </c>
      <c r="I356" s="127"/>
      <c r="J356" s="128"/>
      <c r="K356" s="128"/>
      <c r="L356" s="128"/>
      <c r="M356" s="102">
        <v>0</v>
      </c>
      <c r="N356" s="336">
        <f t="shared" si="5"/>
        <v>0</v>
      </c>
      <c r="O356" s="104" t="s">
        <v>874</v>
      </c>
    </row>
    <row r="357" spans="1:15" s="104" customFormat="1" ht="11.4" hidden="1" customHeight="1" x14ac:dyDescent="0.25">
      <c r="A357" s="127" t="s">
        <v>802</v>
      </c>
      <c r="B357" s="127" t="s">
        <v>517</v>
      </c>
      <c r="C357" s="128" t="s">
        <v>518</v>
      </c>
      <c r="D357" s="127" t="s">
        <v>519</v>
      </c>
      <c r="E357" s="128"/>
      <c r="F357" s="128"/>
      <c r="G357" s="127" t="s">
        <v>520</v>
      </c>
      <c r="H357" s="127" t="s">
        <v>520</v>
      </c>
      <c r="I357" s="127"/>
      <c r="J357" s="128"/>
      <c r="K357" s="128"/>
      <c r="L357" s="128"/>
      <c r="M357" s="102">
        <v>0</v>
      </c>
      <c r="N357" s="336">
        <f t="shared" si="5"/>
        <v>0</v>
      </c>
      <c r="O357" s="104" t="s">
        <v>874</v>
      </c>
    </row>
    <row r="358" spans="1:15" s="104" customFormat="1" ht="11.4" hidden="1" customHeight="1" x14ac:dyDescent="0.25">
      <c r="A358" s="127" t="s">
        <v>803</v>
      </c>
      <c r="B358" s="132" t="s">
        <v>517</v>
      </c>
      <c r="C358" s="133" t="s">
        <v>518</v>
      </c>
      <c r="D358" s="127" t="s">
        <v>519</v>
      </c>
      <c r="E358" s="128"/>
      <c r="F358" s="133"/>
      <c r="G358" s="127" t="s">
        <v>520</v>
      </c>
      <c r="H358" s="127" t="s">
        <v>520</v>
      </c>
      <c r="I358" s="132"/>
      <c r="J358" s="133"/>
      <c r="K358" s="133"/>
      <c r="L358" s="128"/>
      <c r="M358" s="102">
        <v>0</v>
      </c>
      <c r="N358" s="336">
        <f t="shared" si="5"/>
        <v>0</v>
      </c>
      <c r="O358" s="104" t="s">
        <v>874</v>
      </c>
    </row>
    <row r="359" spans="1:15" s="104" customFormat="1" ht="11.4" hidden="1" customHeight="1" x14ac:dyDescent="0.25">
      <c r="A359" s="127" t="s">
        <v>804</v>
      </c>
      <c r="B359" s="127" t="s">
        <v>517</v>
      </c>
      <c r="C359" s="128" t="s">
        <v>518</v>
      </c>
      <c r="D359" s="127" t="s">
        <v>519</v>
      </c>
      <c r="E359" s="128"/>
      <c r="F359" s="128"/>
      <c r="G359" s="127" t="s">
        <v>520</v>
      </c>
      <c r="H359" s="127" t="s">
        <v>520</v>
      </c>
      <c r="I359" s="127"/>
      <c r="J359" s="128"/>
      <c r="K359" s="128"/>
      <c r="L359" s="128"/>
      <c r="M359" s="102">
        <v>0</v>
      </c>
      <c r="N359" s="336">
        <f t="shared" si="5"/>
        <v>0</v>
      </c>
      <c r="O359" s="104" t="s">
        <v>874</v>
      </c>
    </row>
    <row r="360" spans="1:15" s="104" customFormat="1" ht="11.4" hidden="1" customHeight="1" x14ac:dyDescent="0.25">
      <c r="A360" s="127" t="s">
        <v>805</v>
      </c>
      <c r="B360" s="127" t="s">
        <v>517</v>
      </c>
      <c r="C360" s="128" t="s">
        <v>518</v>
      </c>
      <c r="D360" s="127" t="s">
        <v>519</v>
      </c>
      <c r="E360" s="128"/>
      <c r="F360" s="128"/>
      <c r="G360" s="127" t="s">
        <v>520</v>
      </c>
      <c r="H360" s="127" t="s">
        <v>520</v>
      </c>
      <c r="I360" s="127"/>
      <c r="J360" s="128"/>
      <c r="K360" s="128"/>
      <c r="L360" s="128"/>
      <c r="M360" s="102">
        <v>0</v>
      </c>
      <c r="N360" s="336">
        <f t="shared" si="5"/>
        <v>0</v>
      </c>
      <c r="O360" s="104" t="s">
        <v>874</v>
      </c>
    </row>
    <row r="361" spans="1:15" s="104" customFormat="1" ht="11.4" hidden="1" customHeight="1" x14ac:dyDescent="0.25">
      <c r="A361" s="127" t="s">
        <v>806</v>
      </c>
      <c r="B361" s="127" t="s">
        <v>517</v>
      </c>
      <c r="C361" s="128" t="s">
        <v>518</v>
      </c>
      <c r="D361" s="127" t="s">
        <v>519</v>
      </c>
      <c r="E361" s="128"/>
      <c r="F361" s="128"/>
      <c r="G361" s="127" t="s">
        <v>520</v>
      </c>
      <c r="H361" s="127" t="s">
        <v>520</v>
      </c>
      <c r="I361" s="127"/>
      <c r="J361" s="128"/>
      <c r="K361" s="128"/>
      <c r="L361" s="128"/>
      <c r="M361" s="102">
        <v>0</v>
      </c>
      <c r="N361" s="336">
        <f t="shared" si="5"/>
        <v>0</v>
      </c>
      <c r="O361" s="104" t="s">
        <v>874</v>
      </c>
    </row>
    <row r="362" spans="1:15" s="104" customFormat="1" ht="11.4" hidden="1" customHeight="1" x14ac:dyDescent="0.25">
      <c r="A362" s="127" t="s">
        <v>807</v>
      </c>
      <c r="B362" s="127" t="s">
        <v>517</v>
      </c>
      <c r="C362" s="128" t="s">
        <v>518</v>
      </c>
      <c r="D362" s="127" t="s">
        <v>519</v>
      </c>
      <c r="E362" s="128"/>
      <c r="F362" s="128"/>
      <c r="G362" s="127" t="s">
        <v>520</v>
      </c>
      <c r="H362" s="127" t="s">
        <v>520</v>
      </c>
      <c r="I362" s="127"/>
      <c r="J362" s="128"/>
      <c r="K362" s="128"/>
      <c r="L362" s="128"/>
      <c r="M362" s="102">
        <v>0</v>
      </c>
      <c r="N362" s="336">
        <f t="shared" si="5"/>
        <v>0</v>
      </c>
      <c r="O362" s="104" t="s">
        <v>874</v>
      </c>
    </row>
    <row r="363" spans="1:15" s="104" customFormat="1" ht="11.4" hidden="1" customHeight="1" x14ac:dyDescent="0.25">
      <c r="A363" s="127" t="s">
        <v>808</v>
      </c>
      <c r="B363" s="127" t="s">
        <v>517</v>
      </c>
      <c r="C363" s="128" t="s">
        <v>518</v>
      </c>
      <c r="D363" s="127" t="s">
        <v>519</v>
      </c>
      <c r="E363" s="128"/>
      <c r="F363" s="128"/>
      <c r="G363" s="127" t="s">
        <v>520</v>
      </c>
      <c r="H363" s="127" t="s">
        <v>520</v>
      </c>
      <c r="I363" s="127"/>
      <c r="J363" s="128"/>
      <c r="K363" s="128"/>
      <c r="L363" s="128"/>
      <c r="M363" s="102">
        <v>0</v>
      </c>
      <c r="N363" s="336">
        <f t="shared" si="5"/>
        <v>0</v>
      </c>
      <c r="O363" s="104" t="s">
        <v>874</v>
      </c>
    </row>
    <row r="364" spans="1:15" s="104" customFormat="1" ht="11.4" hidden="1" customHeight="1" x14ac:dyDescent="0.25">
      <c r="A364" s="127" t="s">
        <v>809</v>
      </c>
      <c r="B364" s="127" t="s">
        <v>517</v>
      </c>
      <c r="C364" s="128" t="s">
        <v>518</v>
      </c>
      <c r="D364" s="127" t="s">
        <v>519</v>
      </c>
      <c r="E364" s="128"/>
      <c r="F364" s="128"/>
      <c r="G364" s="127" t="s">
        <v>520</v>
      </c>
      <c r="H364" s="127" t="s">
        <v>520</v>
      </c>
      <c r="I364" s="127"/>
      <c r="J364" s="128"/>
      <c r="K364" s="128"/>
      <c r="L364" s="128"/>
      <c r="M364" s="102">
        <v>0</v>
      </c>
      <c r="N364" s="336">
        <f t="shared" si="5"/>
        <v>0</v>
      </c>
      <c r="O364" s="104" t="s">
        <v>874</v>
      </c>
    </row>
    <row r="365" spans="1:15" s="104" customFormat="1" ht="11.4" hidden="1" customHeight="1" x14ac:dyDescent="0.25">
      <c r="A365" s="127" t="s">
        <v>810</v>
      </c>
      <c r="B365" s="127" t="s">
        <v>517</v>
      </c>
      <c r="C365" s="128" t="s">
        <v>518</v>
      </c>
      <c r="D365" s="127" t="s">
        <v>519</v>
      </c>
      <c r="E365" s="128"/>
      <c r="F365" s="128"/>
      <c r="G365" s="127" t="s">
        <v>520</v>
      </c>
      <c r="H365" s="127" t="s">
        <v>520</v>
      </c>
      <c r="I365" s="127"/>
      <c r="J365" s="128"/>
      <c r="K365" s="128"/>
      <c r="L365" s="128"/>
      <c r="M365" s="102">
        <v>0</v>
      </c>
      <c r="N365" s="336">
        <f t="shared" si="5"/>
        <v>0</v>
      </c>
      <c r="O365" s="104" t="s">
        <v>874</v>
      </c>
    </row>
    <row r="366" spans="1:15" s="104" customFormat="1" ht="11.4" hidden="1" customHeight="1" x14ac:dyDescent="0.25">
      <c r="A366" s="127" t="s">
        <v>811</v>
      </c>
      <c r="B366" s="127" t="s">
        <v>517</v>
      </c>
      <c r="C366" s="128" t="s">
        <v>518</v>
      </c>
      <c r="D366" s="127" t="s">
        <v>519</v>
      </c>
      <c r="E366" s="128"/>
      <c r="F366" s="128"/>
      <c r="G366" s="127" t="s">
        <v>520</v>
      </c>
      <c r="H366" s="127" t="s">
        <v>520</v>
      </c>
      <c r="I366" s="127"/>
      <c r="J366" s="128"/>
      <c r="K366" s="128"/>
      <c r="L366" s="128"/>
      <c r="M366" s="102">
        <v>0</v>
      </c>
      <c r="N366" s="336">
        <f t="shared" si="5"/>
        <v>0</v>
      </c>
      <c r="O366" s="104" t="s">
        <v>874</v>
      </c>
    </row>
    <row r="367" spans="1:15" s="104" customFormat="1" ht="11.4" hidden="1" customHeight="1" x14ac:dyDescent="0.25">
      <c r="A367" s="115" t="s">
        <v>812</v>
      </c>
      <c r="B367" s="115" t="s">
        <v>403</v>
      </c>
      <c r="C367" s="116" t="s">
        <v>765</v>
      </c>
      <c r="D367" s="117" t="s">
        <v>845</v>
      </c>
      <c r="E367" s="115" t="s">
        <v>405</v>
      </c>
      <c r="F367" s="116"/>
      <c r="G367" s="115" t="s">
        <v>414</v>
      </c>
      <c r="H367" s="115" t="s">
        <v>415</v>
      </c>
      <c r="I367" s="115"/>
      <c r="J367" s="116"/>
      <c r="K367" s="116"/>
      <c r="L367" s="116" t="s">
        <v>766</v>
      </c>
      <c r="M367" s="102">
        <v>0</v>
      </c>
      <c r="N367" s="336">
        <f t="shared" si="5"/>
        <v>0</v>
      </c>
      <c r="O367" s="104" t="s">
        <v>874</v>
      </c>
    </row>
    <row r="368" spans="1:15" s="104" customFormat="1" ht="11.4" hidden="1" customHeight="1" x14ac:dyDescent="0.25">
      <c r="A368" s="115" t="s">
        <v>813</v>
      </c>
      <c r="B368" s="115" t="s">
        <v>403</v>
      </c>
      <c r="C368" s="116" t="s">
        <v>765</v>
      </c>
      <c r="D368" s="117" t="s">
        <v>846</v>
      </c>
      <c r="E368" s="115" t="s">
        <v>405</v>
      </c>
      <c r="F368" s="116"/>
      <c r="G368" s="115" t="s">
        <v>414</v>
      </c>
      <c r="H368" s="115" t="s">
        <v>415</v>
      </c>
      <c r="I368" s="115"/>
      <c r="J368" s="116"/>
      <c r="K368" s="116"/>
      <c r="L368" s="116" t="s">
        <v>766</v>
      </c>
      <c r="M368" s="102">
        <v>0</v>
      </c>
      <c r="N368" s="336">
        <f t="shared" si="5"/>
        <v>0</v>
      </c>
      <c r="O368" s="104" t="s">
        <v>874</v>
      </c>
    </row>
    <row r="369" spans="1:15" s="104" customFormat="1" ht="11.4" hidden="1" customHeight="1" x14ac:dyDescent="0.25">
      <c r="A369" s="115" t="s">
        <v>814</v>
      </c>
      <c r="B369" s="115" t="s">
        <v>403</v>
      </c>
      <c r="C369" s="116" t="s">
        <v>768</v>
      </c>
      <c r="D369" s="117" t="s">
        <v>846</v>
      </c>
      <c r="E369" s="115" t="s">
        <v>405</v>
      </c>
      <c r="F369" s="116"/>
      <c r="G369" s="115" t="s">
        <v>414</v>
      </c>
      <c r="H369" s="115" t="s">
        <v>415</v>
      </c>
      <c r="I369" s="115"/>
      <c r="J369" s="116"/>
      <c r="K369" s="116"/>
      <c r="L369" s="116" t="s">
        <v>766</v>
      </c>
      <c r="M369" s="102">
        <v>0</v>
      </c>
      <c r="N369" s="336">
        <f t="shared" si="5"/>
        <v>0</v>
      </c>
      <c r="O369" s="104" t="s">
        <v>874</v>
      </c>
    </row>
    <row r="370" spans="1:15" s="104" customFormat="1" ht="11.4" hidden="1" customHeight="1" x14ac:dyDescent="0.25">
      <c r="A370" s="115" t="s">
        <v>815</v>
      </c>
      <c r="B370" s="115" t="s">
        <v>403</v>
      </c>
      <c r="C370" s="116" t="s">
        <v>768</v>
      </c>
      <c r="D370" s="117" t="s">
        <v>847</v>
      </c>
      <c r="E370" s="115" t="s">
        <v>405</v>
      </c>
      <c r="F370" s="116"/>
      <c r="G370" s="115" t="s">
        <v>414</v>
      </c>
      <c r="H370" s="115" t="s">
        <v>415</v>
      </c>
      <c r="I370" s="115"/>
      <c r="J370" s="116"/>
      <c r="K370" s="116"/>
      <c r="L370" s="116" t="s">
        <v>766</v>
      </c>
      <c r="M370" s="102">
        <v>0</v>
      </c>
      <c r="N370" s="336">
        <f t="shared" si="5"/>
        <v>0</v>
      </c>
      <c r="O370" s="104" t="s">
        <v>874</v>
      </c>
    </row>
    <row r="371" spans="1:15" s="104" customFormat="1" ht="11.4" hidden="1" customHeight="1" x14ac:dyDescent="0.25">
      <c r="A371" s="115" t="s">
        <v>816</v>
      </c>
      <c r="B371" s="115" t="s">
        <v>403</v>
      </c>
      <c r="C371" s="116" t="s">
        <v>768</v>
      </c>
      <c r="D371" s="117" t="s">
        <v>847</v>
      </c>
      <c r="E371" s="115" t="s">
        <v>405</v>
      </c>
      <c r="F371" s="116"/>
      <c r="G371" s="115" t="s">
        <v>414</v>
      </c>
      <c r="H371" s="115" t="s">
        <v>415</v>
      </c>
      <c r="I371" s="115"/>
      <c r="J371" s="116"/>
      <c r="K371" s="116"/>
      <c r="L371" s="116" t="s">
        <v>766</v>
      </c>
      <c r="M371" s="102">
        <v>0</v>
      </c>
      <c r="N371" s="336">
        <f t="shared" si="5"/>
        <v>0</v>
      </c>
      <c r="O371" s="104" t="s">
        <v>874</v>
      </c>
    </row>
    <row r="372" spans="1:15" s="104" customFormat="1" ht="11.4" hidden="1" customHeight="1" x14ac:dyDescent="0.25">
      <c r="A372" s="115" t="s">
        <v>817</v>
      </c>
      <c r="B372" s="115" t="s">
        <v>403</v>
      </c>
      <c r="C372" s="116" t="s">
        <v>818</v>
      </c>
      <c r="D372" s="117" t="s">
        <v>848</v>
      </c>
      <c r="E372" s="115" t="s">
        <v>405</v>
      </c>
      <c r="F372" s="116"/>
      <c r="G372" s="115" t="s">
        <v>414</v>
      </c>
      <c r="H372" s="115" t="s">
        <v>415</v>
      </c>
      <c r="I372" s="115"/>
      <c r="J372" s="116"/>
      <c r="K372" s="116"/>
      <c r="L372" s="134" t="s">
        <v>849</v>
      </c>
      <c r="M372" s="102">
        <v>0</v>
      </c>
      <c r="N372" s="336">
        <f t="shared" si="5"/>
        <v>0</v>
      </c>
      <c r="O372" s="104" t="s">
        <v>874</v>
      </c>
    </row>
    <row r="373" spans="1:15" s="104" customFormat="1" ht="11.4" hidden="1" customHeight="1" x14ac:dyDescent="0.25">
      <c r="A373" s="115" t="s">
        <v>819</v>
      </c>
      <c r="B373" s="115" t="s">
        <v>403</v>
      </c>
      <c r="C373" s="116" t="s">
        <v>820</v>
      </c>
      <c r="D373" s="117" t="s">
        <v>850</v>
      </c>
      <c r="E373" s="115" t="s">
        <v>405</v>
      </c>
      <c r="F373" s="116"/>
      <c r="G373" s="115" t="s">
        <v>414</v>
      </c>
      <c r="H373" s="115" t="s">
        <v>821</v>
      </c>
      <c r="I373" s="115"/>
      <c r="J373" s="116"/>
      <c r="K373" s="116"/>
      <c r="L373" s="116" t="s">
        <v>822</v>
      </c>
      <c r="M373" s="102">
        <v>0</v>
      </c>
      <c r="N373" s="336">
        <f t="shared" si="5"/>
        <v>0</v>
      </c>
      <c r="O373" s="104" t="s">
        <v>874</v>
      </c>
    </row>
    <row r="374" spans="1:15" s="104" customFormat="1" ht="11.4" hidden="1" customHeight="1" x14ac:dyDescent="0.25">
      <c r="A374" s="115" t="s">
        <v>823</v>
      </c>
      <c r="B374" s="115" t="s">
        <v>403</v>
      </c>
      <c r="C374" s="116" t="s">
        <v>824</v>
      </c>
      <c r="D374" s="117" t="s">
        <v>851</v>
      </c>
      <c r="E374" s="115" t="s">
        <v>405</v>
      </c>
      <c r="F374" s="116"/>
      <c r="G374" s="115" t="s">
        <v>414</v>
      </c>
      <c r="H374" s="115" t="s">
        <v>821</v>
      </c>
      <c r="I374" s="115"/>
      <c r="J374" s="116"/>
      <c r="K374" s="116"/>
      <c r="L374" s="116" t="s">
        <v>822</v>
      </c>
      <c r="M374" s="102">
        <v>0</v>
      </c>
      <c r="N374" s="336">
        <f t="shared" si="5"/>
        <v>0</v>
      </c>
      <c r="O374" s="104" t="s">
        <v>874</v>
      </c>
    </row>
    <row r="375" spans="1:15" s="104" customFormat="1" ht="11.4" hidden="1" customHeight="1" x14ac:dyDescent="0.25">
      <c r="A375" s="115" t="s">
        <v>825</v>
      </c>
      <c r="B375" s="115" t="s">
        <v>403</v>
      </c>
      <c r="C375" s="116" t="s">
        <v>826</v>
      </c>
      <c r="D375" s="117" t="s">
        <v>852</v>
      </c>
      <c r="E375" s="115" t="s">
        <v>405</v>
      </c>
      <c r="F375" s="116"/>
      <c r="G375" s="115" t="s">
        <v>827</v>
      </c>
      <c r="H375" s="115" t="s">
        <v>827</v>
      </c>
      <c r="I375" s="115"/>
      <c r="J375" s="116"/>
      <c r="K375" s="116"/>
      <c r="L375" s="116" t="s">
        <v>822</v>
      </c>
      <c r="M375" s="102">
        <v>0</v>
      </c>
      <c r="N375" s="336">
        <f t="shared" si="5"/>
        <v>0</v>
      </c>
      <c r="O375" s="104" t="s">
        <v>874</v>
      </c>
    </row>
    <row r="376" spans="1:15" s="104" customFormat="1" ht="11.4" hidden="1" customHeight="1" x14ac:dyDescent="0.25">
      <c r="A376" s="115" t="s">
        <v>828</v>
      </c>
      <c r="B376" s="115" t="s">
        <v>403</v>
      </c>
      <c r="C376" s="116" t="s">
        <v>829</v>
      </c>
      <c r="D376" s="117" t="s">
        <v>852</v>
      </c>
      <c r="E376" s="115" t="s">
        <v>405</v>
      </c>
      <c r="F376" s="115" t="s">
        <v>498</v>
      </c>
      <c r="G376" s="115" t="s">
        <v>827</v>
      </c>
      <c r="H376" s="115" t="s">
        <v>827</v>
      </c>
      <c r="I376" s="115"/>
      <c r="J376" s="116"/>
      <c r="K376" s="116"/>
      <c r="L376" s="116" t="s">
        <v>822</v>
      </c>
      <c r="M376" s="102">
        <v>0</v>
      </c>
      <c r="N376" s="336">
        <f t="shared" si="5"/>
        <v>0</v>
      </c>
      <c r="O376" s="104" t="s">
        <v>874</v>
      </c>
    </row>
    <row r="377" spans="1:15" s="104" customFormat="1" ht="11.4" hidden="1" customHeight="1" x14ac:dyDescent="0.25">
      <c r="A377" s="115" t="s">
        <v>830</v>
      </c>
      <c r="B377" s="115" t="s">
        <v>403</v>
      </c>
      <c r="C377" s="116" t="s">
        <v>824</v>
      </c>
      <c r="D377" s="117" t="s">
        <v>853</v>
      </c>
      <c r="E377" s="115" t="s">
        <v>405</v>
      </c>
      <c r="F377" s="116"/>
      <c r="G377" s="115" t="s">
        <v>414</v>
      </c>
      <c r="H377" s="115" t="s">
        <v>821</v>
      </c>
      <c r="I377" s="115"/>
      <c r="J377" s="116"/>
      <c r="K377" s="116"/>
      <c r="L377" s="116" t="s">
        <v>822</v>
      </c>
      <c r="M377" s="102">
        <v>0</v>
      </c>
      <c r="N377" s="336">
        <f t="shared" si="5"/>
        <v>0</v>
      </c>
      <c r="O377" s="104" t="s">
        <v>874</v>
      </c>
    </row>
    <row r="378" spans="1:15" s="104" customFormat="1" ht="11.4" hidden="1" customHeight="1" x14ac:dyDescent="0.25">
      <c r="A378" s="117" t="s">
        <v>854</v>
      </c>
      <c r="B378" s="117" t="s">
        <v>855</v>
      </c>
      <c r="C378" s="134" t="s">
        <v>856</v>
      </c>
      <c r="D378" s="117" t="s">
        <v>857</v>
      </c>
      <c r="E378" s="117" t="s">
        <v>858</v>
      </c>
      <c r="F378" s="116"/>
      <c r="G378" s="117" t="s">
        <v>859</v>
      </c>
      <c r="H378" s="117" t="s">
        <v>860</v>
      </c>
      <c r="I378" s="115"/>
      <c r="J378" s="116"/>
      <c r="K378" s="116"/>
      <c r="L378" s="134" t="s">
        <v>861</v>
      </c>
      <c r="M378" s="102">
        <v>0</v>
      </c>
      <c r="N378" s="336">
        <f t="shared" si="5"/>
        <v>0</v>
      </c>
      <c r="O378" s="104" t="s">
        <v>874</v>
      </c>
    </row>
    <row r="379" spans="1:15" s="138" customFormat="1" hidden="1" x14ac:dyDescent="0.25">
      <c r="A379" s="135"/>
      <c r="B379" s="135" t="s">
        <v>62</v>
      </c>
      <c r="C379" s="135"/>
      <c r="D379" s="135"/>
      <c r="E379" s="135"/>
      <c r="F379" s="135"/>
      <c r="G379" s="136"/>
      <c r="H379" s="136"/>
      <c r="I379" s="136"/>
      <c r="J379" s="135"/>
      <c r="K379" s="135"/>
      <c r="L379" s="135"/>
      <c r="M379" s="137">
        <f>SUM(M12:M378)</f>
        <v>56779.260000000089</v>
      </c>
      <c r="N379" s="137">
        <f>SUM(N12:N378)</f>
        <v>59330.753247999994</v>
      </c>
    </row>
    <row r="381" spans="1:15" x14ac:dyDescent="0.25">
      <c r="D381" s="97" t="s">
        <v>876</v>
      </c>
    </row>
  </sheetData>
  <autoFilter ref="A11:O379" xr:uid="{BF164A28-0C67-4CD3-97AC-18A4464D588D}">
    <filterColumn colId="1">
      <filters>
        <filter val="A1"/>
      </filters>
    </filterColumn>
    <filterColumn colId="13">
      <filters>
        <filter val="483.86"/>
      </filters>
    </filterColumn>
  </autoFilter>
  <mergeCells count="13">
    <mergeCell ref="E4:G10"/>
    <mergeCell ref="I4:K10"/>
    <mergeCell ref="L5:L10"/>
    <mergeCell ref="A1:K1"/>
    <mergeCell ref="L1:L4"/>
    <mergeCell ref="B2:D2"/>
    <mergeCell ref="F2:K2"/>
    <mergeCell ref="C3:D3"/>
    <mergeCell ref="E3:G3"/>
    <mergeCell ref="H3:K3"/>
    <mergeCell ref="A4:A10"/>
    <mergeCell ref="B4:B10"/>
    <mergeCell ref="C4:D10"/>
  </mergeCells>
  <hyperlinks>
    <hyperlink ref="L5" r:id="rId1" display="http://www.buckleygrayyeoman.com/" xr:uid="{22CB1075-1D40-418E-9C7F-59BADFCC4D38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692D4-544B-4B01-B161-349CC5CCD13E}">
  <sheetPr filterMode="1">
    <pageSetUpPr fitToPage="1"/>
  </sheetPr>
  <dimension ref="A1:O381"/>
  <sheetViews>
    <sheetView topLeftCell="A11" workbookViewId="0">
      <selection activeCell="N12" sqref="N12"/>
    </sheetView>
  </sheetViews>
  <sheetFormatPr defaultColWidth="9.109375" defaultRowHeight="13.2" x14ac:dyDescent="0.25"/>
  <cols>
    <col min="1" max="2" width="9" style="77" customWidth="1"/>
    <col min="3" max="3" width="24.5546875" style="77" bestFit="1" customWidth="1"/>
    <col min="4" max="4" width="21.6640625" style="77" bestFit="1" customWidth="1"/>
    <col min="5" max="5" width="9.88671875" style="77" customWidth="1"/>
    <col min="6" max="6" width="10.88671875" style="77" customWidth="1"/>
    <col min="7" max="8" width="15" style="87" customWidth="1"/>
    <col min="9" max="9" width="10.44140625" style="87" customWidth="1"/>
    <col min="10" max="10" width="7" style="77" customWidth="1"/>
    <col min="11" max="11" width="9.33203125" style="77" customWidth="1"/>
    <col min="12" max="12" width="40.6640625" style="77" customWidth="1"/>
    <col min="13" max="13" width="0" style="98" hidden="1" customWidth="1"/>
    <col min="14" max="14" width="9.109375" style="98"/>
    <col min="15" max="15" width="28.88671875" style="77" customWidth="1"/>
    <col min="16" max="16384" width="9.109375" style="77"/>
  </cols>
  <sheetData>
    <row r="1" spans="1:15" ht="27.9" customHeight="1" x14ac:dyDescent="0.25">
      <c r="A1" s="408" t="s">
        <v>214</v>
      </c>
      <c r="B1" s="409"/>
      <c r="C1" s="409"/>
      <c r="D1" s="409"/>
      <c r="E1" s="409"/>
      <c r="F1" s="409"/>
      <c r="G1" s="409"/>
      <c r="H1" s="409"/>
      <c r="I1" s="409"/>
      <c r="J1" s="409"/>
      <c r="K1" s="410"/>
      <c r="L1" s="411"/>
    </row>
    <row r="2" spans="1:15" ht="12.75" customHeight="1" x14ac:dyDescent="0.25">
      <c r="A2" s="78" t="s">
        <v>215</v>
      </c>
      <c r="B2" s="414" t="s">
        <v>216</v>
      </c>
      <c r="C2" s="415"/>
      <c r="D2" s="416"/>
      <c r="E2" s="78" t="s">
        <v>217</v>
      </c>
      <c r="F2" s="417"/>
      <c r="G2" s="418"/>
      <c r="H2" s="418"/>
      <c r="I2" s="418"/>
      <c r="J2" s="418"/>
      <c r="K2" s="419"/>
      <c r="L2" s="412"/>
    </row>
    <row r="3" spans="1:15" ht="12.6" customHeight="1" x14ac:dyDescent="0.25">
      <c r="A3" s="79" t="s">
        <v>218</v>
      </c>
      <c r="B3" s="78" t="s">
        <v>219</v>
      </c>
      <c r="C3" s="420" t="s">
        <v>220</v>
      </c>
      <c r="D3" s="421"/>
      <c r="E3" s="420" t="s">
        <v>221</v>
      </c>
      <c r="F3" s="422"/>
      <c r="G3" s="421"/>
      <c r="H3" s="423" t="s">
        <v>222</v>
      </c>
      <c r="I3" s="424"/>
      <c r="J3" s="424"/>
      <c r="K3" s="425"/>
      <c r="L3" s="412"/>
    </row>
    <row r="4" spans="1:15" ht="12.6" customHeight="1" x14ac:dyDescent="0.25">
      <c r="A4" s="411" t="s">
        <v>223</v>
      </c>
      <c r="B4" s="426" t="s">
        <v>224</v>
      </c>
      <c r="C4" s="429" t="s">
        <v>225</v>
      </c>
      <c r="D4" s="430"/>
      <c r="E4" s="429" t="s">
        <v>226</v>
      </c>
      <c r="F4" s="434"/>
      <c r="G4" s="430"/>
      <c r="H4" s="88"/>
      <c r="I4" s="429" t="s">
        <v>227</v>
      </c>
      <c r="J4" s="434"/>
      <c r="K4" s="430"/>
      <c r="L4" s="413"/>
    </row>
    <row r="5" spans="1:15" ht="12.75" customHeight="1" x14ac:dyDescent="0.25">
      <c r="A5" s="412"/>
      <c r="B5" s="427"/>
      <c r="C5" s="431"/>
      <c r="D5" s="382"/>
      <c r="E5" s="431"/>
      <c r="F5" s="435"/>
      <c r="G5" s="382"/>
      <c r="H5" s="89"/>
      <c r="I5" s="431"/>
      <c r="J5" s="435"/>
      <c r="K5" s="382"/>
      <c r="L5" s="411" t="s">
        <v>228</v>
      </c>
    </row>
    <row r="6" spans="1:15" ht="12.6" customHeight="1" x14ac:dyDescent="0.25">
      <c r="A6" s="412"/>
      <c r="B6" s="427"/>
      <c r="C6" s="431"/>
      <c r="D6" s="382"/>
      <c r="E6" s="431"/>
      <c r="F6" s="435"/>
      <c r="G6" s="382"/>
      <c r="H6" s="90"/>
      <c r="I6" s="431"/>
      <c r="J6" s="435"/>
      <c r="K6" s="382"/>
      <c r="L6" s="412"/>
    </row>
    <row r="7" spans="1:15" ht="12.6" customHeight="1" x14ac:dyDescent="0.25">
      <c r="A7" s="412"/>
      <c r="B7" s="427"/>
      <c r="C7" s="431"/>
      <c r="D7" s="382"/>
      <c r="E7" s="431"/>
      <c r="F7" s="435"/>
      <c r="G7" s="382"/>
      <c r="H7" s="91"/>
      <c r="I7" s="431"/>
      <c r="J7" s="435"/>
      <c r="K7" s="382"/>
      <c r="L7" s="412"/>
    </row>
    <row r="8" spans="1:15" ht="12.6" customHeight="1" x14ac:dyDescent="0.25">
      <c r="A8" s="412"/>
      <c r="B8" s="427"/>
      <c r="C8" s="431"/>
      <c r="D8" s="382"/>
      <c r="E8" s="431"/>
      <c r="F8" s="435"/>
      <c r="G8" s="382"/>
      <c r="H8" s="92"/>
      <c r="I8" s="431"/>
      <c r="J8" s="435"/>
      <c r="K8" s="382"/>
      <c r="L8" s="412"/>
    </row>
    <row r="9" spans="1:15" ht="12.6" customHeight="1" x14ac:dyDescent="0.25">
      <c r="A9" s="412"/>
      <c r="B9" s="427"/>
      <c r="C9" s="431"/>
      <c r="D9" s="382"/>
      <c r="E9" s="431"/>
      <c r="F9" s="435"/>
      <c r="G9" s="382"/>
      <c r="H9" s="93"/>
      <c r="I9" s="431"/>
      <c r="J9" s="435"/>
      <c r="K9" s="382"/>
      <c r="L9" s="412"/>
    </row>
    <row r="10" spans="1:15" ht="12.15" customHeight="1" x14ac:dyDescent="0.25">
      <c r="A10" s="413"/>
      <c r="B10" s="428"/>
      <c r="C10" s="432"/>
      <c r="D10" s="433"/>
      <c r="E10" s="432"/>
      <c r="F10" s="383"/>
      <c r="G10" s="433"/>
      <c r="H10" s="94"/>
      <c r="I10" s="432"/>
      <c r="J10" s="383"/>
      <c r="K10" s="433"/>
      <c r="L10" s="413"/>
    </row>
    <row r="11" spans="1:15" ht="42" x14ac:dyDescent="0.25">
      <c r="A11" s="80" t="s">
        <v>229</v>
      </c>
      <c r="B11" s="81" t="s">
        <v>230</v>
      </c>
      <c r="C11" s="82" t="s">
        <v>231</v>
      </c>
      <c r="D11" s="83" t="s">
        <v>232</v>
      </c>
      <c r="E11" s="84" t="s">
        <v>233</v>
      </c>
      <c r="F11" s="85" t="s">
        <v>234</v>
      </c>
      <c r="G11" s="80" t="s">
        <v>235</v>
      </c>
      <c r="H11" s="80" t="s">
        <v>236</v>
      </c>
      <c r="I11" s="80" t="s">
        <v>237</v>
      </c>
      <c r="J11" s="80" t="s">
        <v>238</v>
      </c>
      <c r="K11" s="85" t="s">
        <v>239</v>
      </c>
      <c r="L11" s="80" t="s">
        <v>240</v>
      </c>
      <c r="M11" s="99" t="s">
        <v>241</v>
      </c>
      <c r="N11" s="99"/>
      <c r="O11" s="77" t="s">
        <v>242</v>
      </c>
    </row>
    <row r="12" spans="1:15" s="104" customFormat="1" ht="20.399999999999999" hidden="1" x14ac:dyDescent="0.25">
      <c r="A12" s="100" t="s">
        <v>249</v>
      </c>
      <c r="B12" s="100" t="s">
        <v>250</v>
      </c>
      <c r="C12" s="101" t="s">
        <v>251</v>
      </c>
      <c r="D12" s="100" t="s">
        <v>252</v>
      </c>
      <c r="E12" s="101"/>
      <c r="F12" s="100" t="s">
        <v>253</v>
      </c>
      <c r="G12" s="100" t="s">
        <v>254</v>
      </c>
      <c r="H12" s="100" t="s">
        <v>254</v>
      </c>
      <c r="I12" s="100" t="s">
        <v>255</v>
      </c>
      <c r="J12" s="100" t="s">
        <v>256</v>
      </c>
      <c r="K12" s="100" t="s">
        <v>257</v>
      </c>
      <c r="L12" s="101"/>
      <c r="M12" s="245">
        <v>501.95</v>
      </c>
      <c r="N12" s="245">
        <f>SUM(M12)*0.9684</f>
        <v>486.08838000000003</v>
      </c>
      <c r="O12" s="246" t="s">
        <v>1379</v>
      </c>
    </row>
    <row r="13" spans="1:15" s="104" customFormat="1" ht="20.399999999999999" hidden="1" x14ac:dyDescent="0.25">
      <c r="A13" s="100" t="s">
        <v>258</v>
      </c>
      <c r="B13" s="100" t="s">
        <v>250</v>
      </c>
      <c r="C13" s="101" t="s">
        <v>259</v>
      </c>
      <c r="D13" s="100" t="s">
        <v>252</v>
      </c>
      <c r="E13" s="101"/>
      <c r="F13" s="101"/>
      <c r="G13" s="100" t="s">
        <v>254</v>
      </c>
      <c r="H13" s="100" t="s">
        <v>254</v>
      </c>
      <c r="I13" s="100"/>
      <c r="J13" s="100" t="s">
        <v>256</v>
      </c>
      <c r="K13" s="101"/>
      <c r="L13" s="101"/>
      <c r="M13" s="245">
        <v>501.95</v>
      </c>
      <c r="N13" s="245">
        <f t="shared" ref="N13:N76" si="0">SUM(M13)*0.9684</f>
        <v>486.08838000000003</v>
      </c>
      <c r="O13" s="246" t="s">
        <v>1379</v>
      </c>
    </row>
    <row r="14" spans="1:15" s="104" customFormat="1" ht="20.399999999999999" x14ac:dyDescent="0.25">
      <c r="A14" s="100" t="s">
        <v>260</v>
      </c>
      <c r="B14" s="100" t="s">
        <v>243</v>
      </c>
      <c r="C14" s="101" t="s">
        <v>261</v>
      </c>
      <c r="D14" s="100" t="s">
        <v>262</v>
      </c>
      <c r="E14" s="101"/>
      <c r="F14" s="101"/>
      <c r="G14" s="100" t="s">
        <v>254</v>
      </c>
      <c r="H14" s="100" t="s">
        <v>254</v>
      </c>
      <c r="I14" s="100" t="s">
        <v>255</v>
      </c>
      <c r="J14" s="101"/>
      <c r="K14" s="101"/>
      <c r="L14" s="101"/>
      <c r="M14" s="245">
        <v>478.6</v>
      </c>
      <c r="N14" s="245">
        <f t="shared" si="0"/>
        <v>463.47624000000002</v>
      </c>
      <c r="O14" s="246" t="s">
        <v>1379</v>
      </c>
    </row>
    <row r="15" spans="1:15" s="104" customFormat="1" ht="20.399999999999999" x14ac:dyDescent="0.25">
      <c r="A15" s="100" t="s">
        <v>263</v>
      </c>
      <c r="B15" s="100" t="s">
        <v>243</v>
      </c>
      <c r="C15" s="101" t="s">
        <v>264</v>
      </c>
      <c r="D15" s="100" t="s">
        <v>265</v>
      </c>
      <c r="E15" s="101"/>
      <c r="F15" s="101"/>
      <c r="G15" s="100" t="s">
        <v>254</v>
      </c>
      <c r="H15" s="100" t="s">
        <v>254</v>
      </c>
      <c r="I15" s="100" t="s">
        <v>255</v>
      </c>
      <c r="J15" s="100" t="s">
        <v>256</v>
      </c>
      <c r="K15" s="101"/>
      <c r="L15" s="101"/>
      <c r="M15" s="245">
        <v>507.71</v>
      </c>
      <c r="N15" s="245">
        <f t="shared" si="0"/>
        <v>491.66636399999999</v>
      </c>
      <c r="O15" s="246" t="s">
        <v>1379</v>
      </c>
    </row>
    <row r="16" spans="1:15" s="104" customFormat="1" ht="11.4" hidden="1" customHeight="1" x14ac:dyDescent="0.25">
      <c r="A16" s="105" t="s">
        <v>266</v>
      </c>
      <c r="B16" s="105" t="s">
        <v>267</v>
      </c>
      <c r="C16" s="106" t="s">
        <v>268</v>
      </c>
      <c r="D16" s="105" t="s">
        <v>269</v>
      </c>
      <c r="E16" s="106"/>
      <c r="F16" s="106"/>
      <c r="G16" s="105" t="s">
        <v>270</v>
      </c>
      <c r="H16" s="105" t="s">
        <v>270</v>
      </c>
      <c r="I16" s="105"/>
      <c r="J16" s="106"/>
      <c r="K16" s="106"/>
      <c r="L16" s="106"/>
      <c r="M16" s="245">
        <v>181.52</v>
      </c>
      <c r="N16" s="245">
        <f t="shared" si="0"/>
        <v>175.78396800000002</v>
      </c>
      <c r="O16" s="246" t="s">
        <v>1378</v>
      </c>
    </row>
    <row r="17" spans="1:15" s="104" customFormat="1" ht="11.4" hidden="1" customHeight="1" x14ac:dyDescent="0.25">
      <c r="A17" s="105" t="s">
        <v>271</v>
      </c>
      <c r="B17" s="105" t="s">
        <v>267</v>
      </c>
      <c r="C17" s="106" t="s">
        <v>272</v>
      </c>
      <c r="D17" s="105" t="s">
        <v>269</v>
      </c>
      <c r="E17" s="106"/>
      <c r="F17" s="106"/>
      <c r="G17" s="105" t="s">
        <v>270</v>
      </c>
      <c r="H17" s="105" t="s">
        <v>270</v>
      </c>
      <c r="I17" s="105"/>
      <c r="J17" s="106"/>
      <c r="K17" s="106"/>
      <c r="L17" s="106"/>
      <c r="M17" s="245">
        <v>181.52</v>
      </c>
      <c r="N17" s="245">
        <f t="shared" si="0"/>
        <v>175.78396800000002</v>
      </c>
      <c r="O17" s="246" t="s">
        <v>1378</v>
      </c>
    </row>
    <row r="18" spans="1:15" s="104" customFormat="1" ht="11.4" hidden="1" customHeight="1" x14ac:dyDescent="0.25">
      <c r="A18" s="105" t="s">
        <v>273</v>
      </c>
      <c r="B18" s="105" t="s">
        <v>267</v>
      </c>
      <c r="C18" s="106" t="s">
        <v>274</v>
      </c>
      <c r="D18" s="105" t="s">
        <v>269</v>
      </c>
      <c r="E18" s="106"/>
      <c r="F18" s="106"/>
      <c r="G18" s="105" t="s">
        <v>270</v>
      </c>
      <c r="H18" s="105" t="s">
        <v>270</v>
      </c>
      <c r="I18" s="105"/>
      <c r="J18" s="106"/>
      <c r="K18" s="106"/>
      <c r="L18" s="106"/>
      <c r="M18" s="245">
        <v>181.52</v>
      </c>
      <c r="N18" s="245">
        <f t="shared" si="0"/>
        <v>175.78396800000002</v>
      </c>
      <c r="O18" s="246" t="s">
        <v>1378</v>
      </c>
    </row>
    <row r="19" spans="1:15" s="104" customFormat="1" ht="11.4" hidden="1" customHeight="1" x14ac:dyDescent="0.25">
      <c r="A19" s="105" t="s">
        <v>275</v>
      </c>
      <c r="B19" s="105" t="s">
        <v>276</v>
      </c>
      <c r="C19" s="106" t="s">
        <v>277</v>
      </c>
      <c r="D19" s="105" t="s">
        <v>278</v>
      </c>
      <c r="E19" s="106"/>
      <c r="F19" s="105" t="s">
        <v>253</v>
      </c>
      <c r="G19" s="105" t="s">
        <v>270</v>
      </c>
      <c r="H19" s="105" t="s">
        <v>270</v>
      </c>
      <c r="I19" s="105" t="s">
        <v>255</v>
      </c>
      <c r="J19" s="105" t="s">
        <v>256</v>
      </c>
      <c r="K19" s="106"/>
      <c r="L19" s="106"/>
      <c r="M19" s="245">
        <v>257.22000000000003</v>
      </c>
      <c r="N19" s="245">
        <f t="shared" si="0"/>
        <v>249.09184800000003</v>
      </c>
      <c r="O19" s="246" t="s">
        <v>1378</v>
      </c>
    </row>
    <row r="20" spans="1:15" s="104" customFormat="1" ht="11.4" hidden="1" customHeight="1" x14ac:dyDescent="0.25">
      <c r="A20" s="105" t="s">
        <v>279</v>
      </c>
      <c r="B20" s="105" t="s">
        <v>276</v>
      </c>
      <c r="C20" s="106" t="s">
        <v>280</v>
      </c>
      <c r="D20" s="105" t="s">
        <v>281</v>
      </c>
      <c r="E20" s="106"/>
      <c r="F20" s="105" t="s">
        <v>253</v>
      </c>
      <c r="G20" s="105" t="s">
        <v>270</v>
      </c>
      <c r="H20" s="105" t="s">
        <v>270</v>
      </c>
      <c r="I20" s="105" t="s">
        <v>255</v>
      </c>
      <c r="J20" s="106"/>
      <c r="K20" s="106"/>
      <c r="L20" s="106"/>
      <c r="M20" s="245">
        <v>199.93</v>
      </c>
      <c r="N20" s="245">
        <f t="shared" si="0"/>
        <v>193.61221200000003</v>
      </c>
      <c r="O20" s="246" t="s">
        <v>1378</v>
      </c>
    </row>
    <row r="21" spans="1:15" s="104" customFormat="1" ht="11.4" hidden="1" customHeight="1" x14ac:dyDescent="0.25">
      <c r="A21" s="105" t="s">
        <v>282</v>
      </c>
      <c r="B21" s="105" t="s">
        <v>276</v>
      </c>
      <c r="C21" s="106" t="s">
        <v>283</v>
      </c>
      <c r="D21" s="105" t="s">
        <v>284</v>
      </c>
      <c r="E21" s="106"/>
      <c r="F21" s="105" t="s">
        <v>253</v>
      </c>
      <c r="G21" s="105" t="s">
        <v>270</v>
      </c>
      <c r="H21" s="105" t="s">
        <v>270</v>
      </c>
      <c r="I21" s="105" t="s">
        <v>255</v>
      </c>
      <c r="J21" s="106"/>
      <c r="K21" s="105" t="s">
        <v>257</v>
      </c>
      <c r="L21" s="106"/>
      <c r="M21" s="245">
        <v>199.93</v>
      </c>
      <c r="N21" s="245">
        <f t="shared" si="0"/>
        <v>193.61221200000003</v>
      </c>
      <c r="O21" s="246" t="s">
        <v>1378</v>
      </c>
    </row>
    <row r="22" spans="1:15" s="104" customFormat="1" ht="11.4" hidden="1" customHeight="1" x14ac:dyDescent="0.25">
      <c r="A22" s="105" t="s">
        <v>285</v>
      </c>
      <c r="B22" s="105" t="s">
        <v>267</v>
      </c>
      <c r="C22" s="106" t="s">
        <v>286</v>
      </c>
      <c r="D22" s="105" t="s">
        <v>287</v>
      </c>
      <c r="E22" s="106"/>
      <c r="F22" s="106"/>
      <c r="G22" s="105" t="s">
        <v>270</v>
      </c>
      <c r="H22" s="105" t="s">
        <v>270</v>
      </c>
      <c r="I22" s="105"/>
      <c r="J22" s="105" t="s">
        <v>256</v>
      </c>
      <c r="K22" s="106"/>
      <c r="L22" s="106"/>
      <c r="M22" s="245">
        <v>245.72</v>
      </c>
      <c r="N22" s="245">
        <f t="shared" si="0"/>
        <v>237.95524800000001</v>
      </c>
      <c r="O22" s="246" t="s">
        <v>1378</v>
      </c>
    </row>
    <row r="23" spans="1:15" s="104" customFormat="1" ht="11.4" hidden="1" customHeight="1" x14ac:dyDescent="0.25">
      <c r="A23" s="105" t="s">
        <v>288</v>
      </c>
      <c r="B23" s="105" t="s">
        <v>289</v>
      </c>
      <c r="C23" s="106" t="s">
        <v>290</v>
      </c>
      <c r="D23" s="105" t="s">
        <v>284</v>
      </c>
      <c r="E23" s="106"/>
      <c r="F23" s="105" t="s">
        <v>253</v>
      </c>
      <c r="G23" s="105" t="s">
        <v>270</v>
      </c>
      <c r="H23" s="105" t="s">
        <v>270</v>
      </c>
      <c r="I23" s="105"/>
      <c r="J23" s="105" t="s">
        <v>256</v>
      </c>
      <c r="K23" s="106"/>
      <c r="L23" s="106"/>
      <c r="M23" s="245">
        <v>267.10000000000002</v>
      </c>
      <c r="N23" s="245">
        <f t="shared" si="0"/>
        <v>258.65964000000002</v>
      </c>
      <c r="O23" s="246" t="s">
        <v>1378</v>
      </c>
    </row>
    <row r="24" spans="1:15" s="104" customFormat="1" ht="11.4" hidden="1" customHeight="1" x14ac:dyDescent="0.25">
      <c r="A24" s="105" t="s">
        <v>291</v>
      </c>
      <c r="B24" s="105" t="s">
        <v>267</v>
      </c>
      <c r="C24" s="106" t="s">
        <v>292</v>
      </c>
      <c r="D24" s="105" t="s">
        <v>287</v>
      </c>
      <c r="E24" s="106"/>
      <c r="F24" s="106"/>
      <c r="G24" s="105" t="s">
        <v>270</v>
      </c>
      <c r="H24" s="105" t="s">
        <v>270</v>
      </c>
      <c r="I24" s="105"/>
      <c r="J24" s="105" t="s">
        <v>256</v>
      </c>
      <c r="K24" s="106"/>
      <c r="L24" s="106"/>
      <c r="M24" s="245">
        <v>245.72</v>
      </c>
      <c r="N24" s="245">
        <f t="shared" si="0"/>
        <v>237.95524800000001</v>
      </c>
      <c r="O24" s="246" t="s">
        <v>1378</v>
      </c>
    </row>
    <row r="25" spans="1:15" s="104" customFormat="1" ht="11.4" hidden="1" customHeight="1" x14ac:dyDescent="0.25">
      <c r="A25" s="105" t="s">
        <v>293</v>
      </c>
      <c r="B25" s="105" t="s">
        <v>276</v>
      </c>
      <c r="C25" s="106" t="s">
        <v>294</v>
      </c>
      <c r="D25" s="105" t="s">
        <v>284</v>
      </c>
      <c r="E25" s="106"/>
      <c r="F25" s="105" t="s">
        <v>253</v>
      </c>
      <c r="G25" s="105" t="s">
        <v>270</v>
      </c>
      <c r="H25" s="105" t="s">
        <v>270</v>
      </c>
      <c r="I25" s="105" t="s">
        <v>255</v>
      </c>
      <c r="J25" s="105" t="s">
        <v>256</v>
      </c>
      <c r="K25" s="106"/>
      <c r="L25" s="106"/>
      <c r="M25" s="245">
        <v>267.10000000000002</v>
      </c>
      <c r="N25" s="245">
        <f t="shared" si="0"/>
        <v>258.65964000000002</v>
      </c>
      <c r="O25" s="246" t="s">
        <v>1378</v>
      </c>
    </row>
    <row r="26" spans="1:15" s="104" customFormat="1" ht="11.4" hidden="1" customHeight="1" x14ac:dyDescent="0.25">
      <c r="A26" s="105" t="s">
        <v>295</v>
      </c>
      <c r="B26" s="105" t="s">
        <v>289</v>
      </c>
      <c r="C26" s="106" t="s">
        <v>286</v>
      </c>
      <c r="D26" s="105" t="s">
        <v>287</v>
      </c>
      <c r="E26" s="106"/>
      <c r="F26" s="106"/>
      <c r="G26" s="105" t="s">
        <v>270</v>
      </c>
      <c r="H26" s="105" t="s">
        <v>270</v>
      </c>
      <c r="I26" s="105"/>
      <c r="J26" s="105" t="s">
        <v>256</v>
      </c>
      <c r="K26" s="106"/>
      <c r="L26" s="106"/>
      <c r="M26" s="245">
        <v>244.68</v>
      </c>
      <c r="N26" s="245">
        <f t="shared" si="0"/>
        <v>236.94811200000001</v>
      </c>
      <c r="O26" s="246" t="s">
        <v>1378</v>
      </c>
    </row>
    <row r="27" spans="1:15" s="104" customFormat="1" ht="11.4" hidden="1" customHeight="1" x14ac:dyDescent="0.25">
      <c r="A27" s="105" t="s">
        <v>296</v>
      </c>
      <c r="B27" s="105" t="s">
        <v>289</v>
      </c>
      <c r="C27" s="106" t="s">
        <v>297</v>
      </c>
      <c r="D27" s="105" t="s">
        <v>284</v>
      </c>
      <c r="E27" s="106"/>
      <c r="F27" s="105" t="s">
        <v>253</v>
      </c>
      <c r="G27" s="105" t="s">
        <v>270</v>
      </c>
      <c r="H27" s="105" t="s">
        <v>270</v>
      </c>
      <c r="I27" s="105"/>
      <c r="J27" s="105" t="s">
        <v>256</v>
      </c>
      <c r="K27" s="106"/>
      <c r="L27" s="106"/>
      <c r="M27" s="245">
        <v>267.10000000000002</v>
      </c>
      <c r="N27" s="245">
        <f t="shared" si="0"/>
        <v>258.65964000000002</v>
      </c>
      <c r="O27" s="246" t="s">
        <v>1378</v>
      </c>
    </row>
    <row r="28" spans="1:15" s="104" customFormat="1" ht="11.4" hidden="1" customHeight="1" x14ac:dyDescent="0.25">
      <c r="A28" s="105" t="s">
        <v>298</v>
      </c>
      <c r="B28" s="105" t="s">
        <v>289</v>
      </c>
      <c r="C28" s="106" t="s">
        <v>299</v>
      </c>
      <c r="D28" s="105" t="s">
        <v>284</v>
      </c>
      <c r="E28" s="106"/>
      <c r="F28" s="105" t="s">
        <v>253</v>
      </c>
      <c r="G28" s="105" t="s">
        <v>270</v>
      </c>
      <c r="H28" s="105" t="s">
        <v>270</v>
      </c>
      <c r="I28" s="105"/>
      <c r="J28" s="105" t="s">
        <v>256</v>
      </c>
      <c r="K28" s="106"/>
      <c r="L28" s="106"/>
      <c r="M28" s="245">
        <v>267.10000000000002</v>
      </c>
      <c r="N28" s="245">
        <f t="shared" si="0"/>
        <v>258.65964000000002</v>
      </c>
      <c r="O28" s="246" t="s">
        <v>1378</v>
      </c>
    </row>
    <row r="29" spans="1:15" s="104" customFormat="1" ht="11.4" hidden="1" customHeight="1" x14ac:dyDescent="0.25">
      <c r="A29" s="105" t="s">
        <v>300</v>
      </c>
      <c r="B29" s="105" t="s">
        <v>267</v>
      </c>
      <c r="C29" s="106" t="s">
        <v>301</v>
      </c>
      <c r="D29" s="105" t="s">
        <v>302</v>
      </c>
      <c r="E29" s="106"/>
      <c r="F29" s="106"/>
      <c r="G29" s="105" t="s">
        <v>270</v>
      </c>
      <c r="H29" s="105" t="s">
        <v>270</v>
      </c>
      <c r="I29" s="105"/>
      <c r="J29" s="106"/>
      <c r="K29" s="106"/>
      <c r="L29" s="106"/>
      <c r="M29" s="245">
        <v>181.76</v>
      </c>
      <c r="N29" s="245">
        <f t="shared" si="0"/>
        <v>176.01638399999999</v>
      </c>
      <c r="O29" s="246" t="s">
        <v>1378</v>
      </c>
    </row>
    <row r="30" spans="1:15" s="104" customFormat="1" ht="11.4" hidden="1" customHeight="1" x14ac:dyDescent="0.25">
      <c r="A30" s="105" t="s">
        <v>303</v>
      </c>
      <c r="B30" s="105" t="s">
        <v>276</v>
      </c>
      <c r="C30" s="106" t="s">
        <v>304</v>
      </c>
      <c r="D30" s="105" t="s">
        <v>284</v>
      </c>
      <c r="E30" s="106"/>
      <c r="F30" s="105" t="s">
        <v>253</v>
      </c>
      <c r="G30" s="105" t="s">
        <v>270</v>
      </c>
      <c r="H30" s="105" t="s">
        <v>270</v>
      </c>
      <c r="I30" s="105" t="s">
        <v>255</v>
      </c>
      <c r="J30" s="106"/>
      <c r="K30" s="106"/>
      <c r="L30" s="106"/>
      <c r="M30" s="245">
        <v>199.93</v>
      </c>
      <c r="N30" s="245">
        <f t="shared" si="0"/>
        <v>193.61221200000003</v>
      </c>
      <c r="O30" s="246" t="s">
        <v>1378</v>
      </c>
    </row>
    <row r="31" spans="1:15" s="104" customFormat="1" ht="11.4" hidden="1" customHeight="1" x14ac:dyDescent="0.25">
      <c r="A31" s="107" t="s">
        <v>305</v>
      </c>
      <c r="B31" s="107" t="s">
        <v>306</v>
      </c>
      <c r="C31" s="108"/>
      <c r="D31" s="108"/>
      <c r="E31" s="108"/>
      <c r="F31" s="108"/>
      <c r="G31" s="107"/>
      <c r="H31" s="107"/>
      <c r="I31" s="107"/>
      <c r="J31" s="108"/>
      <c r="K31" s="108"/>
      <c r="L31" s="108"/>
      <c r="M31" s="102"/>
      <c r="N31" s="245">
        <f t="shared" si="0"/>
        <v>0</v>
      </c>
    </row>
    <row r="32" spans="1:15" s="104" customFormat="1" ht="11.4" hidden="1" customHeight="1" x14ac:dyDescent="0.25">
      <c r="A32" s="105" t="s">
        <v>307</v>
      </c>
      <c r="B32" s="105" t="s">
        <v>289</v>
      </c>
      <c r="C32" s="106" t="s">
        <v>308</v>
      </c>
      <c r="D32" s="105" t="s">
        <v>284</v>
      </c>
      <c r="E32" s="106"/>
      <c r="F32" s="105" t="s">
        <v>253</v>
      </c>
      <c r="G32" s="105" t="s">
        <v>270</v>
      </c>
      <c r="H32" s="105" t="s">
        <v>270</v>
      </c>
      <c r="I32" s="105"/>
      <c r="J32" s="105" t="s">
        <v>256</v>
      </c>
      <c r="K32" s="106"/>
      <c r="L32" s="106"/>
      <c r="M32" s="245">
        <v>267.10000000000002</v>
      </c>
      <c r="N32" s="245">
        <f t="shared" si="0"/>
        <v>258.65964000000002</v>
      </c>
      <c r="O32" s="246" t="s">
        <v>1378</v>
      </c>
    </row>
    <row r="33" spans="1:15" s="104" customFormat="1" ht="11.4" hidden="1" customHeight="1" x14ac:dyDescent="0.25">
      <c r="A33" s="105" t="s">
        <v>309</v>
      </c>
      <c r="B33" s="105" t="s">
        <v>289</v>
      </c>
      <c r="C33" s="106" t="s">
        <v>310</v>
      </c>
      <c r="D33" s="105" t="s">
        <v>284</v>
      </c>
      <c r="E33" s="106"/>
      <c r="F33" s="105" t="s">
        <v>253</v>
      </c>
      <c r="G33" s="105" t="s">
        <v>270</v>
      </c>
      <c r="H33" s="105" t="s">
        <v>270</v>
      </c>
      <c r="I33" s="105"/>
      <c r="J33" s="105" t="s">
        <v>256</v>
      </c>
      <c r="K33" s="106"/>
      <c r="L33" s="106"/>
      <c r="M33" s="245">
        <v>267.10000000000002</v>
      </c>
      <c r="N33" s="245">
        <f t="shared" si="0"/>
        <v>258.65964000000002</v>
      </c>
      <c r="O33" s="246" t="s">
        <v>1378</v>
      </c>
    </row>
    <row r="34" spans="1:15" s="104" customFormat="1" ht="11.4" hidden="1" customHeight="1" x14ac:dyDescent="0.25">
      <c r="A34" s="105" t="s">
        <v>311</v>
      </c>
      <c r="B34" s="105" t="s">
        <v>267</v>
      </c>
      <c r="C34" s="106" t="s">
        <v>312</v>
      </c>
      <c r="D34" s="105" t="s">
        <v>287</v>
      </c>
      <c r="E34" s="106"/>
      <c r="F34" s="106"/>
      <c r="G34" s="105" t="s">
        <v>270</v>
      </c>
      <c r="H34" s="105" t="s">
        <v>270</v>
      </c>
      <c r="I34" s="105"/>
      <c r="J34" s="105" t="s">
        <v>256</v>
      </c>
      <c r="K34" s="106"/>
      <c r="L34" s="106"/>
      <c r="M34" s="245">
        <v>245.72</v>
      </c>
      <c r="N34" s="245">
        <f t="shared" si="0"/>
        <v>237.95524800000001</v>
      </c>
      <c r="O34" s="246" t="s">
        <v>1378</v>
      </c>
    </row>
    <row r="35" spans="1:15" s="104" customFormat="1" ht="11.4" hidden="1" customHeight="1" x14ac:dyDescent="0.25">
      <c r="A35" s="105" t="s">
        <v>313</v>
      </c>
      <c r="B35" s="105" t="s">
        <v>289</v>
      </c>
      <c r="C35" s="106" t="s">
        <v>314</v>
      </c>
      <c r="D35" s="105" t="s">
        <v>284</v>
      </c>
      <c r="E35" s="106"/>
      <c r="F35" s="105" t="s">
        <v>253</v>
      </c>
      <c r="G35" s="105" t="s">
        <v>270</v>
      </c>
      <c r="H35" s="105" t="s">
        <v>270</v>
      </c>
      <c r="I35" s="105"/>
      <c r="J35" s="105" t="s">
        <v>256</v>
      </c>
      <c r="K35" s="106"/>
      <c r="L35" s="106"/>
      <c r="M35" s="245">
        <v>267.10000000000002</v>
      </c>
      <c r="N35" s="245">
        <f t="shared" si="0"/>
        <v>258.65964000000002</v>
      </c>
      <c r="O35" s="246" t="s">
        <v>1378</v>
      </c>
    </row>
    <row r="36" spans="1:15" s="104" customFormat="1" ht="11.4" hidden="1" customHeight="1" x14ac:dyDescent="0.25">
      <c r="A36" s="105" t="s">
        <v>315</v>
      </c>
      <c r="B36" s="105" t="s">
        <v>289</v>
      </c>
      <c r="C36" s="106" t="s">
        <v>316</v>
      </c>
      <c r="D36" s="105" t="s">
        <v>284</v>
      </c>
      <c r="E36" s="106"/>
      <c r="F36" s="105" t="s">
        <v>253</v>
      </c>
      <c r="G36" s="105" t="s">
        <v>270</v>
      </c>
      <c r="H36" s="105" t="s">
        <v>270</v>
      </c>
      <c r="I36" s="105"/>
      <c r="J36" s="105" t="s">
        <v>256</v>
      </c>
      <c r="K36" s="106"/>
      <c r="L36" s="106"/>
      <c r="M36" s="245">
        <v>267.10000000000002</v>
      </c>
      <c r="N36" s="245">
        <f t="shared" si="0"/>
        <v>258.65964000000002</v>
      </c>
      <c r="O36" s="246" t="s">
        <v>1378</v>
      </c>
    </row>
    <row r="37" spans="1:15" s="104" customFormat="1" ht="11.4" hidden="1" customHeight="1" x14ac:dyDescent="0.25">
      <c r="A37" s="105" t="s">
        <v>317</v>
      </c>
      <c r="B37" s="105" t="s">
        <v>267</v>
      </c>
      <c r="C37" s="106" t="s">
        <v>318</v>
      </c>
      <c r="D37" s="105" t="s">
        <v>287</v>
      </c>
      <c r="E37" s="106"/>
      <c r="F37" s="106"/>
      <c r="G37" s="105" t="s">
        <v>270</v>
      </c>
      <c r="H37" s="105" t="s">
        <v>270</v>
      </c>
      <c r="I37" s="105"/>
      <c r="J37" s="105" t="s">
        <v>256</v>
      </c>
      <c r="K37" s="106"/>
      <c r="L37" s="106"/>
      <c r="M37" s="245">
        <v>245.72</v>
      </c>
      <c r="N37" s="245">
        <f t="shared" si="0"/>
        <v>237.95524800000001</v>
      </c>
      <c r="O37" s="246" t="s">
        <v>1378</v>
      </c>
    </row>
    <row r="38" spans="1:15" s="104" customFormat="1" ht="11.4" hidden="1" customHeight="1" x14ac:dyDescent="0.25">
      <c r="A38" s="105" t="s">
        <v>319</v>
      </c>
      <c r="B38" s="105" t="s">
        <v>289</v>
      </c>
      <c r="C38" s="106" t="s">
        <v>320</v>
      </c>
      <c r="D38" s="105" t="s">
        <v>284</v>
      </c>
      <c r="E38" s="106"/>
      <c r="F38" s="105" t="s">
        <v>253</v>
      </c>
      <c r="G38" s="105" t="s">
        <v>270</v>
      </c>
      <c r="H38" s="105" t="s">
        <v>270</v>
      </c>
      <c r="I38" s="105"/>
      <c r="J38" s="105" t="s">
        <v>256</v>
      </c>
      <c r="K38" s="106"/>
      <c r="L38" s="106"/>
      <c r="M38" s="245">
        <v>267.10000000000002</v>
      </c>
      <c r="N38" s="245">
        <f t="shared" si="0"/>
        <v>258.65964000000002</v>
      </c>
      <c r="O38" s="246" t="s">
        <v>1378</v>
      </c>
    </row>
    <row r="39" spans="1:15" s="104" customFormat="1" ht="11.4" hidden="1" customHeight="1" x14ac:dyDescent="0.25">
      <c r="A39" s="105" t="s">
        <v>321</v>
      </c>
      <c r="B39" s="105" t="s">
        <v>267</v>
      </c>
      <c r="C39" s="106" t="s">
        <v>322</v>
      </c>
      <c r="D39" s="105" t="s">
        <v>252</v>
      </c>
      <c r="E39" s="106"/>
      <c r="F39" s="106"/>
      <c r="G39" s="105" t="s">
        <v>270</v>
      </c>
      <c r="H39" s="105" t="s">
        <v>270</v>
      </c>
      <c r="I39" s="105" t="s">
        <v>255</v>
      </c>
      <c r="J39" s="105" t="s">
        <v>256</v>
      </c>
      <c r="K39" s="106"/>
      <c r="L39" s="106"/>
      <c r="M39" s="245">
        <v>243.64</v>
      </c>
      <c r="N39" s="245">
        <f t="shared" si="0"/>
        <v>235.94097600000001</v>
      </c>
      <c r="O39" s="246" t="s">
        <v>1378</v>
      </c>
    </row>
    <row r="40" spans="1:15" s="104" customFormat="1" ht="20.399999999999999" hidden="1" x14ac:dyDescent="0.25">
      <c r="A40" s="100" t="s">
        <v>323</v>
      </c>
      <c r="B40" s="100" t="s">
        <v>250</v>
      </c>
      <c r="C40" s="101" t="s">
        <v>324</v>
      </c>
      <c r="D40" s="100" t="s">
        <v>252</v>
      </c>
      <c r="E40" s="101"/>
      <c r="F40" s="101"/>
      <c r="G40" s="100" t="s">
        <v>254</v>
      </c>
      <c r="H40" s="100" t="s">
        <v>254</v>
      </c>
      <c r="I40" s="100" t="s">
        <v>255</v>
      </c>
      <c r="J40" s="100" t="s">
        <v>256</v>
      </c>
      <c r="K40" s="101"/>
      <c r="L40" s="101"/>
      <c r="M40" s="245">
        <v>501.95</v>
      </c>
      <c r="N40" s="245">
        <f t="shared" si="0"/>
        <v>486.08838000000003</v>
      </c>
      <c r="O40" s="246" t="s">
        <v>1379</v>
      </c>
    </row>
    <row r="41" spans="1:15" s="104" customFormat="1" ht="20.399999999999999" hidden="1" x14ac:dyDescent="0.25">
      <c r="A41" s="100" t="s">
        <v>325</v>
      </c>
      <c r="B41" s="100" t="s">
        <v>326</v>
      </c>
      <c r="C41" s="101" t="s">
        <v>327</v>
      </c>
      <c r="D41" s="100" t="s">
        <v>284</v>
      </c>
      <c r="E41" s="101"/>
      <c r="F41" s="100" t="s">
        <v>253</v>
      </c>
      <c r="G41" s="100" t="s">
        <v>254</v>
      </c>
      <c r="H41" s="100" t="s">
        <v>254</v>
      </c>
      <c r="I41" s="100" t="s">
        <v>255</v>
      </c>
      <c r="J41" s="100" t="s">
        <v>256</v>
      </c>
      <c r="K41" s="100" t="s">
        <v>257</v>
      </c>
      <c r="L41" s="101"/>
      <c r="M41" s="245">
        <v>550.41</v>
      </c>
      <c r="N41" s="245">
        <f t="shared" si="0"/>
        <v>533.01704399999994</v>
      </c>
      <c r="O41" s="246" t="s">
        <v>1379</v>
      </c>
    </row>
    <row r="42" spans="1:15" s="104" customFormat="1" ht="20.399999999999999" hidden="1" x14ac:dyDescent="0.25">
      <c r="A42" s="100" t="s">
        <v>328</v>
      </c>
      <c r="B42" s="100" t="s">
        <v>329</v>
      </c>
      <c r="C42" s="101" t="s">
        <v>330</v>
      </c>
      <c r="D42" s="100" t="s">
        <v>287</v>
      </c>
      <c r="E42" s="101"/>
      <c r="F42" s="101"/>
      <c r="G42" s="100" t="s">
        <v>254</v>
      </c>
      <c r="H42" s="100" t="s">
        <v>254</v>
      </c>
      <c r="I42" s="100"/>
      <c r="J42" s="100" t="s">
        <v>256</v>
      </c>
      <c r="K42" s="101"/>
      <c r="L42" s="101"/>
      <c r="M42" s="245">
        <v>504.35</v>
      </c>
      <c r="N42" s="245">
        <f t="shared" si="0"/>
        <v>488.41254000000004</v>
      </c>
      <c r="O42" s="246" t="s">
        <v>1379</v>
      </c>
    </row>
    <row r="43" spans="1:15" s="104" customFormat="1" ht="20.399999999999999" x14ac:dyDescent="0.25">
      <c r="A43" s="100" t="s">
        <v>331</v>
      </c>
      <c r="B43" s="100" t="s">
        <v>243</v>
      </c>
      <c r="C43" s="101" t="s">
        <v>332</v>
      </c>
      <c r="D43" s="100" t="s">
        <v>252</v>
      </c>
      <c r="E43" s="101"/>
      <c r="F43" s="101"/>
      <c r="G43" s="100" t="s">
        <v>254</v>
      </c>
      <c r="H43" s="100" t="s">
        <v>254</v>
      </c>
      <c r="I43" s="100"/>
      <c r="J43" s="101"/>
      <c r="K43" s="101"/>
      <c r="L43" s="101"/>
      <c r="M43" s="245">
        <v>467.9</v>
      </c>
      <c r="N43" s="245">
        <f t="shared" si="0"/>
        <v>453.11435999999998</v>
      </c>
      <c r="O43" s="246" t="s">
        <v>1379</v>
      </c>
    </row>
    <row r="44" spans="1:15" s="104" customFormat="1" ht="20.399999999999999" x14ac:dyDescent="0.25">
      <c r="A44" s="100" t="s">
        <v>333</v>
      </c>
      <c r="B44" s="100" t="s">
        <v>243</v>
      </c>
      <c r="C44" s="101" t="s">
        <v>334</v>
      </c>
      <c r="D44" s="100" t="s">
        <v>302</v>
      </c>
      <c r="E44" s="101"/>
      <c r="F44" s="101"/>
      <c r="G44" s="100" t="s">
        <v>254</v>
      </c>
      <c r="H44" s="100" t="s">
        <v>254</v>
      </c>
      <c r="I44" s="100" t="s">
        <v>255</v>
      </c>
      <c r="J44" s="100" t="s">
        <v>256</v>
      </c>
      <c r="K44" s="101"/>
      <c r="L44" s="101"/>
      <c r="M44" s="245">
        <v>497.15</v>
      </c>
      <c r="N44" s="245">
        <f t="shared" si="0"/>
        <v>481.44006000000002</v>
      </c>
      <c r="O44" s="246" t="s">
        <v>1379</v>
      </c>
    </row>
    <row r="45" spans="1:15" s="104" customFormat="1" ht="20.399999999999999" x14ac:dyDescent="0.25">
      <c r="A45" s="100" t="s">
        <v>335</v>
      </c>
      <c r="B45" s="100" t="s">
        <v>243</v>
      </c>
      <c r="C45" s="101" t="s">
        <v>336</v>
      </c>
      <c r="D45" s="100" t="s">
        <v>252</v>
      </c>
      <c r="E45" s="101"/>
      <c r="F45" s="101"/>
      <c r="G45" s="100" t="s">
        <v>254</v>
      </c>
      <c r="H45" s="100" t="s">
        <v>254</v>
      </c>
      <c r="I45" s="100"/>
      <c r="J45" s="100" t="s">
        <v>256</v>
      </c>
      <c r="K45" s="101"/>
      <c r="L45" s="101"/>
      <c r="M45" s="245">
        <v>501.95</v>
      </c>
      <c r="N45" s="245">
        <f t="shared" si="0"/>
        <v>486.08838000000003</v>
      </c>
      <c r="O45" s="246" t="s">
        <v>1379</v>
      </c>
    </row>
    <row r="46" spans="1:15" s="104" customFormat="1" ht="20.399999999999999" x14ac:dyDescent="0.25">
      <c r="A46" s="100" t="s">
        <v>337</v>
      </c>
      <c r="B46" s="100" t="s">
        <v>243</v>
      </c>
      <c r="C46" s="101" t="s">
        <v>338</v>
      </c>
      <c r="D46" s="100" t="s">
        <v>302</v>
      </c>
      <c r="E46" s="101"/>
      <c r="F46" s="101"/>
      <c r="G46" s="100" t="s">
        <v>254</v>
      </c>
      <c r="H46" s="100" t="s">
        <v>254</v>
      </c>
      <c r="I46" s="100" t="s">
        <v>255</v>
      </c>
      <c r="J46" s="100" t="s">
        <v>256</v>
      </c>
      <c r="K46" s="101"/>
      <c r="L46" s="101"/>
      <c r="M46" s="245">
        <v>497.15</v>
      </c>
      <c r="N46" s="245">
        <f t="shared" si="0"/>
        <v>481.44006000000002</v>
      </c>
      <c r="O46" s="246" t="s">
        <v>1379</v>
      </c>
    </row>
    <row r="47" spans="1:15" s="104" customFormat="1" ht="20.399999999999999" x14ac:dyDescent="0.25">
      <c r="A47" s="100" t="s">
        <v>339</v>
      </c>
      <c r="B47" s="100" t="s">
        <v>243</v>
      </c>
      <c r="C47" s="101" t="s">
        <v>340</v>
      </c>
      <c r="D47" s="100" t="s">
        <v>302</v>
      </c>
      <c r="E47" s="101"/>
      <c r="F47" s="101"/>
      <c r="G47" s="100" t="s">
        <v>254</v>
      </c>
      <c r="H47" s="100" t="s">
        <v>254</v>
      </c>
      <c r="I47" s="100"/>
      <c r="J47" s="101"/>
      <c r="K47" s="101"/>
      <c r="L47" s="101"/>
      <c r="M47" s="245">
        <v>463.1</v>
      </c>
      <c r="N47" s="245">
        <f t="shared" si="0"/>
        <v>448.46604000000002</v>
      </c>
      <c r="O47" s="246" t="s">
        <v>1379</v>
      </c>
    </row>
    <row r="48" spans="1:15" s="104" customFormat="1" ht="20.399999999999999" hidden="1" x14ac:dyDescent="0.25">
      <c r="A48" s="100" t="s">
        <v>341</v>
      </c>
      <c r="B48" s="100" t="s">
        <v>250</v>
      </c>
      <c r="C48" s="101" t="s">
        <v>342</v>
      </c>
      <c r="D48" s="100" t="s">
        <v>343</v>
      </c>
      <c r="E48" s="101"/>
      <c r="F48" s="101"/>
      <c r="G48" s="100" t="s">
        <v>254</v>
      </c>
      <c r="H48" s="100" t="s">
        <v>254</v>
      </c>
      <c r="I48" s="100"/>
      <c r="J48" s="101"/>
      <c r="K48" s="101"/>
      <c r="L48" s="101"/>
      <c r="M48" s="245">
        <v>458.79</v>
      </c>
      <c r="N48" s="245">
        <f t="shared" si="0"/>
        <v>444.29223600000006</v>
      </c>
      <c r="O48" s="246" t="s">
        <v>1379</v>
      </c>
    </row>
    <row r="49" spans="1:15" s="104" customFormat="1" ht="20.399999999999999" hidden="1" x14ac:dyDescent="0.25">
      <c r="A49" s="100" t="s">
        <v>344</v>
      </c>
      <c r="B49" s="100" t="s">
        <v>250</v>
      </c>
      <c r="C49" s="101" t="s">
        <v>342</v>
      </c>
      <c r="D49" s="100" t="s">
        <v>343</v>
      </c>
      <c r="E49" s="101"/>
      <c r="F49" s="101"/>
      <c r="G49" s="100" t="s">
        <v>254</v>
      </c>
      <c r="H49" s="100" t="s">
        <v>254</v>
      </c>
      <c r="I49" s="100"/>
      <c r="J49" s="101"/>
      <c r="K49" s="101"/>
      <c r="L49" s="101"/>
      <c r="M49" s="245">
        <v>458.79</v>
      </c>
      <c r="N49" s="245">
        <f t="shared" si="0"/>
        <v>444.29223600000006</v>
      </c>
      <c r="O49" s="246" t="s">
        <v>1379</v>
      </c>
    </row>
    <row r="50" spans="1:15" s="104" customFormat="1" ht="10.199999999999999" hidden="1" x14ac:dyDescent="0.25">
      <c r="A50" s="109" t="s">
        <v>345</v>
      </c>
      <c r="B50" s="109" t="s">
        <v>346</v>
      </c>
      <c r="C50" s="110" t="s">
        <v>347</v>
      </c>
      <c r="D50" s="109" t="s">
        <v>348</v>
      </c>
      <c r="E50" s="110"/>
      <c r="F50" s="110"/>
      <c r="G50" s="109" t="s">
        <v>254</v>
      </c>
      <c r="H50" s="109" t="s">
        <v>254</v>
      </c>
      <c r="I50" s="109"/>
      <c r="J50" s="110"/>
      <c r="K50" s="110"/>
      <c r="L50" s="110"/>
      <c r="M50" s="102">
        <v>0</v>
      </c>
      <c r="N50" s="245">
        <f t="shared" si="0"/>
        <v>0</v>
      </c>
      <c r="O50" s="104" t="s">
        <v>874</v>
      </c>
    </row>
    <row r="51" spans="1:15" s="104" customFormat="1" ht="10.199999999999999" hidden="1" x14ac:dyDescent="0.25">
      <c r="A51" s="109" t="s">
        <v>349</v>
      </c>
      <c r="B51" s="109" t="s">
        <v>346</v>
      </c>
      <c r="C51" s="110" t="s">
        <v>347</v>
      </c>
      <c r="D51" s="109" t="s">
        <v>348</v>
      </c>
      <c r="E51" s="110"/>
      <c r="F51" s="110"/>
      <c r="G51" s="109" t="s">
        <v>254</v>
      </c>
      <c r="H51" s="109" t="s">
        <v>254</v>
      </c>
      <c r="I51" s="109"/>
      <c r="J51" s="110"/>
      <c r="K51" s="110"/>
      <c r="L51" s="110"/>
      <c r="M51" s="102">
        <v>0</v>
      </c>
      <c r="N51" s="245">
        <f t="shared" si="0"/>
        <v>0</v>
      </c>
      <c r="O51" s="104" t="s">
        <v>874</v>
      </c>
    </row>
    <row r="52" spans="1:15" s="104" customFormat="1" ht="10.199999999999999" hidden="1" x14ac:dyDescent="0.25">
      <c r="A52" s="109" t="s">
        <v>350</v>
      </c>
      <c r="B52" s="109" t="s">
        <v>346</v>
      </c>
      <c r="C52" s="110" t="s">
        <v>347</v>
      </c>
      <c r="D52" s="109" t="s">
        <v>348</v>
      </c>
      <c r="E52" s="110"/>
      <c r="F52" s="110"/>
      <c r="G52" s="109" t="s">
        <v>254</v>
      </c>
      <c r="H52" s="109" t="s">
        <v>254</v>
      </c>
      <c r="I52" s="109"/>
      <c r="J52" s="110"/>
      <c r="K52" s="110"/>
      <c r="L52" s="110"/>
      <c r="M52" s="102">
        <v>0</v>
      </c>
      <c r="N52" s="245">
        <f t="shared" si="0"/>
        <v>0</v>
      </c>
      <c r="O52" s="104" t="s">
        <v>874</v>
      </c>
    </row>
    <row r="53" spans="1:15" s="104" customFormat="1" ht="10.199999999999999" hidden="1" x14ac:dyDescent="0.25">
      <c r="A53" s="109" t="s">
        <v>351</v>
      </c>
      <c r="B53" s="109" t="s">
        <v>346</v>
      </c>
      <c r="C53" s="110" t="s">
        <v>347</v>
      </c>
      <c r="D53" s="109" t="s">
        <v>348</v>
      </c>
      <c r="E53" s="110"/>
      <c r="F53" s="110"/>
      <c r="G53" s="109" t="s">
        <v>254</v>
      </c>
      <c r="H53" s="109" t="s">
        <v>254</v>
      </c>
      <c r="I53" s="109"/>
      <c r="J53" s="110"/>
      <c r="K53" s="110"/>
      <c r="L53" s="110"/>
      <c r="M53" s="102">
        <v>0</v>
      </c>
      <c r="N53" s="245">
        <f t="shared" si="0"/>
        <v>0</v>
      </c>
      <c r="O53" s="104" t="s">
        <v>874</v>
      </c>
    </row>
    <row r="54" spans="1:15" s="104" customFormat="1" ht="10.199999999999999" hidden="1" x14ac:dyDescent="0.25">
      <c r="A54" s="109" t="s">
        <v>352</v>
      </c>
      <c r="B54" s="109" t="s">
        <v>346</v>
      </c>
      <c r="C54" s="110" t="s">
        <v>347</v>
      </c>
      <c r="D54" s="109" t="s">
        <v>348</v>
      </c>
      <c r="E54" s="110"/>
      <c r="F54" s="110"/>
      <c r="G54" s="109" t="s">
        <v>254</v>
      </c>
      <c r="H54" s="109" t="s">
        <v>254</v>
      </c>
      <c r="I54" s="109"/>
      <c r="J54" s="110"/>
      <c r="K54" s="110"/>
      <c r="L54" s="110"/>
      <c r="M54" s="102">
        <v>0</v>
      </c>
      <c r="N54" s="245">
        <f t="shared" si="0"/>
        <v>0</v>
      </c>
      <c r="O54" s="104" t="s">
        <v>874</v>
      </c>
    </row>
    <row r="55" spans="1:15" s="104" customFormat="1" ht="10.199999999999999" hidden="1" x14ac:dyDescent="0.25">
      <c r="A55" s="109" t="s">
        <v>353</v>
      </c>
      <c r="B55" s="109" t="s">
        <v>346</v>
      </c>
      <c r="C55" s="110" t="s">
        <v>347</v>
      </c>
      <c r="D55" s="109" t="s">
        <v>348</v>
      </c>
      <c r="E55" s="110"/>
      <c r="F55" s="111"/>
      <c r="G55" s="109" t="s">
        <v>254</v>
      </c>
      <c r="H55" s="109" t="s">
        <v>254</v>
      </c>
      <c r="I55" s="112"/>
      <c r="J55" s="111"/>
      <c r="K55" s="111"/>
      <c r="L55" s="110"/>
      <c r="M55" s="102">
        <v>0</v>
      </c>
      <c r="N55" s="245">
        <f t="shared" si="0"/>
        <v>0</v>
      </c>
      <c r="O55" s="104" t="s">
        <v>874</v>
      </c>
    </row>
    <row r="56" spans="1:15" s="104" customFormat="1" ht="10.199999999999999" hidden="1" x14ac:dyDescent="0.25">
      <c r="A56" s="109" t="s">
        <v>354</v>
      </c>
      <c r="B56" s="109" t="s">
        <v>346</v>
      </c>
      <c r="C56" s="110" t="s">
        <v>347</v>
      </c>
      <c r="D56" s="109" t="s">
        <v>348</v>
      </c>
      <c r="E56" s="110"/>
      <c r="F56" s="110"/>
      <c r="G56" s="109" t="s">
        <v>254</v>
      </c>
      <c r="H56" s="109" t="s">
        <v>254</v>
      </c>
      <c r="I56" s="109"/>
      <c r="J56" s="110"/>
      <c r="K56" s="110"/>
      <c r="L56" s="110"/>
      <c r="M56" s="102">
        <v>0</v>
      </c>
      <c r="N56" s="245">
        <f t="shared" si="0"/>
        <v>0</v>
      </c>
      <c r="O56" s="104" t="s">
        <v>874</v>
      </c>
    </row>
    <row r="57" spans="1:15" s="104" customFormat="1" ht="10.199999999999999" hidden="1" x14ac:dyDescent="0.25">
      <c r="A57" s="109" t="s">
        <v>355</v>
      </c>
      <c r="B57" s="109" t="s">
        <v>346</v>
      </c>
      <c r="C57" s="110" t="s">
        <v>347</v>
      </c>
      <c r="D57" s="109" t="s">
        <v>348</v>
      </c>
      <c r="E57" s="110"/>
      <c r="F57" s="110"/>
      <c r="G57" s="109" t="s">
        <v>254</v>
      </c>
      <c r="H57" s="109" t="s">
        <v>254</v>
      </c>
      <c r="I57" s="109"/>
      <c r="J57" s="110"/>
      <c r="K57" s="110"/>
      <c r="L57" s="110"/>
      <c r="M57" s="102">
        <v>0</v>
      </c>
      <c r="N57" s="245">
        <f t="shared" si="0"/>
        <v>0</v>
      </c>
      <c r="O57" s="104" t="s">
        <v>874</v>
      </c>
    </row>
    <row r="58" spans="1:15" s="104" customFormat="1" ht="10.199999999999999" hidden="1" x14ac:dyDescent="0.25">
      <c r="A58" s="109" t="s">
        <v>356</v>
      </c>
      <c r="B58" s="109" t="s">
        <v>346</v>
      </c>
      <c r="C58" s="110" t="s">
        <v>347</v>
      </c>
      <c r="D58" s="109" t="s">
        <v>348</v>
      </c>
      <c r="E58" s="110"/>
      <c r="F58" s="110"/>
      <c r="G58" s="109" t="s">
        <v>254</v>
      </c>
      <c r="H58" s="109" t="s">
        <v>254</v>
      </c>
      <c r="I58" s="109"/>
      <c r="J58" s="110"/>
      <c r="K58" s="110"/>
      <c r="L58" s="110"/>
      <c r="M58" s="102">
        <v>0</v>
      </c>
      <c r="N58" s="245">
        <f t="shared" si="0"/>
        <v>0</v>
      </c>
      <c r="O58" s="104" t="s">
        <v>874</v>
      </c>
    </row>
    <row r="59" spans="1:15" s="104" customFormat="1" ht="10.199999999999999" hidden="1" x14ac:dyDescent="0.25">
      <c r="A59" s="109" t="s">
        <v>357</v>
      </c>
      <c r="B59" s="109" t="s">
        <v>346</v>
      </c>
      <c r="C59" s="110" t="s">
        <v>347</v>
      </c>
      <c r="D59" s="109" t="s">
        <v>348</v>
      </c>
      <c r="E59" s="110"/>
      <c r="F59" s="110"/>
      <c r="G59" s="109" t="s">
        <v>254</v>
      </c>
      <c r="H59" s="109" t="s">
        <v>254</v>
      </c>
      <c r="I59" s="109"/>
      <c r="J59" s="110"/>
      <c r="K59" s="110"/>
      <c r="L59" s="110"/>
      <c r="M59" s="102">
        <v>0</v>
      </c>
      <c r="N59" s="245">
        <f t="shared" si="0"/>
        <v>0</v>
      </c>
      <c r="O59" s="104" t="s">
        <v>874</v>
      </c>
    </row>
    <row r="60" spans="1:15" s="104" customFormat="1" ht="10.199999999999999" hidden="1" x14ac:dyDescent="0.25">
      <c r="A60" s="109" t="s">
        <v>358</v>
      </c>
      <c r="B60" s="109" t="s">
        <v>346</v>
      </c>
      <c r="C60" s="110" t="s">
        <v>347</v>
      </c>
      <c r="D60" s="109" t="s">
        <v>348</v>
      </c>
      <c r="E60" s="110"/>
      <c r="F60" s="110"/>
      <c r="G60" s="109" t="s">
        <v>254</v>
      </c>
      <c r="H60" s="109" t="s">
        <v>254</v>
      </c>
      <c r="I60" s="109"/>
      <c r="J60" s="110"/>
      <c r="K60" s="110"/>
      <c r="L60" s="110"/>
      <c r="M60" s="102">
        <v>0</v>
      </c>
      <c r="N60" s="245">
        <f t="shared" si="0"/>
        <v>0</v>
      </c>
      <c r="O60" s="104" t="s">
        <v>874</v>
      </c>
    </row>
    <row r="61" spans="1:15" s="104" customFormat="1" ht="20.399999999999999" x14ac:dyDescent="0.25">
      <c r="A61" s="100" t="s">
        <v>359</v>
      </c>
      <c r="B61" s="100" t="s">
        <v>243</v>
      </c>
      <c r="C61" s="101" t="s">
        <v>360</v>
      </c>
      <c r="D61" s="100" t="s">
        <v>302</v>
      </c>
      <c r="E61" s="101"/>
      <c r="F61" s="101"/>
      <c r="G61" s="100" t="s">
        <v>254</v>
      </c>
      <c r="H61" s="100" t="s">
        <v>254</v>
      </c>
      <c r="I61" s="100"/>
      <c r="J61" s="101"/>
      <c r="K61" s="101"/>
      <c r="L61" s="101"/>
      <c r="M61" s="245">
        <v>463.1</v>
      </c>
      <c r="N61" s="245">
        <f t="shared" si="0"/>
        <v>448.46604000000002</v>
      </c>
      <c r="O61" s="246" t="s">
        <v>1379</v>
      </c>
    </row>
    <row r="62" spans="1:15" s="104" customFormat="1" ht="20.399999999999999" hidden="1" x14ac:dyDescent="0.25">
      <c r="A62" s="100" t="s">
        <v>361</v>
      </c>
      <c r="B62" s="100" t="s">
        <v>362</v>
      </c>
      <c r="C62" s="101" t="s">
        <v>301</v>
      </c>
      <c r="D62" s="100" t="s">
        <v>363</v>
      </c>
      <c r="E62" s="101"/>
      <c r="F62" s="100" t="s">
        <v>253</v>
      </c>
      <c r="G62" s="100" t="s">
        <v>254</v>
      </c>
      <c r="H62" s="100" t="s">
        <v>254</v>
      </c>
      <c r="I62" s="100"/>
      <c r="J62" s="101"/>
      <c r="K62" s="101"/>
      <c r="L62" s="101"/>
      <c r="M62" s="245">
        <v>465.02</v>
      </c>
      <c r="N62" s="245">
        <f t="shared" si="0"/>
        <v>450.32536800000003</v>
      </c>
      <c r="O62" s="246" t="s">
        <v>1379</v>
      </c>
    </row>
    <row r="63" spans="1:15" s="104" customFormat="1" ht="20.399999999999999" hidden="1" x14ac:dyDescent="0.25">
      <c r="A63" s="100" t="s">
        <v>364</v>
      </c>
      <c r="B63" s="100" t="s">
        <v>250</v>
      </c>
      <c r="C63" s="101" t="s">
        <v>365</v>
      </c>
      <c r="D63" s="100" t="s">
        <v>343</v>
      </c>
      <c r="E63" s="101"/>
      <c r="F63" s="101"/>
      <c r="G63" s="100" t="s">
        <v>254</v>
      </c>
      <c r="H63" s="100" t="s">
        <v>254</v>
      </c>
      <c r="I63" s="100"/>
      <c r="J63" s="101"/>
      <c r="K63" s="101"/>
      <c r="L63" s="101"/>
      <c r="M63" s="245">
        <v>458.79</v>
      </c>
      <c r="N63" s="245">
        <f t="shared" si="0"/>
        <v>444.29223600000006</v>
      </c>
      <c r="O63" s="246" t="s">
        <v>1379</v>
      </c>
    </row>
    <row r="64" spans="1:15" s="104" customFormat="1" ht="20.399999999999999" hidden="1" x14ac:dyDescent="0.25">
      <c r="A64" s="100" t="s">
        <v>366</v>
      </c>
      <c r="B64" s="100" t="s">
        <v>250</v>
      </c>
      <c r="C64" s="101" t="s">
        <v>365</v>
      </c>
      <c r="D64" s="100" t="s">
        <v>343</v>
      </c>
      <c r="E64" s="101"/>
      <c r="F64" s="101"/>
      <c r="G64" s="100" t="s">
        <v>254</v>
      </c>
      <c r="H64" s="100" t="s">
        <v>254</v>
      </c>
      <c r="I64" s="100"/>
      <c r="J64" s="101"/>
      <c r="K64" s="101"/>
      <c r="L64" s="101"/>
      <c r="M64" s="245">
        <v>458.79</v>
      </c>
      <c r="N64" s="245">
        <f t="shared" si="0"/>
        <v>444.29223600000006</v>
      </c>
      <c r="O64" s="246" t="s">
        <v>1379</v>
      </c>
    </row>
    <row r="65" spans="1:15" s="104" customFormat="1" ht="10.199999999999999" hidden="1" x14ac:dyDescent="0.25">
      <c r="A65" s="109" t="s">
        <v>367</v>
      </c>
      <c r="B65" s="109" t="s">
        <v>346</v>
      </c>
      <c r="C65" s="110" t="s">
        <v>368</v>
      </c>
      <c r="D65" s="109" t="s">
        <v>348</v>
      </c>
      <c r="E65" s="110"/>
      <c r="F65" s="110"/>
      <c r="G65" s="109" t="s">
        <v>254</v>
      </c>
      <c r="H65" s="109" t="s">
        <v>254</v>
      </c>
      <c r="I65" s="109"/>
      <c r="J65" s="110"/>
      <c r="K65" s="110"/>
      <c r="L65" s="110"/>
      <c r="M65" s="102">
        <v>0</v>
      </c>
      <c r="N65" s="245">
        <f t="shared" si="0"/>
        <v>0</v>
      </c>
      <c r="O65" s="104" t="s">
        <v>874</v>
      </c>
    </row>
    <row r="66" spans="1:15" s="104" customFormat="1" ht="10.199999999999999" hidden="1" x14ac:dyDescent="0.25">
      <c r="A66" s="109" t="s">
        <v>369</v>
      </c>
      <c r="B66" s="109" t="s">
        <v>346</v>
      </c>
      <c r="C66" s="110" t="s">
        <v>368</v>
      </c>
      <c r="D66" s="109" t="s">
        <v>348</v>
      </c>
      <c r="E66" s="110"/>
      <c r="F66" s="110"/>
      <c r="G66" s="109" t="s">
        <v>254</v>
      </c>
      <c r="H66" s="109" t="s">
        <v>254</v>
      </c>
      <c r="I66" s="109"/>
      <c r="J66" s="110"/>
      <c r="K66" s="110"/>
      <c r="L66" s="110"/>
      <c r="M66" s="102">
        <v>0</v>
      </c>
      <c r="N66" s="245">
        <f t="shared" si="0"/>
        <v>0</v>
      </c>
      <c r="O66" s="104" t="s">
        <v>874</v>
      </c>
    </row>
    <row r="67" spans="1:15" s="104" customFormat="1" ht="10.199999999999999" hidden="1" x14ac:dyDescent="0.25">
      <c r="A67" s="109" t="s">
        <v>370</v>
      </c>
      <c r="B67" s="109" t="s">
        <v>346</v>
      </c>
      <c r="C67" s="110" t="s">
        <v>368</v>
      </c>
      <c r="D67" s="109" t="s">
        <v>348</v>
      </c>
      <c r="E67" s="110"/>
      <c r="F67" s="110"/>
      <c r="G67" s="109" t="s">
        <v>254</v>
      </c>
      <c r="H67" s="109" t="s">
        <v>254</v>
      </c>
      <c r="I67" s="109"/>
      <c r="J67" s="110"/>
      <c r="K67" s="110"/>
      <c r="L67" s="110"/>
      <c r="M67" s="102">
        <v>0</v>
      </c>
      <c r="N67" s="245">
        <f t="shared" si="0"/>
        <v>0</v>
      </c>
      <c r="O67" s="104" t="s">
        <v>874</v>
      </c>
    </row>
    <row r="68" spans="1:15" s="104" customFormat="1" ht="10.199999999999999" hidden="1" x14ac:dyDescent="0.25">
      <c r="A68" s="109" t="s">
        <v>371</v>
      </c>
      <c r="B68" s="109" t="s">
        <v>346</v>
      </c>
      <c r="C68" s="110" t="s">
        <v>368</v>
      </c>
      <c r="D68" s="109" t="s">
        <v>348</v>
      </c>
      <c r="E68" s="110"/>
      <c r="F68" s="110"/>
      <c r="G68" s="109" t="s">
        <v>254</v>
      </c>
      <c r="H68" s="109" t="s">
        <v>254</v>
      </c>
      <c r="I68" s="109"/>
      <c r="J68" s="110"/>
      <c r="K68" s="110"/>
      <c r="L68" s="110"/>
      <c r="M68" s="102">
        <v>0</v>
      </c>
      <c r="N68" s="245">
        <f t="shared" si="0"/>
        <v>0</v>
      </c>
      <c r="O68" s="104" t="s">
        <v>874</v>
      </c>
    </row>
    <row r="69" spans="1:15" s="104" customFormat="1" ht="10.199999999999999" hidden="1" x14ac:dyDescent="0.25">
      <c r="A69" s="109" t="s">
        <v>372</v>
      </c>
      <c r="B69" s="109" t="s">
        <v>346</v>
      </c>
      <c r="C69" s="110" t="s">
        <v>368</v>
      </c>
      <c r="D69" s="109" t="s">
        <v>348</v>
      </c>
      <c r="E69" s="110"/>
      <c r="F69" s="110"/>
      <c r="G69" s="109" t="s">
        <v>254</v>
      </c>
      <c r="H69" s="109" t="s">
        <v>254</v>
      </c>
      <c r="I69" s="109"/>
      <c r="J69" s="110"/>
      <c r="K69" s="110"/>
      <c r="L69" s="110"/>
      <c r="M69" s="102">
        <v>0</v>
      </c>
      <c r="N69" s="245">
        <f t="shared" si="0"/>
        <v>0</v>
      </c>
      <c r="O69" s="104" t="s">
        <v>874</v>
      </c>
    </row>
    <row r="70" spans="1:15" s="104" customFormat="1" ht="10.199999999999999" hidden="1" x14ac:dyDescent="0.25">
      <c r="A70" s="107" t="s">
        <v>373</v>
      </c>
      <c r="B70" s="107" t="s">
        <v>306</v>
      </c>
      <c r="C70" s="108"/>
      <c r="D70" s="108"/>
      <c r="E70" s="108"/>
      <c r="F70" s="108"/>
      <c r="G70" s="107"/>
      <c r="H70" s="107"/>
      <c r="I70" s="107"/>
      <c r="J70" s="108"/>
      <c r="K70" s="108"/>
      <c r="L70" s="108"/>
      <c r="M70" s="102"/>
      <c r="N70" s="245">
        <f t="shared" si="0"/>
        <v>0</v>
      </c>
    </row>
    <row r="71" spans="1:15" s="104" customFormat="1" ht="10.199999999999999" hidden="1" x14ac:dyDescent="0.25">
      <c r="A71" s="109" t="s">
        <v>374</v>
      </c>
      <c r="B71" s="109" t="s">
        <v>346</v>
      </c>
      <c r="C71" s="110" t="s">
        <v>368</v>
      </c>
      <c r="D71" s="109" t="s">
        <v>348</v>
      </c>
      <c r="E71" s="110"/>
      <c r="F71" s="110"/>
      <c r="G71" s="109" t="s">
        <v>254</v>
      </c>
      <c r="H71" s="109" t="s">
        <v>254</v>
      </c>
      <c r="I71" s="109"/>
      <c r="J71" s="110"/>
      <c r="K71" s="110"/>
      <c r="L71" s="110"/>
      <c r="M71" s="102">
        <v>0</v>
      </c>
      <c r="N71" s="245">
        <f t="shared" si="0"/>
        <v>0</v>
      </c>
      <c r="O71" s="104" t="s">
        <v>874</v>
      </c>
    </row>
    <row r="72" spans="1:15" s="104" customFormat="1" ht="10.199999999999999" hidden="1" x14ac:dyDescent="0.25">
      <c r="A72" s="109" t="s">
        <v>375</v>
      </c>
      <c r="B72" s="109" t="s">
        <v>346</v>
      </c>
      <c r="C72" s="110" t="s">
        <v>368</v>
      </c>
      <c r="D72" s="109" t="s">
        <v>348</v>
      </c>
      <c r="E72" s="110"/>
      <c r="F72" s="110"/>
      <c r="G72" s="109" t="s">
        <v>254</v>
      </c>
      <c r="H72" s="109" t="s">
        <v>254</v>
      </c>
      <c r="I72" s="109"/>
      <c r="J72" s="110"/>
      <c r="K72" s="110"/>
      <c r="L72" s="110"/>
      <c r="M72" s="102">
        <v>0</v>
      </c>
      <c r="N72" s="245">
        <f t="shared" si="0"/>
        <v>0</v>
      </c>
      <c r="O72" s="104" t="s">
        <v>874</v>
      </c>
    </row>
    <row r="73" spans="1:15" s="104" customFormat="1" ht="10.199999999999999" hidden="1" x14ac:dyDescent="0.25">
      <c r="A73" s="109" t="s">
        <v>376</v>
      </c>
      <c r="B73" s="109" t="s">
        <v>346</v>
      </c>
      <c r="C73" s="110" t="s">
        <v>368</v>
      </c>
      <c r="D73" s="109" t="s">
        <v>348</v>
      </c>
      <c r="E73" s="110"/>
      <c r="F73" s="110"/>
      <c r="G73" s="109" t="s">
        <v>254</v>
      </c>
      <c r="H73" s="109" t="s">
        <v>254</v>
      </c>
      <c r="I73" s="109"/>
      <c r="J73" s="110"/>
      <c r="K73" s="110"/>
      <c r="L73" s="110"/>
      <c r="M73" s="102">
        <v>0</v>
      </c>
      <c r="N73" s="245">
        <f t="shared" si="0"/>
        <v>0</v>
      </c>
      <c r="O73" s="104" t="s">
        <v>874</v>
      </c>
    </row>
    <row r="74" spans="1:15" s="104" customFormat="1" ht="10.199999999999999" hidden="1" x14ac:dyDescent="0.25">
      <c r="A74" s="109" t="s">
        <v>377</v>
      </c>
      <c r="B74" s="109" t="s">
        <v>346</v>
      </c>
      <c r="C74" s="110" t="s">
        <v>368</v>
      </c>
      <c r="D74" s="109" t="s">
        <v>348</v>
      </c>
      <c r="E74" s="110"/>
      <c r="F74" s="110"/>
      <c r="G74" s="109" t="s">
        <v>254</v>
      </c>
      <c r="H74" s="109" t="s">
        <v>254</v>
      </c>
      <c r="I74" s="109"/>
      <c r="J74" s="110"/>
      <c r="K74" s="110"/>
      <c r="L74" s="110"/>
      <c r="M74" s="102">
        <v>0</v>
      </c>
      <c r="N74" s="245">
        <f t="shared" si="0"/>
        <v>0</v>
      </c>
      <c r="O74" s="104" t="s">
        <v>874</v>
      </c>
    </row>
    <row r="75" spans="1:15" s="104" customFormat="1" ht="10.199999999999999" hidden="1" x14ac:dyDescent="0.25">
      <c r="A75" s="109" t="s">
        <v>378</v>
      </c>
      <c r="B75" s="109" t="s">
        <v>346</v>
      </c>
      <c r="C75" s="110" t="s">
        <v>368</v>
      </c>
      <c r="D75" s="109" t="s">
        <v>348</v>
      </c>
      <c r="E75" s="110"/>
      <c r="F75" s="110"/>
      <c r="G75" s="109" t="s">
        <v>254</v>
      </c>
      <c r="H75" s="109" t="s">
        <v>254</v>
      </c>
      <c r="I75" s="109"/>
      <c r="J75" s="110"/>
      <c r="K75" s="110"/>
      <c r="L75" s="110"/>
      <c r="M75" s="102">
        <v>0</v>
      </c>
      <c r="N75" s="245">
        <f t="shared" si="0"/>
        <v>0</v>
      </c>
      <c r="O75" s="104" t="s">
        <v>874</v>
      </c>
    </row>
    <row r="76" spans="1:15" s="104" customFormat="1" ht="10.199999999999999" hidden="1" x14ac:dyDescent="0.25">
      <c r="A76" s="109" t="s">
        <v>379</v>
      </c>
      <c r="B76" s="109" t="s">
        <v>346</v>
      </c>
      <c r="C76" s="110" t="s">
        <v>368</v>
      </c>
      <c r="D76" s="109" t="s">
        <v>348</v>
      </c>
      <c r="E76" s="110"/>
      <c r="F76" s="110"/>
      <c r="G76" s="109" t="s">
        <v>254</v>
      </c>
      <c r="H76" s="109" t="s">
        <v>254</v>
      </c>
      <c r="I76" s="109"/>
      <c r="J76" s="110"/>
      <c r="K76" s="110"/>
      <c r="L76" s="110"/>
      <c r="M76" s="102">
        <v>0</v>
      </c>
      <c r="N76" s="245">
        <f t="shared" si="0"/>
        <v>0</v>
      </c>
      <c r="O76" s="104" t="s">
        <v>874</v>
      </c>
    </row>
    <row r="77" spans="1:15" s="104" customFormat="1" ht="10.199999999999999" hidden="1" x14ac:dyDescent="0.25">
      <c r="A77" s="109" t="s">
        <v>380</v>
      </c>
      <c r="B77" s="109" t="s">
        <v>346</v>
      </c>
      <c r="C77" s="110" t="s">
        <v>368</v>
      </c>
      <c r="D77" s="109" t="s">
        <v>348</v>
      </c>
      <c r="E77" s="110"/>
      <c r="F77" s="110"/>
      <c r="G77" s="109" t="s">
        <v>254</v>
      </c>
      <c r="H77" s="109" t="s">
        <v>254</v>
      </c>
      <c r="I77" s="109"/>
      <c r="J77" s="110"/>
      <c r="K77" s="110"/>
      <c r="L77" s="110"/>
      <c r="M77" s="102">
        <v>0</v>
      </c>
      <c r="N77" s="245">
        <f t="shared" ref="N77:N140" si="1">SUM(M77)*0.9684</f>
        <v>0</v>
      </c>
      <c r="O77" s="104" t="s">
        <v>874</v>
      </c>
    </row>
    <row r="78" spans="1:15" s="104" customFormat="1" ht="20.399999999999999" hidden="1" x14ac:dyDescent="0.25">
      <c r="A78" s="100" t="s">
        <v>381</v>
      </c>
      <c r="B78" s="100" t="s">
        <v>326</v>
      </c>
      <c r="C78" s="101" t="s">
        <v>382</v>
      </c>
      <c r="D78" s="100" t="s">
        <v>383</v>
      </c>
      <c r="E78" s="101"/>
      <c r="F78" s="100" t="s">
        <v>253</v>
      </c>
      <c r="G78" s="100" t="s">
        <v>254</v>
      </c>
      <c r="H78" s="100" t="s">
        <v>254</v>
      </c>
      <c r="I78" s="100" t="s">
        <v>255</v>
      </c>
      <c r="J78" s="100" t="s">
        <v>256</v>
      </c>
      <c r="K78" s="100" t="s">
        <v>257</v>
      </c>
      <c r="L78" s="101"/>
      <c r="M78" s="245">
        <v>542.74</v>
      </c>
      <c r="N78" s="245">
        <f t="shared" si="1"/>
        <v>525.58941600000003</v>
      </c>
      <c r="O78" s="246" t="s">
        <v>1379</v>
      </c>
    </row>
    <row r="79" spans="1:15" s="104" customFormat="1" ht="20.399999999999999" hidden="1" x14ac:dyDescent="0.25">
      <c r="A79" s="100" t="s">
        <v>384</v>
      </c>
      <c r="B79" s="100" t="s">
        <v>326</v>
      </c>
      <c r="C79" s="101" t="s">
        <v>385</v>
      </c>
      <c r="D79" s="100" t="s">
        <v>284</v>
      </c>
      <c r="E79" s="101"/>
      <c r="F79" s="100" t="s">
        <v>253</v>
      </c>
      <c r="G79" s="100" t="s">
        <v>254</v>
      </c>
      <c r="H79" s="100" t="s">
        <v>254</v>
      </c>
      <c r="I79" s="100" t="s">
        <v>255</v>
      </c>
      <c r="J79" s="100" t="s">
        <v>256</v>
      </c>
      <c r="K79" s="100" t="s">
        <v>257</v>
      </c>
      <c r="L79" s="101"/>
      <c r="M79" s="245">
        <v>550.41</v>
      </c>
      <c r="N79" s="245">
        <f t="shared" si="1"/>
        <v>533.01704399999994</v>
      </c>
      <c r="O79" s="246" t="s">
        <v>1379</v>
      </c>
    </row>
    <row r="80" spans="1:15" s="104" customFormat="1" ht="20.399999999999999" hidden="1" x14ac:dyDescent="0.25">
      <c r="A80" s="100" t="s">
        <v>386</v>
      </c>
      <c r="B80" s="100" t="s">
        <v>250</v>
      </c>
      <c r="C80" s="101" t="s">
        <v>387</v>
      </c>
      <c r="D80" s="100" t="s">
        <v>287</v>
      </c>
      <c r="E80" s="101"/>
      <c r="F80" s="101"/>
      <c r="G80" s="100" t="s">
        <v>254</v>
      </c>
      <c r="H80" s="100" t="s">
        <v>254</v>
      </c>
      <c r="I80" s="100"/>
      <c r="J80" s="100" t="s">
        <v>256</v>
      </c>
      <c r="K80" s="101"/>
      <c r="L80" s="101"/>
      <c r="M80" s="245">
        <v>504.35</v>
      </c>
      <c r="N80" s="245">
        <f t="shared" si="1"/>
        <v>488.41254000000004</v>
      </c>
      <c r="O80" s="246" t="s">
        <v>1379</v>
      </c>
    </row>
    <row r="81" spans="1:15" s="104" customFormat="1" ht="20.399999999999999" x14ac:dyDescent="0.25">
      <c r="A81" s="100" t="s">
        <v>388</v>
      </c>
      <c r="B81" s="100" t="s">
        <v>243</v>
      </c>
      <c r="C81" s="101" t="s">
        <v>389</v>
      </c>
      <c r="D81" s="100" t="s">
        <v>252</v>
      </c>
      <c r="E81" s="101"/>
      <c r="F81" s="101"/>
      <c r="G81" s="100" t="s">
        <v>254</v>
      </c>
      <c r="H81" s="100" t="s">
        <v>254</v>
      </c>
      <c r="I81" s="100" t="s">
        <v>255</v>
      </c>
      <c r="J81" s="101"/>
      <c r="K81" s="101"/>
      <c r="L81" s="101"/>
      <c r="M81" s="245">
        <v>467.9</v>
      </c>
      <c r="N81" s="245">
        <f t="shared" si="1"/>
        <v>453.11435999999998</v>
      </c>
      <c r="O81" s="246" t="s">
        <v>1379</v>
      </c>
    </row>
    <row r="82" spans="1:15" s="104" customFormat="1" ht="20.399999999999999" hidden="1" x14ac:dyDescent="0.25">
      <c r="A82" s="107" t="s">
        <v>390</v>
      </c>
      <c r="B82" s="107" t="s">
        <v>391</v>
      </c>
      <c r="C82" s="108" t="s">
        <v>392</v>
      </c>
      <c r="D82" s="107" t="s">
        <v>393</v>
      </c>
      <c r="E82" s="107" t="s">
        <v>391</v>
      </c>
      <c r="F82" s="108"/>
      <c r="G82" s="107" t="s">
        <v>391</v>
      </c>
      <c r="H82" s="107" t="s">
        <v>391</v>
      </c>
      <c r="I82" s="107"/>
      <c r="J82" s="107" t="s">
        <v>391</v>
      </c>
      <c r="K82" s="108"/>
      <c r="L82" s="108"/>
      <c r="M82" s="102">
        <v>0</v>
      </c>
      <c r="N82" s="245">
        <f t="shared" si="1"/>
        <v>0</v>
      </c>
      <c r="O82" s="104" t="s">
        <v>874</v>
      </c>
    </row>
    <row r="83" spans="1:15" s="104" customFormat="1" ht="20.399999999999999" hidden="1" x14ac:dyDescent="0.25">
      <c r="A83" s="107" t="s">
        <v>394</v>
      </c>
      <c r="B83" s="107" t="s">
        <v>391</v>
      </c>
      <c r="C83" s="108" t="s">
        <v>392</v>
      </c>
      <c r="D83" s="107" t="s">
        <v>393</v>
      </c>
      <c r="E83" s="107" t="s">
        <v>391</v>
      </c>
      <c r="F83" s="108"/>
      <c r="G83" s="107" t="s">
        <v>391</v>
      </c>
      <c r="H83" s="107" t="s">
        <v>391</v>
      </c>
      <c r="I83" s="107"/>
      <c r="J83" s="107" t="s">
        <v>391</v>
      </c>
      <c r="K83" s="108"/>
      <c r="L83" s="108"/>
      <c r="M83" s="102">
        <v>0</v>
      </c>
      <c r="N83" s="245">
        <f t="shared" si="1"/>
        <v>0</v>
      </c>
      <c r="O83" s="104" t="s">
        <v>874</v>
      </c>
    </row>
    <row r="84" spans="1:15" s="104" customFormat="1" ht="20.399999999999999" hidden="1" x14ac:dyDescent="0.25">
      <c r="A84" s="100" t="s">
        <v>395</v>
      </c>
      <c r="B84" s="100" t="s">
        <v>250</v>
      </c>
      <c r="C84" s="101" t="s">
        <v>396</v>
      </c>
      <c r="D84" s="100" t="s">
        <v>397</v>
      </c>
      <c r="E84" s="101"/>
      <c r="F84" s="101"/>
      <c r="G84" s="100" t="s">
        <v>254</v>
      </c>
      <c r="H84" s="100" t="s">
        <v>254</v>
      </c>
      <c r="I84" s="100"/>
      <c r="J84" s="101"/>
      <c r="K84" s="101"/>
      <c r="L84" s="101"/>
      <c r="M84" s="245">
        <v>465.98</v>
      </c>
      <c r="N84" s="245">
        <f t="shared" si="1"/>
        <v>451.25503200000003</v>
      </c>
      <c r="O84" s="246" t="s">
        <v>1379</v>
      </c>
    </row>
    <row r="85" spans="1:15" s="104" customFormat="1" ht="10.199999999999999" hidden="1" x14ac:dyDescent="0.25">
      <c r="A85" s="100" t="s">
        <v>398</v>
      </c>
      <c r="B85" s="100" t="s">
        <v>399</v>
      </c>
      <c r="C85" s="101" t="s">
        <v>400</v>
      </c>
      <c r="D85" s="113" t="s">
        <v>875</v>
      </c>
      <c r="E85" s="114">
        <v>44</v>
      </c>
      <c r="F85" s="101"/>
      <c r="G85" s="100" t="s">
        <v>254</v>
      </c>
      <c r="H85" s="100" t="s">
        <v>254</v>
      </c>
      <c r="I85" s="100"/>
      <c r="J85" s="101"/>
      <c r="K85" s="101"/>
      <c r="L85" s="101" t="s">
        <v>401</v>
      </c>
      <c r="M85" s="245">
        <v>188.3</v>
      </c>
      <c r="N85" s="245">
        <f t="shared" si="1"/>
        <v>182.34972000000002</v>
      </c>
      <c r="O85" s="249" t="s">
        <v>1378</v>
      </c>
    </row>
    <row r="86" spans="1:15" s="104" customFormat="1" ht="20.399999999999999" hidden="1" x14ac:dyDescent="0.25">
      <c r="A86" s="115" t="s">
        <v>402</v>
      </c>
      <c r="B86" s="115" t="s">
        <v>403</v>
      </c>
      <c r="C86" s="116" t="s">
        <v>404</v>
      </c>
      <c r="D86" s="117" t="s">
        <v>831</v>
      </c>
      <c r="E86" s="115" t="s">
        <v>405</v>
      </c>
      <c r="F86" s="116"/>
      <c r="G86" s="115" t="s">
        <v>406</v>
      </c>
      <c r="H86" s="115" t="s">
        <v>406</v>
      </c>
      <c r="I86" s="115"/>
      <c r="J86" s="116"/>
      <c r="K86" s="116"/>
      <c r="L86" s="116"/>
      <c r="M86" s="102">
        <v>0</v>
      </c>
      <c r="N86" s="245">
        <f t="shared" si="1"/>
        <v>0</v>
      </c>
      <c r="O86" s="104" t="s">
        <v>874</v>
      </c>
    </row>
    <row r="87" spans="1:15" s="104" customFormat="1" ht="20.399999999999999" hidden="1" x14ac:dyDescent="0.25">
      <c r="A87" s="115" t="s">
        <v>407</v>
      </c>
      <c r="B87" s="115" t="s">
        <v>403</v>
      </c>
      <c r="C87" s="116" t="s">
        <v>408</v>
      </c>
      <c r="D87" s="117" t="s">
        <v>832</v>
      </c>
      <c r="E87" s="115" t="s">
        <v>405</v>
      </c>
      <c r="F87" s="116"/>
      <c r="G87" s="115" t="s">
        <v>406</v>
      </c>
      <c r="H87" s="115" t="s">
        <v>406</v>
      </c>
      <c r="I87" s="115"/>
      <c r="J87" s="116"/>
      <c r="K87" s="116"/>
      <c r="L87" s="116"/>
      <c r="M87" s="102">
        <v>0</v>
      </c>
      <c r="N87" s="245">
        <f t="shared" si="1"/>
        <v>0</v>
      </c>
      <c r="O87" s="104" t="s">
        <v>874</v>
      </c>
    </row>
    <row r="88" spans="1:15" s="104" customFormat="1" ht="10.199999999999999" hidden="1" x14ac:dyDescent="0.25">
      <c r="A88" s="118" t="s">
        <v>409</v>
      </c>
      <c r="B88" s="118" t="s">
        <v>410</v>
      </c>
      <c r="C88" s="119" t="s">
        <v>411</v>
      </c>
      <c r="D88" s="118" t="s">
        <v>412</v>
      </c>
      <c r="E88" s="118" t="s">
        <v>413</v>
      </c>
      <c r="F88" s="119"/>
      <c r="G88" s="118" t="s">
        <v>414</v>
      </c>
      <c r="H88" s="118" t="s">
        <v>415</v>
      </c>
      <c r="I88" s="118"/>
      <c r="J88" s="118" t="s">
        <v>416</v>
      </c>
      <c r="K88" s="119"/>
      <c r="L88" s="119" t="s">
        <v>412</v>
      </c>
      <c r="M88" s="102">
        <v>0</v>
      </c>
      <c r="N88" s="245">
        <f t="shared" si="1"/>
        <v>0</v>
      </c>
      <c r="O88" s="104" t="s">
        <v>874</v>
      </c>
    </row>
    <row r="89" spans="1:15" s="104" customFormat="1" ht="20.399999999999999" x14ac:dyDescent="0.25">
      <c r="A89" s="107" t="s">
        <v>417</v>
      </c>
      <c r="B89" s="107" t="s">
        <v>243</v>
      </c>
      <c r="C89" s="108" t="s">
        <v>418</v>
      </c>
      <c r="D89" s="107" t="s">
        <v>419</v>
      </c>
      <c r="E89" s="120">
        <v>54</v>
      </c>
      <c r="F89" s="108"/>
      <c r="G89" s="107" t="s">
        <v>420</v>
      </c>
      <c r="H89" s="107" t="s">
        <v>420</v>
      </c>
      <c r="I89" s="107" t="s">
        <v>255</v>
      </c>
      <c r="J89" s="107" t="s">
        <v>256</v>
      </c>
      <c r="K89" s="107" t="s">
        <v>257</v>
      </c>
      <c r="L89" s="108" t="s">
        <v>421</v>
      </c>
      <c r="M89" s="102" t="s">
        <v>866</v>
      </c>
      <c r="N89" s="245">
        <f t="shared" si="1"/>
        <v>0</v>
      </c>
      <c r="O89" s="250" t="s">
        <v>1382</v>
      </c>
    </row>
    <row r="90" spans="1:15" s="104" customFormat="1" ht="20.399999999999999" x14ac:dyDescent="0.25">
      <c r="A90" s="107" t="s">
        <v>422</v>
      </c>
      <c r="B90" s="107" t="s">
        <v>243</v>
      </c>
      <c r="C90" s="108" t="s">
        <v>423</v>
      </c>
      <c r="D90" s="107" t="s">
        <v>419</v>
      </c>
      <c r="E90" s="120">
        <v>54</v>
      </c>
      <c r="F90" s="108"/>
      <c r="G90" s="107" t="s">
        <v>420</v>
      </c>
      <c r="H90" s="107" t="s">
        <v>420</v>
      </c>
      <c r="I90" s="107"/>
      <c r="J90" s="107" t="s">
        <v>416</v>
      </c>
      <c r="K90" s="108"/>
      <c r="L90" s="108" t="s">
        <v>421</v>
      </c>
      <c r="M90" s="102">
        <v>1079.49</v>
      </c>
      <c r="N90" s="245">
        <f t="shared" si="1"/>
        <v>1045.3781160000001</v>
      </c>
      <c r="O90" s="250" t="s">
        <v>1382</v>
      </c>
    </row>
    <row r="91" spans="1:15" s="104" customFormat="1" ht="20.399999999999999" x14ac:dyDescent="0.25">
      <c r="A91" s="100" t="s">
        <v>424</v>
      </c>
      <c r="B91" s="100" t="s">
        <v>243</v>
      </c>
      <c r="C91" s="101" t="s">
        <v>425</v>
      </c>
      <c r="D91" s="100" t="s">
        <v>262</v>
      </c>
      <c r="E91" s="114">
        <v>44</v>
      </c>
      <c r="F91" s="101"/>
      <c r="G91" s="100" t="s">
        <v>254</v>
      </c>
      <c r="H91" s="100" t="s">
        <v>254</v>
      </c>
      <c r="I91" s="100" t="s">
        <v>255</v>
      </c>
      <c r="J91" s="101"/>
      <c r="K91" s="101"/>
      <c r="L91" s="101"/>
      <c r="M91" s="245">
        <v>478.6</v>
      </c>
      <c r="N91" s="245">
        <f t="shared" si="1"/>
        <v>463.47624000000002</v>
      </c>
      <c r="O91" s="246" t="s">
        <v>1379</v>
      </c>
    </row>
    <row r="92" spans="1:15" s="104" customFormat="1" ht="20.399999999999999" hidden="1" x14ac:dyDescent="0.25">
      <c r="A92" s="121" t="s">
        <v>426</v>
      </c>
      <c r="B92" s="121" t="s">
        <v>427</v>
      </c>
      <c r="C92" s="122" t="s">
        <v>428</v>
      </c>
      <c r="D92" s="121" t="s">
        <v>429</v>
      </c>
      <c r="E92" s="123">
        <v>54</v>
      </c>
      <c r="F92" s="121" t="s">
        <v>253</v>
      </c>
      <c r="G92" s="121" t="s">
        <v>430</v>
      </c>
      <c r="H92" s="121" t="s">
        <v>430</v>
      </c>
      <c r="I92" s="121"/>
      <c r="J92" s="121" t="s">
        <v>416</v>
      </c>
      <c r="K92" s="122"/>
      <c r="L92" s="122" t="s">
        <v>431</v>
      </c>
      <c r="M92" s="102">
        <v>0</v>
      </c>
      <c r="N92" s="245">
        <f t="shared" si="1"/>
        <v>0</v>
      </c>
      <c r="O92" s="104" t="s">
        <v>874</v>
      </c>
    </row>
    <row r="93" spans="1:15" s="104" customFormat="1" ht="20.399999999999999" hidden="1" x14ac:dyDescent="0.25">
      <c r="A93" s="121" t="s">
        <v>432</v>
      </c>
      <c r="B93" s="121" t="s">
        <v>427</v>
      </c>
      <c r="C93" s="122" t="s">
        <v>428</v>
      </c>
      <c r="D93" s="121" t="s">
        <v>429</v>
      </c>
      <c r="E93" s="123">
        <v>54</v>
      </c>
      <c r="F93" s="121" t="s">
        <v>253</v>
      </c>
      <c r="G93" s="121" t="s">
        <v>430</v>
      </c>
      <c r="H93" s="121" t="s">
        <v>430</v>
      </c>
      <c r="I93" s="121"/>
      <c r="J93" s="121" t="s">
        <v>416</v>
      </c>
      <c r="K93" s="122"/>
      <c r="L93" s="122" t="s">
        <v>431</v>
      </c>
      <c r="M93" s="102">
        <v>0</v>
      </c>
      <c r="N93" s="245">
        <f t="shared" si="1"/>
        <v>0</v>
      </c>
      <c r="O93" s="104" t="s">
        <v>874</v>
      </c>
    </row>
    <row r="94" spans="1:15" s="104" customFormat="1" ht="20.399999999999999" hidden="1" x14ac:dyDescent="0.25">
      <c r="A94" s="121" t="s">
        <v>433</v>
      </c>
      <c r="B94" s="121" t="s">
        <v>427</v>
      </c>
      <c r="C94" s="122" t="s">
        <v>428</v>
      </c>
      <c r="D94" s="121" t="s">
        <v>429</v>
      </c>
      <c r="E94" s="123">
        <v>54</v>
      </c>
      <c r="F94" s="121" t="s">
        <v>253</v>
      </c>
      <c r="G94" s="121" t="s">
        <v>430</v>
      </c>
      <c r="H94" s="121" t="s">
        <v>430</v>
      </c>
      <c r="I94" s="121"/>
      <c r="J94" s="121" t="s">
        <v>416</v>
      </c>
      <c r="K94" s="122"/>
      <c r="L94" s="122" t="s">
        <v>431</v>
      </c>
      <c r="M94" s="102">
        <v>0</v>
      </c>
      <c r="N94" s="245">
        <f t="shared" si="1"/>
        <v>0</v>
      </c>
      <c r="O94" s="104" t="s">
        <v>874</v>
      </c>
    </row>
    <row r="95" spans="1:15" s="104" customFormat="1" ht="20.399999999999999" hidden="1" x14ac:dyDescent="0.25">
      <c r="A95" s="100" t="s">
        <v>434</v>
      </c>
      <c r="B95" s="100" t="s">
        <v>329</v>
      </c>
      <c r="C95" s="101" t="s">
        <v>435</v>
      </c>
      <c r="D95" s="100" t="s">
        <v>436</v>
      </c>
      <c r="E95" s="114">
        <v>44</v>
      </c>
      <c r="F95" s="101"/>
      <c r="G95" s="100" t="s">
        <v>254</v>
      </c>
      <c r="H95" s="100" t="s">
        <v>254</v>
      </c>
      <c r="I95" s="100"/>
      <c r="J95" s="101"/>
      <c r="K95" s="101"/>
      <c r="L95" s="101"/>
      <c r="M95" s="245">
        <v>472.7</v>
      </c>
      <c r="N95" s="245">
        <f t="shared" si="1"/>
        <v>457.76267999999999</v>
      </c>
      <c r="O95" s="246" t="s">
        <v>1379</v>
      </c>
    </row>
    <row r="96" spans="1:15" s="104" customFormat="1" ht="20.399999999999999" x14ac:dyDescent="0.25">
      <c r="A96" s="100" t="s">
        <v>437</v>
      </c>
      <c r="B96" s="100" t="s">
        <v>243</v>
      </c>
      <c r="C96" s="101" t="s">
        <v>438</v>
      </c>
      <c r="D96" s="100" t="s">
        <v>252</v>
      </c>
      <c r="E96" s="114">
        <v>44</v>
      </c>
      <c r="F96" s="101"/>
      <c r="G96" s="100" t="s">
        <v>254</v>
      </c>
      <c r="H96" s="100" t="s">
        <v>254</v>
      </c>
      <c r="I96" s="100"/>
      <c r="J96" s="101"/>
      <c r="K96" s="101"/>
      <c r="L96" s="101"/>
      <c r="M96" s="245">
        <v>467.9</v>
      </c>
      <c r="N96" s="245">
        <f t="shared" si="1"/>
        <v>453.11435999999998</v>
      </c>
      <c r="O96" s="246" t="s">
        <v>1379</v>
      </c>
    </row>
    <row r="97" spans="1:15" s="104" customFormat="1" ht="20.399999999999999" x14ac:dyDescent="0.25">
      <c r="A97" s="100" t="s">
        <v>439</v>
      </c>
      <c r="B97" s="100" t="s">
        <v>243</v>
      </c>
      <c r="C97" s="101" t="s">
        <v>438</v>
      </c>
      <c r="D97" s="100" t="s">
        <v>252</v>
      </c>
      <c r="E97" s="114">
        <v>44</v>
      </c>
      <c r="F97" s="101"/>
      <c r="G97" s="100" t="s">
        <v>254</v>
      </c>
      <c r="H97" s="100" t="s">
        <v>254</v>
      </c>
      <c r="I97" s="100"/>
      <c r="J97" s="101"/>
      <c r="K97" s="101"/>
      <c r="L97" s="101"/>
      <c r="M97" s="245">
        <v>467.9</v>
      </c>
      <c r="N97" s="245">
        <f t="shared" si="1"/>
        <v>453.11435999999998</v>
      </c>
      <c r="O97" s="246" t="s">
        <v>1379</v>
      </c>
    </row>
    <row r="98" spans="1:15" s="104" customFormat="1" ht="20.399999999999999" hidden="1" x14ac:dyDescent="0.25">
      <c r="A98" s="121" t="s">
        <v>440</v>
      </c>
      <c r="B98" s="121" t="s">
        <v>427</v>
      </c>
      <c r="C98" s="122" t="s">
        <v>441</v>
      </c>
      <c r="D98" s="121" t="s">
        <v>429</v>
      </c>
      <c r="E98" s="123">
        <v>44</v>
      </c>
      <c r="F98" s="121" t="s">
        <v>253</v>
      </c>
      <c r="G98" s="121" t="s">
        <v>430</v>
      </c>
      <c r="H98" s="121" t="s">
        <v>430</v>
      </c>
      <c r="I98" s="121"/>
      <c r="J98" s="121" t="s">
        <v>416</v>
      </c>
      <c r="K98" s="122"/>
      <c r="L98" s="122" t="s">
        <v>431</v>
      </c>
      <c r="M98" s="102">
        <v>0</v>
      </c>
      <c r="N98" s="245">
        <f t="shared" si="1"/>
        <v>0</v>
      </c>
      <c r="O98" s="104" t="s">
        <v>874</v>
      </c>
    </row>
    <row r="99" spans="1:15" s="104" customFormat="1" ht="20.399999999999999" hidden="1" x14ac:dyDescent="0.25">
      <c r="A99" s="121" t="s">
        <v>442</v>
      </c>
      <c r="B99" s="121" t="s">
        <v>427</v>
      </c>
      <c r="C99" s="122" t="s">
        <v>441</v>
      </c>
      <c r="D99" s="121" t="s">
        <v>443</v>
      </c>
      <c r="E99" s="123">
        <v>44</v>
      </c>
      <c r="F99" s="121" t="s">
        <v>253</v>
      </c>
      <c r="G99" s="121" t="s">
        <v>430</v>
      </c>
      <c r="H99" s="121" t="s">
        <v>430</v>
      </c>
      <c r="I99" s="121"/>
      <c r="J99" s="122"/>
      <c r="K99" s="122"/>
      <c r="L99" s="122" t="s">
        <v>431</v>
      </c>
      <c r="M99" s="102">
        <v>0</v>
      </c>
      <c r="N99" s="245">
        <f t="shared" si="1"/>
        <v>0</v>
      </c>
      <c r="O99" s="104" t="s">
        <v>874</v>
      </c>
    </row>
    <row r="100" spans="1:15" s="104" customFormat="1" ht="20.399999999999999" x14ac:dyDescent="0.25">
      <c r="A100" s="100" t="s">
        <v>444</v>
      </c>
      <c r="B100" s="100" t="s">
        <v>243</v>
      </c>
      <c r="C100" s="101" t="s">
        <v>445</v>
      </c>
      <c r="D100" s="100" t="s">
        <v>436</v>
      </c>
      <c r="E100" s="114">
        <v>54</v>
      </c>
      <c r="F100" s="101"/>
      <c r="G100" s="100" t="s">
        <v>254</v>
      </c>
      <c r="H100" s="100" t="s">
        <v>254</v>
      </c>
      <c r="I100" s="100" t="s">
        <v>255</v>
      </c>
      <c r="J100" s="100" t="s">
        <v>416</v>
      </c>
      <c r="K100" s="101"/>
      <c r="L100" s="101"/>
      <c r="M100" s="245">
        <v>489.72</v>
      </c>
      <c r="N100" s="245">
        <f t="shared" si="1"/>
        <v>474.24484800000005</v>
      </c>
      <c r="O100" s="246" t="s">
        <v>1379</v>
      </c>
    </row>
    <row r="101" spans="1:15" s="104" customFormat="1" ht="10.199999999999999" hidden="1" x14ac:dyDescent="0.25">
      <c r="A101" s="105" t="s">
        <v>446</v>
      </c>
      <c r="B101" s="105" t="s">
        <v>267</v>
      </c>
      <c r="C101" s="106" t="s">
        <v>447</v>
      </c>
      <c r="D101" s="105" t="s">
        <v>436</v>
      </c>
      <c r="E101" s="124">
        <v>54</v>
      </c>
      <c r="F101" s="106"/>
      <c r="G101" s="105" t="s">
        <v>270</v>
      </c>
      <c r="H101" s="105" t="s">
        <v>270</v>
      </c>
      <c r="I101" s="105" t="s">
        <v>255</v>
      </c>
      <c r="J101" s="105" t="s">
        <v>416</v>
      </c>
      <c r="K101" s="105" t="s">
        <v>257</v>
      </c>
      <c r="L101" s="106" t="s">
        <v>448</v>
      </c>
      <c r="M101" s="245">
        <v>202.06</v>
      </c>
      <c r="N101" s="245">
        <f t="shared" si="1"/>
        <v>195.674904</v>
      </c>
      <c r="O101" s="246" t="s">
        <v>1378</v>
      </c>
    </row>
    <row r="102" spans="1:15" s="104" customFormat="1" ht="20.399999999999999" hidden="1" x14ac:dyDescent="0.25">
      <c r="A102" s="105" t="s">
        <v>449</v>
      </c>
      <c r="B102" s="105" t="s">
        <v>276</v>
      </c>
      <c r="C102" s="106" t="s">
        <v>450</v>
      </c>
      <c r="D102" s="105" t="s">
        <v>451</v>
      </c>
      <c r="E102" s="124">
        <v>54</v>
      </c>
      <c r="F102" s="105" t="s">
        <v>253</v>
      </c>
      <c r="G102" s="105" t="s">
        <v>270</v>
      </c>
      <c r="H102" s="105" t="s">
        <v>270</v>
      </c>
      <c r="I102" s="105" t="s">
        <v>255</v>
      </c>
      <c r="J102" s="105" t="s">
        <v>256</v>
      </c>
      <c r="K102" s="106"/>
      <c r="L102" s="106" t="s">
        <v>452</v>
      </c>
      <c r="M102" s="245">
        <v>258.14999999999998</v>
      </c>
      <c r="N102" s="245">
        <f t="shared" si="1"/>
        <v>249.99245999999999</v>
      </c>
      <c r="O102" s="246" t="s">
        <v>1378</v>
      </c>
    </row>
    <row r="103" spans="1:15" s="104" customFormat="1" ht="10.199999999999999" hidden="1" x14ac:dyDescent="0.25">
      <c r="A103" s="105" t="s">
        <v>453</v>
      </c>
      <c r="B103" s="105" t="s">
        <v>267</v>
      </c>
      <c r="C103" s="106" t="s">
        <v>454</v>
      </c>
      <c r="D103" s="105" t="s">
        <v>436</v>
      </c>
      <c r="E103" s="124">
        <v>54</v>
      </c>
      <c r="F103" s="106"/>
      <c r="G103" s="105" t="s">
        <v>270</v>
      </c>
      <c r="H103" s="105" t="s">
        <v>270</v>
      </c>
      <c r="I103" s="105" t="s">
        <v>255</v>
      </c>
      <c r="J103" s="105" t="s">
        <v>256</v>
      </c>
      <c r="K103" s="106"/>
      <c r="L103" s="106" t="s">
        <v>448</v>
      </c>
      <c r="M103" s="245">
        <v>245.72</v>
      </c>
      <c r="N103" s="245">
        <f t="shared" si="1"/>
        <v>237.95524800000001</v>
      </c>
      <c r="O103" s="246" t="s">
        <v>1378</v>
      </c>
    </row>
    <row r="104" spans="1:15" s="104" customFormat="1" ht="10.199999999999999" hidden="1" x14ac:dyDescent="0.25">
      <c r="A104" s="105" t="s">
        <v>455</v>
      </c>
      <c r="B104" s="105" t="s">
        <v>267</v>
      </c>
      <c r="C104" s="106" t="s">
        <v>456</v>
      </c>
      <c r="D104" s="105" t="s">
        <v>302</v>
      </c>
      <c r="E104" s="124">
        <v>54</v>
      </c>
      <c r="F104" s="106"/>
      <c r="G104" s="105" t="s">
        <v>270</v>
      </c>
      <c r="H104" s="105" t="s">
        <v>270</v>
      </c>
      <c r="I104" s="105" t="s">
        <v>255</v>
      </c>
      <c r="J104" s="105" t="s">
        <v>416</v>
      </c>
      <c r="K104" s="106"/>
      <c r="L104" s="106"/>
      <c r="M104" s="245">
        <v>198.79</v>
      </c>
      <c r="N104" s="245">
        <f t="shared" si="1"/>
        <v>192.50823600000001</v>
      </c>
      <c r="O104" s="246" t="s">
        <v>1378</v>
      </c>
    </row>
    <row r="105" spans="1:15" s="104" customFormat="1" ht="20.399999999999999" x14ac:dyDescent="0.25">
      <c r="A105" s="100" t="s">
        <v>457</v>
      </c>
      <c r="B105" s="100" t="s">
        <v>243</v>
      </c>
      <c r="C105" s="101" t="s">
        <v>458</v>
      </c>
      <c r="D105" s="100" t="s">
        <v>302</v>
      </c>
      <c r="E105" s="114">
        <v>54</v>
      </c>
      <c r="F105" s="101"/>
      <c r="G105" s="100" t="s">
        <v>254</v>
      </c>
      <c r="H105" s="100" t="s">
        <v>254</v>
      </c>
      <c r="I105" s="100" t="s">
        <v>255</v>
      </c>
      <c r="J105" s="100" t="s">
        <v>256</v>
      </c>
      <c r="K105" s="101"/>
      <c r="L105" s="101"/>
      <c r="M105" s="245">
        <v>497.15</v>
      </c>
      <c r="N105" s="245">
        <f t="shared" si="1"/>
        <v>481.44006000000002</v>
      </c>
      <c r="O105" s="246" t="s">
        <v>1379</v>
      </c>
    </row>
    <row r="106" spans="1:15" s="104" customFormat="1" ht="20.399999999999999" hidden="1" x14ac:dyDescent="0.25">
      <c r="A106" s="121" t="s">
        <v>459</v>
      </c>
      <c r="B106" s="121" t="s">
        <v>427</v>
      </c>
      <c r="C106" s="122" t="s">
        <v>460</v>
      </c>
      <c r="D106" s="121" t="s">
        <v>429</v>
      </c>
      <c r="E106" s="123">
        <v>54</v>
      </c>
      <c r="F106" s="121" t="s">
        <v>253</v>
      </c>
      <c r="G106" s="121" t="s">
        <v>430</v>
      </c>
      <c r="H106" s="121" t="s">
        <v>430</v>
      </c>
      <c r="I106" s="121"/>
      <c r="J106" s="121" t="s">
        <v>416</v>
      </c>
      <c r="K106" s="122"/>
      <c r="L106" s="122" t="s">
        <v>431</v>
      </c>
      <c r="M106" s="102">
        <v>0</v>
      </c>
      <c r="N106" s="245">
        <f t="shared" si="1"/>
        <v>0</v>
      </c>
      <c r="O106" s="104" t="s">
        <v>874</v>
      </c>
    </row>
    <row r="107" spans="1:15" s="104" customFormat="1" ht="20.399999999999999" hidden="1" x14ac:dyDescent="0.25">
      <c r="A107" s="121" t="s">
        <v>461</v>
      </c>
      <c r="B107" s="121" t="s">
        <v>427</v>
      </c>
      <c r="C107" s="122" t="s">
        <v>460</v>
      </c>
      <c r="D107" s="121" t="s">
        <v>443</v>
      </c>
      <c r="E107" s="123">
        <v>54</v>
      </c>
      <c r="F107" s="121" t="s">
        <v>253</v>
      </c>
      <c r="G107" s="121" t="s">
        <v>430</v>
      </c>
      <c r="H107" s="121" t="s">
        <v>430</v>
      </c>
      <c r="I107" s="121"/>
      <c r="J107" s="121" t="s">
        <v>416</v>
      </c>
      <c r="K107" s="122"/>
      <c r="L107" s="122" t="s">
        <v>431</v>
      </c>
      <c r="M107" s="102">
        <v>0</v>
      </c>
      <c r="N107" s="245">
        <f t="shared" si="1"/>
        <v>0</v>
      </c>
      <c r="O107" s="104" t="s">
        <v>874</v>
      </c>
    </row>
    <row r="108" spans="1:15" s="104" customFormat="1" ht="20.399999999999999" x14ac:dyDescent="0.25">
      <c r="A108" s="100" t="s">
        <v>462</v>
      </c>
      <c r="B108" s="100" t="s">
        <v>243</v>
      </c>
      <c r="C108" s="101" t="s">
        <v>463</v>
      </c>
      <c r="D108" s="100" t="s">
        <v>436</v>
      </c>
      <c r="E108" s="114">
        <v>54</v>
      </c>
      <c r="F108" s="101"/>
      <c r="G108" s="100" t="s">
        <v>254</v>
      </c>
      <c r="H108" s="100" t="s">
        <v>254</v>
      </c>
      <c r="I108" s="100" t="s">
        <v>255</v>
      </c>
      <c r="J108" s="100" t="s">
        <v>256</v>
      </c>
      <c r="K108" s="101"/>
      <c r="L108" s="101"/>
      <c r="M108" s="245">
        <v>506.75</v>
      </c>
      <c r="N108" s="245">
        <f t="shared" si="1"/>
        <v>490.73670000000004</v>
      </c>
      <c r="O108" s="246" t="s">
        <v>1379</v>
      </c>
    </row>
    <row r="109" spans="1:15" s="104" customFormat="1" ht="10.199999999999999" hidden="1" x14ac:dyDescent="0.25">
      <c r="A109" s="100" t="s">
        <v>464</v>
      </c>
      <c r="B109" s="100" t="s">
        <v>399</v>
      </c>
      <c r="C109" s="101" t="s">
        <v>400</v>
      </c>
      <c r="D109" s="113" t="s">
        <v>875</v>
      </c>
      <c r="E109" s="114">
        <v>44</v>
      </c>
      <c r="F109" s="101"/>
      <c r="G109" s="100" t="s">
        <v>254</v>
      </c>
      <c r="H109" s="100" t="s">
        <v>254</v>
      </c>
      <c r="I109" s="100"/>
      <c r="J109" s="101"/>
      <c r="K109" s="101"/>
      <c r="L109" s="101" t="s">
        <v>401</v>
      </c>
      <c r="M109" s="245">
        <v>188.3</v>
      </c>
      <c r="N109" s="245">
        <f t="shared" si="1"/>
        <v>182.34972000000002</v>
      </c>
      <c r="O109" s="249" t="s">
        <v>1378</v>
      </c>
    </row>
    <row r="110" spans="1:15" s="104" customFormat="1" ht="20.399999999999999" hidden="1" x14ac:dyDescent="0.25">
      <c r="A110" s="121" t="s">
        <v>465</v>
      </c>
      <c r="B110" s="121" t="s">
        <v>427</v>
      </c>
      <c r="C110" s="122" t="s">
        <v>466</v>
      </c>
      <c r="D110" s="121" t="s">
        <v>429</v>
      </c>
      <c r="E110" s="123">
        <v>54</v>
      </c>
      <c r="F110" s="121" t="s">
        <v>253</v>
      </c>
      <c r="G110" s="121" t="s">
        <v>430</v>
      </c>
      <c r="H110" s="121" t="s">
        <v>430</v>
      </c>
      <c r="I110" s="121"/>
      <c r="J110" s="121" t="s">
        <v>256</v>
      </c>
      <c r="K110" s="122"/>
      <c r="L110" s="122" t="s">
        <v>431</v>
      </c>
      <c r="M110" s="102">
        <v>0</v>
      </c>
      <c r="N110" s="245">
        <f t="shared" si="1"/>
        <v>0</v>
      </c>
      <c r="O110" s="104" t="s">
        <v>874</v>
      </c>
    </row>
    <row r="111" spans="1:15" s="104" customFormat="1" ht="20.399999999999999" hidden="1" x14ac:dyDescent="0.25">
      <c r="A111" s="121" t="s">
        <v>467</v>
      </c>
      <c r="B111" s="121" t="s">
        <v>427</v>
      </c>
      <c r="C111" s="122" t="s">
        <v>466</v>
      </c>
      <c r="D111" s="121" t="s">
        <v>429</v>
      </c>
      <c r="E111" s="123">
        <v>54</v>
      </c>
      <c r="F111" s="121" t="s">
        <v>253</v>
      </c>
      <c r="G111" s="121" t="s">
        <v>430</v>
      </c>
      <c r="H111" s="121" t="s">
        <v>430</v>
      </c>
      <c r="I111" s="121"/>
      <c r="J111" s="121" t="s">
        <v>256</v>
      </c>
      <c r="K111" s="122"/>
      <c r="L111" s="122" t="s">
        <v>431</v>
      </c>
      <c r="M111" s="102">
        <v>0</v>
      </c>
      <c r="N111" s="245">
        <f t="shared" si="1"/>
        <v>0</v>
      </c>
      <c r="O111" s="104" t="s">
        <v>874</v>
      </c>
    </row>
    <row r="112" spans="1:15" s="104" customFormat="1" ht="20.399999999999999" hidden="1" x14ac:dyDescent="0.25">
      <c r="A112" s="121" t="s">
        <v>468</v>
      </c>
      <c r="B112" s="121" t="s">
        <v>427</v>
      </c>
      <c r="C112" s="122" t="s">
        <v>466</v>
      </c>
      <c r="D112" s="121" t="s">
        <v>429</v>
      </c>
      <c r="E112" s="123">
        <v>54</v>
      </c>
      <c r="F112" s="121" t="s">
        <v>253</v>
      </c>
      <c r="G112" s="121" t="s">
        <v>430</v>
      </c>
      <c r="H112" s="121" t="s">
        <v>430</v>
      </c>
      <c r="I112" s="121"/>
      <c r="J112" s="121" t="s">
        <v>256</v>
      </c>
      <c r="K112" s="122"/>
      <c r="L112" s="122" t="s">
        <v>431</v>
      </c>
      <c r="M112" s="102">
        <v>0</v>
      </c>
      <c r="N112" s="245">
        <f t="shared" si="1"/>
        <v>0</v>
      </c>
      <c r="O112" s="104" t="s">
        <v>874</v>
      </c>
    </row>
    <row r="113" spans="1:15" s="104" customFormat="1" ht="20.399999999999999" hidden="1" x14ac:dyDescent="0.25">
      <c r="A113" s="121" t="s">
        <v>469</v>
      </c>
      <c r="B113" s="121" t="s">
        <v>427</v>
      </c>
      <c r="C113" s="122" t="s">
        <v>466</v>
      </c>
      <c r="D113" s="121" t="s">
        <v>429</v>
      </c>
      <c r="E113" s="123">
        <v>54</v>
      </c>
      <c r="F113" s="121" t="s">
        <v>253</v>
      </c>
      <c r="G113" s="121" t="s">
        <v>430</v>
      </c>
      <c r="H113" s="121" t="s">
        <v>430</v>
      </c>
      <c r="I113" s="121"/>
      <c r="J113" s="121" t="s">
        <v>256</v>
      </c>
      <c r="K113" s="122"/>
      <c r="L113" s="122" t="s">
        <v>431</v>
      </c>
      <c r="M113" s="102">
        <v>0</v>
      </c>
      <c r="N113" s="245">
        <f t="shared" si="1"/>
        <v>0</v>
      </c>
      <c r="O113" s="104" t="s">
        <v>874</v>
      </c>
    </row>
    <row r="114" spans="1:15" s="104" customFormat="1" ht="10.199999999999999" hidden="1" x14ac:dyDescent="0.25">
      <c r="A114" s="105" t="s">
        <v>470</v>
      </c>
      <c r="B114" s="105" t="s">
        <v>267</v>
      </c>
      <c r="C114" s="106" t="s">
        <v>471</v>
      </c>
      <c r="D114" s="105" t="s">
        <v>262</v>
      </c>
      <c r="E114" s="124">
        <v>44</v>
      </c>
      <c r="F114" s="106"/>
      <c r="G114" s="105" t="s">
        <v>270</v>
      </c>
      <c r="H114" s="105" t="s">
        <v>270</v>
      </c>
      <c r="I114" s="105" t="s">
        <v>255</v>
      </c>
      <c r="J114" s="105" t="s">
        <v>416</v>
      </c>
      <c r="K114" s="106"/>
      <c r="L114" s="106"/>
      <c r="M114" s="245">
        <v>204.07</v>
      </c>
      <c r="N114" s="245">
        <f t="shared" si="1"/>
        <v>197.621388</v>
      </c>
      <c r="O114" s="246" t="s">
        <v>1378</v>
      </c>
    </row>
    <row r="115" spans="1:15" s="104" customFormat="1" ht="10.199999999999999" hidden="1" x14ac:dyDescent="0.25">
      <c r="A115" s="100" t="s">
        <v>472</v>
      </c>
      <c r="B115" s="100" t="s">
        <v>473</v>
      </c>
      <c r="C115" s="101" t="s">
        <v>474</v>
      </c>
      <c r="D115" s="113" t="s">
        <v>877</v>
      </c>
      <c r="E115" s="114">
        <v>54</v>
      </c>
      <c r="F115" s="101"/>
      <c r="G115" s="100" t="s">
        <v>254</v>
      </c>
      <c r="H115" s="100" t="s">
        <v>254</v>
      </c>
      <c r="I115" s="100"/>
      <c r="J115" s="100" t="s">
        <v>256</v>
      </c>
      <c r="K115" s="101"/>
      <c r="L115" s="101" t="s">
        <v>475</v>
      </c>
      <c r="M115" s="245">
        <v>243.02</v>
      </c>
      <c r="N115" s="245">
        <f t="shared" si="1"/>
        <v>235.34056800000002</v>
      </c>
      <c r="O115" s="249" t="s">
        <v>1378</v>
      </c>
    </row>
    <row r="116" spans="1:15" s="104" customFormat="1" ht="10.199999999999999" hidden="1" x14ac:dyDescent="0.25">
      <c r="A116" s="105" t="s">
        <v>476</v>
      </c>
      <c r="B116" s="105" t="s">
        <v>267</v>
      </c>
      <c r="C116" s="125" t="s">
        <v>477</v>
      </c>
      <c r="D116" s="105" t="s">
        <v>436</v>
      </c>
      <c r="E116" s="124">
        <v>54</v>
      </c>
      <c r="F116" s="106"/>
      <c r="G116" s="105" t="s">
        <v>270</v>
      </c>
      <c r="H116" s="105" t="s">
        <v>270</v>
      </c>
      <c r="I116" s="126" t="s">
        <v>255</v>
      </c>
      <c r="J116" s="105" t="s">
        <v>256</v>
      </c>
      <c r="K116" s="126" t="s">
        <v>257</v>
      </c>
      <c r="L116" s="106"/>
      <c r="M116" s="245">
        <v>245.72</v>
      </c>
      <c r="N116" s="245">
        <f t="shared" si="1"/>
        <v>237.95524800000001</v>
      </c>
      <c r="O116" s="246" t="s">
        <v>1378</v>
      </c>
    </row>
    <row r="117" spans="1:15" s="104" customFormat="1" ht="10.199999999999999" hidden="1" x14ac:dyDescent="0.25">
      <c r="A117" s="105" t="s">
        <v>478</v>
      </c>
      <c r="B117" s="105" t="s">
        <v>267</v>
      </c>
      <c r="C117" s="106" t="s">
        <v>479</v>
      </c>
      <c r="D117" s="105" t="s">
        <v>302</v>
      </c>
      <c r="E117" s="124">
        <v>44</v>
      </c>
      <c r="F117" s="106"/>
      <c r="G117" s="105" t="s">
        <v>270</v>
      </c>
      <c r="H117" s="105" t="s">
        <v>270</v>
      </c>
      <c r="I117" s="105" t="s">
        <v>255</v>
      </c>
      <c r="J117" s="106"/>
      <c r="K117" s="106"/>
      <c r="L117" s="106"/>
      <c r="M117" s="245">
        <v>181.76</v>
      </c>
      <c r="N117" s="245">
        <f t="shared" si="1"/>
        <v>176.01638399999999</v>
      </c>
      <c r="O117" s="246" t="s">
        <v>1378</v>
      </c>
    </row>
    <row r="118" spans="1:15" s="104" customFormat="1" ht="20.399999999999999" hidden="1" x14ac:dyDescent="0.25">
      <c r="A118" s="121" t="s">
        <v>480</v>
      </c>
      <c r="B118" s="121" t="s">
        <v>427</v>
      </c>
      <c r="C118" s="122" t="s">
        <v>481</v>
      </c>
      <c r="D118" s="121" t="s">
        <v>429</v>
      </c>
      <c r="E118" s="123">
        <v>44</v>
      </c>
      <c r="F118" s="121" t="s">
        <v>253</v>
      </c>
      <c r="G118" s="121" t="s">
        <v>430</v>
      </c>
      <c r="H118" s="121" t="s">
        <v>430</v>
      </c>
      <c r="I118" s="121"/>
      <c r="J118" s="122"/>
      <c r="K118" s="122"/>
      <c r="L118" s="122" t="s">
        <v>431</v>
      </c>
      <c r="M118" s="102">
        <v>0</v>
      </c>
      <c r="N118" s="245">
        <f t="shared" si="1"/>
        <v>0</v>
      </c>
      <c r="O118" s="104" t="s">
        <v>874</v>
      </c>
    </row>
    <row r="119" spans="1:15" s="104" customFormat="1" ht="20.399999999999999" x14ac:dyDescent="0.25">
      <c r="A119" s="100" t="s">
        <v>482</v>
      </c>
      <c r="B119" s="100" t="s">
        <v>243</v>
      </c>
      <c r="C119" s="101" t="s">
        <v>483</v>
      </c>
      <c r="D119" s="100" t="s">
        <v>252</v>
      </c>
      <c r="E119" s="114">
        <v>44</v>
      </c>
      <c r="F119" s="101"/>
      <c r="G119" s="100" t="s">
        <v>254</v>
      </c>
      <c r="H119" s="100" t="s">
        <v>254</v>
      </c>
      <c r="I119" s="100" t="s">
        <v>255</v>
      </c>
      <c r="J119" s="101"/>
      <c r="K119" s="101"/>
      <c r="L119" s="101"/>
      <c r="M119" s="245">
        <v>467.9</v>
      </c>
      <c r="N119" s="245">
        <f t="shared" si="1"/>
        <v>453.11435999999998</v>
      </c>
      <c r="O119" s="246" t="s">
        <v>1379</v>
      </c>
    </row>
    <row r="120" spans="1:15" s="104" customFormat="1" ht="20.399999999999999" x14ac:dyDescent="0.25">
      <c r="A120" s="100" t="s">
        <v>484</v>
      </c>
      <c r="B120" s="100" t="s">
        <v>243</v>
      </c>
      <c r="C120" s="101" t="s">
        <v>485</v>
      </c>
      <c r="D120" s="100" t="s">
        <v>252</v>
      </c>
      <c r="E120" s="114">
        <v>44</v>
      </c>
      <c r="F120" s="101"/>
      <c r="G120" s="100" t="s">
        <v>254</v>
      </c>
      <c r="H120" s="100" t="s">
        <v>254</v>
      </c>
      <c r="I120" s="100"/>
      <c r="J120" s="101"/>
      <c r="K120" s="101"/>
      <c r="L120" s="101"/>
      <c r="M120" s="245">
        <v>467.9</v>
      </c>
      <c r="N120" s="245">
        <f t="shared" si="1"/>
        <v>453.11435999999998</v>
      </c>
      <c r="O120" s="246" t="s">
        <v>1379</v>
      </c>
    </row>
    <row r="121" spans="1:15" s="104" customFormat="1" ht="20.399999999999999" hidden="1" x14ac:dyDescent="0.25">
      <c r="A121" s="121" t="s">
        <v>486</v>
      </c>
      <c r="B121" s="121" t="s">
        <v>427</v>
      </c>
      <c r="C121" s="122" t="s">
        <v>487</v>
      </c>
      <c r="D121" s="121" t="s">
        <v>488</v>
      </c>
      <c r="E121" s="123">
        <v>44</v>
      </c>
      <c r="F121" s="122"/>
      <c r="G121" s="121" t="s">
        <v>430</v>
      </c>
      <c r="H121" s="121" t="s">
        <v>430</v>
      </c>
      <c r="I121" s="121"/>
      <c r="J121" s="122"/>
      <c r="K121" s="122"/>
      <c r="L121" s="122" t="s">
        <v>431</v>
      </c>
      <c r="M121" s="102">
        <v>0</v>
      </c>
      <c r="N121" s="245">
        <f t="shared" si="1"/>
        <v>0</v>
      </c>
      <c r="O121" s="104" t="s">
        <v>874</v>
      </c>
    </row>
    <row r="122" spans="1:15" s="104" customFormat="1" ht="20.399999999999999" hidden="1" x14ac:dyDescent="0.25">
      <c r="A122" s="121" t="s">
        <v>489</v>
      </c>
      <c r="B122" s="121" t="s">
        <v>427</v>
      </c>
      <c r="C122" s="122" t="s">
        <v>490</v>
      </c>
      <c r="D122" s="121" t="s">
        <v>429</v>
      </c>
      <c r="E122" s="123">
        <v>44</v>
      </c>
      <c r="F122" s="121" t="s">
        <v>253</v>
      </c>
      <c r="G122" s="121" t="s">
        <v>430</v>
      </c>
      <c r="H122" s="121" t="s">
        <v>430</v>
      </c>
      <c r="I122" s="121"/>
      <c r="J122" s="122"/>
      <c r="K122" s="122"/>
      <c r="L122" s="122" t="s">
        <v>431</v>
      </c>
      <c r="M122" s="102">
        <v>0</v>
      </c>
      <c r="N122" s="245">
        <f t="shared" si="1"/>
        <v>0</v>
      </c>
      <c r="O122" s="104" t="s">
        <v>874</v>
      </c>
    </row>
    <row r="123" spans="1:15" s="104" customFormat="1" ht="20.399999999999999" x14ac:dyDescent="0.25">
      <c r="A123" s="100" t="s">
        <v>491</v>
      </c>
      <c r="B123" s="100" t="s">
        <v>243</v>
      </c>
      <c r="C123" s="101" t="s">
        <v>435</v>
      </c>
      <c r="D123" s="100" t="s">
        <v>252</v>
      </c>
      <c r="E123" s="114">
        <v>44</v>
      </c>
      <c r="F123" s="101"/>
      <c r="G123" s="100" t="s">
        <v>254</v>
      </c>
      <c r="H123" s="100" t="s">
        <v>254</v>
      </c>
      <c r="I123" s="100"/>
      <c r="J123" s="101"/>
      <c r="K123" s="101"/>
      <c r="L123" s="101"/>
      <c r="M123" s="245">
        <v>467.9</v>
      </c>
      <c r="N123" s="245">
        <f t="shared" si="1"/>
        <v>453.11435999999998</v>
      </c>
      <c r="O123" s="246" t="s">
        <v>1379</v>
      </c>
    </row>
    <row r="124" spans="1:15" s="104" customFormat="1" ht="20.399999999999999" x14ac:dyDescent="0.25">
      <c r="A124" s="100" t="s">
        <v>492</v>
      </c>
      <c r="B124" s="100" t="s">
        <v>243</v>
      </c>
      <c r="C124" s="101" t="s">
        <v>493</v>
      </c>
      <c r="D124" s="100" t="s">
        <v>302</v>
      </c>
      <c r="E124" s="114">
        <v>44</v>
      </c>
      <c r="F124" s="101"/>
      <c r="G124" s="100" t="s">
        <v>254</v>
      </c>
      <c r="H124" s="100" t="s">
        <v>254</v>
      </c>
      <c r="I124" s="100"/>
      <c r="J124" s="101"/>
      <c r="K124" s="101"/>
      <c r="L124" s="101"/>
      <c r="M124" s="245">
        <v>463.1</v>
      </c>
      <c r="N124" s="245">
        <f t="shared" si="1"/>
        <v>448.46604000000002</v>
      </c>
      <c r="O124" s="246" t="s">
        <v>1379</v>
      </c>
    </row>
    <row r="125" spans="1:15" s="104" customFormat="1" ht="11.4" hidden="1" customHeight="1" x14ac:dyDescent="0.25">
      <c r="A125" s="118" t="s">
        <v>494</v>
      </c>
      <c r="B125" s="118" t="s">
        <v>495</v>
      </c>
      <c r="C125" s="119" t="s">
        <v>496</v>
      </c>
      <c r="D125" s="118" t="s">
        <v>497</v>
      </c>
      <c r="E125" s="118" t="s">
        <v>498</v>
      </c>
      <c r="F125" s="118" t="s">
        <v>499</v>
      </c>
      <c r="G125" s="118" t="s">
        <v>414</v>
      </c>
      <c r="H125" s="118" t="s">
        <v>500</v>
      </c>
      <c r="I125" s="118"/>
      <c r="J125" s="119"/>
      <c r="K125" s="119"/>
      <c r="L125" s="119" t="s">
        <v>497</v>
      </c>
      <c r="M125" s="102">
        <v>0</v>
      </c>
      <c r="N125" s="245">
        <f t="shared" si="1"/>
        <v>0</v>
      </c>
      <c r="O125" s="104" t="s">
        <v>874</v>
      </c>
    </row>
    <row r="126" spans="1:15" s="104" customFormat="1" ht="11.4" hidden="1" customHeight="1" x14ac:dyDescent="0.25">
      <c r="A126" s="118" t="s">
        <v>501</v>
      </c>
      <c r="B126" s="118" t="s">
        <v>495</v>
      </c>
      <c r="C126" s="119" t="s">
        <v>496</v>
      </c>
      <c r="D126" s="118" t="s">
        <v>497</v>
      </c>
      <c r="E126" s="118" t="s">
        <v>498</v>
      </c>
      <c r="F126" s="118" t="s">
        <v>499</v>
      </c>
      <c r="G126" s="118" t="s">
        <v>414</v>
      </c>
      <c r="H126" s="118" t="s">
        <v>500</v>
      </c>
      <c r="I126" s="118"/>
      <c r="J126" s="119"/>
      <c r="K126" s="119"/>
      <c r="L126" s="119" t="s">
        <v>497</v>
      </c>
      <c r="M126" s="102">
        <v>0</v>
      </c>
      <c r="N126" s="245">
        <f t="shared" si="1"/>
        <v>0</v>
      </c>
      <c r="O126" s="104" t="s">
        <v>874</v>
      </c>
    </row>
    <row r="127" spans="1:15" s="104" customFormat="1" ht="11.4" hidden="1" customHeight="1" x14ac:dyDescent="0.25">
      <c r="A127" s="118" t="s">
        <v>502</v>
      </c>
      <c r="B127" s="118" t="s">
        <v>495</v>
      </c>
      <c r="C127" s="119" t="s">
        <v>496</v>
      </c>
      <c r="D127" s="118" t="s">
        <v>497</v>
      </c>
      <c r="E127" s="118" t="s">
        <v>498</v>
      </c>
      <c r="F127" s="118" t="s">
        <v>499</v>
      </c>
      <c r="G127" s="118" t="s">
        <v>414</v>
      </c>
      <c r="H127" s="118" t="s">
        <v>500</v>
      </c>
      <c r="I127" s="118"/>
      <c r="J127" s="119"/>
      <c r="K127" s="119"/>
      <c r="L127" s="119" t="s">
        <v>497</v>
      </c>
      <c r="M127" s="102">
        <v>0</v>
      </c>
      <c r="N127" s="245">
        <f t="shared" si="1"/>
        <v>0</v>
      </c>
      <c r="O127" s="104" t="s">
        <v>874</v>
      </c>
    </row>
    <row r="128" spans="1:15" s="104" customFormat="1" ht="11.4" hidden="1" customHeight="1" x14ac:dyDescent="0.25">
      <c r="A128" s="118" t="s">
        <v>503</v>
      </c>
      <c r="B128" s="118" t="s">
        <v>495</v>
      </c>
      <c r="C128" s="119" t="s">
        <v>496</v>
      </c>
      <c r="D128" s="118" t="s">
        <v>497</v>
      </c>
      <c r="E128" s="118" t="s">
        <v>498</v>
      </c>
      <c r="F128" s="118" t="s">
        <v>499</v>
      </c>
      <c r="G128" s="118" t="s">
        <v>414</v>
      </c>
      <c r="H128" s="118" t="s">
        <v>500</v>
      </c>
      <c r="I128" s="118"/>
      <c r="J128" s="119"/>
      <c r="K128" s="119"/>
      <c r="L128" s="119" t="s">
        <v>497</v>
      </c>
      <c r="M128" s="102">
        <v>0</v>
      </c>
      <c r="N128" s="245">
        <f t="shared" si="1"/>
        <v>0</v>
      </c>
      <c r="O128" s="104" t="s">
        <v>874</v>
      </c>
    </row>
    <row r="129" spans="1:15" s="104" customFormat="1" ht="11.4" hidden="1" customHeight="1" x14ac:dyDescent="0.25">
      <c r="A129" s="107" t="s">
        <v>504</v>
      </c>
      <c r="B129" s="107" t="s">
        <v>505</v>
      </c>
      <c r="C129" s="108" t="s">
        <v>506</v>
      </c>
      <c r="D129" s="107" t="s">
        <v>507</v>
      </c>
      <c r="E129" s="107" t="s">
        <v>508</v>
      </c>
      <c r="F129" s="108"/>
      <c r="G129" s="107" t="s">
        <v>509</v>
      </c>
      <c r="H129" s="107" t="s">
        <v>509</v>
      </c>
      <c r="I129" s="107"/>
      <c r="J129" s="108"/>
      <c r="K129" s="108"/>
      <c r="L129" s="108" t="s">
        <v>507</v>
      </c>
      <c r="M129" s="102">
        <v>0</v>
      </c>
      <c r="N129" s="245">
        <f t="shared" si="1"/>
        <v>0</v>
      </c>
      <c r="O129" s="104" t="s">
        <v>874</v>
      </c>
    </row>
    <row r="130" spans="1:15" s="104" customFormat="1" ht="11.4" hidden="1" customHeight="1" x14ac:dyDescent="0.25">
      <c r="A130" s="121" t="s">
        <v>510</v>
      </c>
      <c r="B130" s="121" t="s">
        <v>511</v>
      </c>
      <c r="C130" s="122" t="s">
        <v>512</v>
      </c>
      <c r="D130" s="121" t="s">
        <v>513</v>
      </c>
      <c r="E130" s="123">
        <v>44</v>
      </c>
      <c r="F130" s="122"/>
      <c r="G130" s="121" t="s">
        <v>430</v>
      </c>
      <c r="H130" s="121" t="s">
        <v>430</v>
      </c>
      <c r="I130" s="121"/>
      <c r="J130" s="122"/>
      <c r="K130" s="122"/>
      <c r="L130" s="122" t="s">
        <v>514</v>
      </c>
      <c r="M130" s="102">
        <v>0</v>
      </c>
      <c r="N130" s="245">
        <f t="shared" si="1"/>
        <v>0</v>
      </c>
      <c r="O130" s="104" t="s">
        <v>874</v>
      </c>
    </row>
    <row r="131" spans="1:15" s="104" customFormat="1" ht="11.4" hidden="1" customHeight="1" x14ac:dyDescent="0.25">
      <c r="A131" s="121" t="s">
        <v>515</v>
      </c>
      <c r="B131" s="121" t="s">
        <v>511</v>
      </c>
      <c r="C131" s="122" t="s">
        <v>512</v>
      </c>
      <c r="D131" s="121" t="s">
        <v>513</v>
      </c>
      <c r="E131" s="123">
        <v>44</v>
      </c>
      <c r="F131" s="122"/>
      <c r="G131" s="121" t="s">
        <v>430</v>
      </c>
      <c r="H131" s="121" t="s">
        <v>430</v>
      </c>
      <c r="I131" s="121"/>
      <c r="J131" s="122"/>
      <c r="K131" s="122"/>
      <c r="L131" s="122" t="s">
        <v>514</v>
      </c>
      <c r="M131" s="102">
        <v>0</v>
      </c>
      <c r="N131" s="245">
        <f t="shared" si="1"/>
        <v>0</v>
      </c>
      <c r="O131" s="104" t="s">
        <v>874</v>
      </c>
    </row>
    <row r="132" spans="1:15" s="104" customFormat="1" ht="11.4" hidden="1" customHeight="1" x14ac:dyDescent="0.25">
      <c r="A132" s="127" t="s">
        <v>516</v>
      </c>
      <c r="B132" s="127" t="s">
        <v>517</v>
      </c>
      <c r="C132" s="128" t="s">
        <v>518</v>
      </c>
      <c r="D132" s="127" t="s">
        <v>519</v>
      </c>
      <c r="E132" s="128"/>
      <c r="F132" s="128"/>
      <c r="G132" s="127" t="s">
        <v>520</v>
      </c>
      <c r="H132" s="127" t="s">
        <v>520</v>
      </c>
      <c r="I132" s="127"/>
      <c r="J132" s="128"/>
      <c r="K132" s="128"/>
      <c r="L132" s="128"/>
      <c r="M132" s="102">
        <v>0</v>
      </c>
      <c r="N132" s="245">
        <f t="shared" si="1"/>
        <v>0</v>
      </c>
      <c r="O132" s="104" t="s">
        <v>874</v>
      </c>
    </row>
    <row r="133" spans="1:15" s="104" customFormat="1" ht="11.4" hidden="1" customHeight="1" x14ac:dyDescent="0.25">
      <c r="A133" s="127" t="s">
        <v>521</v>
      </c>
      <c r="B133" s="127" t="s">
        <v>517</v>
      </c>
      <c r="C133" s="128" t="s">
        <v>518</v>
      </c>
      <c r="D133" s="127" t="s">
        <v>519</v>
      </c>
      <c r="E133" s="128"/>
      <c r="F133" s="128"/>
      <c r="G133" s="127" t="s">
        <v>520</v>
      </c>
      <c r="H133" s="127" t="s">
        <v>520</v>
      </c>
      <c r="I133" s="127"/>
      <c r="J133" s="128"/>
      <c r="K133" s="128"/>
      <c r="L133" s="128"/>
      <c r="M133" s="102">
        <v>0</v>
      </c>
      <c r="N133" s="245">
        <f t="shared" si="1"/>
        <v>0</v>
      </c>
      <c r="O133" s="104" t="s">
        <v>874</v>
      </c>
    </row>
    <row r="134" spans="1:15" s="104" customFormat="1" ht="11.4" hidden="1" customHeight="1" x14ac:dyDescent="0.25">
      <c r="A134" s="127" t="s">
        <v>522</v>
      </c>
      <c r="B134" s="127" t="s">
        <v>517</v>
      </c>
      <c r="C134" s="128" t="s">
        <v>518</v>
      </c>
      <c r="D134" s="127" t="s">
        <v>519</v>
      </c>
      <c r="E134" s="128"/>
      <c r="F134" s="128"/>
      <c r="G134" s="127" t="s">
        <v>520</v>
      </c>
      <c r="H134" s="127" t="s">
        <v>520</v>
      </c>
      <c r="I134" s="127"/>
      <c r="J134" s="128"/>
      <c r="K134" s="128"/>
      <c r="L134" s="128"/>
      <c r="M134" s="102">
        <v>0</v>
      </c>
      <c r="N134" s="245">
        <f t="shared" si="1"/>
        <v>0</v>
      </c>
      <c r="O134" s="104" t="s">
        <v>874</v>
      </c>
    </row>
    <row r="135" spans="1:15" s="104" customFormat="1" ht="11.4" hidden="1" customHeight="1" x14ac:dyDescent="0.25">
      <c r="A135" s="127" t="s">
        <v>523</v>
      </c>
      <c r="B135" s="127" t="s">
        <v>517</v>
      </c>
      <c r="C135" s="128" t="s">
        <v>518</v>
      </c>
      <c r="D135" s="127" t="s">
        <v>519</v>
      </c>
      <c r="E135" s="128"/>
      <c r="F135" s="128"/>
      <c r="G135" s="127" t="s">
        <v>520</v>
      </c>
      <c r="H135" s="127" t="s">
        <v>520</v>
      </c>
      <c r="I135" s="127"/>
      <c r="J135" s="128"/>
      <c r="K135" s="128"/>
      <c r="L135" s="128"/>
      <c r="M135" s="102">
        <v>0</v>
      </c>
      <c r="N135" s="245">
        <f t="shared" si="1"/>
        <v>0</v>
      </c>
      <c r="O135" s="104" t="s">
        <v>874</v>
      </c>
    </row>
    <row r="136" spans="1:15" s="104" customFormat="1" ht="11.4" hidden="1" customHeight="1" x14ac:dyDescent="0.25">
      <c r="A136" s="127" t="s">
        <v>524</v>
      </c>
      <c r="B136" s="127" t="s">
        <v>517</v>
      </c>
      <c r="C136" s="128" t="s">
        <v>518</v>
      </c>
      <c r="D136" s="127" t="s">
        <v>519</v>
      </c>
      <c r="E136" s="128"/>
      <c r="F136" s="128"/>
      <c r="G136" s="127" t="s">
        <v>520</v>
      </c>
      <c r="H136" s="127" t="s">
        <v>520</v>
      </c>
      <c r="I136" s="127"/>
      <c r="J136" s="128"/>
      <c r="K136" s="128"/>
      <c r="L136" s="128"/>
      <c r="M136" s="102">
        <v>0</v>
      </c>
      <c r="N136" s="245">
        <f t="shared" si="1"/>
        <v>0</v>
      </c>
      <c r="O136" s="104" t="s">
        <v>874</v>
      </c>
    </row>
    <row r="137" spans="1:15" s="104" customFormat="1" ht="11.4" hidden="1" customHeight="1" x14ac:dyDescent="0.25">
      <c r="A137" s="127" t="s">
        <v>525</v>
      </c>
      <c r="B137" s="127" t="s">
        <v>517</v>
      </c>
      <c r="C137" s="128" t="s">
        <v>518</v>
      </c>
      <c r="D137" s="127" t="s">
        <v>519</v>
      </c>
      <c r="E137" s="128"/>
      <c r="F137" s="128"/>
      <c r="G137" s="127" t="s">
        <v>520</v>
      </c>
      <c r="H137" s="127" t="s">
        <v>520</v>
      </c>
      <c r="I137" s="127"/>
      <c r="J137" s="128"/>
      <c r="K137" s="128"/>
      <c r="L137" s="128"/>
      <c r="M137" s="102">
        <v>0</v>
      </c>
      <c r="N137" s="245">
        <f t="shared" si="1"/>
        <v>0</v>
      </c>
      <c r="O137" s="104" t="s">
        <v>874</v>
      </c>
    </row>
    <row r="138" spans="1:15" s="104" customFormat="1" ht="11.4" hidden="1" customHeight="1" x14ac:dyDescent="0.25">
      <c r="A138" s="115" t="s">
        <v>526</v>
      </c>
      <c r="B138" s="115" t="s">
        <v>403</v>
      </c>
      <c r="C138" s="116" t="s">
        <v>527</v>
      </c>
      <c r="D138" s="117" t="s">
        <v>833</v>
      </c>
      <c r="E138" s="115" t="s">
        <v>405</v>
      </c>
      <c r="F138" s="115" t="s">
        <v>508</v>
      </c>
      <c r="G138" s="115" t="s">
        <v>528</v>
      </c>
      <c r="H138" s="115" t="s">
        <v>415</v>
      </c>
      <c r="I138" s="115"/>
      <c r="J138" s="116"/>
      <c r="K138" s="115" t="s">
        <v>257</v>
      </c>
      <c r="L138" s="116" t="s">
        <v>529</v>
      </c>
      <c r="M138" s="102">
        <v>0</v>
      </c>
      <c r="N138" s="245">
        <f t="shared" si="1"/>
        <v>0</v>
      </c>
      <c r="O138" s="104" t="s">
        <v>874</v>
      </c>
    </row>
    <row r="139" spans="1:15" s="104" customFormat="1" ht="11.4" hidden="1" customHeight="1" x14ac:dyDescent="0.25">
      <c r="A139" s="115" t="s">
        <v>530</v>
      </c>
      <c r="B139" s="115" t="s">
        <v>403</v>
      </c>
      <c r="C139" s="116" t="s">
        <v>531</v>
      </c>
      <c r="D139" s="117" t="s">
        <v>834</v>
      </c>
      <c r="E139" s="115" t="s">
        <v>405</v>
      </c>
      <c r="F139" s="116"/>
      <c r="G139" s="115" t="s">
        <v>528</v>
      </c>
      <c r="H139" s="115" t="s">
        <v>415</v>
      </c>
      <c r="I139" s="115"/>
      <c r="J139" s="116"/>
      <c r="K139" s="115" t="s">
        <v>257</v>
      </c>
      <c r="L139" s="116" t="s">
        <v>529</v>
      </c>
      <c r="M139" s="102">
        <v>0</v>
      </c>
      <c r="N139" s="245">
        <f t="shared" si="1"/>
        <v>0</v>
      </c>
      <c r="O139" s="104" t="s">
        <v>874</v>
      </c>
    </row>
    <row r="140" spans="1:15" s="104" customFormat="1" ht="11.4" hidden="1" customHeight="1" x14ac:dyDescent="0.25">
      <c r="A140" s="115" t="s">
        <v>532</v>
      </c>
      <c r="B140" s="115" t="s">
        <v>403</v>
      </c>
      <c r="C140" s="116" t="s">
        <v>531</v>
      </c>
      <c r="D140" s="117" t="s">
        <v>834</v>
      </c>
      <c r="E140" s="115" t="s">
        <v>405</v>
      </c>
      <c r="F140" s="116"/>
      <c r="G140" s="115" t="s">
        <v>528</v>
      </c>
      <c r="H140" s="115" t="s">
        <v>415</v>
      </c>
      <c r="I140" s="115"/>
      <c r="J140" s="116"/>
      <c r="K140" s="115" t="s">
        <v>257</v>
      </c>
      <c r="L140" s="116" t="s">
        <v>529</v>
      </c>
      <c r="M140" s="102">
        <v>0</v>
      </c>
      <c r="N140" s="245">
        <f t="shared" si="1"/>
        <v>0</v>
      </c>
      <c r="O140" s="104" t="s">
        <v>874</v>
      </c>
    </row>
    <row r="141" spans="1:15" s="104" customFormat="1" ht="11.4" hidden="1" customHeight="1" x14ac:dyDescent="0.25">
      <c r="A141" s="115" t="s">
        <v>533</v>
      </c>
      <c r="B141" s="115" t="s">
        <v>403</v>
      </c>
      <c r="C141" s="116" t="s">
        <v>534</v>
      </c>
      <c r="D141" s="117" t="s">
        <v>835</v>
      </c>
      <c r="E141" s="115" t="s">
        <v>405</v>
      </c>
      <c r="F141" s="115" t="s">
        <v>253</v>
      </c>
      <c r="G141" s="115" t="s">
        <v>528</v>
      </c>
      <c r="H141" s="115" t="s">
        <v>415</v>
      </c>
      <c r="I141" s="115"/>
      <c r="J141" s="116"/>
      <c r="K141" s="116"/>
      <c r="L141" s="116"/>
      <c r="M141" s="102">
        <v>0</v>
      </c>
      <c r="N141" s="245">
        <f t="shared" ref="N141:N204" si="2">SUM(M141)*0.9684</f>
        <v>0</v>
      </c>
      <c r="O141" s="104" t="s">
        <v>874</v>
      </c>
    </row>
    <row r="142" spans="1:15" s="104" customFormat="1" ht="11.4" hidden="1" customHeight="1" x14ac:dyDescent="0.25">
      <c r="A142" s="115" t="s">
        <v>535</v>
      </c>
      <c r="B142" s="115" t="s">
        <v>403</v>
      </c>
      <c r="C142" s="116" t="s">
        <v>536</v>
      </c>
      <c r="D142" s="117" t="s">
        <v>836</v>
      </c>
      <c r="E142" s="115" t="s">
        <v>405</v>
      </c>
      <c r="F142" s="115" t="s">
        <v>253</v>
      </c>
      <c r="G142" s="115" t="s">
        <v>528</v>
      </c>
      <c r="H142" s="115" t="s">
        <v>415</v>
      </c>
      <c r="I142" s="115"/>
      <c r="J142" s="116"/>
      <c r="K142" s="116"/>
      <c r="L142" s="116"/>
      <c r="M142" s="102">
        <v>0</v>
      </c>
      <c r="N142" s="245">
        <f t="shared" si="2"/>
        <v>0</v>
      </c>
      <c r="O142" s="104" t="s">
        <v>874</v>
      </c>
    </row>
    <row r="143" spans="1:15" s="104" customFormat="1" ht="11.4" hidden="1" customHeight="1" x14ac:dyDescent="0.25">
      <c r="A143" s="115" t="s">
        <v>537</v>
      </c>
      <c r="B143" s="115" t="s">
        <v>403</v>
      </c>
      <c r="C143" s="116" t="s">
        <v>538</v>
      </c>
      <c r="D143" s="117" t="s">
        <v>837</v>
      </c>
      <c r="E143" s="115" t="s">
        <v>405</v>
      </c>
      <c r="F143" s="115" t="s">
        <v>253</v>
      </c>
      <c r="G143" s="115" t="s">
        <v>528</v>
      </c>
      <c r="H143" s="115" t="s">
        <v>415</v>
      </c>
      <c r="I143" s="115"/>
      <c r="J143" s="116"/>
      <c r="K143" s="116"/>
      <c r="L143" s="116" t="s">
        <v>539</v>
      </c>
      <c r="M143" s="102">
        <v>0</v>
      </c>
      <c r="N143" s="245">
        <f t="shared" si="2"/>
        <v>0</v>
      </c>
      <c r="O143" s="104" t="s">
        <v>874</v>
      </c>
    </row>
    <row r="144" spans="1:15" s="104" customFormat="1" ht="11.4" hidden="1" customHeight="1" x14ac:dyDescent="0.25">
      <c r="A144" s="115" t="s">
        <v>540</v>
      </c>
      <c r="B144" s="115" t="s">
        <v>403</v>
      </c>
      <c r="C144" s="116" t="s">
        <v>541</v>
      </c>
      <c r="D144" s="117" t="s">
        <v>838</v>
      </c>
      <c r="E144" s="115" t="s">
        <v>405</v>
      </c>
      <c r="F144" s="115" t="s">
        <v>253</v>
      </c>
      <c r="G144" s="115" t="s">
        <v>528</v>
      </c>
      <c r="H144" s="115" t="s">
        <v>415</v>
      </c>
      <c r="I144" s="115"/>
      <c r="J144" s="116"/>
      <c r="K144" s="116"/>
      <c r="L144" s="116" t="s">
        <v>542</v>
      </c>
      <c r="M144" s="102">
        <v>0</v>
      </c>
      <c r="N144" s="245">
        <f t="shared" si="2"/>
        <v>0</v>
      </c>
      <c r="O144" s="104" t="s">
        <v>874</v>
      </c>
    </row>
    <row r="145" spans="1:15" s="104" customFormat="1" ht="11.4" hidden="1" customHeight="1" x14ac:dyDescent="0.25">
      <c r="A145" s="115" t="s">
        <v>543</v>
      </c>
      <c r="B145" s="115" t="s">
        <v>403</v>
      </c>
      <c r="C145" s="116" t="s">
        <v>544</v>
      </c>
      <c r="D145" s="117" t="s">
        <v>839</v>
      </c>
      <c r="E145" s="115" t="s">
        <v>405</v>
      </c>
      <c r="F145" s="115" t="s">
        <v>253</v>
      </c>
      <c r="G145" s="115" t="s">
        <v>528</v>
      </c>
      <c r="H145" s="115" t="s">
        <v>415</v>
      </c>
      <c r="I145" s="115"/>
      <c r="J145" s="116"/>
      <c r="K145" s="116"/>
      <c r="L145" s="116" t="s">
        <v>545</v>
      </c>
      <c r="M145" s="102">
        <v>0</v>
      </c>
      <c r="N145" s="245">
        <f t="shared" si="2"/>
        <v>0</v>
      </c>
      <c r="O145" s="104" t="s">
        <v>874</v>
      </c>
    </row>
    <row r="146" spans="1:15" s="104" customFormat="1" ht="11.4" hidden="1" customHeight="1" x14ac:dyDescent="0.25">
      <c r="A146" s="115" t="s">
        <v>546</v>
      </c>
      <c r="B146" s="115" t="s">
        <v>403</v>
      </c>
      <c r="C146" s="116" t="s">
        <v>544</v>
      </c>
      <c r="D146" s="117" t="s">
        <v>840</v>
      </c>
      <c r="E146" s="115" t="s">
        <v>405</v>
      </c>
      <c r="F146" s="115" t="s">
        <v>253</v>
      </c>
      <c r="G146" s="115" t="s">
        <v>528</v>
      </c>
      <c r="H146" s="115" t="s">
        <v>415</v>
      </c>
      <c r="I146" s="115"/>
      <c r="J146" s="116"/>
      <c r="K146" s="116"/>
      <c r="L146" s="116"/>
      <c r="M146" s="102">
        <v>0</v>
      </c>
      <c r="N146" s="245">
        <f t="shared" si="2"/>
        <v>0</v>
      </c>
      <c r="O146" s="104" t="s">
        <v>874</v>
      </c>
    </row>
    <row r="147" spans="1:15" s="104" customFormat="1" ht="11.4" hidden="1" customHeight="1" x14ac:dyDescent="0.25">
      <c r="A147" s="115" t="s">
        <v>547</v>
      </c>
      <c r="B147" s="115" t="s">
        <v>403</v>
      </c>
      <c r="C147" s="116" t="s">
        <v>548</v>
      </c>
      <c r="D147" s="117" t="s">
        <v>841</v>
      </c>
      <c r="E147" s="115" t="s">
        <v>405</v>
      </c>
      <c r="F147" s="115" t="s">
        <v>253</v>
      </c>
      <c r="G147" s="115" t="s">
        <v>528</v>
      </c>
      <c r="H147" s="115" t="s">
        <v>549</v>
      </c>
      <c r="I147" s="115"/>
      <c r="J147" s="116"/>
      <c r="K147" s="115" t="s">
        <v>257</v>
      </c>
      <c r="L147" s="116" t="s">
        <v>550</v>
      </c>
      <c r="M147" s="102">
        <v>0</v>
      </c>
      <c r="N147" s="245">
        <f t="shared" si="2"/>
        <v>0</v>
      </c>
      <c r="O147" s="104" t="s">
        <v>874</v>
      </c>
    </row>
    <row r="148" spans="1:15" s="104" customFormat="1" ht="11.4" hidden="1" customHeight="1" x14ac:dyDescent="0.25">
      <c r="A148" s="115" t="s">
        <v>551</v>
      </c>
      <c r="B148" s="115" t="s">
        <v>403</v>
      </c>
      <c r="C148" s="116" t="s">
        <v>552</v>
      </c>
      <c r="D148" s="117" t="s">
        <v>842</v>
      </c>
      <c r="E148" s="115" t="s">
        <v>405</v>
      </c>
      <c r="F148" s="115" t="s">
        <v>253</v>
      </c>
      <c r="G148" s="115" t="s">
        <v>528</v>
      </c>
      <c r="H148" s="115" t="s">
        <v>549</v>
      </c>
      <c r="I148" s="115"/>
      <c r="J148" s="116"/>
      <c r="K148" s="115" t="s">
        <v>257</v>
      </c>
      <c r="L148" s="116" t="s">
        <v>553</v>
      </c>
      <c r="M148" s="102">
        <v>0</v>
      </c>
      <c r="N148" s="245">
        <f t="shared" si="2"/>
        <v>0</v>
      </c>
      <c r="O148" s="104" t="s">
        <v>874</v>
      </c>
    </row>
    <row r="149" spans="1:15" s="104" customFormat="1" ht="11.4" hidden="1" customHeight="1" x14ac:dyDescent="0.25">
      <c r="A149" s="115" t="s">
        <v>554</v>
      </c>
      <c r="B149" s="115" t="s">
        <v>403</v>
      </c>
      <c r="C149" s="116" t="s">
        <v>555</v>
      </c>
      <c r="D149" s="117" t="s">
        <v>843</v>
      </c>
      <c r="E149" s="115" t="s">
        <v>405</v>
      </c>
      <c r="F149" s="116"/>
      <c r="G149" s="115" t="s">
        <v>528</v>
      </c>
      <c r="H149" s="115" t="s">
        <v>415</v>
      </c>
      <c r="I149" s="115"/>
      <c r="J149" s="116"/>
      <c r="K149" s="115" t="s">
        <v>257</v>
      </c>
      <c r="L149" s="116" t="s">
        <v>556</v>
      </c>
      <c r="M149" s="102">
        <v>0</v>
      </c>
      <c r="N149" s="245">
        <f t="shared" si="2"/>
        <v>0</v>
      </c>
      <c r="O149" s="104" t="s">
        <v>874</v>
      </c>
    </row>
    <row r="150" spans="1:15" s="104" customFormat="1" ht="11.4" hidden="1" customHeight="1" x14ac:dyDescent="0.25">
      <c r="A150" s="118" t="s">
        <v>557</v>
      </c>
      <c r="B150" s="119" t="s">
        <v>558</v>
      </c>
      <c r="C150" s="119" t="s">
        <v>559</v>
      </c>
      <c r="D150" s="118" t="s">
        <v>560</v>
      </c>
      <c r="E150" s="118" t="s">
        <v>413</v>
      </c>
      <c r="F150" s="118" t="s">
        <v>253</v>
      </c>
      <c r="G150" s="118" t="s">
        <v>414</v>
      </c>
      <c r="H150" s="118" t="s">
        <v>415</v>
      </c>
      <c r="I150" s="118"/>
      <c r="J150" s="118" t="s">
        <v>416</v>
      </c>
      <c r="K150" s="118" t="s">
        <v>257</v>
      </c>
      <c r="L150" s="119" t="s">
        <v>561</v>
      </c>
      <c r="M150" s="102">
        <v>0</v>
      </c>
      <c r="N150" s="245">
        <f t="shared" si="2"/>
        <v>0</v>
      </c>
      <c r="O150" s="104" t="s">
        <v>874</v>
      </c>
    </row>
    <row r="151" spans="1:15" s="104" customFormat="1" ht="11.4" hidden="1" customHeight="1" x14ac:dyDescent="0.25">
      <c r="A151" s="118" t="s">
        <v>562</v>
      </c>
      <c r="B151" s="119" t="s">
        <v>558</v>
      </c>
      <c r="C151" s="119" t="s">
        <v>559</v>
      </c>
      <c r="D151" s="118" t="s">
        <v>560</v>
      </c>
      <c r="E151" s="118" t="s">
        <v>413</v>
      </c>
      <c r="F151" s="118" t="s">
        <v>253</v>
      </c>
      <c r="G151" s="118" t="s">
        <v>414</v>
      </c>
      <c r="H151" s="118" t="s">
        <v>415</v>
      </c>
      <c r="I151" s="118"/>
      <c r="J151" s="118" t="s">
        <v>416</v>
      </c>
      <c r="K151" s="118" t="s">
        <v>257</v>
      </c>
      <c r="L151" s="119" t="s">
        <v>561</v>
      </c>
      <c r="M151" s="102">
        <v>0</v>
      </c>
      <c r="N151" s="245">
        <f t="shared" si="2"/>
        <v>0</v>
      </c>
      <c r="O151" s="104" t="s">
        <v>874</v>
      </c>
    </row>
    <row r="152" spans="1:15" s="104" customFormat="1" ht="11.4" hidden="1" customHeight="1" x14ac:dyDescent="0.25">
      <c r="A152" s="121" t="s">
        <v>563</v>
      </c>
      <c r="B152" s="122" t="s">
        <v>427</v>
      </c>
      <c r="C152" s="122" t="s">
        <v>564</v>
      </c>
      <c r="D152" s="121" t="s">
        <v>429</v>
      </c>
      <c r="E152" s="123">
        <v>54</v>
      </c>
      <c r="F152" s="121" t="s">
        <v>253</v>
      </c>
      <c r="G152" s="121" t="s">
        <v>565</v>
      </c>
      <c r="H152" s="121" t="s">
        <v>565</v>
      </c>
      <c r="I152" s="121"/>
      <c r="J152" s="121" t="s">
        <v>416</v>
      </c>
      <c r="K152" s="122"/>
      <c r="L152" s="122" t="s">
        <v>431</v>
      </c>
      <c r="M152" s="102">
        <v>0</v>
      </c>
      <c r="N152" s="245">
        <f t="shared" si="2"/>
        <v>0</v>
      </c>
      <c r="O152" s="104" t="s">
        <v>874</v>
      </c>
    </row>
    <row r="153" spans="1:15" s="104" customFormat="1" ht="11.4" hidden="1" customHeight="1" x14ac:dyDescent="0.25">
      <c r="A153" s="121" t="s">
        <v>566</v>
      </c>
      <c r="B153" s="122" t="s">
        <v>427</v>
      </c>
      <c r="C153" s="122" t="s">
        <v>564</v>
      </c>
      <c r="D153" s="121" t="s">
        <v>429</v>
      </c>
      <c r="E153" s="123">
        <v>54</v>
      </c>
      <c r="F153" s="121" t="s">
        <v>253</v>
      </c>
      <c r="G153" s="121" t="s">
        <v>565</v>
      </c>
      <c r="H153" s="121" t="s">
        <v>565</v>
      </c>
      <c r="I153" s="121"/>
      <c r="J153" s="121" t="s">
        <v>416</v>
      </c>
      <c r="K153" s="122"/>
      <c r="L153" s="122" t="s">
        <v>431</v>
      </c>
      <c r="M153" s="102">
        <v>0</v>
      </c>
      <c r="N153" s="245">
        <f t="shared" si="2"/>
        <v>0</v>
      </c>
      <c r="O153" s="104" t="s">
        <v>874</v>
      </c>
    </row>
    <row r="154" spans="1:15" s="104" customFormat="1" ht="11.4" hidden="1" customHeight="1" x14ac:dyDescent="0.25">
      <c r="A154" s="121" t="s">
        <v>567</v>
      </c>
      <c r="B154" s="122" t="s">
        <v>427</v>
      </c>
      <c r="C154" s="122" t="s">
        <v>564</v>
      </c>
      <c r="D154" s="121" t="s">
        <v>429</v>
      </c>
      <c r="E154" s="123">
        <v>54</v>
      </c>
      <c r="F154" s="121" t="s">
        <v>253</v>
      </c>
      <c r="G154" s="121" t="s">
        <v>565</v>
      </c>
      <c r="H154" s="121" t="s">
        <v>565</v>
      </c>
      <c r="I154" s="121"/>
      <c r="J154" s="121" t="s">
        <v>416</v>
      </c>
      <c r="K154" s="122"/>
      <c r="L154" s="122" t="s">
        <v>431</v>
      </c>
      <c r="M154" s="102">
        <v>0</v>
      </c>
      <c r="N154" s="245">
        <f t="shared" si="2"/>
        <v>0</v>
      </c>
      <c r="O154" s="104" t="s">
        <v>874</v>
      </c>
    </row>
    <row r="155" spans="1:15" s="104" customFormat="1" ht="11.4" hidden="1" customHeight="1" x14ac:dyDescent="0.25">
      <c r="A155" s="121" t="s">
        <v>568</v>
      </c>
      <c r="B155" s="122" t="s">
        <v>427</v>
      </c>
      <c r="C155" s="122" t="s">
        <v>564</v>
      </c>
      <c r="D155" s="121" t="s">
        <v>429</v>
      </c>
      <c r="E155" s="123">
        <v>54</v>
      </c>
      <c r="F155" s="121" t="s">
        <v>253</v>
      </c>
      <c r="G155" s="121" t="s">
        <v>565</v>
      </c>
      <c r="H155" s="121" t="s">
        <v>565</v>
      </c>
      <c r="I155" s="121"/>
      <c r="J155" s="121" t="s">
        <v>416</v>
      </c>
      <c r="K155" s="122"/>
      <c r="L155" s="122" t="s">
        <v>431</v>
      </c>
      <c r="M155" s="102">
        <v>0</v>
      </c>
      <c r="N155" s="245">
        <f t="shared" si="2"/>
        <v>0</v>
      </c>
      <c r="O155" s="104" t="s">
        <v>874</v>
      </c>
    </row>
    <row r="156" spans="1:15" s="104" customFormat="1" ht="11.4" hidden="1" customHeight="1" x14ac:dyDescent="0.25">
      <c r="A156" s="121" t="s">
        <v>569</v>
      </c>
      <c r="B156" s="122" t="s">
        <v>427</v>
      </c>
      <c r="C156" s="122" t="s">
        <v>570</v>
      </c>
      <c r="D156" s="121" t="s">
        <v>429</v>
      </c>
      <c r="E156" s="123">
        <v>54</v>
      </c>
      <c r="F156" s="121" t="s">
        <v>253</v>
      </c>
      <c r="G156" s="121" t="s">
        <v>565</v>
      </c>
      <c r="H156" s="121" t="s">
        <v>565</v>
      </c>
      <c r="I156" s="121"/>
      <c r="J156" s="121" t="s">
        <v>416</v>
      </c>
      <c r="K156" s="122"/>
      <c r="L156" s="122" t="s">
        <v>431</v>
      </c>
      <c r="M156" s="102">
        <v>0</v>
      </c>
      <c r="N156" s="245">
        <f t="shared" si="2"/>
        <v>0</v>
      </c>
      <c r="O156" s="104" t="s">
        <v>874</v>
      </c>
    </row>
    <row r="157" spans="1:15" s="104" customFormat="1" ht="11.4" hidden="1" customHeight="1" x14ac:dyDescent="0.25">
      <c r="A157" s="121" t="s">
        <v>571</v>
      </c>
      <c r="B157" s="122" t="s">
        <v>427</v>
      </c>
      <c r="C157" s="122" t="s">
        <v>570</v>
      </c>
      <c r="D157" s="121" t="s">
        <v>429</v>
      </c>
      <c r="E157" s="123">
        <v>54</v>
      </c>
      <c r="F157" s="121" t="s">
        <v>253</v>
      </c>
      <c r="G157" s="121" t="s">
        <v>565</v>
      </c>
      <c r="H157" s="121" t="s">
        <v>565</v>
      </c>
      <c r="I157" s="121"/>
      <c r="J157" s="121" t="s">
        <v>416</v>
      </c>
      <c r="K157" s="122"/>
      <c r="L157" s="122" t="s">
        <v>431</v>
      </c>
      <c r="M157" s="102">
        <v>0</v>
      </c>
      <c r="N157" s="245">
        <f t="shared" si="2"/>
        <v>0</v>
      </c>
      <c r="O157" s="104" t="s">
        <v>874</v>
      </c>
    </row>
    <row r="158" spans="1:15" s="104" customFormat="1" ht="11.4" hidden="1" customHeight="1" x14ac:dyDescent="0.25">
      <c r="A158" s="121" t="s">
        <v>572</v>
      </c>
      <c r="B158" s="122" t="s">
        <v>427</v>
      </c>
      <c r="C158" s="122" t="s">
        <v>570</v>
      </c>
      <c r="D158" s="121" t="s">
        <v>429</v>
      </c>
      <c r="E158" s="123">
        <v>54</v>
      </c>
      <c r="F158" s="121" t="s">
        <v>253</v>
      </c>
      <c r="G158" s="121" t="s">
        <v>565</v>
      </c>
      <c r="H158" s="121" t="s">
        <v>565</v>
      </c>
      <c r="I158" s="121"/>
      <c r="J158" s="121" t="s">
        <v>416</v>
      </c>
      <c r="K158" s="122"/>
      <c r="L158" s="122" t="s">
        <v>431</v>
      </c>
      <c r="M158" s="102">
        <v>0</v>
      </c>
      <c r="N158" s="245">
        <f t="shared" si="2"/>
        <v>0</v>
      </c>
      <c r="O158" s="104" t="s">
        <v>874</v>
      </c>
    </row>
    <row r="159" spans="1:15" s="104" customFormat="1" ht="11.4" hidden="1" customHeight="1" x14ac:dyDescent="0.25">
      <c r="A159" s="121" t="s">
        <v>573</v>
      </c>
      <c r="B159" s="122" t="s">
        <v>427</v>
      </c>
      <c r="C159" s="122" t="s">
        <v>574</v>
      </c>
      <c r="D159" s="121" t="s">
        <v>429</v>
      </c>
      <c r="E159" s="123">
        <v>54</v>
      </c>
      <c r="F159" s="121" t="s">
        <v>253</v>
      </c>
      <c r="G159" s="121" t="s">
        <v>565</v>
      </c>
      <c r="H159" s="121" t="s">
        <v>565</v>
      </c>
      <c r="I159" s="121"/>
      <c r="J159" s="121" t="s">
        <v>416</v>
      </c>
      <c r="K159" s="122"/>
      <c r="L159" s="122" t="s">
        <v>575</v>
      </c>
      <c r="M159" s="102">
        <v>0</v>
      </c>
      <c r="N159" s="245">
        <f t="shared" si="2"/>
        <v>0</v>
      </c>
      <c r="O159" s="104" t="s">
        <v>874</v>
      </c>
    </row>
    <row r="160" spans="1:15" s="104" customFormat="1" ht="11.4" hidden="1" customHeight="1" x14ac:dyDescent="0.25">
      <c r="A160" s="121" t="s">
        <v>576</v>
      </c>
      <c r="B160" s="122" t="s">
        <v>427</v>
      </c>
      <c r="C160" s="122" t="s">
        <v>574</v>
      </c>
      <c r="D160" s="121" t="s">
        <v>429</v>
      </c>
      <c r="E160" s="123">
        <v>54</v>
      </c>
      <c r="F160" s="121" t="s">
        <v>253</v>
      </c>
      <c r="G160" s="121" t="s">
        <v>565</v>
      </c>
      <c r="H160" s="121" t="s">
        <v>565</v>
      </c>
      <c r="I160" s="121"/>
      <c r="J160" s="121" t="s">
        <v>416</v>
      </c>
      <c r="K160" s="122"/>
      <c r="L160" s="122" t="s">
        <v>575</v>
      </c>
      <c r="M160" s="102">
        <v>0</v>
      </c>
      <c r="N160" s="245">
        <f t="shared" si="2"/>
        <v>0</v>
      </c>
      <c r="O160" s="104" t="s">
        <v>874</v>
      </c>
    </row>
    <row r="161" spans="1:15" s="104" customFormat="1" ht="11.4" hidden="1" customHeight="1" x14ac:dyDescent="0.25">
      <c r="A161" s="121" t="s">
        <v>577</v>
      </c>
      <c r="B161" s="122" t="s">
        <v>427</v>
      </c>
      <c r="C161" s="122" t="s">
        <v>574</v>
      </c>
      <c r="D161" s="121" t="s">
        <v>429</v>
      </c>
      <c r="E161" s="123">
        <v>54</v>
      </c>
      <c r="F161" s="121" t="s">
        <v>253</v>
      </c>
      <c r="G161" s="121" t="s">
        <v>565</v>
      </c>
      <c r="H161" s="121" t="s">
        <v>565</v>
      </c>
      <c r="I161" s="121"/>
      <c r="J161" s="121" t="s">
        <v>416</v>
      </c>
      <c r="K161" s="122"/>
      <c r="L161" s="122" t="s">
        <v>575</v>
      </c>
      <c r="M161" s="102">
        <v>0</v>
      </c>
      <c r="N161" s="245">
        <f t="shared" si="2"/>
        <v>0</v>
      </c>
      <c r="O161" s="104" t="s">
        <v>874</v>
      </c>
    </row>
    <row r="162" spans="1:15" s="104" customFormat="1" ht="20.399999999999999" hidden="1" x14ac:dyDescent="0.25">
      <c r="A162" s="100" t="s">
        <v>578</v>
      </c>
      <c r="B162" s="101" t="s">
        <v>579</v>
      </c>
      <c r="C162" s="101" t="s">
        <v>580</v>
      </c>
      <c r="D162" s="100" t="s">
        <v>581</v>
      </c>
      <c r="E162" s="114">
        <v>54</v>
      </c>
      <c r="F162" s="101"/>
      <c r="G162" s="100" t="s">
        <v>254</v>
      </c>
      <c r="H162" s="100" t="s">
        <v>254</v>
      </c>
      <c r="I162" s="100" t="s">
        <v>255</v>
      </c>
      <c r="J162" s="100" t="s">
        <v>256</v>
      </c>
      <c r="K162" s="101"/>
      <c r="L162" s="101" t="s">
        <v>582</v>
      </c>
      <c r="M162" s="245">
        <v>609.07000000000005</v>
      </c>
      <c r="N162" s="245">
        <f t="shared" si="2"/>
        <v>589.82338800000002</v>
      </c>
      <c r="O162" s="246" t="s">
        <v>1381</v>
      </c>
    </row>
    <row r="163" spans="1:15" s="104" customFormat="1" ht="11.4" hidden="1" customHeight="1" x14ac:dyDescent="0.25">
      <c r="A163" s="100" t="s">
        <v>583</v>
      </c>
      <c r="B163" s="101" t="s">
        <v>473</v>
      </c>
      <c r="C163" s="101" t="s">
        <v>474</v>
      </c>
      <c r="D163" s="113" t="s">
        <v>877</v>
      </c>
      <c r="E163" s="114">
        <v>54</v>
      </c>
      <c r="F163" s="101"/>
      <c r="G163" s="100" t="s">
        <v>254</v>
      </c>
      <c r="H163" s="100" t="s">
        <v>254</v>
      </c>
      <c r="I163" s="100"/>
      <c r="J163" s="100" t="s">
        <v>416</v>
      </c>
      <c r="K163" s="101"/>
      <c r="L163" s="101" t="s">
        <v>584</v>
      </c>
      <c r="M163" s="245">
        <v>209.34</v>
      </c>
      <c r="N163" s="245">
        <f t="shared" si="2"/>
        <v>202.72485600000002</v>
      </c>
      <c r="O163" s="249" t="s">
        <v>1378</v>
      </c>
    </row>
    <row r="164" spans="1:15" s="104" customFormat="1" ht="20.399999999999999" hidden="1" x14ac:dyDescent="0.25">
      <c r="A164" s="100" t="s">
        <v>585</v>
      </c>
      <c r="B164" s="101" t="s">
        <v>586</v>
      </c>
      <c r="C164" s="101" t="s">
        <v>435</v>
      </c>
      <c r="D164" s="100" t="s">
        <v>587</v>
      </c>
      <c r="E164" s="114">
        <v>44</v>
      </c>
      <c r="F164" s="101"/>
      <c r="G164" s="100" t="s">
        <v>254</v>
      </c>
      <c r="H164" s="100" t="s">
        <v>254</v>
      </c>
      <c r="I164" s="100"/>
      <c r="J164" s="101"/>
      <c r="K164" s="101"/>
      <c r="L164" s="101" t="s">
        <v>588</v>
      </c>
      <c r="M164" s="245">
        <v>543.91</v>
      </c>
      <c r="N164" s="245">
        <f t="shared" si="2"/>
        <v>526.722444</v>
      </c>
      <c r="O164" s="246" t="s">
        <v>1380</v>
      </c>
    </row>
    <row r="165" spans="1:15" s="104" customFormat="1" ht="20.399999999999999" hidden="1" x14ac:dyDescent="0.25">
      <c r="A165" s="100" t="s">
        <v>589</v>
      </c>
      <c r="B165" s="101" t="s">
        <v>579</v>
      </c>
      <c r="C165" s="101" t="s">
        <v>590</v>
      </c>
      <c r="D165" s="100" t="s">
        <v>581</v>
      </c>
      <c r="E165" s="114">
        <v>54</v>
      </c>
      <c r="F165" s="101"/>
      <c r="G165" s="100" t="s">
        <v>254</v>
      </c>
      <c r="H165" s="100" t="s">
        <v>254</v>
      </c>
      <c r="I165" s="100" t="s">
        <v>255</v>
      </c>
      <c r="J165" s="100" t="s">
        <v>416</v>
      </c>
      <c r="K165" s="100" t="s">
        <v>257</v>
      </c>
      <c r="L165" s="101" t="s">
        <v>588</v>
      </c>
      <c r="M165" s="245">
        <v>573.15</v>
      </c>
      <c r="N165" s="245">
        <f t="shared" si="2"/>
        <v>555.03845999999999</v>
      </c>
      <c r="O165" s="246" t="s">
        <v>1381</v>
      </c>
    </row>
    <row r="166" spans="1:15" s="104" customFormat="1" ht="20.399999999999999" hidden="1" x14ac:dyDescent="0.25">
      <c r="A166" s="100" t="s">
        <v>591</v>
      </c>
      <c r="B166" s="101" t="s">
        <v>579</v>
      </c>
      <c r="C166" s="101" t="s">
        <v>592</v>
      </c>
      <c r="D166" s="100" t="s">
        <v>587</v>
      </c>
      <c r="E166" s="114">
        <v>54</v>
      </c>
      <c r="F166" s="101"/>
      <c r="G166" s="100" t="s">
        <v>254</v>
      </c>
      <c r="H166" s="100" t="s">
        <v>254</v>
      </c>
      <c r="I166" s="100"/>
      <c r="J166" s="100" t="s">
        <v>256</v>
      </c>
      <c r="K166" s="101"/>
      <c r="L166" s="101" t="s">
        <v>588</v>
      </c>
      <c r="M166" s="245">
        <v>583.63</v>
      </c>
      <c r="N166" s="245">
        <f t="shared" si="2"/>
        <v>565.18729200000007</v>
      </c>
      <c r="O166" s="246" t="s">
        <v>1381</v>
      </c>
    </row>
    <row r="167" spans="1:15" s="104" customFormat="1" ht="11.4" hidden="1" customHeight="1" x14ac:dyDescent="0.25">
      <c r="A167" s="100" t="s">
        <v>593</v>
      </c>
      <c r="B167" s="101" t="s">
        <v>399</v>
      </c>
      <c r="C167" s="101" t="s">
        <v>594</v>
      </c>
      <c r="D167" s="113" t="s">
        <v>875</v>
      </c>
      <c r="E167" s="114">
        <v>54</v>
      </c>
      <c r="F167" s="101"/>
      <c r="G167" s="100" t="s">
        <v>254</v>
      </c>
      <c r="H167" s="100" t="s">
        <v>254</v>
      </c>
      <c r="I167" s="100"/>
      <c r="J167" s="101"/>
      <c r="K167" s="101"/>
      <c r="L167" s="101" t="s">
        <v>595</v>
      </c>
      <c r="M167" s="245">
        <v>188.3</v>
      </c>
      <c r="N167" s="245">
        <f t="shared" si="2"/>
        <v>182.34972000000002</v>
      </c>
      <c r="O167" s="249" t="s">
        <v>1378</v>
      </c>
    </row>
    <row r="168" spans="1:15" s="104" customFormat="1" ht="11.4" hidden="1" customHeight="1" x14ac:dyDescent="0.25">
      <c r="A168" s="121" t="s">
        <v>596</v>
      </c>
      <c r="B168" s="122" t="s">
        <v>427</v>
      </c>
      <c r="C168" s="122" t="s">
        <v>597</v>
      </c>
      <c r="D168" s="121" t="s">
        <v>429</v>
      </c>
      <c r="E168" s="123">
        <v>54</v>
      </c>
      <c r="F168" s="121" t="s">
        <v>253</v>
      </c>
      <c r="G168" s="121" t="s">
        <v>565</v>
      </c>
      <c r="H168" s="121" t="s">
        <v>565</v>
      </c>
      <c r="I168" s="121"/>
      <c r="J168" s="121" t="s">
        <v>598</v>
      </c>
      <c r="K168" s="122"/>
      <c r="L168" s="122" t="s">
        <v>431</v>
      </c>
      <c r="M168" s="102">
        <v>0</v>
      </c>
      <c r="N168" s="245">
        <f t="shared" si="2"/>
        <v>0</v>
      </c>
      <c r="O168" s="104" t="s">
        <v>874</v>
      </c>
    </row>
    <row r="169" spans="1:15" s="104" customFormat="1" ht="20.399999999999999" hidden="1" x14ac:dyDescent="0.25">
      <c r="A169" s="100" t="s">
        <v>599</v>
      </c>
      <c r="B169" s="101" t="s">
        <v>579</v>
      </c>
      <c r="C169" s="101" t="s">
        <v>580</v>
      </c>
      <c r="D169" s="100" t="s">
        <v>600</v>
      </c>
      <c r="E169" s="114">
        <v>44</v>
      </c>
      <c r="F169" s="101"/>
      <c r="G169" s="100" t="s">
        <v>254</v>
      </c>
      <c r="H169" s="100" t="s">
        <v>254</v>
      </c>
      <c r="I169" s="100" t="s">
        <v>255</v>
      </c>
      <c r="J169" s="101"/>
      <c r="K169" s="101"/>
      <c r="L169" s="101" t="s">
        <v>601</v>
      </c>
      <c r="M169" s="245">
        <v>543.91</v>
      </c>
      <c r="N169" s="245">
        <f t="shared" si="2"/>
        <v>526.722444</v>
      </c>
      <c r="O169" s="246" t="s">
        <v>1380</v>
      </c>
    </row>
    <row r="170" spans="1:15" s="104" customFormat="1" ht="20.399999999999999" hidden="1" x14ac:dyDescent="0.25">
      <c r="A170" s="100" t="s">
        <v>602</v>
      </c>
      <c r="B170" s="101" t="s">
        <v>362</v>
      </c>
      <c r="C170" s="101" t="s">
        <v>603</v>
      </c>
      <c r="D170" s="100" t="s">
        <v>604</v>
      </c>
      <c r="E170" s="114">
        <v>54</v>
      </c>
      <c r="F170" s="100" t="s">
        <v>253</v>
      </c>
      <c r="G170" s="100" t="s">
        <v>254</v>
      </c>
      <c r="H170" s="100" t="s">
        <v>254</v>
      </c>
      <c r="I170" s="100"/>
      <c r="J170" s="100" t="s">
        <v>416</v>
      </c>
      <c r="K170" s="101"/>
      <c r="L170" s="101" t="s">
        <v>605</v>
      </c>
      <c r="M170" s="245">
        <v>487.33</v>
      </c>
      <c r="N170" s="245">
        <f t="shared" si="2"/>
        <v>471.93037199999998</v>
      </c>
      <c r="O170" s="246" t="s">
        <v>1379</v>
      </c>
    </row>
    <row r="171" spans="1:15" s="104" customFormat="1" ht="20.399999999999999" hidden="1" x14ac:dyDescent="0.25">
      <c r="A171" s="100" t="s">
        <v>606</v>
      </c>
      <c r="B171" s="101" t="s">
        <v>362</v>
      </c>
      <c r="C171" s="101" t="s">
        <v>603</v>
      </c>
      <c r="D171" s="100" t="s">
        <v>604</v>
      </c>
      <c r="E171" s="114">
        <v>54</v>
      </c>
      <c r="F171" s="100" t="s">
        <v>253</v>
      </c>
      <c r="G171" s="100" t="s">
        <v>254</v>
      </c>
      <c r="H171" s="100" t="s">
        <v>254</v>
      </c>
      <c r="I171" s="100"/>
      <c r="J171" s="100" t="s">
        <v>416</v>
      </c>
      <c r="K171" s="101"/>
      <c r="L171" s="101" t="s">
        <v>605</v>
      </c>
      <c r="M171" s="245">
        <v>487.33</v>
      </c>
      <c r="N171" s="245">
        <f t="shared" si="2"/>
        <v>471.93037199999998</v>
      </c>
      <c r="O171" s="246" t="s">
        <v>1379</v>
      </c>
    </row>
    <row r="172" spans="1:15" s="104" customFormat="1" ht="20.399999999999999" hidden="1" x14ac:dyDescent="0.25">
      <c r="A172" s="100" t="s">
        <v>607</v>
      </c>
      <c r="B172" s="101" t="s">
        <v>579</v>
      </c>
      <c r="C172" s="101" t="s">
        <v>608</v>
      </c>
      <c r="D172" s="100" t="s">
        <v>600</v>
      </c>
      <c r="E172" s="114">
        <v>44</v>
      </c>
      <c r="F172" s="101"/>
      <c r="G172" s="100" t="s">
        <v>254</v>
      </c>
      <c r="H172" s="100" t="s">
        <v>254</v>
      </c>
      <c r="I172" s="100"/>
      <c r="J172" s="101"/>
      <c r="K172" s="101"/>
      <c r="L172" s="101" t="s">
        <v>609</v>
      </c>
      <c r="M172" s="245">
        <v>543.91</v>
      </c>
      <c r="N172" s="245">
        <f t="shared" si="2"/>
        <v>526.722444</v>
      </c>
      <c r="O172" s="246" t="s">
        <v>1380</v>
      </c>
    </row>
    <row r="173" spans="1:15" s="104" customFormat="1" ht="20.399999999999999" hidden="1" x14ac:dyDescent="0.25">
      <c r="A173" s="121" t="s">
        <v>610</v>
      </c>
      <c r="B173" s="122" t="s">
        <v>427</v>
      </c>
      <c r="C173" s="122" t="s">
        <v>611</v>
      </c>
      <c r="D173" s="121" t="s">
        <v>429</v>
      </c>
      <c r="E173" s="123">
        <v>54</v>
      </c>
      <c r="F173" s="121" t="s">
        <v>253</v>
      </c>
      <c r="G173" s="121" t="s">
        <v>565</v>
      </c>
      <c r="H173" s="121" t="s">
        <v>565</v>
      </c>
      <c r="I173" s="121"/>
      <c r="J173" s="121" t="s">
        <v>416</v>
      </c>
      <c r="K173" s="122"/>
      <c r="L173" s="122" t="s">
        <v>431</v>
      </c>
      <c r="M173" s="102">
        <v>0</v>
      </c>
      <c r="N173" s="245">
        <f t="shared" si="2"/>
        <v>0</v>
      </c>
      <c r="O173" s="104" t="s">
        <v>874</v>
      </c>
    </row>
    <row r="174" spans="1:15" s="104" customFormat="1" ht="20.399999999999999" hidden="1" x14ac:dyDescent="0.25">
      <c r="A174" s="121" t="s">
        <v>612</v>
      </c>
      <c r="B174" s="122" t="s">
        <v>427</v>
      </c>
      <c r="C174" s="122" t="s">
        <v>611</v>
      </c>
      <c r="D174" s="121" t="s">
        <v>443</v>
      </c>
      <c r="E174" s="123">
        <v>54</v>
      </c>
      <c r="F174" s="121" t="s">
        <v>253</v>
      </c>
      <c r="G174" s="121" t="s">
        <v>565</v>
      </c>
      <c r="H174" s="121" t="s">
        <v>565</v>
      </c>
      <c r="I174" s="121"/>
      <c r="J174" s="122"/>
      <c r="K174" s="122"/>
      <c r="L174" s="122" t="s">
        <v>431</v>
      </c>
      <c r="M174" s="102">
        <v>0</v>
      </c>
      <c r="N174" s="245">
        <f t="shared" si="2"/>
        <v>0</v>
      </c>
      <c r="O174" s="104" t="s">
        <v>874</v>
      </c>
    </row>
    <row r="175" spans="1:15" s="104" customFormat="1" ht="20.399999999999999" hidden="1" x14ac:dyDescent="0.25">
      <c r="A175" s="129" t="s">
        <v>613</v>
      </c>
      <c r="B175" s="101" t="s">
        <v>579</v>
      </c>
      <c r="C175" s="101" t="s">
        <v>614</v>
      </c>
      <c r="D175" s="100" t="s">
        <v>581</v>
      </c>
      <c r="E175" s="114">
        <v>54</v>
      </c>
      <c r="F175" s="101"/>
      <c r="G175" s="100" t="s">
        <v>254</v>
      </c>
      <c r="H175" s="100" t="s">
        <v>254</v>
      </c>
      <c r="I175" s="100" t="s">
        <v>255</v>
      </c>
      <c r="J175" s="100" t="s">
        <v>416</v>
      </c>
      <c r="K175" s="101"/>
      <c r="L175" s="101" t="s">
        <v>609</v>
      </c>
      <c r="M175" s="245">
        <v>573.15</v>
      </c>
      <c r="N175" s="245">
        <f t="shared" si="2"/>
        <v>555.03845999999999</v>
      </c>
      <c r="O175" s="246" t="s">
        <v>1381</v>
      </c>
    </row>
    <row r="176" spans="1:15" s="104" customFormat="1" ht="10.199999999999999" hidden="1" x14ac:dyDescent="0.25">
      <c r="A176" s="100" t="s">
        <v>615</v>
      </c>
      <c r="B176" s="101" t="s">
        <v>399</v>
      </c>
      <c r="C176" s="101" t="s">
        <v>594</v>
      </c>
      <c r="D176" s="113" t="s">
        <v>875</v>
      </c>
      <c r="E176" s="114">
        <v>54</v>
      </c>
      <c r="F176" s="101"/>
      <c r="G176" s="100" t="s">
        <v>254</v>
      </c>
      <c r="H176" s="100" t="s">
        <v>254</v>
      </c>
      <c r="I176" s="100"/>
      <c r="J176" s="101"/>
      <c r="K176" s="101"/>
      <c r="L176" s="101" t="s">
        <v>616</v>
      </c>
      <c r="M176" s="245">
        <v>188.3</v>
      </c>
      <c r="N176" s="245">
        <f t="shared" si="2"/>
        <v>182.34972000000002</v>
      </c>
      <c r="O176" s="249" t="s">
        <v>1378</v>
      </c>
    </row>
    <row r="177" spans="1:15" s="104" customFormat="1" ht="10.199999999999999" hidden="1" x14ac:dyDescent="0.25">
      <c r="A177" s="100" t="s">
        <v>617</v>
      </c>
      <c r="B177" s="101" t="s">
        <v>473</v>
      </c>
      <c r="C177" s="101" t="s">
        <v>474</v>
      </c>
      <c r="D177" s="113" t="s">
        <v>877</v>
      </c>
      <c r="E177" s="114">
        <v>54</v>
      </c>
      <c r="F177" s="101"/>
      <c r="G177" s="100" t="s">
        <v>254</v>
      </c>
      <c r="H177" s="100" t="s">
        <v>254</v>
      </c>
      <c r="I177" s="100"/>
      <c r="J177" s="100" t="s">
        <v>416</v>
      </c>
      <c r="K177" s="101"/>
      <c r="L177" s="101" t="s">
        <v>618</v>
      </c>
      <c r="M177" s="245">
        <v>209.34</v>
      </c>
      <c r="N177" s="245">
        <f t="shared" si="2"/>
        <v>202.72485600000002</v>
      </c>
      <c r="O177" s="249" t="s">
        <v>1378</v>
      </c>
    </row>
    <row r="178" spans="1:15" s="104" customFormat="1" ht="20.399999999999999" hidden="1" x14ac:dyDescent="0.25">
      <c r="A178" s="100" t="s">
        <v>619</v>
      </c>
      <c r="B178" s="101" t="s">
        <v>579</v>
      </c>
      <c r="C178" s="101" t="s">
        <v>620</v>
      </c>
      <c r="D178" s="100" t="s">
        <v>581</v>
      </c>
      <c r="E178" s="114">
        <v>54</v>
      </c>
      <c r="F178" s="101"/>
      <c r="G178" s="100" t="s">
        <v>254</v>
      </c>
      <c r="H178" s="100" t="s">
        <v>254</v>
      </c>
      <c r="I178" s="100" t="s">
        <v>255</v>
      </c>
      <c r="J178" s="100" t="s">
        <v>416</v>
      </c>
      <c r="K178" s="100" t="s">
        <v>257</v>
      </c>
      <c r="L178" s="101" t="s">
        <v>609</v>
      </c>
      <c r="M178" s="245">
        <v>573.15</v>
      </c>
      <c r="N178" s="245">
        <f t="shared" si="2"/>
        <v>555.03845999999999</v>
      </c>
      <c r="O178" s="246" t="s">
        <v>1381</v>
      </c>
    </row>
    <row r="179" spans="1:15" s="104" customFormat="1" ht="20.399999999999999" hidden="1" x14ac:dyDescent="0.25">
      <c r="A179" s="127" t="s">
        <v>621</v>
      </c>
      <c r="B179" s="128" t="s">
        <v>517</v>
      </c>
      <c r="C179" s="128" t="s">
        <v>518</v>
      </c>
      <c r="D179" s="127" t="s">
        <v>519</v>
      </c>
      <c r="E179" s="128"/>
      <c r="F179" s="128"/>
      <c r="G179" s="127" t="s">
        <v>520</v>
      </c>
      <c r="H179" s="127" t="s">
        <v>520</v>
      </c>
      <c r="I179" s="127"/>
      <c r="J179" s="128"/>
      <c r="K179" s="128"/>
      <c r="L179" s="128"/>
      <c r="M179" s="102">
        <v>0</v>
      </c>
      <c r="N179" s="245">
        <f t="shared" si="2"/>
        <v>0</v>
      </c>
      <c r="O179" s="104" t="s">
        <v>874</v>
      </c>
    </row>
    <row r="180" spans="1:15" s="104" customFormat="1" ht="20.399999999999999" hidden="1" x14ac:dyDescent="0.25">
      <c r="A180" s="127" t="s">
        <v>622</v>
      </c>
      <c r="B180" s="128" t="s">
        <v>517</v>
      </c>
      <c r="C180" s="128" t="s">
        <v>518</v>
      </c>
      <c r="D180" s="127" t="s">
        <v>519</v>
      </c>
      <c r="E180" s="128"/>
      <c r="F180" s="128"/>
      <c r="G180" s="127" t="s">
        <v>520</v>
      </c>
      <c r="H180" s="127" t="s">
        <v>520</v>
      </c>
      <c r="I180" s="127"/>
      <c r="J180" s="128"/>
      <c r="K180" s="128"/>
      <c r="L180" s="128"/>
      <c r="M180" s="102">
        <v>0</v>
      </c>
      <c r="N180" s="245">
        <f t="shared" si="2"/>
        <v>0</v>
      </c>
      <c r="O180" s="104" t="s">
        <v>874</v>
      </c>
    </row>
    <row r="181" spans="1:15" s="104" customFormat="1" ht="20.399999999999999" hidden="1" x14ac:dyDescent="0.25">
      <c r="A181" s="127" t="s">
        <v>623</v>
      </c>
      <c r="B181" s="128" t="s">
        <v>517</v>
      </c>
      <c r="C181" s="128" t="s">
        <v>518</v>
      </c>
      <c r="D181" s="127" t="s">
        <v>519</v>
      </c>
      <c r="E181" s="128"/>
      <c r="F181" s="128"/>
      <c r="G181" s="127" t="s">
        <v>520</v>
      </c>
      <c r="H181" s="127" t="s">
        <v>520</v>
      </c>
      <c r="I181" s="127"/>
      <c r="J181" s="128"/>
      <c r="K181" s="128"/>
      <c r="L181" s="128"/>
      <c r="M181" s="102">
        <v>0</v>
      </c>
      <c r="N181" s="245">
        <f t="shared" si="2"/>
        <v>0</v>
      </c>
      <c r="O181" s="104" t="s">
        <v>874</v>
      </c>
    </row>
    <row r="182" spans="1:15" s="104" customFormat="1" ht="20.399999999999999" hidden="1" x14ac:dyDescent="0.25">
      <c r="A182" s="127" t="s">
        <v>624</v>
      </c>
      <c r="B182" s="128" t="s">
        <v>517</v>
      </c>
      <c r="C182" s="128" t="s">
        <v>518</v>
      </c>
      <c r="D182" s="127" t="s">
        <v>519</v>
      </c>
      <c r="E182" s="128"/>
      <c r="F182" s="128"/>
      <c r="G182" s="127" t="s">
        <v>520</v>
      </c>
      <c r="H182" s="127" t="s">
        <v>520</v>
      </c>
      <c r="I182" s="127"/>
      <c r="J182" s="128"/>
      <c r="K182" s="128"/>
      <c r="L182" s="128"/>
      <c r="M182" s="102">
        <v>0</v>
      </c>
      <c r="N182" s="245">
        <f t="shared" si="2"/>
        <v>0</v>
      </c>
      <c r="O182" s="104" t="s">
        <v>874</v>
      </c>
    </row>
    <row r="183" spans="1:15" s="104" customFormat="1" ht="20.399999999999999" hidden="1" x14ac:dyDescent="0.25">
      <c r="A183" s="127" t="s">
        <v>625</v>
      </c>
      <c r="B183" s="128" t="s">
        <v>517</v>
      </c>
      <c r="C183" s="128" t="s">
        <v>518</v>
      </c>
      <c r="D183" s="127" t="s">
        <v>519</v>
      </c>
      <c r="E183" s="128"/>
      <c r="F183" s="128"/>
      <c r="G183" s="127" t="s">
        <v>520</v>
      </c>
      <c r="H183" s="127" t="s">
        <v>520</v>
      </c>
      <c r="I183" s="127"/>
      <c r="J183" s="128"/>
      <c r="K183" s="128"/>
      <c r="L183" s="128"/>
      <c r="M183" s="102">
        <v>0</v>
      </c>
      <c r="N183" s="245">
        <f t="shared" si="2"/>
        <v>0</v>
      </c>
      <c r="O183" s="104" t="s">
        <v>874</v>
      </c>
    </row>
    <row r="184" spans="1:15" s="104" customFormat="1" ht="20.399999999999999" hidden="1" x14ac:dyDescent="0.25">
      <c r="A184" s="127" t="s">
        <v>626</v>
      </c>
      <c r="B184" s="128" t="s">
        <v>517</v>
      </c>
      <c r="C184" s="128" t="s">
        <v>518</v>
      </c>
      <c r="D184" s="127" t="s">
        <v>519</v>
      </c>
      <c r="E184" s="128"/>
      <c r="F184" s="128"/>
      <c r="G184" s="127" t="s">
        <v>520</v>
      </c>
      <c r="H184" s="127" t="s">
        <v>520</v>
      </c>
      <c r="I184" s="127"/>
      <c r="J184" s="128"/>
      <c r="K184" s="128"/>
      <c r="L184" s="128"/>
      <c r="M184" s="102">
        <v>0</v>
      </c>
      <c r="N184" s="245">
        <f t="shared" si="2"/>
        <v>0</v>
      </c>
      <c r="O184" s="104" t="s">
        <v>874</v>
      </c>
    </row>
    <row r="185" spans="1:15" s="104" customFormat="1" ht="20.399999999999999" hidden="1" x14ac:dyDescent="0.25">
      <c r="A185" s="127" t="s">
        <v>627</v>
      </c>
      <c r="B185" s="128" t="s">
        <v>517</v>
      </c>
      <c r="C185" s="128" t="s">
        <v>518</v>
      </c>
      <c r="D185" s="127" t="s">
        <v>519</v>
      </c>
      <c r="E185" s="128"/>
      <c r="F185" s="128"/>
      <c r="G185" s="127" t="s">
        <v>520</v>
      </c>
      <c r="H185" s="127" t="s">
        <v>520</v>
      </c>
      <c r="I185" s="127"/>
      <c r="J185" s="128"/>
      <c r="K185" s="128"/>
      <c r="L185" s="128"/>
      <c r="M185" s="102">
        <v>0</v>
      </c>
      <c r="N185" s="245">
        <f t="shared" si="2"/>
        <v>0</v>
      </c>
      <c r="O185" s="104" t="s">
        <v>874</v>
      </c>
    </row>
    <row r="186" spans="1:15" s="104" customFormat="1" ht="20.399999999999999" hidden="1" x14ac:dyDescent="0.25">
      <c r="A186" s="127" t="s">
        <v>628</v>
      </c>
      <c r="B186" s="128" t="s">
        <v>517</v>
      </c>
      <c r="C186" s="128" t="s">
        <v>518</v>
      </c>
      <c r="D186" s="127" t="s">
        <v>519</v>
      </c>
      <c r="E186" s="128"/>
      <c r="F186" s="128"/>
      <c r="G186" s="127" t="s">
        <v>520</v>
      </c>
      <c r="H186" s="127" t="s">
        <v>520</v>
      </c>
      <c r="I186" s="127"/>
      <c r="J186" s="128"/>
      <c r="K186" s="128"/>
      <c r="L186" s="128"/>
      <c r="M186" s="102">
        <v>0</v>
      </c>
      <c r="N186" s="245">
        <f t="shared" si="2"/>
        <v>0</v>
      </c>
      <c r="O186" s="104" t="s">
        <v>874</v>
      </c>
    </row>
    <row r="187" spans="1:15" s="104" customFormat="1" ht="20.399999999999999" hidden="1" x14ac:dyDescent="0.25">
      <c r="A187" s="127" t="s">
        <v>629</v>
      </c>
      <c r="B187" s="128" t="s">
        <v>517</v>
      </c>
      <c r="C187" s="128" t="s">
        <v>518</v>
      </c>
      <c r="D187" s="127" t="s">
        <v>519</v>
      </c>
      <c r="E187" s="128"/>
      <c r="F187" s="128"/>
      <c r="G187" s="127" t="s">
        <v>520</v>
      </c>
      <c r="H187" s="127" t="s">
        <v>520</v>
      </c>
      <c r="I187" s="127"/>
      <c r="J187" s="128"/>
      <c r="K187" s="128"/>
      <c r="L187" s="128"/>
      <c r="M187" s="102">
        <v>0</v>
      </c>
      <c r="N187" s="245">
        <f t="shared" si="2"/>
        <v>0</v>
      </c>
      <c r="O187" s="104" t="s">
        <v>874</v>
      </c>
    </row>
    <row r="188" spans="1:15" s="104" customFormat="1" ht="20.399999999999999" hidden="1" x14ac:dyDescent="0.25">
      <c r="A188" s="127" t="s">
        <v>630</v>
      </c>
      <c r="B188" s="128" t="s">
        <v>517</v>
      </c>
      <c r="C188" s="128" t="s">
        <v>518</v>
      </c>
      <c r="D188" s="127" t="s">
        <v>519</v>
      </c>
      <c r="E188" s="128"/>
      <c r="F188" s="128"/>
      <c r="G188" s="127" t="s">
        <v>520</v>
      </c>
      <c r="H188" s="127" t="s">
        <v>520</v>
      </c>
      <c r="I188" s="127"/>
      <c r="J188" s="128"/>
      <c r="K188" s="128"/>
      <c r="L188" s="128"/>
      <c r="M188" s="102">
        <v>0</v>
      </c>
      <c r="N188" s="245">
        <f t="shared" si="2"/>
        <v>0</v>
      </c>
      <c r="O188" s="104" t="s">
        <v>874</v>
      </c>
    </row>
    <row r="189" spans="1:15" s="104" customFormat="1" ht="20.399999999999999" hidden="1" x14ac:dyDescent="0.25">
      <c r="A189" s="127" t="s">
        <v>631</v>
      </c>
      <c r="B189" s="128" t="s">
        <v>517</v>
      </c>
      <c r="C189" s="128" t="s">
        <v>518</v>
      </c>
      <c r="D189" s="127" t="s">
        <v>519</v>
      </c>
      <c r="E189" s="128"/>
      <c r="F189" s="128"/>
      <c r="G189" s="127" t="s">
        <v>520</v>
      </c>
      <c r="H189" s="127" t="s">
        <v>520</v>
      </c>
      <c r="I189" s="127"/>
      <c r="J189" s="128"/>
      <c r="K189" s="128"/>
      <c r="L189" s="128"/>
      <c r="M189" s="102">
        <v>0</v>
      </c>
      <c r="N189" s="245">
        <f t="shared" si="2"/>
        <v>0</v>
      </c>
      <c r="O189" s="104" t="s">
        <v>874</v>
      </c>
    </row>
    <row r="190" spans="1:15" s="104" customFormat="1" ht="20.399999999999999" hidden="1" x14ac:dyDescent="0.25">
      <c r="A190" s="127" t="s">
        <v>632</v>
      </c>
      <c r="B190" s="128" t="s">
        <v>517</v>
      </c>
      <c r="C190" s="128" t="s">
        <v>518</v>
      </c>
      <c r="D190" s="127" t="s">
        <v>519</v>
      </c>
      <c r="E190" s="128"/>
      <c r="F190" s="128"/>
      <c r="G190" s="127" t="s">
        <v>520</v>
      </c>
      <c r="H190" s="127" t="s">
        <v>520</v>
      </c>
      <c r="I190" s="127"/>
      <c r="J190" s="128"/>
      <c r="K190" s="128"/>
      <c r="L190" s="128"/>
      <c r="M190" s="102">
        <v>0</v>
      </c>
      <c r="N190" s="245">
        <f t="shared" si="2"/>
        <v>0</v>
      </c>
      <c r="O190" s="104" t="s">
        <v>874</v>
      </c>
    </row>
    <row r="191" spans="1:15" s="104" customFormat="1" ht="20.399999999999999" hidden="1" x14ac:dyDescent="0.25">
      <c r="A191" s="127" t="s">
        <v>633</v>
      </c>
      <c r="B191" s="128" t="s">
        <v>517</v>
      </c>
      <c r="C191" s="128" t="s">
        <v>518</v>
      </c>
      <c r="D191" s="127" t="s">
        <v>519</v>
      </c>
      <c r="E191" s="128"/>
      <c r="F191" s="128"/>
      <c r="G191" s="127" t="s">
        <v>520</v>
      </c>
      <c r="H191" s="127" t="s">
        <v>520</v>
      </c>
      <c r="I191" s="127"/>
      <c r="J191" s="128"/>
      <c r="K191" s="128"/>
      <c r="L191" s="128"/>
      <c r="M191" s="102">
        <v>0</v>
      </c>
      <c r="N191" s="245">
        <f t="shared" si="2"/>
        <v>0</v>
      </c>
      <c r="O191" s="104" t="s">
        <v>874</v>
      </c>
    </row>
    <row r="192" spans="1:15" s="104" customFormat="1" ht="20.399999999999999" hidden="1" x14ac:dyDescent="0.25">
      <c r="A192" s="127" t="s">
        <v>634</v>
      </c>
      <c r="B192" s="128" t="s">
        <v>517</v>
      </c>
      <c r="C192" s="128" t="s">
        <v>518</v>
      </c>
      <c r="D192" s="127" t="s">
        <v>519</v>
      </c>
      <c r="E192" s="128"/>
      <c r="F192" s="128"/>
      <c r="G192" s="127" t="s">
        <v>520</v>
      </c>
      <c r="H192" s="127" t="s">
        <v>520</v>
      </c>
      <c r="I192" s="127"/>
      <c r="J192" s="128"/>
      <c r="K192" s="128"/>
      <c r="L192" s="128"/>
      <c r="M192" s="102">
        <v>0</v>
      </c>
      <c r="N192" s="245">
        <f t="shared" si="2"/>
        <v>0</v>
      </c>
      <c r="O192" s="104" t="s">
        <v>874</v>
      </c>
    </row>
    <row r="193" spans="1:15" s="104" customFormat="1" ht="10.199999999999999" hidden="1" x14ac:dyDescent="0.25">
      <c r="A193" s="118" t="s">
        <v>635</v>
      </c>
      <c r="B193" s="119" t="s">
        <v>558</v>
      </c>
      <c r="C193" s="119" t="s">
        <v>559</v>
      </c>
      <c r="D193" s="118" t="s">
        <v>560</v>
      </c>
      <c r="E193" s="118" t="s">
        <v>413</v>
      </c>
      <c r="F193" s="118" t="s">
        <v>253</v>
      </c>
      <c r="G193" s="118" t="s">
        <v>414</v>
      </c>
      <c r="H193" s="118" t="s">
        <v>415</v>
      </c>
      <c r="I193" s="118" t="s">
        <v>413</v>
      </c>
      <c r="J193" s="118" t="s">
        <v>416</v>
      </c>
      <c r="K193" s="118" t="s">
        <v>257</v>
      </c>
      <c r="L193" s="119" t="s">
        <v>561</v>
      </c>
      <c r="M193" s="102">
        <v>0</v>
      </c>
      <c r="N193" s="245">
        <f t="shared" si="2"/>
        <v>0</v>
      </c>
      <c r="O193" s="104" t="s">
        <v>874</v>
      </c>
    </row>
    <row r="194" spans="1:15" s="104" customFormat="1" ht="10.199999999999999" hidden="1" x14ac:dyDescent="0.25">
      <c r="A194" s="118" t="s">
        <v>636</v>
      </c>
      <c r="B194" s="119" t="s">
        <v>558</v>
      </c>
      <c r="C194" s="119" t="s">
        <v>559</v>
      </c>
      <c r="D194" s="118" t="s">
        <v>560</v>
      </c>
      <c r="E194" s="118" t="s">
        <v>413</v>
      </c>
      <c r="F194" s="118" t="s">
        <v>253</v>
      </c>
      <c r="G194" s="118" t="s">
        <v>414</v>
      </c>
      <c r="H194" s="118" t="s">
        <v>415</v>
      </c>
      <c r="I194" s="118" t="s">
        <v>413</v>
      </c>
      <c r="J194" s="118" t="s">
        <v>416</v>
      </c>
      <c r="K194" s="118" t="s">
        <v>257</v>
      </c>
      <c r="L194" s="119" t="s">
        <v>561</v>
      </c>
      <c r="M194" s="102">
        <v>0</v>
      </c>
      <c r="N194" s="245">
        <f t="shared" si="2"/>
        <v>0</v>
      </c>
      <c r="O194" s="104" t="s">
        <v>874</v>
      </c>
    </row>
    <row r="195" spans="1:15" s="104" customFormat="1" ht="20.399999999999999" hidden="1" x14ac:dyDescent="0.25">
      <c r="A195" s="121" t="s">
        <v>637</v>
      </c>
      <c r="B195" s="122" t="s">
        <v>427</v>
      </c>
      <c r="C195" s="122" t="s">
        <v>564</v>
      </c>
      <c r="D195" s="121" t="s">
        <v>429</v>
      </c>
      <c r="E195" s="123">
        <v>54</v>
      </c>
      <c r="F195" s="121" t="s">
        <v>253</v>
      </c>
      <c r="G195" s="121" t="s">
        <v>565</v>
      </c>
      <c r="H195" s="121" t="s">
        <v>565</v>
      </c>
      <c r="I195" s="121"/>
      <c r="J195" s="121" t="s">
        <v>416</v>
      </c>
      <c r="K195" s="122"/>
      <c r="L195" s="122" t="s">
        <v>431</v>
      </c>
      <c r="M195" s="102">
        <v>0</v>
      </c>
      <c r="N195" s="245">
        <f t="shared" si="2"/>
        <v>0</v>
      </c>
      <c r="O195" s="104" t="s">
        <v>874</v>
      </c>
    </row>
    <row r="196" spans="1:15" s="104" customFormat="1" ht="20.399999999999999" hidden="1" x14ac:dyDescent="0.25">
      <c r="A196" s="121" t="s">
        <v>638</v>
      </c>
      <c r="B196" s="122" t="s">
        <v>427</v>
      </c>
      <c r="C196" s="122" t="s">
        <v>564</v>
      </c>
      <c r="D196" s="121" t="s">
        <v>429</v>
      </c>
      <c r="E196" s="123">
        <v>54</v>
      </c>
      <c r="F196" s="121" t="s">
        <v>253</v>
      </c>
      <c r="G196" s="121" t="s">
        <v>565</v>
      </c>
      <c r="H196" s="121" t="s">
        <v>565</v>
      </c>
      <c r="I196" s="121"/>
      <c r="J196" s="121" t="s">
        <v>416</v>
      </c>
      <c r="K196" s="122"/>
      <c r="L196" s="122" t="s">
        <v>431</v>
      </c>
      <c r="M196" s="102">
        <v>0</v>
      </c>
      <c r="N196" s="245">
        <f t="shared" si="2"/>
        <v>0</v>
      </c>
      <c r="O196" s="104" t="s">
        <v>874</v>
      </c>
    </row>
    <row r="197" spans="1:15" s="104" customFormat="1" ht="20.399999999999999" hidden="1" x14ac:dyDescent="0.25">
      <c r="A197" s="121" t="s">
        <v>639</v>
      </c>
      <c r="B197" s="122" t="s">
        <v>427</v>
      </c>
      <c r="C197" s="122" t="s">
        <v>564</v>
      </c>
      <c r="D197" s="121" t="s">
        <v>429</v>
      </c>
      <c r="E197" s="123">
        <v>54</v>
      </c>
      <c r="F197" s="121" t="s">
        <v>253</v>
      </c>
      <c r="G197" s="121" t="s">
        <v>565</v>
      </c>
      <c r="H197" s="121" t="s">
        <v>565</v>
      </c>
      <c r="I197" s="121"/>
      <c r="J197" s="121" t="s">
        <v>416</v>
      </c>
      <c r="K197" s="122"/>
      <c r="L197" s="122" t="s">
        <v>431</v>
      </c>
      <c r="M197" s="102">
        <v>0</v>
      </c>
      <c r="N197" s="245">
        <f t="shared" si="2"/>
        <v>0</v>
      </c>
      <c r="O197" s="104" t="s">
        <v>874</v>
      </c>
    </row>
    <row r="198" spans="1:15" s="104" customFormat="1" ht="20.399999999999999" hidden="1" x14ac:dyDescent="0.25">
      <c r="A198" s="121" t="s">
        <v>640</v>
      </c>
      <c r="B198" s="122" t="s">
        <v>427</v>
      </c>
      <c r="C198" s="122" t="s">
        <v>564</v>
      </c>
      <c r="D198" s="121" t="s">
        <v>429</v>
      </c>
      <c r="E198" s="123">
        <v>54</v>
      </c>
      <c r="F198" s="121" t="s">
        <v>253</v>
      </c>
      <c r="G198" s="121" t="s">
        <v>565</v>
      </c>
      <c r="H198" s="121" t="s">
        <v>565</v>
      </c>
      <c r="I198" s="121"/>
      <c r="J198" s="121" t="s">
        <v>416</v>
      </c>
      <c r="K198" s="122"/>
      <c r="L198" s="122" t="s">
        <v>431</v>
      </c>
      <c r="M198" s="102">
        <v>0</v>
      </c>
      <c r="N198" s="245">
        <f t="shared" si="2"/>
        <v>0</v>
      </c>
      <c r="O198" s="104" t="s">
        <v>874</v>
      </c>
    </row>
    <row r="199" spans="1:15" s="104" customFormat="1" ht="20.399999999999999" hidden="1" x14ac:dyDescent="0.25">
      <c r="A199" s="121" t="s">
        <v>641</v>
      </c>
      <c r="B199" s="122" t="s">
        <v>427</v>
      </c>
      <c r="C199" s="122" t="s">
        <v>570</v>
      </c>
      <c r="D199" s="121" t="s">
        <v>429</v>
      </c>
      <c r="E199" s="123">
        <v>54</v>
      </c>
      <c r="F199" s="121" t="s">
        <v>253</v>
      </c>
      <c r="G199" s="121" t="s">
        <v>565</v>
      </c>
      <c r="H199" s="121" t="s">
        <v>565</v>
      </c>
      <c r="I199" s="121"/>
      <c r="J199" s="121" t="s">
        <v>416</v>
      </c>
      <c r="K199" s="122"/>
      <c r="L199" s="122" t="s">
        <v>431</v>
      </c>
      <c r="M199" s="102">
        <v>0</v>
      </c>
      <c r="N199" s="245">
        <f t="shared" si="2"/>
        <v>0</v>
      </c>
      <c r="O199" s="104" t="s">
        <v>874</v>
      </c>
    </row>
    <row r="200" spans="1:15" s="104" customFormat="1" ht="20.399999999999999" hidden="1" x14ac:dyDescent="0.25">
      <c r="A200" s="121" t="s">
        <v>642</v>
      </c>
      <c r="B200" s="122" t="s">
        <v>427</v>
      </c>
      <c r="C200" s="122" t="s">
        <v>570</v>
      </c>
      <c r="D200" s="121" t="s">
        <v>429</v>
      </c>
      <c r="E200" s="123">
        <v>54</v>
      </c>
      <c r="F200" s="121" t="s">
        <v>253</v>
      </c>
      <c r="G200" s="121" t="s">
        <v>565</v>
      </c>
      <c r="H200" s="121" t="s">
        <v>565</v>
      </c>
      <c r="I200" s="121"/>
      <c r="J200" s="121" t="s">
        <v>416</v>
      </c>
      <c r="K200" s="122"/>
      <c r="L200" s="122" t="s">
        <v>431</v>
      </c>
      <c r="M200" s="102">
        <v>0</v>
      </c>
      <c r="N200" s="245">
        <f t="shared" si="2"/>
        <v>0</v>
      </c>
      <c r="O200" s="104" t="s">
        <v>874</v>
      </c>
    </row>
    <row r="201" spans="1:15" s="104" customFormat="1" ht="20.399999999999999" hidden="1" x14ac:dyDescent="0.25">
      <c r="A201" s="121" t="s">
        <v>643</v>
      </c>
      <c r="B201" s="122" t="s">
        <v>427</v>
      </c>
      <c r="C201" s="122" t="s">
        <v>570</v>
      </c>
      <c r="D201" s="121" t="s">
        <v>429</v>
      </c>
      <c r="E201" s="123">
        <v>54</v>
      </c>
      <c r="F201" s="121" t="s">
        <v>253</v>
      </c>
      <c r="G201" s="121" t="s">
        <v>565</v>
      </c>
      <c r="H201" s="121" t="s">
        <v>565</v>
      </c>
      <c r="I201" s="121"/>
      <c r="J201" s="121" t="s">
        <v>416</v>
      </c>
      <c r="K201" s="122"/>
      <c r="L201" s="122" t="s">
        <v>431</v>
      </c>
      <c r="M201" s="102">
        <v>0</v>
      </c>
      <c r="N201" s="245">
        <f t="shared" si="2"/>
        <v>0</v>
      </c>
      <c r="O201" s="104" t="s">
        <v>874</v>
      </c>
    </row>
    <row r="202" spans="1:15" s="104" customFormat="1" ht="20.399999999999999" hidden="1" x14ac:dyDescent="0.25">
      <c r="A202" s="121" t="s">
        <v>644</v>
      </c>
      <c r="B202" s="122" t="s">
        <v>427</v>
      </c>
      <c r="C202" s="122" t="s">
        <v>574</v>
      </c>
      <c r="D202" s="121" t="s">
        <v>429</v>
      </c>
      <c r="E202" s="123">
        <v>54</v>
      </c>
      <c r="F202" s="121" t="s">
        <v>253</v>
      </c>
      <c r="G202" s="121" t="s">
        <v>565</v>
      </c>
      <c r="H202" s="121" t="s">
        <v>565</v>
      </c>
      <c r="I202" s="121"/>
      <c r="J202" s="121" t="s">
        <v>416</v>
      </c>
      <c r="K202" s="122"/>
      <c r="L202" s="122" t="s">
        <v>575</v>
      </c>
      <c r="M202" s="102">
        <v>0</v>
      </c>
      <c r="N202" s="245">
        <f t="shared" si="2"/>
        <v>0</v>
      </c>
      <c r="O202" s="104" t="s">
        <v>874</v>
      </c>
    </row>
    <row r="203" spans="1:15" s="104" customFormat="1" ht="20.399999999999999" hidden="1" x14ac:dyDescent="0.25">
      <c r="A203" s="121" t="s">
        <v>645</v>
      </c>
      <c r="B203" s="122" t="s">
        <v>427</v>
      </c>
      <c r="C203" s="122" t="s">
        <v>574</v>
      </c>
      <c r="D203" s="121" t="s">
        <v>429</v>
      </c>
      <c r="E203" s="123">
        <v>54</v>
      </c>
      <c r="F203" s="121" t="s">
        <v>253</v>
      </c>
      <c r="G203" s="121" t="s">
        <v>565</v>
      </c>
      <c r="H203" s="121" t="s">
        <v>565</v>
      </c>
      <c r="I203" s="121"/>
      <c r="J203" s="121" t="s">
        <v>416</v>
      </c>
      <c r="K203" s="122"/>
      <c r="L203" s="122" t="s">
        <v>575</v>
      </c>
      <c r="M203" s="102">
        <v>0</v>
      </c>
      <c r="N203" s="245">
        <f t="shared" si="2"/>
        <v>0</v>
      </c>
      <c r="O203" s="104" t="s">
        <v>874</v>
      </c>
    </row>
    <row r="204" spans="1:15" s="104" customFormat="1" ht="20.399999999999999" hidden="1" x14ac:dyDescent="0.25">
      <c r="A204" s="121" t="s">
        <v>646</v>
      </c>
      <c r="B204" s="122" t="s">
        <v>427</v>
      </c>
      <c r="C204" s="122" t="s">
        <v>574</v>
      </c>
      <c r="D204" s="121" t="s">
        <v>429</v>
      </c>
      <c r="E204" s="123">
        <v>54</v>
      </c>
      <c r="F204" s="121" t="s">
        <v>253</v>
      </c>
      <c r="G204" s="121" t="s">
        <v>565</v>
      </c>
      <c r="H204" s="121" t="s">
        <v>565</v>
      </c>
      <c r="I204" s="121"/>
      <c r="J204" s="121" t="s">
        <v>416</v>
      </c>
      <c r="K204" s="122"/>
      <c r="L204" s="122" t="s">
        <v>575</v>
      </c>
      <c r="M204" s="102">
        <v>0</v>
      </c>
      <c r="N204" s="245">
        <f t="shared" si="2"/>
        <v>0</v>
      </c>
      <c r="O204" s="104" t="s">
        <v>874</v>
      </c>
    </row>
    <row r="205" spans="1:15" s="104" customFormat="1" ht="20.399999999999999" hidden="1" x14ac:dyDescent="0.25">
      <c r="A205" s="100" t="s">
        <v>647</v>
      </c>
      <c r="B205" s="101" t="s">
        <v>579</v>
      </c>
      <c r="C205" s="101" t="s">
        <v>580</v>
      </c>
      <c r="D205" s="100" t="s">
        <v>581</v>
      </c>
      <c r="E205" s="114">
        <v>54</v>
      </c>
      <c r="F205" s="101"/>
      <c r="G205" s="100" t="s">
        <v>254</v>
      </c>
      <c r="H205" s="100" t="s">
        <v>254</v>
      </c>
      <c r="I205" s="100" t="s">
        <v>255</v>
      </c>
      <c r="J205" s="100" t="s">
        <v>256</v>
      </c>
      <c r="K205" s="101"/>
      <c r="L205" s="101" t="s">
        <v>582</v>
      </c>
      <c r="M205" s="245">
        <v>609.07000000000005</v>
      </c>
      <c r="N205" s="245">
        <f t="shared" ref="N205:N268" si="3">SUM(M205)*0.9684</f>
        <v>589.82338800000002</v>
      </c>
      <c r="O205" s="246" t="s">
        <v>1381</v>
      </c>
    </row>
    <row r="206" spans="1:15" s="104" customFormat="1" ht="10.199999999999999" hidden="1" x14ac:dyDescent="0.25">
      <c r="A206" s="100" t="s">
        <v>648</v>
      </c>
      <c r="B206" s="101" t="s">
        <v>473</v>
      </c>
      <c r="C206" s="101" t="s">
        <v>474</v>
      </c>
      <c r="D206" s="113" t="s">
        <v>877</v>
      </c>
      <c r="E206" s="114">
        <v>54</v>
      </c>
      <c r="F206" s="101"/>
      <c r="G206" s="100" t="s">
        <v>254</v>
      </c>
      <c r="H206" s="100" t="s">
        <v>254</v>
      </c>
      <c r="I206" s="100"/>
      <c r="J206" s="100" t="s">
        <v>416</v>
      </c>
      <c r="K206" s="101"/>
      <c r="L206" s="101" t="s">
        <v>584</v>
      </c>
      <c r="M206" s="245">
        <v>209.34</v>
      </c>
      <c r="N206" s="245">
        <f t="shared" si="3"/>
        <v>202.72485600000002</v>
      </c>
      <c r="O206" s="249" t="s">
        <v>1378</v>
      </c>
    </row>
    <row r="207" spans="1:15" s="104" customFormat="1" ht="20.399999999999999" hidden="1" x14ac:dyDescent="0.25">
      <c r="A207" s="100" t="s">
        <v>649</v>
      </c>
      <c r="B207" s="101" t="s">
        <v>586</v>
      </c>
      <c r="C207" s="101" t="s">
        <v>435</v>
      </c>
      <c r="D207" s="100" t="s">
        <v>587</v>
      </c>
      <c r="E207" s="114">
        <v>44</v>
      </c>
      <c r="F207" s="101"/>
      <c r="G207" s="100" t="s">
        <v>254</v>
      </c>
      <c r="H207" s="100" t="s">
        <v>254</v>
      </c>
      <c r="I207" s="100"/>
      <c r="J207" s="101"/>
      <c r="K207" s="101"/>
      <c r="L207" s="101" t="s">
        <v>588</v>
      </c>
      <c r="M207" s="245">
        <v>543.91</v>
      </c>
      <c r="N207" s="245">
        <f t="shared" si="3"/>
        <v>526.722444</v>
      </c>
      <c r="O207" s="246" t="s">
        <v>1380</v>
      </c>
    </row>
    <row r="208" spans="1:15" s="104" customFormat="1" ht="20.399999999999999" hidden="1" x14ac:dyDescent="0.25">
      <c r="A208" s="100" t="s">
        <v>650</v>
      </c>
      <c r="B208" s="101" t="s">
        <v>579</v>
      </c>
      <c r="C208" s="101" t="s">
        <v>590</v>
      </c>
      <c r="D208" s="100" t="s">
        <v>581</v>
      </c>
      <c r="E208" s="114">
        <v>54</v>
      </c>
      <c r="F208" s="101"/>
      <c r="G208" s="100" t="s">
        <v>254</v>
      </c>
      <c r="H208" s="100" t="s">
        <v>254</v>
      </c>
      <c r="I208" s="100" t="s">
        <v>255</v>
      </c>
      <c r="J208" s="100" t="s">
        <v>416</v>
      </c>
      <c r="K208" s="100" t="s">
        <v>257</v>
      </c>
      <c r="L208" s="101" t="s">
        <v>588</v>
      </c>
      <c r="M208" s="245">
        <v>573.15</v>
      </c>
      <c r="N208" s="245">
        <f t="shared" si="3"/>
        <v>555.03845999999999</v>
      </c>
      <c r="O208" s="246" t="s">
        <v>1381</v>
      </c>
    </row>
    <row r="209" spans="1:15" s="104" customFormat="1" ht="20.399999999999999" hidden="1" x14ac:dyDescent="0.25">
      <c r="A209" s="100" t="s">
        <v>651</v>
      </c>
      <c r="B209" s="101" t="s">
        <v>579</v>
      </c>
      <c r="C209" s="101" t="s">
        <v>592</v>
      </c>
      <c r="D209" s="100" t="s">
        <v>587</v>
      </c>
      <c r="E209" s="114">
        <v>54</v>
      </c>
      <c r="F209" s="101"/>
      <c r="G209" s="100" t="s">
        <v>254</v>
      </c>
      <c r="H209" s="100" t="s">
        <v>254</v>
      </c>
      <c r="I209" s="100"/>
      <c r="J209" s="100" t="s">
        <v>256</v>
      </c>
      <c r="K209" s="101"/>
      <c r="L209" s="101" t="s">
        <v>588</v>
      </c>
      <c r="M209" s="245">
        <v>583.63</v>
      </c>
      <c r="N209" s="245">
        <f t="shared" si="3"/>
        <v>565.18729200000007</v>
      </c>
      <c r="O209" s="246" t="s">
        <v>1381</v>
      </c>
    </row>
    <row r="210" spans="1:15" s="104" customFormat="1" ht="10.199999999999999" hidden="1" x14ac:dyDescent="0.25">
      <c r="A210" s="100" t="s">
        <v>652</v>
      </c>
      <c r="B210" s="101" t="s">
        <v>399</v>
      </c>
      <c r="C210" s="101" t="s">
        <v>594</v>
      </c>
      <c r="D210" s="113" t="s">
        <v>875</v>
      </c>
      <c r="E210" s="114">
        <v>54</v>
      </c>
      <c r="F210" s="101"/>
      <c r="G210" s="100" t="s">
        <v>254</v>
      </c>
      <c r="H210" s="100" t="s">
        <v>254</v>
      </c>
      <c r="I210" s="100"/>
      <c r="J210" s="101"/>
      <c r="K210" s="101"/>
      <c r="L210" s="101" t="s">
        <v>595</v>
      </c>
      <c r="M210" s="245">
        <v>188.3</v>
      </c>
      <c r="N210" s="245">
        <f t="shared" si="3"/>
        <v>182.34972000000002</v>
      </c>
      <c r="O210" s="249" t="s">
        <v>1378</v>
      </c>
    </row>
    <row r="211" spans="1:15" s="104" customFormat="1" ht="20.399999999999999" hidden="1" x14ac:dyDescent="0.25">
      <c r="A211" s="121" t="s">
        <v>653</v>
      </c>
      <c r="B211" s="122" t="s">
        <v>427</v>
      </c>
      <c r="C211" s="122" t="s">
        <v>597</v>
      </c>
      <c r="D211" s="121" t="s">
        <v>429</v>
      </c>
      <c r="E211" s="123">
        <v>54</v>
      </c>
      <c r="F211" s="121" t="s">
        <v>253</v>
      </c>
      <c r="G211" s="121" t="s">
        <v>565</v>
      </c>
      <c r="H211" s="121" t="s">
        <v>565</v>
      </c>
      <c r="I211" s="121"/>
      <c r="J211" s="121" t="s">
        <v>598</v>
      </c>
      <c r="K211" s="122"/>
      <c r="L211" s="122" t="s">
        <v>431</v>
      </c>
      <c r="M211" s="102">
        <v>0</v>
      </c>
      <c r="N211" s="245">
        <f t="shared" si="3"/>
        <v>0</v>
      </c>
      <c r="O211" s="104" t="s">
        <v>874</v>
      </c>
    </row>
    <row r="212" spans="1:15" s="104" customFormat="1" ht="20.399999999999999" hidden="1" x14ac:dyDescent="0.25">
      <c r="A212" s="100" t="s">
        <v>654</v>
      </c>
      <c r="B212" s="101" t="s">
        <v>579</v>
      </c>
      <c r="C212" s="101" t="s">
        <v>580</v>
      </c>
      <c r="D212" s="100" t="s">
        <v>600</v>
      </c>
      <c r="E212" s="114">
        <v>44</v>
      </c>
      <c r="F212" s="101"/>
      <c r="G212" s="100" t="s">
        <v>254</v>
      </c>
      <c r="H212" s="100" t="s">
        <v>254</v>
      </c>
      <c r="I212" s="100" t="s">
        <v>255</v>
      </c>
      <c r="J212" s="101"/>
      <c r="K212" s="101"/>
      <c r="L212" s="101" t="s">
        <v>601</v>
      </c>
      <c r="M212" s="245">
        <v>543.91</v>
      </c>
      <c r="N212" s="245">
        <f t="shared" si="3"/>
        <v>526.722444</v>
      </c>
      <c r="O212" s="246" t="s">
        <v>1380</v>
      </c>
    </row>
    <row r="213" spans="1:15" s="104" customFormat="1" ht="20.399999999999999" hidden="1" x14ac:dyDescent="0.25">
      <c r="A213" s="100" t="s">
        <v>655</v>
      </c>
      <c r="B213" s="101" t="s">
        <v>362</v>
      </c>
      <c r="C213" s="101" t="s">
        <v>603</v>
      </c>
      <c r="D213" s="100" t="s">
        <v>604</v>
      </c>
      <c r="E213" s="114">
        <v>54</v>
      </c>
      <c r="F213" s="100" t="s">
        <v>253</v>
      </c>
      <c r="G213" s="100" t="s">
        <v>254</v>
      </c>
      <c r="H213" s="100" t="s">
        <v>254</v>
      </c>
      <c r="I213" s="100"/>
      <c r="J213" s="100" t="s">
        <v>416</v>
      </c>
      <c r="K213" s="101"/>
      <c r="L213" s="101" t="s">
        <v>605</v>
      </c>
      <c r="M213" s="245">
        <v>487.33</v>
      </c>
      <c r="N213" s="245">
        <f t="shared" si="3"/>
        <v>471.93037199999998</v>
      </c>
      <c r="O213" s="246" t="s">
        <v>1379</v>
      </c>
    </row>
    <row r="214" spans="1:15" s="104" customFormat="1" ht="20.399999999999999" hidden="1" x14ac:dyDescent="0.25">
      <c r="A214" s="100" t="s">
        <v>656</v>
      </c>
      <c r="B214" s="101" t="s">
        <v>362</v>
      </c>
      <c r="C214" s="101" t="s">
        <v>603</v>
      </c>
      <c r="D214" s="100" t="s">
        <v>604</v>
      </c>
      <c r="E214" s="114">
        <v>54</v>
      </c>
      <c r="F214" s="100" t="s">
        <v>253</v>
      </c>
      <c r="G214" s="100" t="s">
        <v>254</v>
      </c>
      <c r="H214" s="100" t="s">
        <v>254</v>
      </c>
      <c r="I214" s="100"/>
      <c r="J214" s="100" t="s">
        <v>416</v>
      </c>
      <c r="K214" s="101"/>
      <c r="L214" s="101" t="s">
        <v>605</v>
      </c>
      <c r="M214" s="245">
        <v>487.33</v>
      </c>
      <c r="N214" s="245">
        <f t="shared" si="3"/>
        <v>471.93037199999998</v>
      </c>
      <c r="O214" s="246" t="s">
        <v>1379</v>
      </c>
    </row>
    <row r="215" spans="1:15" s="104" customFormat="1" ht="20.399999999999999" hidden="1" x14ac:dyDescent="0.25">
      <c r="A215" s="100" t="s">
        <v>657</v>
      </c>
      <c r="B215" s="101" t="s">
        <v>579</v>
      </c>
      <c r="C215" s="101" t="s">
        <v>608</v>
      </c>
      <c r="D215" s="100" t="s">
        <v>600</v>
      </c>
      <c r="E215" s="114">
        <v>44</v>
      </c>
      <c r="F215" s="101"/>
      <c r="G215" s="100" t="s">
        <v>254</v>
      </c>
      <c r="H215" s="100" t="s">
        <v>254</v>
      </c>
      <c r="I215" s="100"/>
      <c r="J215" s="101"/>
      <c r="K215" s="101"/>
      <c r="L215" s="101" t="s">
        <v>609</v>
      </c>
      <c r="M215" s="245">
        <v>543.91</v>
      </c>
      <c r="N215" s="245">
        <f t="shared" si="3"/>
        <v>526.722444</v>
      </c>
      <c r="O215" s="246" t="s">
        <v>1380</v>
      </c>
    </row>
    <row r="216" spans="1:15" s="104" customFormat="1" ht="20.399999999999999" hidden="1" x14ac:dyDescent="0.25">
      <c r="A216" s="121" t="s">
        <v>658</v>
      </c>
      <c r="B216" s="122" t="s">
        <v>427</v>
      </c>
      <c r="C216" s="122" t="s">
        <v>611</v>
      </c>
      <c r="D216" s="121" t="s">
        <v>429</v>
      </c>
      <c r="E216" s="123">
        <v>54</v>
      </c>
      <c r="F216" s="121" t="s">
        <v>253</v>
      </c>
      <c r="G216" s="121" t="s">
        <v>565</v>
      </c>
      <c r="H216" s="121" t="s">
        <v>565</v>
      </c>
      <c r="I216" s="121"/>
      <c r="J216" s="121" t="s">
        <v>416</v>
      </c>
      <c r="K216" s="122"/>
      <c r="L216" s="122" t="s">
        <v>431</v>
      </c>
      <c r="M216" s="102">
        <v>0</v>
      </c>
      <c r="N216" s="245">
        <f t="shared" si="3"/>
        <v>0</v>
      </c>
      <c r="O216" s="104" t="s">
        <v>874</v>
      </c>
    </row>
    <row r="217" spans="1:15" s="104" customFormat="1" ht="20.399999999999999" hidden="1" x14ac:dyDescent="0.25">
      <c r="A217" s="121" t="s">
        <v>659</v>
      </c>
      <c r="B217" s="122" t="s">
        <v>427</v>
      </c>
      <c r="C217" s="122" t="s">
        <v>611</v>
      </c>
      <c r="D217" s="121" t="s">
        <v>443</v>
      </c>
      <c r="E217" s="123">
        <v>54</v>
      </c>
      <c r="F217" s="121" t="s">
        <v>253</v>
      </c>
      <c r="G217" s="121" t="s">
        <v>565</v>
      </c>
      <c r="H217" s="121" t="s">
        <v>565</v>
      </c>
      <c r="I217" s="121"/>
      <c r="J217" s="122"/>
      <c r="K217" s="122"/>
      <c r="L217" s="122" t="s">
        <v>431</v>
      </c>
      <c r="M217" s="102">
        <v>0</v>
      </c>
      <c r="N217" s="245">
        <f t="shared" si="3"/>
        <v>0</v>
      </c>
      <c r="O217" s="104" t="s">
        <v>874</v>
      </c>
    </row>
    <row r="218" spans="1:15" s="104" customFormat="1" ht="20.399999999999999" hidden="1" x14ac:dyDescent="0.25">
      <c r="A218" s="100" t="s">
        <v>660</v>
      </c>
      <c r="B218" s="101" t="s">
        <v>579</v>
      </c>
      <c r="C218" s="101" t="s">
        <v>614</v>
      </c>
      <c r="D218" s="100" t="s">
        <v>581</v>
      </c>
      <c r="E218" s="114">
        <v>54</v>
      </c>
      <c r="F218" s="101"/>
      <c r="G218" s="100" t="s">
        <v>254</v>
      </c>
      <c r="H218" s="100" t="s">
        <v>254</v>
      </c>
      <c r="I218" s="100" t="s">
        <v>255</v>
      </c>
      <c r="J218" s="100" t="s">
        <v>416</v>
      </c>
      <c r="K218" s="101"/>
      <c r="L218" s="101" t="s">
        <v>609</v>
      </c>
      <c r="M218" s="245">
        <v>573.15</v>
      </c>
      <c r="N218" s="245">
        <f t="shared" si="3"/>
        <v>555.03845999999999</v>
      </c>
      <c r="O218" s="246" t="s">
        <v>1381</v>
      </c>
    </row>
    <row r="219" spans="1:15" s="104" customFormat="1" ht="10.199999999999999" hidden="1" x14ac:dyDescent="0.25">
      <c r="A219" s="100" t="s">
        <v>661</v>
      </c>
      <c r="B219" s="101" t="s">
        <v>399</v>
      </c>
      <c r="C219" s="101" t="s">
        <v>594</v>
      </c>
      <c r="D219" s="113" t="s">
        <v>875</v>
      </c>
      <c r="E219" s="114">
        <v>54</v>
      </c>
      <c r="F219" s="101"/>
      <c r="G219" s="100" t="s">
        <v>254</v>
      </c>
      <c r="H219" s="100" t="s">
        <v>254</v>
      </c>
      <c r="I219" s="100"/>
      <c r="J219" s="101"/>
      <c r="K219" s="101"/>
      <c r="L219" s="101" t="s">
        <v>616</v>
      </c>
      <c r="M219" s="245">
        <v>188.3</v>
      </c>
      <c r="N219" s="245">
        <f t="shared" si="3"/>
        <v>182.34972000000002</v>
      </c>
      <c r="O219" s="249" t="s">
        <v>1378</v>
      </c>
    </row>
    <row r="220" spans="1:15" s="104" customFormat="1" ht="10.199999999999999" hidden="1" x14ac:dyDescent="0.25">
      <c r="A220" s="100" t="s">
        <v>662</v>
      </c>
      <c r="B220" s="101" t="s">
        <v>473</v>
      </c>
      <c r="C220" s="101" t="s">
        <v>474</v>
      </c>
      <c r="D220" s="113" t="s">
        <v>877</v>
      </c>
      <c r="E220" s="114">
        <v>54</v>
      </c>
      <c r="F220" s="101"/>
      <c r="G220" s="100" t="s">
        <v>254</v>
      </c>
      <c r="H220" s="100" t="s">
        <v>254</v>
      </c>
      <c r="I220" s="100"/>
      <c r="J220" s="100" t="s">
        <v>416</v>
      </c>
      <c r="K220" s="101"/>
      <c r="L220" s="101" t="s">
        <v>618</v>
      </c>
      <c r="M220" s="245">
        <v>209.34</v>
      </c>
      <c r="N220" s="245">
        <f t="shared" si="3"/>
        <v>202.72485600000002</v>
      </c>
      <c r="O220" s="249" t="s">
        <v>1378</v>
      </c>
    </row>
    <row r="221" spans="1:15" s="104" customFormat="1" ht="20.399999999999999" hidden="1" x14ac:dyDescent="0.25">
      <c r="A221" s="100" t="s">
        <v>663</v>
      </c>
      <c r="B221" s="101" t="s">
        <v>579</v>
      </c>
      <c r="C221" s="101" t="s">
        <v>620</v>
      </c>
      <c r="D221" s="100" t="s">
        <v>581</v>
      </c>
      <c r="E221" s="114">
        <v>54</v>
      </c>
      <c r="F221" s="101"/>
      <c r="G221" s="100" t="s">
        <v>254</v>
      </c>
      <c r="H221" s="100" t="s">
        <v>254</v>
      </c>
      <c r="I221" s="100" t="s">
        <v>255</v>
      </c>
      <c r="J221" s="100" t="s">
        <v>416</v>
      </c>
      <c r="K221" s="100" t="s">
        <v>257</v>
      </c>
      <c r="L221" s="101" t="s">
        <v>609</v>
      </c>
      <c r="M221" s="245">
        <v>573.15</v>
      </c>
      <c r="N221" s="245">
        <f t="shared" si="3"/>
        <v>555.03845999999999</v>
      </c>
      <c r="O221" s="246" t="s">
        <v>1381</v>
      </c>
    </row>
    <row r="222" spans="1:15" s="104" customFormat="1" ht="20.399999999999999" hidden="1" x14ac:dyDescent="0.25">
      <c r="A222" s="127" t="s">
        <v>664</v>
      </c>
      <c r="B222" s="128" t="s">
        <v>517</v>
      </c>
      <c r="C222" s="128" t="s">
        <v>518</v>
      </c>
      <c r="D222" s="127" t="s">
        <v>519</v>
      </c>
      <c r="E222" s="128"/>
      <c r="F222" s="128"/>
      <c r="G222" s="127" t="s">
        <v>520</v>
      </c>
      <c r="H222" s="127" t="s">
        <v>520</v>
      </c>
      <c r="I222" s="127"/>
      <c r="J222" s="128"/>
      <c r="K222" s="128"/>
      <c r="L222" s="128"/>
      <c r="M222" s="102">
        <v>0</v>
      </c>
      <c r="N222" s="245">
        <f t="shared" si="3"/>
        <v>0</v>
      </c>
      <c r="O222" s="104" t="s">
        <v>874</v>
      </c>
    </row>
    <row r="223" spans="1:15" s="104" customFormat="1" ht="20.399999999999999" hidden="1" x14ac:dyDescent="0.25">
      <c r="A223" s="127" t="s">
        <v>665</v>
      </c>
      <c r="B223" s="128" t="s">
        <v>517</v>
      </c>
      <c r="C223" s="128" t="s">
        <v>518</v>
      </c>
      <c r="D223" s="127" t="s">
        <v>519</v>
      </c>
      <c r="E223" s="128"/>
      <c r="F223" s="128"/>
      <c r="G223" s="127" t="s">
        <v>520</v>
      </c>
      <c r="H223" s="127" t="s">
        <v>520</v>
      </c>
      <c r="I223" s="127"/>
      <c r="J223" s="128"/>
      <c r="K223" s="128"/>
      <c r="L223" s="128"/>
      <c r="M223" s="102">
        <v>0</v>
      </c>
      <c r="N223" s="245">
        <f t="shared" si="3"/>
        <v>0</v>
      </c>
      <c r="O223" s="104" t="s">
        <v>874</v>
      </c>
    </row>
    <row r="224" spans="1:15" s="104" customFormat="1" ht="20.399999999999999" hidden="1" x14ac:dyDescent="0.25">
      <c r="A224" s="127" t="s">
        <v>666</v>
      </c>
      <c r="B224" s="128" t="s">
        <v>517</v>
      </c>
      <c r="C224" s="128" t="s">
        <v>518</v>
      </c>
      <c r="D224" s="127" t="s">
        <v>519</v>
      </c>
      <c r="E224" s="128"/>
      <c r="F224" s="128"/>
      <c r="G224" s="127" t="s">
        <v>520</v>
      </c>
      <c r="H224" s="127" t="s">
        <v>520</v>
      </c>
      <c r="I224" s="127"/>
      <c r="J224" s="128"/>
      <c r="K224" s="128"/>
      <c r="L224" s="128"/>
      <c r="M224" s="102">
        <v>0</v>
      </c>
      <c r="N224" s="245">
        <f t="shared" si="3"/>
        <v>0</v>
      </c>
      <c r="O224" s="104" t="s">
        <v>874</v>
      </c>
    </row>
    <row r="225" spans="1:15" s="104" customFormat="1" ht="20.399999999999999" hidden="1" x14ac:dyDescent="0.25">
      <c r="A225" s="127" t="s">
        <v>667</v>
      </c>
      <c r="B225" s="128" t="s">
        <v>517</v>
      </c>
      <c r="C225" s="128" t="s">
        <v>518</v>
      </c>
      <c r="D225" s="127" t="s">
        <v>519</v>
      </c>
      <c r="E225" s="128"/>
      <c r="F225" s="128"/>
      <c r="G225" s="127" t="s">
        <v>520</v>
      </c>
      <c r="H225" s="127" t="s">
        <v>520</v>
      </c>
      <c r="I225" s="127"/>
      <c r="J225" s="128"/>
      <c r="K225" s="128"/>
      <c r="L225" s="128"/>
      <c r="M225" s="102">
        <v>0</v>
      </c>
      <c r="N225" s="245">
        <f t="shared" si="3"/>
        <v>0</v>
      </c>
      <c r="O225" s="104" t="s">
        <v>874</v>
      </c>
    </row>
    <row r="226" spans="1:15" s="104" customFormat="1" ht="20.399999999999999" hidden="1" x14ac:dyDescent="0.25">
      <c r="A226" s="127" t="s">
        <v>668</v>
      </c>
      <c r="B226" s="128" t="s">
        <v>517</v>
      </c>
      <c r="C226" s="128" t="s">
        <v>518</v>
      </c>
      <c r="D226" s="127" t="s">
        <v>519</v>
      </c>
      <c r="E226" s="128"/>
      <c r="F226" s="128"/>
      <c r="G226" s="127" t="s">
        <v>520</v>
      </c>
      <c r="H226" s="127" t="s">
        <v>520</v>
      </c>
      <c r="I226" s="127"/>
      <c r="J226" s="128"/>
      <c r="K226" s="128"/>
      <c r="L226" s="128"/>
      <c r="M226" s="102">
        <v>0</v>
      </c>
      <c r="N226" s="245">
        <f t="shared" si="3"/>
        <v>0</v>
      </c>
      <c r="O226" s="104" t="s">
        <v>874</v>
      </c>
    </row>
    <row r="227" spans="1:15" s="104" customFormat="1" ht="20.399999999999999" hidden="1" x14ac:dyDescent="0.25">
      <c r="A227" s="127" t="s">
        <v>669</v>
      </c>
      <c r="B227" s="128" t="s">
        <v>517</v>
      </c>
      <c r="C227" s="128" t="s">
        <v>518</v>
      </c>
      <c r="D227" s="127" t="s">
        <v>519</v>
      </c>
      <c r="E227" s="128"/>
      <c r="F227" s="128"/>
      <c r="G227" s="127" t="s">
        <v>520</v>
      </c>
      <c r="H227" s="127" t="s">
        <v>520</v>
      </c>
      <c r="I227" s="127"/>
      <c r="J227" s="128"/>
      <c r="K227" s="128"/>
      <c r="L227" s="128"/>
      <c r="M227" s="102">
        <v>0</v>
      </c>
      <c r="N227" s="245">
        <f t="shared" si="3"/>
        <v>0</v>
      </c>
      <c r="O227" s="104" t="s">
        <v>874</v>
      </c>
    </row>
    <row r="228" spans="1:15" s="104" customFormat="1" ht="20.399999999999999" hidden="1" x14ac:dyDescent="0.25">
      <c r="A228" s="127" t="s">
        <v>670</v>
      </c>
      <c r="B228" s="128" t="s">
        <v>517</v>
      </c>
      <c r="C228" s="128" t="s">
        <v>518</v>
      </c>
      <c r="D228" s="127" t="s">
        <v>519</v>
      </c>
      <c r="E228" s="128"/>
      <c r="F228" s="128"/>
      <c r="G228" s="127" t="s">
        <v>520</v>
      </c>
      <c r="H228" s="127" t="s">
        <v>520</v>
      </c>
      <c r="I228" s="127"/>
      <c r="J228" s="128"/>
      <c r="K228" s="128"/>
      <c r="L228" s="128"/>
      <c r="M228" s="102">
        <v>0</v>
      </c>
      <c r="N228" s="245">
        <f t="shared" si="3"/>
        <v>0</v>
      </c>
      <c r="O228" s="104" t="s">
        <v>874</v>
      </c>
    </row>
    <row r="229" spans="1:15" s="104" customFormat="1" ht="20.399999999999999" hidden="1" x14ac:dyDescent="0.25">
      <c r="A229" s="127" t="s">
        <v>671</v>
      </c>
      <c r="B229" s="128" t="s">
        <v>517</v>
      </c>
      <c r="C229" s="128" t="s">
        <v>518</v>
      </c>
      <c r="D229" s="127" t="s">
        <v>519</v>
      </c>
      <c r="E229" s="128"/>
      <c r="F229" s="128"/>
      <c r="G229" s="127" t="s">
        <v>520</v>
      </c>
      <c r="H229" s="127" t="s">
        <v>520</v>
      </c>
      <c r="I229" s="127"/>
      <c r="J229" s="128"/>
      <c r="K229" s="128"/>
      <c r="L229" s="128"/>
      <c r="M229" s="102">
        <v>0</v>
      </c>
      <c r="N229" s="245">
        <f t="shared" si="3"/>
        <v>0</v>
      </c>
      <c r="O229" s="104" t="s">
        <v>874</v>
      </c>
    </row>
    <row r="230" spans="1:15" s="104" customFormat="1" ht="20.399999999999999" hidden="1" x14ac:dyDescent="0.25">
      <c r="A230" s="127" t="s">
        <v>672</v>
      </c>
      <c r="B230" s="128" t="s">
        <v>517</v>
      </c>
      <c r="C230" s="128" t="s">
        <v>518</v>
      </c>
      <c r="D230" s="127" t="s">
        <v>519</v>
      </c>
      <c r="E230" s="128"/>
      <c r="F230" s="128"/>
      <c r="G230" s="127" t="s">
        <v>520</v>
      </c>
      <c r="H230" s="127" t="s">
        <v>520</v>
      </c>
      <c r="I230" s="127"/>
      <c r="J230" s="128"/>
      <c r="K230" s="128"/>
      <c r="L230" s="128"/>
      <c r="M230" s="102">
        <v>0</v>
      </c>
      <c r="N230" s="245">
        <f t="shared" si="3"/>
        <v>0</v>
      </c>
      <c r="O230" s="104" t="s">
        <v>874</v>
      </c>
    </row>
    <row r="231" spans="1:15" s="104" customFormat="1" ht="20.399999999999999" hidden="1" x14ac:dyDescent="0.25">
      <c r="A231" s="127" t="s">
        <v>673</v>
      </c>
      <c r="B231" s="128" t="s">
        <v>517</v>
      </c>
      <c r="C231" s="128" t="s">
        <v>518</v>
      </c>
      <c r="D231" s="127" t="s">
        <v>519</v>
      </c>
      <c r="E231" s="128"/>
      <c r="F231" s="128"/>
      <c r="G231" s="127" t="s">
        <v>520</v>
      </c>
      <c r="H231" s="127" t="s">
        <v>520</v>
      </c>
      <c r="I231" s="127"/>
      <c r="J231" s="128"/>
      <c r="K231" s="128"/>
      <c r="L231" s="128"/>
      <c r="M231" s="102">
        <v>0</v>
      </c>
      <c r="N231" s="245">
        <f t="shared" si="3"/>
        <v>0</v>
      </c>
      <c r="O231" s="104" t="s">
        <v>874</v>
      </c>
    </row>
    <row r="232" spans="1:15" s="104" customFormat="1" ht="20.399999999999999" hidden="1" x14ac:dyDescent="0.25">
      <c r="A232" s="127" t="s">
        <v>674</v>
      </c>
      <c r="B232" s="128" t="s">
        <v>517</v>
      </c>
      <c r="C232" s="128" t="s">
        <v>518</v>
      </c>
      <c r="D232" s="127" t="s">
        <v>519</v>
      </c>
      <c r="E232" s="128"/>
      <c r="F232" s="128"/>
      <c r="G232" s="127" t="s">
        <v>520</v>
      </c>
      <c r="H232" s="127" t="s">
        <v>520</v>
      </c>
      <c r="I232" s="127"/>
      <c r="J232" s="128"/>
      <c r="K232" s="128"/>
      <c r="L232" s="128"/>
      <c r="M232" s="102">
        <v>0</v>
      </c>
      <c r="N232" s="245">
        <f t="shared" si="3"/>
        <v>0</v>
      </c>
      <c r="O232" s="104" t="s">
        <v>874</v>
      </c>
    </row>
    <row r="233" spans="1:15" s="104" customFormat="1" ht="20.399999999999999" hidden="1" x14ac:dyDescent="0.25">
      <c r="A233" s="127" t="s">
        <v>675</v>
      </c>
      <c r="B233" s="128" t="s">
        <v>517</v>
      </c>
      <c r="C233" s="128" t="s">
        <v>518</v>
      </c>
      <c r="D233" s="127" t="s">
        <v>519</v>
      </c>
      <c r="E233" s="128"/>
      <c r="F233" s="128"/>
      <c r="G233" s="127" t="s">
        <v>520</v>
      </c>
      <c r="H233" s="127" t="s">
        <v>520</v>
      </c>
      <c r="I233" s="127"/>
      <c r="J233" s="128"/>
      <c r="K233" s="128"/>
      <c r="L233" s="128"/>
      <c r="M233" s="102">
        <v>0</v>
      </c>
      <c r="N233" s="245">
        <f t="shared" si="3"/>
        <v>0</v>
      </c>
      <c r="O233" s="104" t="s">
        <v>874</v>
      </c>
    </row>
    <row r="234" spans="1:15" s="104" customFormat="1" ht="20.399999999999999" hidden="1" x14ac:dyDescent="0.25">
      <c r="A234" s="127" t="s">
        <v>676</v>
      </c>
      <c r="B234" s="128" t="s">
        <v>517</v>
      </c>
      <c r="C234" s="128" t="s">
        <v>518</v>
      </c>
      <c r="D234" s="127" t="s">
        <v>519</v>
      </c>
      <c r="E234" s="128"/>
      <c r="F234" s="128"/>
      <c r="G234" s="127" t="s">
        <v>520</v>
      </c>
      <c r="H234" s="127" t="s">
        <v>520</v>
      </c>
      <c r="I234" s="127"/>
      <c r="J234" s="128"/>
      <c r="K234" s="128"/>
      <c r="L234" s="128"/>
      <c r="M234" s="102">
        <v>0</v>
      </c>
      <c r="N234" s="245">
        <f t="shared" si="3"/>
        <v>0</v>
      </c>
      <c r="O234" s="104" t="s">
        <v>874</v>
      </c>
    </row>
    <row r="235" spans="1:15" s="104" customFormat="1" ht="20.399999999999999" hidden="1" x14ac:dyDescent="0.25">
      <c r="A235" s="127" t="s">
        <v>677</v>
      </c>
      <c r="B235" s="128" t="s">
        <v>517</v>
      </c>
      <c r="C235" s="128" t="s">
        <v>518</v>
      </c>
      <c r="D235" s="127" t="s">
        <v>519</v>
      </c>
      <c r="E235" s="128"/>
      <c r="F235" s="128"/>
      <c r="G235" s="127" t="s">
        <v>520</v>
      </c>
      <c r="H235" s="127" t="s">
        <v>520</v>
      </c>
      <c r="I235" s="127"/>
      <c r="J235" s="128"/>
      <c r="K235" s="128"/>
      <c r="L235" s="128"/>
      <c r="M235" s="102">
        <v>0</v>
      </c>
      <c r="N235" s="245">
        <f t="shared" si="3"/>
        <v>0</v>
      </c>
      <c r="O235" s="104" t="s">
        <v>874</v>
      </c>
    </row>
    <row r="236" spans="1:15" s="104" customFormat="1" ht="10.199999999999999" hidden="1" x14ac:dyDescent="0.25">
      <c r="A236" s="118" t="s">
        <v>678</v>
      </c>
      <c r="B236" s="119" t="s">
        <v>558</v>
      </c>
      <c r="C236" s="119" t="s">
        <v>559</v>
      </c>
      <c r="D236" s="118" t="s">
        <v>560</v>
      </c>
      <c r="E236" s="118" t="s">
        <v>413</v>
      </c>
      <c r="F236" s="118" t="s">
        <v>253</v>
      </c>
      <c r="G236" s="118" t="s">
        <v>414</v>
      </c>
      <c r="H236" s="118" t="s">
        <v>415</v>
      </c>
      <c r="I236" s="118"/>
      <c r="J236" s="118" t="s">
        <v>416</v>
      </c>
      <c r="K236" s="118" t="s">
        <v>257</v>
      </c>
      <c r="L236" s="119" t="s">
        <v>561</v>
      </c>
      <c r="M236" s="102">
        <v>0</v>
      </c>
      <c r="N236" s="245">
        <f t="shared" si="3"/>
        <v>0</v>
      </c>
      <c r="O236" s="104" t="s">
        <v>874</v>
      </c>
    </row>
    <row r="237" spans="1:15" s="104" customFormat="1" ht="10.199999999999999" hidden="1" x14ac:dyDescent="0.25">
      <c r="A237" s="118" t="s">
        <v>679</v>
      </c>
      <c r="B237" s="119" t="s">
        <v>558</v>
      </c>
      <c r="C237" s="119" t="s">
        <v>559</v>
      </c>
      <c r="D237" s="118" t="s">
        <v>560</v>
      </c>
      <c r="E237" s="118" t="s">
        <v>413</v>
      </c>
      <c r="F237" s="118" t="s">
        <v>253</v>
      </c>
      <c r="G237" s="118" t="s">
        <v>414</v>
      </c>
      <c r="H237" s="118" t="s">
        <v>415</v>
      </c>
      <c r="I237" s="118"/>
      <c r="J237" s="118" t="s">
        <v>416</v>
      </c>
      <c r="K237" s="118" t="s">
        <v>257</v>
      </c>
      <c r="L237" s="119" t="s">
        <v>561</v>
      </c>
      <c r="M237" s="102">
        <v>0</v>
      </c>
      <c r="N237" s="245">
        <f t="shared" si="3"/>
        <v>0</v>
      </c>
      <c r="O237" s="104" t="s">
        <v>874</v>
      </c>
    </row>
    <row r="238" spans="1:15" s="104" customFormat="1" ht="20.399999999999999" hidden="1" x14ac:dyDescent="0.25">
      <c r="A238" s="121" t="s">
        <v>680</v>
      </c>
      <c r="B238" s="122" t="s">
        <v>427</v>
      </c>
      <c r="C238" s="122" t="s">
        <v>564</v>
      </c>
      <c r="D238" s="121" t="s">
        <v>429</v>
      </c>
      <c r="E238" s="123">
        <v>54</v>
      </c>
      <c r="F238" s="121" t="s">
        <v>253</v>
      </c>
      <c r="G238" s="121" t="s">
        <v>565</v>
      </c>
      <c r="H238" s="121" t="s">
        <v>565</v>
      </c>
      <c r="I238" s="121"/>
      <c r="J238" s="121" t="s">
        <v>416</v>
      </c>
      <c r="K238" s="122"/>
      <c r="L238" s="122" t="s">
        <v>431</v>
      </c>
      <c r="M238" s="102">
        <v>0</v>
      </c>
      <c r="N238" s="245">
        <f t="shared" si="3"/>
        <v>0</v>
      </c>
      <c r="O238" s="104" t="s">
        <v>874</v>
      </c>
    </row>
    <row r="239" spans="1:15" s="104" customFormat="1" ht="20.399999999999999" hidden="1" x14ac:dyDescent="0.25">
      <c r="A239" s="121" t="s">
        <v>681</v>
      </c>
      <c r="B239" s="122" t="s">
        <v>427</v>
      </c>
      <c r="C239" s="122" t="s">
        <v>564</v>
      </c>
      <c r="D239" s="121" t="s">
        <v>429</v>
      </c>
      <c r="E239" s="123">
        <v>54</v>
      </c>
      <c r="F239" s="121" t="s">
        <v>253</v>
      </c>
      <c r="G239" s="121" t="s">
        <v>565</v>
      </c>
      <c r="H239" s="121" t="s">
        <v>565</v>
      </c>
      <c r="I239" s="121"/>
      <c r="J239" s="121" t="s">
        <v>416</v>
      </c>
      <c r="K239" s="122"/>
      <c r="L239" s="122" t="s">
        <v>431</v>
      </c>
      <c r="M239" s="102">
        <v>0</v>
      </c>
      <c r="N239" s="245">
        <f t="shared" si="3"/>
        <v>0</v>
      </c>
      <c r="O239" s="104" t="s">
        <v>874</v>
      </c>
    </row>
    <row r="240" spans="1:15" s="104" customFormat="1" ht="20.399999999999999" hidden="1" x14ac:dyDescent="0.25">
      <c r="A240" s="121" t="s">
        <v>682</v>
      </c>
      <c r="B240" s="122" t="s">
        <v>427</v>
      </c>
      <c r="C240" s="122" t="s">
        <v>564</v>
      </c>
      <c r="D240" s="121" t="s">
        <v>429</v>
      </c>
      <c r="E240" s="123">
        <v>54</v>
      </c>
      <c r="F240" s="121" t="s">
        <v>253</v>
      </c>
      <c r="G240" s="121" t="s">
        <v>565</v>
      </c>
      <c r="H240" s="121" t="s">
        <v>565</v>
      </c>
      <c r="I240" s="121"/>
      <c r="J240" s="121" t="s">
        <v>416</v>
      </c>
      <c r="K240" s="122"/>
      <c r="L240" s="122" t="s">
        <v>431</v>
      </c>
      <c r="M240" s="102">
        <v>0</v>
      </c>
      <c r="N240" s="245">
        <f t="shared" si="3"/>
        <v>0</v>
      </c>
      <c r="O240" s="104" t="s">
        <v>874</v>
      </c>
    </row>
    <row r="241" spans="1:15" s="104" customFormat="1" ht="20.399999999999999" hidden="1" x14ac:dyDescent="0.25">
      <c r="A241" s="121" t="s">
        <v>683</v>
      </c>
      <c r="B241" s="122" t="s">
        <v>427</v>
      </c>
      <c r="C241" s="122" t="s">
        <v>564</v>
      </c>
      <c r="D241" s="121" t="s">
        <v>429</v>
      </c>
      <c r="E241" s="123">
        <v>54</v>
      </c>
      <c r="F241" s="121" t="s">
        <v>253</v>
      </c>
      <c r="G241" s="121" t="s">
        <v>565</v>
      </c>
      <c r="H241" s="121" t="s">
        <v>565</v>
      </c>
      <c r="I241" s="121"/>
      <c r="J241" s="121" t="s">
        <v>416</v>
      </c>
      <c r="K241" s="122"/>
      <c r="L241" s="122" t="s">
        <v>431</v>
      </c>
      <c r="M241" s="102">
        <v>0</v>
      </c>
      <c r="N241" s="245">
        <f t="shared" si="3"/>
        <v>0</v>
      </c>
      <c r="O241" s="104" t="s">
        <v>874</v>
      </c>
    </row>
    <row r="242" spans="1:15" s="104" customFormat="1" ht="20.399999999999999" hidden="1" x14ac:dyDescent="0.25">
      <c r="A242" s="121" t="s">
        <v>684</v>
      </c>
      <c r="B242" s="122" t="s">
        <v>427</v>
      </c>
      <c r="C242" s="122" t="s">
        <v>570</v>
      </c>
      <c r="D242" s="121" t="s">
        <v>429</v>
      </c>
      <c r="E242" s="123">
        <v>54</v>
      </c>
      <c r="F242" s="121" t="s">
        <v>253</v>
      </c>
      <c r="G242" s="121" t="s">
        <v>565</v>
      </c>
      <c r="H242" s="121" t="s">
        <v>565</v>
      </c>
      <c r="I242" s="121"/>
      <c r="J242" s="121" t="s">
        <v>416</v>
      </c>
      <c r="K242" s="122"/>
      <c r="L242" s="122" t="s">
        <v>431</v>
      </c>
      <c r="M242" s="102">
        <v>0</v>
      </c>
      <c r="N242" s="245">
        <f t="shared" si="3"/>
        <v>0</v>
      </c>
      <c r="O242" s="104" t="s">
        <v>874</v>
      </c>
    </row>
    <row r="243" spans="1:15" s="104" customFormat="1" ht="20.399999999999999" hidden="1" x14ac:dyDescent="0.25">
      <c r="A243" s="121" t="s">
        <v>685</v>
      </c>
      <c r="B243" s="122" t="s">
        <v>427</v>
      </c>
      <c r="C243" s="122" t="s">
        <v>570</v>
      </c>
      <c r="D243" s="121" t="s">
        <v>429</v>
      </c>
      <c r="E243" s="123">
        <v>54</v>
      </c>
      <c r="F243" s="121" t="s">
        <v>253</v>
      </c>
      <c r="G243" s="121" t="s">
        <v>565</v>
      </c>
      <c r="H243" s="121" t="s">
        <v>565</v>
      </c>
      <c r="I243" s="121"/>
      <c r="J243" s="121" t="s">
        <v>416</v>
      </c>
      <c r="K243" s="122"/>
      <c r="L243" s="122" t="s">
        <v>431</v>
      </c>
      <c r="M243" s="102">
        <v>0</v>
      </c>
      <c r="N243" s="245">
        <f t="shared" si="3"/>
        <v>0</v>
      </c>
      <c r="O243" s="104" t="s">
        <v>874</v>
      </c>
    </row>
    <row r="244" spans="1:15" s="104" customFormat="1" ht="20.399999999999999" hidden="1" x14ac:dyDescent="0.25">
      <c r="A244" s="121" t="s">
        <v>686</v>
      </c>
      <c r="B244" s="122" t="s">
        <v>427</v>
      </c>
      <c r="C244" s="122" t="s">
        <v>570</v>
      </c>
      <c r="D244" s="121" t="s">
        <v>429</v>
      </c>
      <c r="E244" s="123">
        <v>54</v>
      </c>
      <c r="F244" s="121" t="s">
        <v>253</v>
      </c>
      <c r="G244" s="121" t="s">
        <v>565</v>
      </c>
      <c r="H244" s="121" t="s">
        <v>565</v>
      </c>
      <c r="I244" s="121"/>
      <c r="J244" s="121" t="s">
        <v>416</v>
      </c>
      <c r="K244" s="122"/>
      <c r="L244" s="122" t="s">
        <v>431</v>
      </c>
      <c r="M244" s="102">
        <v>0</v>
      </c>
      <c r="N244" s="245">
        <f t="shared" si="3"/>
        <v>0</v>
      </c>
      <c r="O244" s="104" t="s">
        <v>874</v>
      </c>
    </row>
    <row r="245" spans="1:15" s="104" customFormat="1" ht="20.399999999999999" hidden="1" x14ac:dyDescent="0.25">
      <c r="A245" s="121" t="s">
        <v>687</v>
      </c>
      <c r="B245" s="122" t="s">
        <v>427</v>
      </c>
      <c r="C245" s="122" t="s">
        <v>574</v>
      </c>
      <c r="D245" s="121" t="s">
        <v>429</v>
      </c>
      <c r="E245" s="123">
        <v>54</v>
      </c>
      <c r="F245" s="121" t="s">
        <v>253</v>
      </c>
      <c r="G245" s="121" t="s">
        <v>565</v>
      </c>
      <c r="H245" s="121" t="s">
        <v>565</v>
      </c>
      <c r="I245" s="121"/>
      <c r="J245" s="121" t="s">
        <v>416</v>
      </c>
      <c r="K245" s="122"/>
      <c r="L245" s="122" t="s">
        <v>575</v>
      </c>
      <c r="M245" s="102">
        <v>0</v>
      </c>
      <c r="N245" s="245">
        <f t="shared" si="3"/>
        <v>0</v>
      </c>
      <c r="O245" s="104" t="s">
        <v>874</v>
      </c>
    </row>
    <row r="246" spans="1:15" s="104" customFormat="1" ht="20.399999999999999" hidden="1" x14ac:dyDescent="0.25">
      <c r="A246" s="121" t="s">
        <v>688</v>
      </c>
      <c r="B246" s="122" t="s">
        <v>427</v>
      </c>
      <c r="C246" s="122" t="s">
        <v>574</v>
      </c>
      <c r="D246" s="121" t="s">
        <v>429</v>
      </c>
      <c r="E246" s="123">
        <v>54</v>
      </c>
      <c r="F246" s="121" t="s">
        <v>253</v>
      </c>
      <c r="G246" s="121" t="s">
        <v>565</v>
      </c>
      <c r="H246" s="121" t="s">
        <v>565</v>
      </c>
      <c r="I246" s="121"/>
      <c r="J246" s="121" t="s">
        <v>416</v>
      </c>
      <c r="K246" s="122"/>
      <c r="L246" s="122" t="s">
        <v>575</v>
      </c>
      <c r="M246" s="102">
        <v>0</v>
      </c>
      <c r="N246" s="245">
        <f t="shared" si="3"/>
        <v>0</v>
      </c>
      <c r="O246" s="104" t="s">
        <v>874</v>
      </c>
    </row>
    <row r="247" spans="1:15" s="104" customFormat="1" ht="20.399999999999999" hidden="1" x14ac:dyDescent="0.25">
      <c r="A247" s="121" t="s">
        <v>689</v>
      </c>
      <c r="B247" s="122" t="s">
        <v>427</v>
      </c>
      <c r="C247" s="122" t="s">
        <v>574</v>
      </c>
      <c r="D247" s="121" t="s">
        <v>429</v>
      </c>
      <c r="E247" s="123">
        <v>54</v>
      </c>
      <c r="F247" s="121" t="s">
        <v>253</v>
      </c>
      <c r="G247" s="121" t="s">
        <v>565</v>
      </c>
      <c r="H247" s="121" t="s">
        <v>565</v>
      </c>
      <c r="I247" s="121"/>
      <c r="J247" s="121" t="s">
        <v>416</v>
      </c>
      <c r="K247" s="122"/>
      <c r="L247" s="122" t="s">
        <v>575</v>
      </c>
      <c r="M247" s="102">
        <v>0</v>
      </c>
      <c r="N247" s="245">
        <f t="shared" si="3"/>
        <v>0</v>
      </c>
      <c r="O247" s="104" t="s">
        <v>874</v>
      </c>
    </row>
    <row r="248" spans="1:15" s="104" customFormat="1" ht="20.399999999999999" hidden="1" x14ac:dyDescent="0.25">
      <c r="A248" s="100" t="s">
        <v>690</v>
      </c>
      <c r="B248" s="101" t="s">
        <v>579</v>
      </c>
      <c r="C248" s="101" t="s">
        <v>580</v>
      </c>
      <c r="D248" s="100" t="s">
        <v>581</v>
      </c>
      <c r="E248" s="114">
        <v>54</v>
      </c>
      <c r="F248" s="101"/>
      <c r="G248" s="100" t="s">
        <v>254</v>
      </c>
      <c r="H248" s="100" t="s">
        <v>254</v>
      </c>
      <c r="I248" s="100" t="s">
        <v>255</v>
      </c>
      <c r="J248" s="100" t="s">
        <v>256</v>
      </c>
      <c r="K248" s="101"/>
      <c r="L248" s="101" t="s">
        <v>582</v>
      </c>
      <c r="M248" s="245">
        <v>609.07000000000005</v>
      </c>
      <c r="N248" s="245">
        <f t="shared" si="3"/>
        <v>589.82338800000002</v>
      </c>
      <c r="O248" s="246" t="s">
        <v>1381</v>
      </c>
    </row>
    <row r="249" spans="1:15" s="104" customFormat="1" ht="10.199999999999999" hidden="1" x14ac:dyDescent="0.25">
      <c r="A249" s="100" t="s">
        <v>691</v>
      </c>
      <c r="B249" s="101" t="s">
        <v>473</v>
      </c>
      <c r="C249" s="101" t="s">
        <v>474</v>
      </c>
      <c r="D249" s="113" t="s">
        <v>877</v>
      </c>
      <c r="E249" s="114">
        <v>54</v>
      </c>
      <c r="F249" s="101"/>
      <c r="G249" s="100" t="s">
        <v>254</v>
      </c>
      <c r="H249" s="100" t="s">
        <v>254</v>
      </c>
      <c r="I249" s="100"/>
      <c r="J249" s="100" t="s">
        <v>416</v>
      </c>
      <c r="K249" s="101"/>
      <c r="L249" s="101" t="s">
        <v>584</v>
      </c>
      <c r="M249" s="245">
        <v>209.34</v>
      </c>
      <c r="N249" s="245">
        <f t="shared" si="3"/>
        <v>202.72485600000002</v>
      </c>
      <c r="O249" s="249" t="s">
        <v>1378</v>
      </c>
    </row>
    <row r="250" spans="1:15" s="104" customFormat="1" ht="20.399999999999999" hidden="1" x14ac:dyDescent="0.25">
      <c r="A250" s="100" t="s">
        <v>692</v>
      </c>
      <c r="B250" s="101" t="s">
        <v>586</v>
      </c>
      <c r="C250" s="101" t="s">
        <v>435</v>
      </c>
      <c r="D250" s="100" t="s">
        <v>587</v>
      </c>
      <c r="E250" s="114">
        <v>44</v>
      </c>
      <c r="F250" s="101"/>
      <c r="G250" s="100" t="s">
        <v>254</v>
      </c>
      <c r="H250" s="100" t="s">
        <v>254</v>
      </c>
      <c r="I250" s="100"/>
      <c r="J250" s="101"/>
      <c r="K250" s="101"/>
      <c r="L250" s="101" t="s">
        <v>588</v>
      </c>
      <c r="M250" s="245">
        <v>543.91</v>
      </c>
      <c r="N250" s="245">
        <f t="shared" si="3"/>
        <v>526.722444</v>
      </c>
      <c r="O250" s="246" t="s">
        <v>1380</v>
      </c>
    </row>
    <row r="251" spans="1:15" s="104" customFormat="1" ht="20.399999999999999" hidden="1" x14ac:dyDescent="0.25">
      <c r="A251" s="100" t="s">
        <v>693</v>
      </c>
      <c r="B251" s="101" t="s">
        <v>579</v>
      </c>
      <c r="C251" s="101" t="s">
        <v>590</v>
      </c>
      <c r="D251" s="100" t="s">
        <v>581</v>
      </c>
      <c r="E251" s="114">
        <v>54</v>
      </c>
      <c r="F251" s="101"/>
      <c r="G251" s="100" t="s">
        <v>254</v>
      </c>
      <c r="H251" s="100" t="s">
        <v>254</v>
      </c>
      <c r="I251" s="100" t="s">
        <v>255</v>
      </c>
      <c r="J251" s="100" t="s">
        <v>416</v>
      </c>
      <c r="K251" s="100" t="s">
        <v>257</v>
      </c>
      <c r="L251" s="101" t="s">
        <v>588</v>
      </c>
      <c r="M251" s="245">
        <v>573.15</v>
      </c>
      <c r="N251" s="245">
        <f t="shared" si="3"/>
        <v>555.03845999999999</v>
      </c>
      <c r="O251" s="246" t="s">
        <v>1381</v>
      </c>
    </row>
    <row r="252" spans="1:15" s="104" customFormat="1" ht="20.399999999999999" hidden="1" x14ac:dyDescent="0.25">
      <c r="A252" s="100" t="s">
        <v>694</v>
      </c>
      <c r="B252" s="101" t="s">
        <v>579</v>
      </c>
      <c r="C252" s="101" t="s">
        <v>592</v>
      </c>
      <c r="D252" s="100" t="s">
        <v>587</v>
      </c>
      <c r="E252" s="114">
        <v>54</v>
      </c>
      <c r="F252" s="101"/>
      <c r="G252" s="100" t="s">
        <v>254</v>
      </c>
      <c r="H252" s="100" t="s">
        <v>254</v>
      </c>
      <c r="I252" s="100"/>
      <c r="J252" s="100" t="s">
        <v>256</v>
      </c>
      <c r="K252" s="101"/>
      <c r="L252" s="101" t="s">
        <v>588</v>
      </c>
      <c r="M252" s="245">
        <v>583.63</v>
      </c>
      <c r="N252" s="245">
        <f t="shared" si="3"/>
        <v>565.18729200000007</v>
      </c>
      <c r="O252" s="246" t="s">
        <v>1381</v>
      </c>
    </row>
    <row r="253" spans="1:15" s="104" customFormat="1" ht="10.199999999999999" hidden="1" x14ac:dyDescent="0.25">
      <c r="A253" s="100" t="s">
        <v>695</v>
      </c>
      <c r="B253" s="101" t="s">
        <v>399</v>
      </c>
      <c r="C253" s="101" t="s">
        <v>594</v>
      </c>
      <c r="D253" s="113" t="s">
        <v>875</v>
      </c>
      <c r="E253" s="114">
        <v>54</v>
      </c>
      <c r="F253" s="101"/>
      <c r="G253" s="100" t="s">
        <v>254</v>
      </c>
      <c r="H253" s="100" t="s">
        <v>254</v>
      </c>
      <c r="I253" s="100"/>
      <c r="J253" s="101"/>
      <c r="K253" s="101"/>
      <c r="L253" s="101" t="s">
        <v>595</v>
      </c>
      <c r="M253" s="245">
        <v>188.3</v>
      </c>
      <c r="N253" s="245">
        <f t="shared" si="3"/>
        <v>182.34972000000002</v>
      </c>
      <c r="O253" s="249" t="s">
        <v>1378</v>
      </c>
    </row>
    <row r="254" spans="1:15" s="104" customFormat="1" ht="20.399999999999999" hidden="1" x14ac:dyDescent="0.25">
      <c r="A254" s="121" t="s">
        <v>696</v>
      </c>
      <c r="B254" s="122" t="s">
        <v>427</v>
      </c>
      <c r="C254" s="122" t="s">
        <v>597</v>
      </c>
      <c r="D254" s="121" t="s">
        <v>429</v>
      </c>
      <c r="E254" s="123">
        <v>54</v>
      </c>
      <c r="F254" s="121" t="s">
        <v>253</v>
      </c>
      <c r="G254" s="121" t="s">
        <v>565</v>
      </c>
      <c r="H254" s="121" t="s">
        <v>565</v>
      </c>
      <c r="I254" s="121"/>
      <c r="J254" s="121" t="s">
        <v>598</v>
      </c>
      <c r="K254" s="122"/>
      <c r="L254" s="122" t="s">
        <v>431</v>
      </c>
      <c r="M254" s="102">
        <v>0</v>
      </c>
      <c r="N254" s="245">
        <f t="shared" si="3"/>
        <v>0</v>
      </c>
      <c r="O254" s="104" t="s">
        <v>874</v>
      </c>
    </row>
    <row r="255" spans="1:15" s="104" customFormat="1" ht="20.399999999999999" hidden="1" x14ac:dyDescent="0.25">
      <c r="A255" s="100" t="s">
        <v>697</v>
      </c>
      <c r="B255" s="101" t="s">
        <v>579</v>
      </c>
      <c r="C255" s="101" t="s">
        <v>580</v>
      </c>
      <c r="D255" s="100" t="s">
        <v>600</v>
      </c>
      <c r="E255" s="114">
        <v>44</v>
      </c>
      <c r="F255" s="101"/>
      <c r="G255" s="100" t="s">
        <v>254</v>
      </c>
      <c r="H255" s="100" t="s">
        <v>254</v>
      </c>
      <c r="I255" s="100" t="s">
        <v>255</v>
      </c>
      <c r="J255" s="101"/>
      <c r="K255" s="101"/>
      <c r="L255" s="101" t="s">
        <v>601</v>
      </c>
      <c r="M255" s="245">
        <v>543.91</v>
      </c>
      <c r="N255" s="245">
        <f t="shared" si="3"/>
        <v>526.722444</v>
      </c>
      <c r="O255" s="246" t="s">
        <v>1380</v>
      </c>
    </row>
    <row r="256" spans="1:15" s="104" customFormat="1" ht="20.399999999999999" hidden="1" x14ac:dyDescent="0.25">
      <c r="A256" s="100" t="s">
        <v>698</v>
      </c>
      <c r="B256" s="101" t="s">
        <v>362</v>
      </c>
      <c r="C256" s="101" t="s">
        <v>603</v>
      </c>
      <c r="D256" s="100" t="s">
        <v>604</v>
      </c>
      <c r="E256" s="114">
        <v>54</v>
      </c>
      <c r="F256" s="100" t="s">
        <v>253</v>
      </c>
      <c r="G256" s="100" t="s">
        <v>254</v>
      </c>
      <c r="H256" s="100" t="s">
        <v>254</v>
      </c>
      <c r="I256" s="100"/>
      <c r="J256" s="100" t="s">
        <v>416</v>
      </c>
      <c r="K256" s="101"/>
      <c r="L256" s="101" t="s">
        <v>605</v>
      </c>
      <c r="M256" s="245">
        <v>487.33</v>
      </c>
      <c r="N256" s="245">
        <f t="shared" si="3"/>
        <v>471.93037199999998</v>
      </c>
      <c r="O256" s="246" t="s">
        <v>1379</v>
      </c>
    </row>
    <row r="257" spans="1:15" s="104" customFormat="1" ht="20.399999999999999" hidden="1" x14ac:dyDescent="0.25">
      <c r="A257" s="100" t="s">
        <v>699</v>
      </c>
      <c r="B257" s="101" t="s">
        <v>362</v>
      </c>
      <c r="C257" s="101" t="s">
        <v>603</v>
      </c>
      <c r="D257" s="100" t="s">
        <v>604</v>
      </c>
      <c r="E257" s="114">
        <v>54</v>
      </c>
      <c r="F257" s="100" t="s">
        <v>253</v>
      </c>
      <c r="G257" s="100" t="s">
        <v>254</v>
      </c>
      <c r="H257" s="100" t="s">
        <v>254</v>
      </c>
      <c r="I257" s="100"/>
      <c r="J257" s="100" t="s">
        <v>416</v>
      </c>
      <c r="K257" s="101"/>
      <c r="L257" s="101" t="s">
        <v>605</v>
      </c>
      <c r="M257" s="245">
        <v>487.33</v>
      </c>
      <c r="N257" s="245">
        <f t="shared" si="3"/>
        <v>471.93037199999998</v>
      </c>
      <c r="O257" s="246" t="s">
        <v>1379</v>
      </c>
    </row>
    <row r="258" spans="1:15" s="104" customFormat="1" ht="20.399999999999999" hidden="1" x14ac:dyDescent="0.25">
      <c r="A258" s="100" t="s">
        <v>700</v>
      </c>
      <c r="B258" s="101" t="s">
        <v>579</v>
      </c>
      <c r="C258" s="101" t="s">
        <v>608</v>
      </c>
      <c r="D258" s="100" t="s">
        <v>600</v>
      </c>
      <c r="E258" s="114">
        <v>44</v>
      </c>
      <c r="F258" s="101"/>
      <c r="G258" s="100" t="s">
        <v>254</v>
      </c>
      <c r="H258" s="100" t="s">
        <v>254</v>
      </c>
      <c r="I258" s="100"/>
      <c r="J258" s="101"/>
      <c r="K258" s="101"/>
      <c r="L258" s="101" t="s">
        <v>609</v>
      </c>
      <c r="M258" s="245">
        <v>543.91</v>
      </c>
      <c r="N258" s="245">
        <f t="shared" si="3"/>
        <v>526.722444</v>
      </c>
      <c r="O258" s="246" t="s">
        <v>1380</v>
      </c>
    </row>
    <row r="259" spans="1:15" s="104" customFormat="1" ht="20.399999999999999" hidden="1" x14ac:dyDescent="0.25">
      <c r="A259" s="121" t="s">
        <v>701</v>
      </c>
      <c r="B259" s="122" t="s">
        <v>427</v>
      </c>
      <c r="C259" s="122" t="s">
        <v>611</v>
      </c>
      <c r="D259" s="121" t="s">
        <v>429</v>
      </c>
      <c r="E259" s="123">
        <v>54</v>
      </c>
      <c r="F259" s="121" t="s">
        <v>253</v>
      </c>
      <c r="G259" s="121" t="s">
        <v>565</v>
      </c>
      <c r="H259" s="121" t="s">
        <v>565</v>
      </c>
      <c r="I259" s="121"/>
      <c r="J259" s="121" t="s">
        <v>416</v>
      </c>
      <c r="K259" s="122"/>
      <c r="L259" s="122" t="s">
        <v>431</v>
      </c>
      <c r="M259" s="102">
        <v>0</v>
      </c>
      <c r="N259" s="245">
        <f t="shared" si="3"/>
        <v>0</v>
      </c>
      <c r="O259" s="104" t="s">
        <v>874</v>
      </c>
    </row>
    <row r="260" spans="1:15" s="104" customFormat="1" ht="20.399999999999999" hidden="1" x14ac:dyDescent="0.25">
      <c r="A260" s="121" t="s">
        <v>702</v>
      </c>
      <c r="B260" s="122" t="s">
        <v>427</v>
      </c>
      <c r="C260" s="122" t="s">
        <v>611</v>
      </c>
      <c r="D260" s="121" t="s">
        <v>443</v>
      </c>
      <c r="E260" s="123">
        <v>54</v>
      </c>
      <c r="F260" s="121" t="s">
        <v>253</v>
      </c>
      <c r="G260" s="121" t="s">
        <v>565</v>
      </c>
      <c r="H260" s="121" t="s">
        <v>565</v>
      </c>
      <c r="I260" s="121"/>
      <c r="J260" s="122"/>
      <c r="K260" s="122"/>
      <c r="L260" s="122" t="s">
        <v>431</v>
      </c>
      <c r="M260" s="102">
        <v>0</v>
      </c>
      <c r="N260" s="245">
        <f t="shared" si="3"/>
        <v>0</v>
      </c>
      <c r="O260" s="104" t="s">
        <v>874</v>
      </c>
    </row>
    <row r="261" spans="1:15" s="104" customFormat="1" ht="20.399999999999999" hidden="1" x14ac:dyDescent="0.25">
      <c r="A261" s="100" t="s">
        <v>703</v>
      </c>
      <c r="B261" s="101" t="s">
        <v>579</v>
      </c>
      <c r="C261" s="101" t="s">
        <v>614</v>
      </c>
      <c r="D261" s="100" t="s">
        <v>581</v>
      </c>
      <c r="E261" s="114">
        <v>54</v>
      </c>
      <c r="F261" s="101"/>
      <c r="G261" s="100" t="s">
        <v>254</v>
      </c>
      <c r="H261" s="100" t="s">
        <v>254</v>
      </c>
      <c r="I261" s="100" t="s">
        <v>255</v>
      </c>
      <c r="J261" s="100" t="s">
        <v>416</v>
      </c>
      <c r="K261" s="101"/>
      <c r="L261" s="101" t="s">
        <v>609</v>
      </c>
      <c r="M261" s="245">
        <v>573.15</v>
      </c>
      <c r="N261" s="245">
        <f t="shared" si="3"/>
        <v>555.03845999999999</v>
      </c>
      <c r="O261" s="246" t="s">
        <v>1381</v>
      </c>
    </row>
    <row r="262" spans="1:15" s="104" customFormat="1" ht="10.199999999999999" hidden="1" x14ac:dyDescent="0.25">
      <c r="A262" s="100" t="s">
        <v>704</v>
      </c>
      <c r="B262" s="101" t="s">
        <v>399</v>
      </c>
      <c r="C262" s="101" t="s">
        <v>594</v>
      </c>
      <c r="D262" s="113" t="s">
        <v>875</v>
      </c>
      <c r="E262" s="114">
        <v>54</v>
      </c>
      <c r="F262" s="101"/>
      <c r="G262" s="100" t="s">
        <v>254</v>
      </c>
      <c r="H262" s="100" t="s">
        <v>254</v>
      </c>
      <c r="I262" s="100"/>
      <c r="J262" s="101"/>
      <c r="K262" s="101"/>
      <c r="L262" s="101" t="s">
        <v>616</v>
      </c>
      <c r="M262" s="245">
        <v>188.3</v>
      </c>
      <c r="N262" s="245">
        <f t="shared" si="3"/>
        <v>182.34972000000002</v>
      </c>
      <c r="O262" s="249" t="s">
        <v>1378</v>
      </c>
    </row>
    <row r="263" spans="1:15" s="104" customFormat="1" ht="10.199999999999999" hidden="1" x14ac:dyDescent="0.25">
      <c r="A263" s="100" t="s">
        <v>705</v>
      </c>
      <c r="B263" s="101" t="s">
        <v>473</v>
      </c>
      <c r="C263" s="101" t="s">
        <v>474</v>
      </c>
      <c r="D263" s="113" t="s">
        <v>877</v>
      </c>
      <c r="E263" s="114">
        <v>54</v>
      </c>
      <c r="F263" s="101"/>
      <c r="G263" s="100" t="s">
        <v>254</v>
      </c>
      <c r="H263" s="100" t="s">
        <v>254</v>
      </c>
      <c r="I263" s="100"/>
      <c r="J263" s="100" t="s">
        <v>416</v>
      </c>
      <c r="K263" s="101"/>
      <c r="L263" s="101" t="s">
        <v>618</v>
      </c>
      <c r="M263" s="245">
        <v>209.34</v>
      </c>
      <c r="N263" s="245">
        <f t="shared" si="3"/>
        <v>202.72485600000002</v>
      </c>
      <c r="O263" s="249" t="s">
        <v>1378</v>
      </c>
    </row>
    <row r="264" spans="1:15" s="104" customFormat="1" ht="20.399999999999999" hidden="1" x14ac:dyDescent="0.25">
      <c r="A264" s="100" t="s">
        <v>706</v>
      </c>
      <c r="B264" s="101" t="s">
        <v>579</v>
      </c>
      <c r="C264" s="101" t="s">
        <v>620</v>
      </c>
      <c r="D264" s="100" t="s">
        <v>581</v>
      </c>
      <c r="E264" s="114">
        <v>54</v>
      </c>
      <c r="F264" s="101"/>
      <c r="G264" s="100" t="s">
        <v>254</v>
      </c>
      <c r="H264" s="100" t="s">
        <v>254</v>
      </c>
      <c r="I264" s="100" t="s">
        <v>255</v>
      </c>
      <c r="J264" s="100" t="s">
        <v>416</v>
      </c>
      <c r="K264" s="100" t="s">
        <v>257</v>
      </c>
      <c r="L264" s="101" t="s">
        <v>609</v>
      </c>
      <c r="M264" s="245">
        <v>573.15</v>
      </c>
      <c r="N264" s="245">
        <f t="shared" si="3"/>
        <v>555.03845999999999</v>
      </c>
      <c r="O264" s="246" t="s">
        <v>1381</v>
      </c>
    </row>
    <row r="265" spans="1:15" s="104" customFormat="1" ht="20.399999999999999" hidden="1" x14ac:dyDescent="0.25">
      <c r="A265" s="127" t="s">
        <v>707</v>
      </c>
      <c r="B265" s="128" t="s">
        <v>517</v>
      </c>
      <c r="C265" s="128" t="s">
        <v>518</v>
      </c>
      <c r="D265" s="127" t="s">
        <v>519</v>
      </c>
      <c r="E265" s="128"/>
      <c r="F265" s="128"/>
      <c r="G265" s="127" t="s">
        <v>520</v>
      </c>
      <c r="H265" s="127" t="s">
        <v>520</v>
      </c>
      <c r="I265" s="127"/>
      <c r="J265" s="128"/>
      <c r="K265" s="128"/>
      <c r="L265" s="128"/>
      <c r="M265" s="102">
        <v>0</v>
      </c>
      <c r="N265" s="245">
        <f t="shared" si="3"/>
        <v>0</v>
      </c>
      <c r="O265" s="104" t="s">
        <v>874</v>
      </c>
    </row>
    <row r="266" spans="1:15" s="104" customFormat="1" ht="20.399999999999999" hidden="1" x14ac:dyDescent="0.25">
      <c r="A266" s="127" t="s">
        <v>708</v>
      </c>
      <c r="B266" s="128" t="s">
        <v>517</v>
      </c>
      <c r="C266" s="128" t="s">
        <v>518</v>
      </c>
      <c r="D266" s="127" t="s">
        <v>519</v>
      </c>
      <c r="E266" s="128"/>
      <c r="F266" s="128"/>
      <c r="G266" s="127" t="s">
        <v>520</v>
      </c>
      <c r="H266" s="127" t="s">
        <v>520</v>
      </c>
      <c r="I266" s="127"/>
      <c r="J266" s="128"/>
      <c r="K266" s="128"/>
      <c r="L266" s="128"/>
      <c r="M266" s="102">
        <v>0</v>
      </c>
      <c r="N266" s="245">
        <f t="shared" si="3"/>
        <v>0</v>
      </c>
      <c r="O266" s="104" t="s">
        <v>874</v>
      </c>
    </row>
    <row r="267" spans="1:15" s="104" customFormat="1" ht="20.399999999999999" hidden="1" x14ac:dyDescent="0.25">
      <c r="A267" s="127" t="s">
        <v>709</v>
      </c>
      <c r="B267" s="128" t="s">
        <v>517</v>
      </c>
      <c r="C267" s="128" t="s">
        <v>518</v>
      </c>
      <c r="D267" s="127" t="s">
        <v>519</v>
      </c>
      <c r="E267" s="128"/>
      <c r="F267" s="128"/>
      <c r="G267" s="127" t="s">
        <v>520</v>
      </c>
      <c r="H267" s="127" t="s">
        <v>520</v>
      </c>
      <c r="I267" s="127"/>
      <c r="J267" s="128"/>
      <c r="K267" s="128"/>
      <c r="L267" s="128"/>
      <c r="M267" s="102">
        <v>0</v>
      </c>
      <c r="N267" s="245">
        <f t="shared" si="3"/>
        <v>0</v>
      </c>
      <c r="O267" s="104" t="s">
        <v>874</v>
      </c>
    </row>
    <row r="268" spans="1:15" s="104" customFormat="1" ht="20.399999999999999" hidden="1" x14ac:dyDescent="0.25">
      <c r="A268" s="127" t="s">
        <v>710</v>
      </c>
      <c r="B268" s="128" t="s">
        <v>517</v>
      </c>
      <c r="C268" s="128" t="s">
        <v>518</v>
      </c>
      <c r="D268" s="127" t="s">
        <v>519</v>
      </c>
      <c r="E268" s="128"/>
      <c r="F268" s="128"/>
      <c r="G268" s="127" t="s">
        <v>520</v>
      </c>
      <c r="H268" s="127" t="s">
        <v>520</v>
      </c>
      <c r="I268" s="127"/>
      <c r="J268" s="128"/>
      <c r="K268" s="128"/>
      <c r="L268" s="128"/>
      <c r="M268" s="102">
        <v>0</v>
      </c>
      <c r="N268" s="245">
        <f t="shared" si="3"/>
        <v>0</v>
      </c>
      <c r="O268" s="104" t="s">
        <v>874</v>
      </c>
    </row>
    <row r="269" spans="1:15" s="104" customFormat="1" ht="20.399999999999999" hidden="1" x14ac:dyDescent="0.25">
      <c r="A269" s="127" t="s">
        <v>711</v>
      </c>
      <c r="B269" s="128" t="s">
        <v>517</v>
      </c>
      <c r="C269" s="128" t="s">
        <v>518</v>
      </c>
      <c r="D269" s="127" t="s">
        <v>519</v>
      </c>
      <c r="E269" s="128"/>
      <c r="F269" s="128"/>
      <c r="G269" s="127" t="s">
        <v>520</v>
      </c>
      <c r="H269" s="127" t="s">
        <v>520</v>
      </c>
      <c r="I269" s="127"/>
      <c r="J269" s="128"/>
      <c r="K269" s="128"/>
      <c r="L269" s="128"/>
      <c r="M269" s="102">
        <v>0</v>
      </c>
      <c r="N269" s="245">
        <f t="shared" ref="N269:N332" si="4">SUM(M269)*0.9684</f>
        <v>0</v>
      </c>
      <c r="O269" s="104" t="s">
        <v>874</v>
      </c>
    </row>
    <row r="270" spans="1:15" s="104" customFormat="1" ht="20.399999999999999" hidden="1" x14ac:dyDescent="0.25">
      <c r="A270" s="127" t="s">
        <v>712</v>
      </c>
      <c r="B270" s="128" t="s">
        <v>517</v>
      </c>
      <c r="C270" s="128" t="s">
        <v>518</v>
      </c>
      <c r="D270" s="127" t="s">
        <v>519</v>
      </c>
      <c r="E270" s="128"/>
      <c r="F270" s="128"/>
      <c r="G270" s="127" t="s">
        <v>520</v>
      </c>
      <c r="H270" s="127" t="s">
        <v>520</v>
      </c>
      <c r="I270" s="127"/>
      <c r="J270" s="128"/>
      <c r="K270" s="128"/>
      <c r="L270" s="128"/>
      <c r="M270" s="102">
        <v>0</v>
      </c>
      <c r="N270" s="245">
        <f t="shared" si="4"/>
        <v>0</v>
      </c>
      <c r="O270" s="104" t="s">
        <v>874</v>
      </c>
    </row>
    <row r="271" spans="1:15" s="104" customFormat="1" ht="20.399999999999999" hidden="1" x14ac:dyDescent="0.25">
      <c r="A271" s="127" t="s">
        <v>713</v>
      </c>
      <c r="B271" s="128" t="s">
        <v>517</v>
      </c>
      <c r="C271" s="128" t="s">
        <v>518</v>
      </c>
      <c r="D271" s="127" t="s">
        <v>519</v>
      </c>
      <c r="E271" s="128"/>
      <c r="F271" s="128"/>
      <c r="G271" s="127" t="s">
        <v>520</v>
      </c>
      <c r="H271" s="127" t="s">
        <v>520</v>
      </c>
      <c r="I271" s="127"/>
      <c r="J271" s="128"/>
      <c r="K271" s="128"/>
      <c r="L271" s="128"/>
      <c r="M271" s="102">
        <v>0</v>
      </c>
      <c r="N271" s="245">
        <f t="shared" si="4"/>
        <v>0</v>
      </c>
      <c r="O271" s="104" t="s">
        <v>874</v>
      </c>
    </row>
    <row r="272" spans="1:15" s="104" customFormat="1" ht="20.399999999999999" hidden="1" x14ac:dyDescent="0.25">
      <c r="A272" s="127" t="s">
        <v>714</v>
      </c>
      <c r="B272" s="128" t="s">
        <v>517</v>
      </c>
      <c r="C272" s="128" t="s">
        <v>518</v>
      </c>
      <c r="D272" s="127" t="s">
        <v>519</v>
      </c>
      <c r="E272" s="128"/>
      <c r="F272" s="128"/>
      <c r="G272" s="127" t="s">
        <v>520</v>
      </c>
      <c r="H272" s="127" t="s">
        <v>520</v>
      </c>
      <c r="I272" s="127"/>
      <c r="J272" s="128"/>
      <c r="K272" s="128"/>
      <c r="L272" s="128"/>
      <c r="M272" s="102">
        <v>0</v>
      </c>
      <c r="N272" s="245">
        <f t="shared" si="4"/>
        <v>0</v>
      </c>
      <c r="O272" s="104" t="s">
        <v>874</v>
      </c>
    </row>
    <row r="273" spans="1:15" s="104" customFormat="1" ht="20.399999999999999" hidden="1" x14ac:dyDescent="0.25">
      <c r="A273" s="127" t="s">
        <v>715</v>
      </c>
      <c r="B273" s="128" t="s">
        <v>517</v>
      </c>
      <c r="C273" s="128" t="s">
        <v>518</v>
      </c>
      <c r="D273" s="127" t="s">
        <v>519</v>
      </c>
      <c r="E273" s="128"/>
      <c r="F273" s="128"/>
      <c r="G273" s="127" t="s">
        <v>520</v>
      </c>
      <c r="H273" s="127" t="s">
        <v>520</v>
      </c>
      <c r="I273" s="127"/>
      <c r="J273" s="128"/>
      <c r="K273" s="128"/>
      <c r="L273" s="128"/>
      <c r="M273" s="102">
        <v>0</v>
      </c>
      <c r="N273" s="245">
        <f t="shared" si="4"/>
        <v>0</v>
      </c>
      <c r="O273" s="104" t="s">
        <v>874</v>
      </c>
    </row>
    <row r="274" spans="1:15" s="104" customFormat="1" ht="20.399999999999999" hidden="1" x14ac:dyDescent="0.25">
      <c r="A274" s="127" t="s">
        <v>716</v>
      </c>
      <c r="B274" s="128" t="s">
        <v>517</v>
      </c>
      <c r="C274" s="128" t="s">
        <v>518</v>
      </c>
      <c r="D274" s="127" t="s">
        <v>519</v>
      </c>
      <c r="E274" s="128"/>
      <c r="F274" s="128"/>
      <c r="G274" s="127" t="s">
        <v>520</v>
      </c>
      <c r="H274" s="127" t="s">
        <v>520</v>
      </c>
      <c r="I274" s="127"/>
      <c r="J274" s="128"/>
      <c r="K274" s="128"/>
      <c r="L274" s="128"/>
      <c r="M274" s="102">
        <v>0</v>
      </c>
      <c r="N274" s="245">
        <f t="shared" si="4"/>
        <v>0</v>
      </c>
      <c r="O274" s="104" t="s">
        <v>874</v>
      </c>
    </row>
    <row r="275" spans="1:15" s="104" customFormat="1" ht="20.399999999999999" hidden="1" x14ac:dyDescent="0.25">
      <c r="A275" s="127" t="s">
        <v>717</v>
      </c>
      <c r="B275" s="128" t="s">
        <v>517</v>
      </c>
      <c r="C275" s="128" t="s">
        <v>518</v>
      </c>
      <c r="D275" s="127" t="s">
        <v>519</v>
      </c>
      <c r="E275" s="128"/>
      <c r="F275" s="128"/>
      <c r="G275" s="127" t="s">
        <v>520</v>
      </c>
      <c r="H275" s="127" t="s">
        <v>520</v>
      </c>
      <c r="I275" s="127"/>
      <c r="J275" s="128"/>
      <c r="K275" s="128"/>
      <c r="L275" s="128"/>
      <c r="M275" s="102">
        <v>0</v>
      </c>
      <c r="N275" s="245">
        <f t="shared" si="4"/>
        <v>0</v>
      </c>
      <c r="O275" s="104" t="s">
        <v>874</v>
      </c>
    </row>
    <row r="276" spans="1:15" s="104" customFormat="1" ht="20.399999999999999" hidden="1" x14ac:dyDescent="0.25">
      <c r="A276" s="127" t="s">
        <v>718</v>
      </c>
      <c r="B276" s="128" t="s">
        <v>517</v>
      </c>
      <c r="C276" s="128" t="s">
        <v>518</v>
      </c>
      <c r="D276" s="127" t="s">
        <v>519</v>
      </c>
      <c r="E276" s="128"/>
      <c r="F276" s="128"/>
      <c r="G276" s="127" t="s">
        <v>520</v>
      </c>
      <c r="H276" s="127" t="s">
        <v>520</v>
      </c>
      <c r="I276" s="127"/>
      <c r="J276" s="128"/>
      <c r="K276" s="128"/>
      <c r="L276" s="128"/>
      <c r="M276" s="102">
        <v>0</v>
      </c>
      <c r="N276" s="245">
        <f t="shared" si="4"/>
        <v>0</v>
      </c>
      <c r="O276" s="104" t="s">
        <v>874</v>
      </c>
    </row>
    <row r="277" spans="1:15" s="104" customFormat="1" ht="20.399999999999999" hidden="1" x14ac:dyDescent="0.25">
      <c r="A277" s="127" t="s">
        <v>719</v>
      </c>
      <c r="B277" s="128" t="s">
        <v>517</v>
      </c>
      <c r="C277" s="128" t="s">
        <v>518</v>
      </c>
      <c r="D277" s="127" t="s">
        <v>519</v>
      </c>
      <c r="E277" s="128"/>
      <c r="F277" s="128"/>
      <c r="G277" s="127" t="s">
        <v>520</v>
      </c>
      <c r="H277" s="127" t="s">
        <v>520</v>
      </c>
      <c r="I277" s="127"/>
      <c r="J277" s="128"/>
      <c r="K277" s="128"/>
      <c r="L277" s="128"/>
      <c r="M277" s="102">
        <v>0</v>
      </c>
      <c r="N277" s="245">
        <f t="shared" si="4"/>
        <v>0</v>
      </c>
      <c r="O277" s="104" t="s">
        <v>874</v>
      </c>
    </row>
    <row r="278" spans="1:15" s="104" customFormat="1" ht="20.399999999999999" hidden="1" x14ac:dyDescent="0.25">
      <c r="A278" s="127" t="s">
        <v>720</v>
      </c>
      <c r="B278" s="128" t="s">
        <v>517</v>
      </c>
      <c r="C278" s="128" t="s">
        <v>518</v>
      </c>
      <c r="D278" s="127" t="s">
        <v>519</v>
      </c>
      <c r="E278" s="128"/>
      <c r="F278" s="128"/>
      <c r="G278" s="127" t="s">
        <v>520</v>
      </c>
      <c r="H278" s="127" t="s">
        <v>520</v>
      </c>
      <c r="I278" s="127"/>
      <c r="J278" s="128"/>
      <c r="K278" s="128"/>
      <c r="L278" s="128"/>
      <c r="M278" s="102">
        <v>0</v>
      </c>
      <c r="N278" s="245">
        <f t="shared" si="4"/>
        <v>0</v>
      </c>
      <c r="O278" s="104" t="s">
        <v>874</v>
      </c>
    </row>
    <row r="279" spans="1:15" s="104" customFormat="1" ht="10.199999999999999" hidden="1" x14ac:dyDescent="0.25">
      <c r="A279" s="118" t="s">
        <v>721</v>
      </c>
      <c r="B279" s="119" t="s">
        <v>558</v>
      </c>
      <c r="C279" s="119" t="s">
        <v>559</v>
      </c>
      <c r="D279" s="118" t="s">
        <v>560</v>
      </c>
      <c r="E279" s="118" t="s">
        <v>413</v>
      </c>
      <c r="F279" s="118" t="s">
        <v>253</v>
      </c>
      <c r="G279" s="118" t="s">
        <v>414</v>
      </c>
      <c r="H279" s="118" t="s">
        <v>415</v>
      </c>
      <c r="I279" s="118"/>
      <c r="J279" s="118" t="s">
        <v>416</v>
      </c>
      <c r="K279" s="118" t="s">
        <v>257</v>
      </c>
      <c r="L279" s="119" t="s">
        <v>561</v>
      </c>
      <c r="M279" s="102">
        <v>0</v>
      </c>
      <c r="N279" s="245">
        <f t="shared" si="4"/>
        <v>0</v>
      </c>
      <c r="O279" s="104" t="s">
        <v>874</v>
      </c>
    </row>
    <row r="280" spans="1:15" s="104" customFormat="1" ht="10.199999999999999" hidden="1" x14ac:dyDescent="0.25">
      <c r="A280" s="118" t="s">
        <v>722</v>
      </c>
      <c r="B280" s="119" t="s">
        <v>558</v>
      </c>
      <c r="C280" s="119" t="s">
        <v>559</v>
      </c>
      <c r="D280" s="118" t="s">
        <v>560</v>
      </c>
      <c r="E280" s="118" t="s">
        <v>413</v>
      </c>
      <c r="F280" s="118" t="s">
        <v>253</v>
      </c>
      <c r="G280" s="118" t="s">
        <v>414</v>
      </c>
      <c r="H280" s="118" t="s">
        <v>415</v>
      </c>
      <c r="I280" s="118"/>
      <c r="J280" s="118" t="s">
        <v>416</v>
      </c>
      <c r="K280" s="118" t="s">
        <v>257</v>
      </c>
      <c r="L280" s="119" t="s">
        <v>561</v>
      </c>
      <c r="M280" s="102">
        <v>0</v>
      </c>
      <c r="N280" s="245">
        <f t="shared" si="4"/>
        <v>0</v>
      </c>
      <c r="O280" s="104" t="s">
        <v>874</v>
      </c>
    </row>
    <row r="281" spans="1:15" s="104" customFormat="1" ht="20.399999999999999" hidden="1" x14ac:dyDescent="0.25">
      <c r="A281" s="121" t="s">
        <v>723</v>
      </c>
      <c r="B281" s="122" t="s">
        <v>427</v>
      </c>
      <c r="C281" s="122" t="s">
        <v>564</v>
      </c>
      <c r="D281" s="121" t="s">
        <v>429</v>
      </c>
      <c r="E281" s="123">
        <v>54</v>
      </c>
      <c r="F281" s="121" t="s">
        <v>253</v>
      </c>
      <c r="G281" s="121" t="s">
        <v>565</v>
      </c>
      <c r="H281" s="121" t="s">
        <v>565</v>
      </c>
      <c r="I281" s="121"/>
      <c r="J281" s="121" t="s">
        <v>416</v>
      </c>
      <c r="K281" s="122"/>
      <c r="L281" s="122" t="s">
        <v>431</v>
      </c>
      <c r="M281" s="102">
        <v>0</v>
      </c>
      <c r="N281" s="245">
        <f t="shared" si="4"/>
        <v>0</v>
      </c>
      <c r="O281" s="104" t="s">
        <v>874</v>
      </c>
    </row>
    <row r="282" spans="1:15" s="104" customFormat="1" ht="20.399999999999999" hidden="1" x14ac:dyDescent="0.25">
      <c r="A282" s="121" t="s">
        <v>724</v>
      </c>
      <c r="B282" s="122" t="s">
        <v>427</v>
      </c>
      <c r="C282" s="122" t="s">
        <v>564</v>
      </c>
      <c r="D282" s="121" t="s">
        <v>429</v>
      </c>
      <c r="E282" s="123">
        <v>54</v>
      </c>
      <c r="F282" s="121" t="s">
        <v>253</v>
      </c>
      <c r="G282" s="121" t="s">
        <v>565</v>
      </c>
      <c r="H282" s="121" t="s">
        <v>565</v>
      </c>
      <c r="I282" s="121"/>
      <c r="J282" s="121" t="s">
        <v>416</v>
      </c>
      <c r="K282" s="122"/>
      <c r="L282" s="122" t="s">
        <v>431</v>
      </c>
      <c r="M282" s="102">
        <v>0</v>
      </c>
      <c r="N282" s="245">
        <f t="shared" si="4"/>
        <v>0</v>
      </c>
      <c r="O282" s="104" t="s">
        <v>874</v>
      </c>
    </row>
    <row r="283" spans="1:15" s="104" customFormat="1" ht="20.399999999999999" hidden="1" x14ac:dyDescent="0.25">
      <c r="A283" s="121" t="s">
        <v>725</v>
      </c>
      <c r="B283" s="122" t="s">
        <v>427</v>
      </c>
      <c r="C283" s="122" t="s">
        <v>564</v>
      </c>
      <c r="D283" s="121" t="s">
        <v>429</v>
      </c>
      <c r="E283" s="123">
        <v>54</v>
      </c>
      <c r="F283" s="121" t="s">
        <v>253</v>
      </c>
      <c r="G283" s="121" t="s">
        <v>565</v>
      </c>
      <c r="H283" s="121" t="s">
        <v>565</v>
      </c>
      <c r="I283" s="121"/>
      <c r="J283" s="121" t="s">
        <v>416</v>
      </c>
      <c r="K283" s="122"/>
      <c r="L283" s="122" t="s">
        <v>431</v>
      </c>
      <c r="M283" s="102">
        <v>0</v>
      </c>
      <c r="N283" s="245">
        <f t="shared" si="4"/>
        <v>0</v>
      </c>
      <c r="O283" s="104" t="s">
        <v>874</v>
      </c>
    </row>
    <row r="284" spans="1:15" s="104" customFormat="1" ht="20.399999999999999" hidden="1" x14ac:dyDescent="0.25">
      <c r="A284" s="121" t="s">
        <v>726</v>
      </c>
      <c r="B284" s="122" t="s">
        <v>427</v>
      </c>
      <c r="C284" s="122" t="s">
        <v>564</v>
      </c>
      <c r="D284" s="121" t="s">
        <v>429</v>
      </c>
      <c r="E284" s="123">
        <v>54</v>
      </c>
      <c r="F284" s="121" t="s">
        <v>253</v>
      </c>
      <c r="G284" s="121" t="s">
        <v>565</v>
      </c>
      <c r="H284" s="121" t="s">
        <v>565</v>
      </c>
      <c r="I284" s="121"/>
      <c r="J284" s="121" t="s">
        <v>416</v>
      </c>
      <c r="K284" s="122"/>
      <c r="L284" s="122" t="s">
        <v>431</v>
      </c>
      <c r="M284" s="102">
        <v>0</v>
      </c>
      <c r="N284" s="245">
        <f t="shared" si="4"/>
        <v>0</v>
      </c>
      <c r="O284" s="104" t="s">
        <v>874</v>
      </c>
    </row>
    <row r="285" spans="1:15" s="104" customFormat="1" ht="20.399999999999999" hidden="1" x14ac:dyDescent="0.25">
      <c r="A285" s="121" t="s">
        <v>727</v>
      </c>
      <c r="B285" s="122" t="s">
        <v>427</v>
      </c>
      <c r="C285" s="122" t="s">
        <v>570</v>
      </c>
      <c r="D285" s="121" t="s">
        <v>429</v>
      </c>
      <c r="E285" s="123">
        <v>54</v>
      </c>
      <c r="F285" s="121" t="s">
        <v>253</v>
      </c>
      <c r="G285" s="121" t="s">
        <v>565</v>
      </c>
      <c r="H285" s="121" t="s">
        <v>565</v>
      </c>
      <c r="I285" s="121"/>
      <c r="J285" s="121" t="s">
        <v>416</v>
      </c>
      <c r="K285" s="122"/>
      <c r="L285" s="122" t="s">
        <v>431</v>
      </c>
      <c r="M285" s="102">
        <v>0</v>
      </c>
      <c r="N285" s="245">
        <f t="shared" si="4"/>
        <v>0</v>
      </c>
      <c r="O285" s="104" t="s">
        <v>874</v>
      </c>
    </row>
    <row r="286" spans="1:15" s="104" customFormat="1" ht="20.399999999999999" hidden="1" x14ac:dyDescent="0.25">
      <c r="A286" s="121" t="s">
        <v>728</v>
      </c>
      <c r="B286" s="122" t="s">
        <v>427</v>
      </c>
      <c r="C286" s="122" t="s">
        <v>570</v>
      </c>
      <c r="D286" s="121" t="s">
        <v>429</v>
      </c>
      <c r="E286" s="123">
        <v>54</v>
      </c>
      <c r="F286" s="121" t="s">
        <v>253</v>
      </c>
      <c r="G286" s="121" t="s">
        <v>565</v>
      </c>
      <c r="H286" s="121" t="s">
        <v>565</v>
      </c>
      <c r="I286" s="121"/>
      <c r="J286" s="121" t="s">
        <v>416</v>
      </c>
      <c r="K286" s="122"/>
      <c r="L286" s="122" t="s">
        <v>431</v>
      </c>
      <c r="M286" s="102">
        <v>0</v>
      </c>
      <c r="N286" s="245">
        <f t="shared" si="4"/>
        <v>0</v>
      </c>
      <c r="O286" s="104" t="s">
        <v>874</v>
      </c>
    </row>
    <row r="287" spans="1:15" s="104" customFormat="1" ht="20.399999999999999" hidden="1" x14ac:dyDescent="0.25">
      <c r="A287" s="121" t="s">
        <v>729</v>
      </c>
      <c r="B287" s="122" t="s">
        <v>427</v>
      </c>
      <c r="C287" s="122" t="s">
        <v>570</v>
      </c>
      <c r="D287" s="121" t="s">
        <v>429</v>
      </c>
      <c r="E287" s="123">
        <v>54</v>
      </c>
      <c r="F287" s="121" t="s">
        <v>253</v>
      </c>
      <c r="G287" s="121" t="s">
        <v>565</v>
      </c>
      <c r="H287" s="121" t="s">
        <v>565</v>
      </c>
      <c r="I287" s="121"/>
      <c r="J287" s="121" t="s">
        <v>416</v>
      </c>
      <c r="K287" s="122"/>
      <c r="L287" s="122" t="s">
        <v>431</v>
      </c>
      <c r="M287" s="102">
        <v>0</v>
      </c>
      <c r="N287" s="245">
        <f t="shared" si="4"/>
        <v>0</v>
      </c>
      <c r="O287" s="104" t="s">
        <v>874</v>
      </c>
    </row>
    <row r="288" spans="1:15" s="104" customFormat="1" ht="20.399999999999999" hidden="1" x14ac:dyDescent="0.25">
      <c r="A288" s="121" t="s">
        <v>730</v>
      </c>
      <c r="B288" s="122" t="s">
        <v>427</v>
      </c>
      <c r="C288" s="122" t="s">
        <v>574</v>
      </c>
      <c r="D288" s="121" t="s">
        <v>429</v>
      </c>
      <c r="E288" s="123">
        <v>54</v>
      </c>
      <c r="F288" s="121" t="s">
        <v>253</v>
      </c>
      <c r="G288" s="121" t="s">
        <v>565</v>
      </c>
      <c r="H288" s="121" t="s">
        <v>565</v>
      </c>
      <c r="I288" s="121"/>
      <c r="J288" s="121" t="s">
        <v>416</v>
      </c>
      <c r="K288" s="122"/>
      <c r="L288" s="122" t="s">
        <v>575</v>
      </c>
      <c r="M288" s="102">
        <v>0</v>
      </c>
      <c r="N288" s="245">
        <f t="shared" si="4"/>
        <v>0</v>
      </c>
      <c r="O288" s="104" t="s">
        <v>874</v>
      </c>
    </row>
    <row r="289" spans="1:15" s="104" customFormat="1" ht="20.399999999999999" hidden="1" x14ac:dyDescent="0.25">
      <c r="A289" s="121" t="s">
        <v>731</v>
      </c>
      <c r="B289" s="122" t="s">
        <v>427</v>
      </c>
      <c r="C289" s="122" t="s">
        <v>574</v>
      </c>
      <c r="D289" s="121" t="s">
        <v>429</v>
      </c>
      <c r="E289" s="123">
        <v>54</v>
      </c>
      <c r="F289" s="121" t="s">
        <v>253</v>
      </c>
      <c r="G289" s="121" t="s">
        <v>565</v>
      </c>
      <c r="H289" s="121" t="s">
        <v>565</v>
      </c>
      <c r="I289" s="121"/>
      <c r="J289" s="121" t="s">
        <v>416</v>
      </c>
      <c r="K289" s="122"/>
      <c r="L289" s="122" t="s">
        <v>575</v>
      </c>
      <c r="M289" s="102">
        <v>0</v>
      </c>
      <c r="N289" s="245">
        <f t="shared" si="4"/>
        <v>0</v>
      </c>
      <c r="O289" s="104" t="s">
        <v>874</v>
      </c>
    </row>
    <row r="290" spans="1:15" s="104" customFormat="1" ht="20.399999999999999" hidden="1" x14ac:dyDescent="0.25">
      <c r="A290" s="121" t="s">
        <v>732</v>
      </c>
      <c r="B290" s="122" t="s">
        <v>427</v>
      </c>
      <c r="C290" s="122" t="s">
        <v>574</v>
      </c>
      <c r="D290" s="121" t="s">
        <v>429</v>
      </c>
      <c r="E290" s="123">
        <v>54</v>
      </c>
      <c r="F290" s="121" t="s">
        <v>253</v>
      </c>
      <c r="G290" s="121" t="s">
        <v>565</v>
      </c>
      <c r="H290" s="121" t="s">
        <v>565</v>
      </c>
      <c r="I290" s="121"/>
      <c r="J290" s="121" t="s">
        <v>416</v>
      </c>
      <c r="K290" s="122"/>
      <c r="L290" s="122" t="s">
        <v>575</v>
      </c>
      <c r="M290" s="102">
        <v>0</v>
      </c>
      <c r="N290" s="245">
        <f t="shared" si="4"/>
        <v>0</v>
      </c>
      <c r="O290" s="104" t="s">
        <v>874</v>
      </c>
    </row>
    <row r="291" spans="1:15" s="104" customFormat="1" ht="20.399999999999999" hidden="1" x14ac:dyDescent="0.25">
      <c r="A291" s="100" t="s">
        <v>733</v>
      </c>
      <c r="B291" s="101" t="s">
        <v>579</v>
      </c>
      <c r="C291" s="101" t="s">
        <v>580</v>
      </c>
      <c r="D291" s="100" t="s">
        <v>581</v>
      </c>
      <c r="E291" s="114">
        <v>54</v>
      </c>
      <c r="F291" s="101"/>
      <c r="G291" s="100" t="s">
        <v>254</v>
      </c>
      <c r="H291" s="100" t="s">
        <v>254</v>
      </c>
      <c r="I291" s="100" t="s">
        <v>255</v>
      </c>
      <c r="J291" s="100" t="s">
        <v>256</v>
      </c>
      <c r="K291" s="101"/>
      <c r="L291" s="101" t="s">
        <v>582</v>
      </c>
      <c r="M291" s="245">
        <v>609.07000000000005</v>
      </c>
      <c r="N291" s="245">
        <f t="shared" si="4"/>
        <v>589.82338800000002</v>
      </c>
      <c r="O291" s="246" t="s">
        <v>1381</v>
      </c>
    </row>
    <row r="292" spans="1:15" s="104" customFormat="1" ht="10.199999999999999" hidden="1" x14ac:dyDescent="0.25">
      <c r="A292" s="100" t="s">
        <v>734</v>
      </c>
      <c r="B292" s="101" t="s">
        <v>473</v>
      </c>
      <c r="C292" s="101" t="s">
        <v>474</v>
      </c>
      <c r="D292" s="113" t="s">
        <v>877</v>
      </c>
      <c r="E292" s="114">
        <v>54</v>
      </c>
      <c r="F292" s="101"/>
      <c r="G292" s="100" t="s">
        <v>254</v>
      </c>
      <c r="H292" s="100" t="s">
        <v>254</v>
      </c>
      <c r="I292" s="100"/>
      <c r="J292" s="100" t="s">
        <v>416</v>
      </c>
      <c r="K292" s="101"/>
      <c r="L292" s="101" t="s">
        <v>584</v>
      </c>
      <c r="M292" s="245">
        <v>209.34</v>
      </c>
      <c r="N292" s="245">
        <f t="shared" si="4"/>
        <v>202.72485600000002</v>
      </c>
      <c r="O292" s="249" t="s">
        <v>1378</v>
      </c>
    </row>
    <row r="293" spans="1:15" s="104" customFormat="1" ht="20.399999999999999" hidden="1" x14ac:dyDescent="0.25">
      <c r="A293" s="100" t="s">
        <v>735</v>
      </c>
      <c r="B293" s="101" t="s">
        <v>586</v>
      </c>
      <c r="C293" s="101" t="s">
        <v>435</v>
      </c>
      <c r="D293" s="100" t="s">
        <v>587</v>
      </c>
      <c r="E293" s="114">
        <v>44</v>
      </c>
      <c r="F293" s="101"/>
      <c r="G293" s="100" t="s">
        <v>254</v>
      </c>
      <c r="H293" s="100" t="s">
        <v>254</v>
      </c>
      <c r="I293" s="100"/>
      <c r="J293" s="101"/>
      <c r="K293" s="101"/>
      <c r="L293" s="101" t="s">
        <v>588</v>
      </c>
      <c r="M293" s="245">
        <v>543.91</v>
      </c>
      <c r="N293" s="245">
        <f t="shared" si="4"/>
        <v>526.722444</v>
      </c>
      <c r="O293" s="246" t="s">
        <v>1380</v>
      </c>
    </row>
    <row r="294" spans="1:15" s="104" customFormat="1" ht="20.399999999999999" hidden="1" x14ac:dyDescent="0.25">
      <c r="A294" s="100" t="s">
        <v>736</v>
      </c>
      <c r="B294" s="101" t="s">
        <v>579</v>
      </c>
      <c r="C294" s="101" t="s">
        <v>590</v>
      </c>
      <c r="D294" s="100" t="s">
        <v>581</v>
      </c>
      <c r="E294" s="114">
        <v>54</v>
      </c>
      <c r="F294" s="101"/>
      <c r="G294" s="100" t="s">
        <v>254</v>
      </c>
      <c r="H294" s="100" t="s">
        <v>254</v>
      </c>
      <c r="I294" s="100" t="s">
        <v>255</v>
      </c>
      <c r="J294" s="100" t="s">
        <v>416</v>
      </c>
      <c r="K294" s="100" t="s">
        <v>257</v>
      </c>
      <c r="L294" s="101" t="s">
        <v>588</v>
      </c>
      <c r="M294" s="245">
        <v>573.15</v>
      </c>
      <c r="N294" s="245">
        <f t="shared" si="4"/>
        <v>555.03845999999999</v>
      </c>
      <c r="O294" s="246" t="s">
        <v>1381</v>
      </c>
    </row>
    <row r="295" spans="1:15" s="104" customFormat="1" ht="20.399999999999999" hidden="1" x14ac:dyDescent="0.25">
      <c r="A295" s="100" t="s">
        <v>737</v>
      </c>
      <c r="B295" s="101" t="s">
        <v>579</v>
      </c>
      <c r="C295" s="101" t="s">
        <v>592</v>
      </c>
      <c r="D295" s="100" t="s">
        <v>587</v>
      </c>
      <c r="E295" s="114">
        <v>54</v>
      </c>
      <c r="F295" s="101"/>
      <c r="G295" s="100" t="s">
        <v>254</v>
      </c>
      <c r="H295" s="100" t="s">
        <v>254</v>
      </c>
      <c r="I295" s="100"/>
      <c r="J295" s="100" t="s">
        <v>256</v>
      </c>
      <c r="K295" s="101"/>
      <c r="L295" s="101" t="s">
        <v>588</v>
      </c>
      <c r="M295" s="245">
        <v>583.63</v>
      </c>
      <c r="N295" s="245">
        <f t="shared" si="4"/>
        <v>565.18729200000007</v>
      </c>
      <c r="O295" s="246" t="s">
        <v>1381</v>
      </c>
    </row>
    <row r="296" spans="1:15" s="104" customFormat="1" ht="10.199999999999999" hidden="1" x14ac:dyDescent="0.25">
      <c r="A296" s="100" t="s">
        <v>738</v>
      </c>
      <c r="B296" s="101" t="s">
        <v>399</v>
      </c>
      <c r="C296" s="101" t="s">
        <v>594</v>
      </c>
      <c r="D296" s="113" t="s">
        <v>875</v>
      </c>
      <c r="E296" s="114">
        <v>54</v>
      </c>
      <c r="F296" s="101"/>
      <c r="G296" s="100" t="s">
        <v>254</v>
      </c>
      <c r="H296" s="100" t="s">
        <v>254</v>
      </c>
      <c r="I296" s="100"/>
      <c r="J296" s="101"/>
      <c r="K296" s="101"/>
      <c r="L296" s="101" t="s">
        <v>595</v>
      </c>
      <c r="M296" s="245">
        <v>188.3</v>
      </c>
      <c r="N296" s="245">
        <f t="shared" si="4"/>
        <v>182.34972000000002</v>
      </c>
      <c r="O296" s="249" t="s">
        <v>1378</v>
      </c>
    </row>
    <row r="297" spans="1:15" s="104" customFormat="1" ht="20.399999999999999" hidden="1" x14ac:dyDescent="0.25">
      <c r="A297" s="130" t="s">
        <v>739</v>
      </c>
      <c r="B297" s="121" t="s">
        <v>427</v>
      </c>
      <c r="C297" s="131" t="s">
        <v>597</v>
      </c>
      <c r="D297" s="121" t="s">
        <v>429</v>
      </c>
      <c r="E297" s="123">
        <v>54</v>
      </c>
      <c r="F297" s="121" t="s">
        <v>253</v>
      </c>
      <c r="G297" s="121" t="s">
        <v>565</v>
      </c>
      <c r="H297" s="121" t="s">
        <v>565</v>
      </c>
      <c r="I297" s="121"/>
      <c r="J297" s="121" t="s">
        <v>598</v>
      </c>
      <c r="K297" s="122"/>
      <c r="L297" s="122" t="s">
        <v>431</v>
      </c>
      <c r="M297" s="102">
        <v>0</v>
      </c>
      <c r="N297" s="245">
        <f t="shared" si="4"/>
        <v>0</v>
      </c>
      <c r="O297" s="104" t="s">
        <v>874</v>
      </c>
    </row>
    <row r="298" spans="1:15" s="104" customFormat="1" ht="20.399999999999999" hidden="1" x14ac:dyDescent="0.25">
      <c r="A298" s="100" t="s">
        <v>740</v>
      </c>
      <c r="B298" s="100" t="s">
        <v>579</v>
      </c>
      <c r="C298" s="101" t="s">
        <v>580</v>
      </c>
      <c r="D298" s="100" t="s">
        <v>600</v>
      </c>
      <c r="E298" s="114">
        <v>44</v>
      </c>
      <c r="F298" s="101"/>
      <c r="G298" s="100" t="s">
        <v>254</v>
      </c>
      <c r="H298" s="100" t="s">
        <v>254</v>
      </c>
      <c r="I298" s="100" t="s">
        <v>255</v>
      </c>
      <c r="J298" s="101"/>
      <c r="K298" s="101"/>
      <c r="L298" s="101" t="s">
        <v>601</v>
      </c>
      <c r="M298" s="245">
        <v>543.91</v>
      </c>
      <c r="N298" s="245">
        <f t="shared" si="4"/>
        <v>526.722444</v>
      </c>
      <c r="O298" s="246" t="s">
        <v>1380</v>
      </c>
    </row>
    <row r="299" spans="1:15" s="104" customFormat="1" ht="20.399999999999999" hidden="1" x14ac:dyDescent="0.25">
      <c r="A299" s="100" t="s">
        <v>741</v>
      </c>
      <c r="B299" s="100" t="s">
        <v>362</v>
      </c>
      <c r="C299" s="101" t="s">
        <v>603</v>
      </c>
      <c r="D299" s="100" t="s">
        <v>604</v>
      </c>
      <c r="E299" s="114">
        <v>54</v>
      </c>
      <c r="F299" s="100" t="s">
        <v>253</v>
      </c>
      <c r="G299" s="100" t="s">
        <v>254</v>
      </c>
      <c r="H299" s="100" t="s">
        <v>254</v>
      </c>
      <c r="I299" s="100"/>
      <c r="J299" s="100" t="s">
        <v>416</v>
      </c>
      <c r="K299" s="101"/>
      <c r="L299" s="101" t="s">
        <v>605</v>
      </c>
      <c r="M299" s="245">
        <v>487.33</v>
      </c>
      <c r="N299" s="245">
        <f t="shared" si="4"/>
        <v>471.93037199999998</v>
      </c>
      <c r="O299" s="246" t="s">
        <v>1379</v>
      </c>
    </row>
    <row r="300" spans="1:15" s="104" customFormat="1" ht="20.399999999999999" hidden="1" x14ac:dyDescent="0.25">
      <c r="A300" s="100" t="s">
        <v>742</v>
      </c>
      <c r="B300" s="100" t="s">
        <v>362</v>
      </c>
      <c r="C300" s="101" t="s">
        <v>603</v>
      </c>
      <c r="D300" s="100" t="s">
        <v>604</v>
      </c>
      <c r="E300" s="114">
        <v>54</v>
      </c>
      <c r="F300" s="100" t="s">
        <v>253</v>
      </c>
      <c r="G300" s="100" t="s">
        <v>254</v>
      </c>
      <c r="H300" s="100" t="s">
        <v>254</v>
      </c>
      <c r="I300" s="100"/>
      <c r="J300" s="100" t="s">
        <v>416</v>
      </c>
      <c r="K300" s="101"/>
      <c r="L300" s="101" t="s">
        <v>605</v>
      </c>
      <c r="M300" s="245">
        <v>487.33</v>
      </c>
      <c r="N300" s="245">
        <f t="shared" si="4"/>
        <v>471.93037199999998</v>
      </c>
      <c r="O300" s="246" t="s">
        <v>1379</v>
      </c>
    </row>
    <row r="301" spans="1:15" s="104" customFormat="1" ht="20.399999999999999" hidden="1" x14ac:dyDescent="0.25">
      <c r="A301" s="100" t="s">
        <v>743</v>
      </c>
      <c r="B301" s="100" t="s">
        <v>579</v>
      </c>
      <c r="C301" s="101" t="s">
        <v>608</v>
      </c>
      <c r="D301" s="100" t="s">
        <v>600</v>
      </c>
      <c r="E301" s="114">
        <v>44</v>
      </c>
      <c r="F301" s="101"/>
      <c r="G301" s="100" t="s">
        <v>254</v>
      </c>
      <c r="H301" s="100" t="s">
        <v>254</v>
      </c>
      <c r="I301" s="100"/>
      <c r="J301" s="101"/>
      <c r="K301" s="101"/>
      <c r="L301" s="101" t="s">
        <v>609</v>
      </c>
      <c r="M301" s="245">
        <v>543.91</v>
      </c>
      <c r="N301" s="245">
        <f t="shared" si="4"/>
        <v>526.722444</v>
      </c>
      <c r="O301" s="246" t="s">
        <v>1380</v>
      </c>
    </row>
    <row r="302" spans="1:15" s="104" customFormat="1" ht="20.399999999999999" hidden="1" x14ac:dyDescent="0.25">
      <c r="A302" s="121" t="s">
        <v>744</v>
      </c>
      <c r="B302" s="121" t="s">
        <v>427</v>
      </c>
      <c r="C302" s="122" t="s">
        <v>611</v>
      </c>
      <c r="D302" s="121" t="s">
        <v>429</v>
      </c>
      <c r="E302" s="123">
        <v>54</v>
      </c>
      <c r="F302" s="121" t="s">
        <v>253</v>
      </c>
      <c r="G302" s="121" t="s">
        <v>565</v>
      </c>
      <c r="H302" s="121" t="s">
        <v>565</v>
      </c>
      <c r="I302" s="121"/>
      <c r="J302" s="121" t="s">
        <v>416</v>
      </c>
      <c r="K302" s="122"/>
      <c r="L302" s="122" t="s">
        <v>431</v>
      </c>
      <c r="M302" s="102">
        <v>0</v>
      </c>
      <c r="N302" s="245">
        <f t="shared" si="4"/>
        <v>0</v>
      </c>
      <c r="O302" s="104" t="s">
        <v>874</v>
      </c>
    </row>
    <row r="303" spans="1:15" s="104" customFormat="1" ht="20.399999999999999" hidden="1" x14ac:dyDescent="0.25">
      <c r="A303" s="121" t="s">
        <v>745</v>
      </c>
      <c r="B303" s="121" t="s">
        <v>427</v>
      </c>
      <c r="C303" s="122" t="s">
        <v>611</v>
      </c>
      <c r="D303" s="121" t="s">
        <v>443</v>
      </c>
      <c r="E303" s="123">
        <v>54</v>
      </c>
      <c r="F303" s="121" t="s">
        <v>253</v>
      </c>
      <c r="G303" s="121" t="s">
        <v>565</v>
      </c>
      <c r="H303" s="121" t="s">
        <v>565</v>
      </c>
      <c r="I303" s="121"/>
      <c r="J303" s="122"/>
      <c r="K303" s="122"/>
      <c r="L303" s="122" t="s">
        <v>431</v>
      </c>
      <c r="M303" s="102">
        <v>0</v>
      </c>
      <c r="N303" s="245">
        <f t="shared" si="4"/>
        <v>0</v>
      </c>
      <c r="O303" s="104" t="s">
        <v>874</v>
      </c>
    </row>
    <row r="304" spans="1:15" s="104" customFormat="1" ht="20.399999999999999" hidden="1" x14ac:dyDescent="0.25">
      <c r="A304" s="100" t="s">
        <v>746</v>
      </c>
      <c r="B304" s="100" t="s">
        <v>579</v>
      </c>
      <c r="C304" s="101" t="s">
        <v>614</v>
      </c>
      <c r="D304" s="100" t="s">
        <v>581</v>
      </c>
      <c r="E304" s="114">
        <v>54</v>
      </c>
      <c r="F304" s="101"/>
      <c r="G304" s="100" t="s">
        <v>254</v>
      </c>
      <c r="H304" s="100" t="s">
        <v>254</v>
      </c>
      <c r="I304" s="100" t="s">
        <v>255</v>
      </c>
      <c r="J304" s="100" t="s">
        <v>416</v>
      </c>
      <c r="K304" s="101"/>
      <c r="L304" s="101" t="s">
        <v>609</v>
      </c>
      <c r="M304" s="245">
        <v>573.15</v>
      </c>
      <c r="N304" s="245">
        <f t="shared" si="4"/>
        <v>555.03845999999999</v>
      </c>
      <c r="O304" s="246" t="s">
        <v>1381</v>
      </c>
    </row>
    <row r="305" spans="1:15" s="104" customFormat="1" ht="10.199999999999999" hidden="1" x14ac:dyDescent="0.25">
      <c r="A305" s="100" t="s">
        <v>747</v>
      </c>
      <c r="B305" s="100" t="s">
        <v>399</v>
      </c>
      <c r="C305" s="101" t="s">
        <v>594</v>
      </c>
      <c r="D305" s="113" t="s">
        <v>875</v>
      </c>
      <c r="E305" s="114">
        <v>54</v>
      </c>
      <c r="F305" s="101"/>
      <c r="G305" s="100" t="s">
        <v>254</v>
      </c>
      <c r="H305" s="100" t="s">
        <v>254</v>
      </c>
      <c r="I305" s="100"/>
      <c r="J305" s="101"/>
      <c r="K305" s="101"/>
      <c r="L305" s="101" t="s">
        <v>616</v>
      </c>
      <c r="M305" s="245">
        <v>188.3</v>
      </c>
      <c r="N305" s="245">
        <f t="shared" si="4"/>
        <v>182.34972000000002</v>
      </c>
      <c r="O305" s="249" t="s">
        <v>1378</v>
      </c>
    </row>
    <row r="306" spans="1:15" s="104" customFormat="1" ht="10.199999999999999" hidden="1" x14ac:dyDescent="0.25">
      <c r="A306" s="100" t="s">
        <v>748</v>
      </c>
      <c r="B306" s="100" t="s">
        <v>473</v>
      </c>
      <c r="C306" s="101" t="s">
        <v>474</v>
      </c>
      <c r="D306" s="113" t="s">
        <v>877</v>
      </c>
      <c r="E306" s="114">
        <v>54</v>
      </c>
      <c r="F306" s="101"/>
      <c r="G306" s="100" t="s">
        <v>254</v>
      </c>
      <c r="H306" s="100" t="s">
        <v>254</v>
      </c>
      <c r="I306" s="100"/>
      <c r="J306" s="100" t="s">
        <v>416</v>
      </c>
      <c r="K306" s="101"/>
      <c r="L306" s="101" t="s">
        <v>618</v>
      </c>
      <c r="M306" s="245">
        <v>209.34</v>
      </c>
      <c r="N306" s="245">
        <f t="shared" si="4"/>
        <v>202.72485600000002</v>
      </c>
      <c r="O306" s="249" t="s">
        <v>1378</v>
      </c>
    </row>
    <row r="307" spans="1:15" s="104" customFormat="1" ht="20.399999999999999" hidden="1" x14ac:dyDescent="0.25">
      <c r="A307" s="100" t="s">
        <v>749</v>
      </c>
      <c r="B307" s="100" t="s">
        <v>579</v>
      </c>
      <c r="C307" s="101" t="s">
        <v>620</v>
      </c>
      <c r="D307" s="100" t="s">
        <v>581</v>
      </c>
      <c r="E307" s="114">
        <v>54</v>
      </c>
      <c r="F307" s="101"/>
      <c r="G307" s="100" t="s">
        <v>254</v>
      </c>
      <c r="H307" s="100" t="s">
        <v>254</v>
      </c>
      <c r="I307" s="100" t="s">
        <v>255</v>
      </c>
      <c r="J307" s="100" t="s">
        <v>416</v>
      </c>
      <c r="K307" s="100" t="s">
        <v>257</v>
      </c>
      <c r="L307" s="101" t="s">
        <v>609</v>
      </c>
      <c r="M307" s="245">
        <v>573.15</v>
      </c>
      <c r="N307" s="245">
        <f t="shared" si="4"/>
        <v>555.03845999999999</v>
      </c>
      <c r="O307" s="246" t="s">
        <v>1381</v>
      </c>
    </row>
    <row r="308" spans="1:15" s="104" customFormat="1" ht="20.399999999999999" hidden="1" x14ac:dyDescent="0.25">
      <c r="A308" s="127" t="s">
        <v>750</v>
      </c>
      <c r="B308" s="127" t="s">
        <v>517</v>
      </c>
      <c r="C308" s="128" t="s">
        <v>518</v>
      </c>
      <c r="D308" s="127" t="s">
        <v>519</v>
      </c>
      <c r="E308" s="128"/>
      <c r="F308" s="128"/>
      <c r="G308" s="127" t="s">
        <v>520</v>
      </c>
      <c r="H308" s="127" t="s">
        <v>520</v>
      </c>
      <c r="I308" s="127"/>
      <c r="J308" s="128"/>
      <c r="K308" s="128"/>
      <c r="L308" s="128"/>
      <c r="M308" s="102">
        <v>0</v>
      </c>
      <c r="N308" s="245">
        <f t="shared" si="4"/>
        <v>0</v>
      </c>
      <c r="O308" s="104" t="s">
        <v>874</v>
      </c>
    </row>
    <row r="309" spans="1:15" s="104" customFormat="1" ht="20.399999999999999" hidden="1" x14ac:dyDescent="0.25">
      <c r="A309" s="127" t="s">
        <v>751</v>
      </c>
      <c r="B309" s="127" t="s">
        <v>517</v>
      </c>
      <c r="C309" s="128" t="s">
        <v>518</v>
      </c>
      <c r="D309" s="127" t="s">
        <v>519</v>
      </c>
      <c r="E309" s="128"/>
      <c r="F309" s="128"/>
      <c r="G309" s="127" t="s">
        <v>520</v>
      </c>
      <c r="H309" s="127" t="s">
        <v>520</v>
      </c>
      <c r="I309" s="127"/>
      <c r="J309" s="128"/>
      <c r="K309" s="128"/>
      <c r="L309" s="128"/>
      <c r="M309" s="102">
        <v>0</v>
      </c>
      <c r="N309" s="245">
        <f t="shared" si="4"/>
        <v>0</v>
      </c>
      <c r="O309" s="104" t="s">
        <v>874</v>
      </c>
    </row>
    <row r="310" spans="1:15" s="104" customFormat="1" ht="20.399999999999999" hidden="1" x14ac:dyDescent="0.25">
      <c r="A310" s="127" t="s">
        <v>752</v>
      </c>
      <c r="B310" s="127" t="s">
        <v>517</v>
      </c>
      <c r="C310" s="128" t="s">
        <v>518</v>
      </c>
      <c r="D310" s="127" t="s">
        <v>519</v>
      </c>
      <c r="E310" s="128"/>
      <c r="F310" s="128"/>
      <c r="G310" s="127" t="s">
        <v>520</v>
      </c>
      <c r="H310" s="127" t="s">
        <v>520</v>
      </c>
      <c r="I310" s="127"/>
      <c r="J310" s="128"/>
      <c r="K310" s="128"/>
      <c r="L310" s="128"/>
      <c r="M310" s="102">
        <v>0</v>
      </c>
      <c r="N310" s="245">
        <f t="shared" si="4"/>
        <v>0</v>
      </c>
      <c r="O310" s="104" t="s">
        <v>874</v>
      </c>
    </row>
    <row r="311" spans="1:15" s="104" customFormat="1" ht="20.399999999999999" hidden="1" x14ac:dyDescent="0.25">
      <c r="A311" s="127" t="s">
        <v>753</v>
      </c>
      <c r="B311" s="127" t="s">
        <v>517</v>
      </c>
      <c r="C311" s="128" t="s">
        <v>518</v>
      </c>
      <c r="D311" s="127" t="s">
        <v>519</v>
      </c>
      <c r="E311" s="128"/>
      <c r="F311" s="128"/>
      <c r="G311" s="127" t="s">
        <v>520</v>
      </c>
      <c r="H311" s="127" t="s">
        <v>520</v>
      </c>
      <c r="I311" s="127"/>
      <c r="J311" s="128"/>
      <c r="K311" s="128"/>
      <c r="L311" s="128"/>
      <c r="M311" s="102">
        <v>0</v>
      </c>
      <c r="N311" s="245">
        <f t="shared" si="4"/>
        <v>0</v>
      </c>
      <c r="O311" s="104" t="s">
        <v>874</v>
      </c>
    </row>
    <row r="312" spans="1:15" s="104" customFormat="1" ht="20.399999999999999" hidden="1" x14ac:dyDescent="0.25">
      <c r="A312" s="127" t="s">
        <v>754</v>
      </c>
      <c r="B312" s="127" t="s">
        <v>517</v>
      </c>
      <c r="C312" s="128" t="s">
        <v>518</v>
      </c>
      <c r="D312" s="127" t="s">
        <v>519</v>
      </c>
      <c r="E312" s="128"/>
      <c r="F312" s="128"/>
      <c r="G312" s="127" t="s">
        <v>520</v>
      </c>
      <c r="H312" s="127" t="s">
        <v>520</v>
      </c>
      <c r="I312" s="127"/>
      <c r="J312" s="128"/>
      <c r="K312" s="128"/>
      <c r="L312" s="128"/>
      <c r="M312" s="102">
        <v>0</v>
      </c>
      <c r="N312" s="245">
        <f t="shared" si="4"/>
        <v>0</v>
      </c>
      <c r="O312" s="104" t="s">
        <v>874</v>
      </c>
    </row>
    <row r="313" spans="1:15" s="104" customFormat="1" ht="20.399999999999999" hidden="1" x14ac:dyDescent="0.25">
      <c r="A313" s="127" t="s">
        <v>755</v>
      </c>
      <c r="B313" s="127" t="s">
        <v>517</v>
      </c>
      <c r="C313" s="128" t="s">
        <v>518</v>
      </c>
      <c r="D313" s="127" t="s">
        <v>519</v>
      </c>
      <c r="E313" s="128"/>
      <c r="F313" s="128"/>
      <c r="G313" s="127" t="s">
        <v>520</v>
      </c>
      <c r="H313" s="127" t="s">
        <v>520</v>
      </c>
      <c r="I313" s="127"/>
      <c r="J313" s="128"/>
      <c r="K313" s="128"/>
      <c r="L313" s="128"/>
      <c r="M313" s="102">
        <v>0</v>
      </c>
      <c r="N313" s="245">
        <f t="shared" si="4"/>
        <v>0</v>
      </c>
      <c r="O313" s="104" t="s">
        <v>874</v>
      </c>
    </row>
    <row r="314" spans="1:15" s="104" customFormat="1" ht="20.399999999999999" hidden="1" x14ac:dyDescent="0.25">
      <c r="A314" s="127" t="s">
        <v>756</v>
      </c>
      <c r="B314" s="127" t="s">
        <v>517</v>
      </c>
      <c r="C314" s="128" t="s">
        <v>518</v>
      </c>
      <c r="D314" s="127" t="s">
        <v>519</v>
      </c>
      <c r="E314" s="128"/>
      <c r="F314" s="128"/>
      <c r="G314" s="127" t="s">
        <v>520</v>
      </c>
      <c r="H314" s="127" t="s">
        <v>520</v>
      </c>
      <c r="I314" s="127"/>
      <c r="J314" s="128"/>
      <c r="K314" s="128"/>
      <c r="L314" s="128"/>
      <c r="M314" s="102">
        <v>0</v>
      </c>
      <c r="N314" s="245">
        <f t="shared" si="4"/>
        <v>0</v>
      </c>
      <c r="O314" s="104" t="s">
        <v>874</v>
      </c>
    </row>
    <row r="315" spans="1:15" s="104" customFormat="1" ht="20.399999999999999" hidden="1" x14ac:dyDescent="0.25">
      <c r="A315" s="127" t="s">
        <v>757</v>
      </c>
      <c r="B315" s="127" t="s">
        <v>517</v>
      </c>
      <c r="C315" s="128" t="s">
        <v>518</v>
      </c>
      <c r="D315" s="127" t="s">
        <v>519</v>
      </c>
      <c r="E315" s="128"/>
      <c r="F315" s="128"/>
      <c r="G315" s="127" t="s">
        <v>520</v>
      </c>
      <c r="H315" s="127" t="s">
        <v>520</v>
      </c>
      <c r="I315" s="127"/>
      <c r="J315" s="128"/>
      <c r="K315" s="128"/>
      <c r="L315" s="128"/>
      <c r="M315" s="102">
        <v>0</v>
      </c>
      <c r="N315" s="245">
        <f t="shared" si="4"/>
        <v>0</v>
      </c>
      <c r="O315" s="104" t="s">
        <v>874</v>
      </c>
    </row>
    <row r="316" spans="1:15" s="104" customFormat="1" ht="20.399999999999999" hidden="1" x14ac:dyDescent="0.25">
      <c r="A316" s="127" t="s">
        <v>758</v>
      </c>
      <c r="B316" s="127" t="s">
        <v>517</v>
      </c>
      <c r="C316" s="128" t="s">
        <v>518</v>
      </c>
      <c r="D316" s="127" t="s">
        <v>519</v>
      </c>
      <c r="E316" s="128"/>
      <c r="F316" s="128"/>
      <c r="G316" s="127" t="s">
        <v>520</v>
      </c>
      <c r="H316" s="127" t="s">
        <v>520</v>
      </c>
      <c r="I316" s="127"/>
      <c r="J316" s="128"/>
      <c r="K316" s="128"/>
      <c r="L316" s="128"/>
      <c r="M316" s="102">
        <v>0</v>
      </c>
      <c r="N316" s="245">
        <f t="shared" si="4"/>
        <v>0</v>
      </c>
      <c r="O316" s="104" t="s">
        <v>874</v>
      </c>
    </row>
    <row r="317" spans="1:15" s="104" customFormat="1" ht="20.399999999999999" hidden="1" x14ac:dyDescent="0.25">
      <c r="A317" s="127" t="s">
        <v>759</v>
      </c>
      <c r="B317" s="127" t="s">
        <v>517</v>
      </c>
      <c r="C317" s="128" t="s">
        <v>518</v>
      </c>
      <c r="D317" s="127" t="s">
        <v>519</v>
      </c>
      <c r="E317" s="128"/>
      <c r="F317" s="128"/>
      <c r="G317" s="127" t="s">
        <v>520</v>
      </c>
      <c r="H317" s="127" t="s">
        <v>520</v>
      </c>
      <c r="I317" s="127"/>
      <c r="J317" s="128"/>
      <c r="K317" s="128"/>
      <c r="L317" s="128"/>
      <c r="M317" s="102">
        <v>0</v>
      </c>
      <c r="N317" s="245">
        <f t="shared" si="4"/>
        <v>0</v>
      </c>
      <c r="O317" s="104" t="s">
        <v>874</v>
      </c>
    </row>
    <row r="318" spans="1:15" s="104" customFormat="1" ht="20.399999999999999" hidden="1" x14ac:dyDescent="0.25">
      <c r="A318" s="127" t="s">
        <v>760</v>
      </c>
      <c r="B318" s="127" t="s">
        <v>517</v>
      </c>
      <c r="C318" s="128" t="s">
        <v>518</v>
      </c>
      <c r="D318" s="127" t="s">
        <v>519</v>
      </c>
      <c r="E318" s="128"/>
      <c r="F318" s="128"/>
      <c r="G318" s="127" t="s">
        <v>520</v>
      </c>
      <c r="H318" s="127" t="s">
        <v>520</v>
      </c>
      <c r="I318" s="127"/>
      <c r="J318" s="128"/>
      <c r="K318" s="128"/>
      <c r="L318" s="128"/>
      <c r="M318" s="102">
        <v>0</v>
      </c>
      <c r="N318" s="245">
        <f t="shared" si="4"/>
        <v>0</v>
      </c>
      <c r="O318" s="104" t="s">
        <v>874</v>
      </c>
    </row>
    <row r="319" spans="1:15" s="104" customFormat="1" ht="20.399999999999999" hidden="1" x14ac:dyDescent="0.25">
      <c r="A319" s="127" t="s">
        <v>761</v>
      </c>
      <c r="B319" s="127" t="s">
        <v>517</v>
      </c>
      <c r="C319" s="128" t="s">
        <v>518</v>
      </c>
      <c r="D319" s="127" t="s">
        <v>519</v>
      </c>
      <c r="E319" s="128"/>
      <c r="F319" s="128"/>
      <c r="G319" s="127" t="s">
        <v>520</v>
      </c>
      <c r="H319" s="127" t="s">
        <v>520</v>
      </c>
      <c r="I319" s="127"/>
      <c r="J319" s="128"/>
      <c r="K319" s="128"/>
      <c r="L319" s="128"/>
      <c r="M319" s="102">
        <v>0</v>
      </c>
      <c r="N319" s="245">
        <f t="shared" si="4"/>
        <v>0</v>
      </c>
      <c r="O319" s="104" t="s">
        <v>874</v>
      </c>
    </row>
    <row r="320" spans="1:15" s="104" customFormat="1" ht="20.399999999999999" hidden="1" x14ac:dyDescent="0.25">
      <c r="A320" s="127" t="s">
        <v>762</v>
      </c>
      <c r="B320" s="127" t="s">
        <v>517</v>
      </c>
      <c r="C320" s="128" t="s">
        <v>518</v>
      </c>
      <c r="D320" s="127" t="s">
        <v>519</v>
      </c>
      <c r="E320" s="128"/>
      <c r="F320" s="128"/>
      <c r="G320" s="127" t="s">
        <v>520</v>
      </c>
      <c r="H320" s="127" t="s">
        <v>520</v>
      </c>
      <c r="I320" s="127"/>
      <c r="J320" s="128"/>
      <c r="K320" s="128"/>
      <c r="L320" s="128"/>
      <c r="M320" s="102">
        <v>0</v>
      </c>
      <c r="N320" s="245">
        <f t="shared" si="4"/>
        <v>0</v>
      </c>
      <c r="O320" s="104" t="s">
        <v>874</v>
      </c>
    </row>
    <row r="321" spans="1:15" s="104" customFormat="1" ht="20.399999999999999" hidden="1" x14ac:dyDescent="0.25">
      <c r="A321" s="127" t="s">
        <v>763</v>
      </c>
      <c r="B321" s="127" t="s">
        <v>517</v>
      </c>
      <c r="C321" s="128" t="s">
        <v>518</v>
      </c>
      <c r="D321" s="127" t="s">
        <v>519</v>
      </c>
      <c r="E321" s="128"/>
      <c r="F321" s="128"/>
      <c r="G321" s="127" t="s">
        <v>520</v>
      </c>
      <c r="H321" s="127" t="s">
        <v>520</v>
      </c>
      <c r="I321" s="127"/>
      <c r="J321" s="128"/>
      <c r="K321" s="128"/>
      <c r="L321" s="128"/>
      <c r="M321" s="102">
        <v>0</v>
      </c>
      <c r="N321" s="245">
        <f t="shared" si="4"/>
        <v>0</v>
      </c>
      <c r="O321" s="104" t="s">
        <v>874</v>
      </c>
    </row>
    <row r="322" spans="1:15" s="104" customFormat="1" ht="20.399999999999999" hidden="1" x14ac:dyDescent="0.25">
      <c r="A322" s="115" t="s">
        <v>764</v>
      </c>
      <c r="B322" s="115" t="s">
        <v>403</v>
      </c>
      <c r="C322" s="116" t="s">
        <v>765</v>
      </c>
      <c r="D322" s="117" t="s">
        <v>844</v>
      </c>
      <c r="E322" s="115" t="s">
        <v>405</v>
      </c>
      <c r="F322" s="116"/>
      <c r="G322" s="115" t="s">
        <v>414</v>
      </c>
      <c r="H322" s="115" t="s">
        <v>415</v>
      </c>
      <c r="I322" s="115"/>
      <c r="J322" s="116"/>
      <c r="K322" s="116"/>
      <c r="L322" s="116" t="s">
        <v>766</v>
      </c>
      <c r="M322" s="102">
        <v>0</v>
      </c>
      <c r="N322" s="245">
        <f t="shared" si="4"/>
        <v>0</v>
      </c>
      <c r="O322" s="104" t="s">
        <v>874</v>
      </c>
    </row>
    <row r="323" spans="1:15" s="104" customFormat="1" ht="20.399999999999999" hidden="1" x14ac:dyDescent="0.25">
      <c r="A323" s="115" t="s">
        <v>767</v>
      </c>
      <c r="B323" s="115" t="s">
        <v>403</v>
      </c>
      <c r="C323" s="116" t="s">
        <v>768</v>
      </c>
      <c r="D323" s="117" t="s">
        <v>844</v>
      </c>
      <c r="E323" s="115" t="s">
        <v>405</v>
      </c>
      <c r="F323" s="116"/>
      <c r="G323" s="115" t="s">
        <v>414</v>
      </c>
      <c r="H323" s="115" t="s">
        <v>415</v>
      </c>
      <c r="I323" s="115"/>
      <c r="J323" s="116"/>
      <c r="K323" s="116"/>
      <c r="L323" s="116" t="s">
        <v>766</v>
      </c>
      <c r="M323" s="102">
        <v>0</v>
      </c>
      <c r="N323" s="245">
        <f t="shared" si="4"/>
        <v>0</v>
      </c>
      <c r="O323" s="104" t="s">
        <v>874</v>
      </c>
    </row>
    <row r="324" spans="1:15" s="104" customFormat="1" ht="10.199999999999999" hidden="1" x14ac:dyDescent="0.25">
      <c r="A324" s="118" t="s">
        <v>769</v>
      </c>
      <c r="B324" s="118" t="s">
        <v>558</v>
      </c>
      <c r="C324" s="119" t="s">
        <v>559</v>
      </c>
      <c r="D324" s="118" t="s">
        <v>560</v>
      </c>
      <c r="E324" s="118" t="s">
        <v>413</v>
      </c>
      <c r="F324" s="118" t="s">
        <v>253</v>
      </c>
      <c r="G324" s="118" t="s">
        <v>414</v>
      </c>
      <c r="H324" s="118" t="s">
        <v>415</v>
      </c>
      <c r="I324" s="118"/>
      <c r="J324" s="118" t="s">
        <v>416</v>
      </c>
      <c r="K324" s="118" t="s">
        <v>257</v>
      </c>
      <c r="L324" s="119" t="s">
        <v>561</v>
      </c>
      <c r="M324" s="102">
        <v>0</v>
      </c>
      <c r="N324" s="245">
        <f t="shared" si="4"/>
        <v>0</v>
      </c>
      <c r="O324" s="104" t="s">
        <v>874</v>
      </c>
    </row>
    <row r="325" spans="1:15" s="104" customFormat="1" ht="10.199999999999999" hidden="1" x14ac:dyDescent="0.25">
      <c r="A325" s="118" t="s">
        <v>770</v>
      </c>
      <c r="B325" s="118" t="s">
        <v>558</v>
      </c>
      <c r="C325" s="119" t="s">
        <v>559</v>
      </c>
      <c r="D325" s="118" t="s">
        <v>560</v>
      </c>
      <c r="E325" s="118" t="s">
        <v>413</v>
      </c>
      <c r="F325" s="118" t="s">
        <v>253</v>
      </c>
      <c r="G325" s="118" t="s">
        <v>414</v>
      </c>
      <c r="H325" s="118" t="s">
        <v>415</v>
      </c>
      <c r="I325" s="118"/>
      <c r="J325" s="118" t="s">
        <v>416</v>
      </c>
      <c r="K325" s="118" t="s">
        <v>257</v>
      </c>
      <c r="L325" s="119" t="s">
        <v>561</v>
      </c>
      <c r="M325" s="102">
        <v>0</v>
      </c>
      <c r="N325" s="245">
        <f t="shared" si="4"/>
        <v>0</v>
      </c>
      <c r="O325" s="104" t="s">
        <v>874</v>
      </c>
    </row>
    <row r="326" spans="1:15" s="104" customFormat="1" ht="20.399999999999999" hidden="1" x14ac:dyDescent="0.25">
      <c r="A326" s="121" t="s">
        <v>771</v>
      </c>
      <c r="B326" s="121" t="s">
        <v>427</v>
      </c>
      <c r="C326" s="122" t="s">
        <v>564</v>
      </c>
      <c r="D326" s="121" t="s">
        <v>429</v>
      </c>
      <c r="E326" s="123">
        <v>54</v>
      </c>
      <c r="F326" s="121" t="s">
        <v>253</v>
      </c>
      <c r="G326" s="121" t="s">
        <v>565</v>
      </c>
      <c r="H326" s="121" t="s">
        <v>565</v>
      </c>
      <c r="I326" s="121"/>
      <c r="J326" s="121" t="s">
        <v>416</v>
      </c>
      <c r="K326" s="122"/>
      <c r="L326" s="122" t="s">
        <v>431</v>
      </c>
      <c r="M326" s="102">
        <v>0</v>
      </c>
      <c r="N326" s="245">
        <f t="shared" si="4"/>
        <v>0</v>
      </c>
      <c r="O326" s="104" t="s">
        <v>874</v>
      </c>
    </row>
    <row r="327" spans="1:15" s="104" customFormat="1" ht="20.399999999999999" hidden="1" x14ac:dyDescent="0.25">
      <c r="A327" s="121" t="s">
        <v>772</v>
      </c>
      <c r="B327" s="121" t="s">
        <v>427</v>
      </c>
      <c r="C327" s="122" t="s">
        <v>564</v>
      </c>
      <c r="D327" s="121" t="s">
        <v>429</v>
      </c>
      <c r="E327" s="123">
        <v>54</v>
      </c>
      <c r="F327" s="121" t="s">
        <v>253</v>
      </c>
      <c r="G327" s="121" t="s">
        <v>565</v>
      </c>
      <c r="H327" s="121" t="s">
        <v>565</v>
      </c>
      <c r="I327" s="121"/>
      <c r="J327" s="121" t="s">
        <v>416</v>
      </c>
      <c r="K327" s="122"/>
      <c r="L327" s="122" t="s">
        <v>431</v>
      </c>
      <c r="M327" s="102">
        <v>0</v>
      </c>
      <c r="N327" s="245">
        <f t="shared" si="4"/>
        <v>0</v>
      </c>
      <c r="O327" s="104" t="s">
        <v>874</v>
      </c>
    </row>
    <row r="328" spans="1:15" s="104" customFormat="1" ht="20.399999999999999" hidden="1" x14ac:dyDescent="0.25">
      <c r="A328" s="121" t="s">
        <v>773</v>
      </c>
      <c r="B328" s="121" t="s">
        <v>427</v>
      </c>
      <c r="C328" s="122" t="s">
        <v>564</v>
      </c>
      <c r="D328" s="121" t="s">
        <v>429</v>
      </c>
      <c r="E328" s="123">
        <v>54</v>
      </c>
      <c r="F328" s="121" t="s">
        <v>253</v>
      </c>
      <c r="G328" s="121" t="s">
        <v>565</v>
      </c>
      <c r="H328" s="121" t="s">
        <v>565</v>
      </c>
      <c r="I328" s="121"/>
      <c r="J328" s="121" t="s">
        <v>416</v>
      </c>
      <c r="K328" s="122"/>
      <c r="L328" s="122" t="s">
        <v>431</v>
      </c>
      <c r="M328" s="102">
        <v>0</v>
      </c>
      <c r="N328" s="245">
        <f t="shared" si="4"/>
        <v>0</v>
      </c>
      <c r="O328" s="104" t="s">
        <v>874</v>
      </c>
    </row>
    <row r="329" spans="1:15" s="104" customFormat="1" ht="20.399999999999999" hidden="1" x14ac:dyDescent="0.25">
      <c r="A329" s="121" t="s">
        <v>774</v>
      </c>
      <c r="B329" s="121" t="s">
        <v>427</v>
      </c>
      <c r="C329" s="122" t="s">
        <v>564</v>
      </c>
      <c r="D329" s="121" t="s">
        <v>429</v>
      </c>
      <c r="E329" s="123">
        <v>54</v>
      </c>
      <c r="F329" s="121" t="s">
        <v>253</v>
      </c>
      <c r="G329" s="121" t="s">
        <v>565</v>
      </c>
      <c r="H329" s="121" t="s">
        <v>565</v>
      </c>
      <c r="I329" s="121"/>
      <c r="J329" s="121" t="s">
        <v>416</v>
      </c>
      <c r="K329" s="122"/>
      <c r="L329" s="122" t="s">
        <v>431</v>
      </c>
      <c r="M329" s="102">
        <v>0</v>
      </c>
      <c r="N329" s="245">
        <f t="shared" si="4"/>
        <v>0</v>
      </c>
      <c r="O329" s="104" t="s">
        <v>874</v>
      </c>
    </row>
    <row r="330" spans="1:15" s="104" customFormat="1" ht="20.399999999999999" hidden="1" x14ac:dyDescent="0.25">
      <c r="A330" s="121" t="s">
        <v>775</v>
      </c>
      <c r="B330" s="121" t="s">
        <v>427</v>
      </c>
      <c r="C330" s="122" t="s">
        <v>570</v>
      </c>
      <c r="D330" s="121" t="s">
        <v>429</v>
      </c>
      <c r="E330" s="123">
        <v>54</v>
      </c>
      <c r="F330" s="121" t="s">
        <v>253</v>
      </c>
      <c r="G330" s="121" t="s">
        <v>565</v>
      </c>
      <c r="H330" s="121" t="s">
        <v>565</v>
      </c>
      <c r="I330" s="121"/>
      <c r="J330" s="121" t="s">
        <v>416</v>
      </c>
      <c r="K330" s="122"/>
      <c r="L330" s="122" t="s">
        <v>431</v>
      </c>
      <c r="M330" s="102">
        <v>0</v>
      </c>
      <c r="N330" s="245">
        <f t="shared" si="4"/>
        <v>0</v>
      </c>
      <c r="O330" s="104" t="s">
        <v>874</v>
      </c>
    </row>
    <row r="331" spans="1:15" s="104" customFormat="1" ht="20.399999999999999" hidden="1" x14ac:dyDescent="0.25">
      <c r="A331" s="121" t="s">
        <v>776</v>
      </c>
      <c r="B331" s="121" t="s">
        <v>427</v>
      </c>
      <c r="C331" s="122" t="s">
        <v>570</v>
      </c>
      <c r="D331" s="121" t="s">
        <v>429</v>
      </c>
      <c r="E331" s="123">
        <v>54</v>
      </c>
      <c r="F331" s="121" t="s">
        <v>253</v>
      </c>
      <c r="G331" s="121" t="s">
        <v>565</v>
      </c>
      <c r="H331" s="121" t="s">
        <v>565</v>
      </c>
      <c r="I331" s="121"/>
      <c r="J331" s="121" t="s">
        <v>416</v>
      </c>
      <c r="K331" s="122"/>
      <c r="L331" s="122" t="s">
        <v>431</v>
      </c>
      <c r="M331" s="102">
        <v>0</v>
      </c>
      <c r="N331" s="245">
        <f t="shared" si="4"/>
        <v>0</v>
      </c>
      <c r="O331" s="104" t="s">
        <v>874</v>
      </c>
    </row>
    <row r="332" spans="1:15" s="104" customFormat="1" ht="20.399999999999999" hidden="1" x14ac:dyDescent="0.25">
      <c r="A332" s="121" t="s">
        <v>777</v>
      </c>
      <c r="B332" s="121" t="s">
        <v>427</v>
      </c>
      <c r="C332" s="122" t="s">
        <v>570</v>
      </c>
      <c r="D332" s="121" t="s">
        <v>429</v>
      </c>
      <c r="E332" s="123">
        <v>54</v>
      </c>
      <c r="F332" s="121" t="s">
        <v>253</v>
      </c>
      <c r="G332" s="121" t="s">
        <v>565</v>
      </c>
      <c r="H332" s="121" t="s">
        <v>565</v>
      </c>
      <c r="I332" s="121"/>
      <c r="J332" s="121" t="s">
        <v>416</v>
      </c>
      <c r="K332" s="122"/>
      <c r="L332" s="122" t="s">
        <v>431</v>
      </c>
      <c r="M332" s="102">
        <v>0</v>
      </c>
      <c r="N332" s="245">
        <f t="shared" si="4"/>
        <v>0</v>
      </c>
      <c r="O332" s="104" t="s">
        <v>874</v>
      </c>
    </row>
    <row r="333" spans="1:15" s="104" customFormat="1" ht="20.399999999999999" hidden="1" x14ac:dyDescent="0.25">
      <c r="A333" s="121" t="s">
        <v>778</v>
      </c>
      <c r="B333" s="121" t="s">
        <v>427</v>
      </c>
      <c r="C333" s="122" t="s">
        <v>574</v>
      </c>
      <c r="D333" s="121" t="s">
        <v>429</v>
      </c>
      <c r="E333" s="123">
        <v>54</v>
      </c>
      <c r="F333" s="121" t="s">
        <v>253</v>
      </c>
      <c r="G333" s="121" t="s">
        <v>565</v>
      </c>
      <c r="H333" s="121" t="s">
        <v>565</v>
      </c>
      <c r="I333" s="121"/>
      <c r="J333" s="121" t="s">
        <v>416</v>
      </c>
      <c r="K333" s="122"/>
      <c r="L333" s="122" t="s">
        <v>575</v>
      </c>
      <c r="M333" s="102">
        <v>0</v>
      </c>
      <c r="N333" s="245">
        <f t="shared" ref="N333:N378" si="5">SUM(M333)*0.9684</f>
        <v>0</v>
      </c>
      <c r="O333" s="104" t="s">
        <v>874</v>
      </c>
    </row>
    <row r="334" spans="1:15" s="104" customFormat="1" ht="20.399999999999999" hidden="1" x14ac:dyDescent="0.25">
      <c r="A334" s="121" t="s">
        <v>779</v>
      </c>
      <c r="B334" s="121" t="s">
        <v>427</v>
      </c>
      <c r="C334" s="122" t="s">
        <v>574</v>
      </c>
      <c r="D334" s="121" t="s">
        <v>429</v>
      </c>
      <c r="E334" s="123">
        <v>54</v>
      </c>
      <c r="F334" s="121" t="s">
        <v>253</v>
      </c>
      <c r="G334" s="121" t="s">
        <v>565</v>
      </c>
      <c r="H334" s="121" t="s">
        <v>565</v>
      </c>
      <c r="I334" s="121"/>
      <c r="J334" s="121" t="s">
        <v>416</v>
      </c>
      <c r="K334" s="122"/>
      <c r="L334" s="122" t="s">
        <v>575</v>
      </c>
      <c r="M334" s="102">
        <v>0</v>
      </c>
      <c r="N334" s="245">
        <f t="shared" si="5"/>
        <v>0</v>
      </c>
      <c r="O334" s="104" t="s">
        <v>874</v>
      </c>
    </row>
    <row r="335" spans="1:15" s="104" customFormat="1" ht="20.399999999999999" hidden="1" x14ac:dyDescent="0.25">
      <c r="A335" s="121" t="s">
        <v>780</v>
      </c>
      <c r="B335" s="121" t="s">
        <v>427</v>
      </c>
      <c r="C335" s="122" t="s">
        <v>574</v>
      </c>
      <c r="D335" s="121" t="s">
        <v>429</v>
      </c>
      <c r="E335" s="123">
        <v>54</v>
      </c>
      <c r="F335" s="121" t="s">
        <v>253</v>
      </c>
      <c r="G335" s="121" t="s">
        <v>565</v>
      </c>
      <c r="H335" s="121" t="s">
        <v>565</v>
      </c>
      <c r="I335" s="121"/>
      <c r="J335" s="121" t="s">
        <v>416</v>
      </c>
      <c r="K335" s="122"/>
      <c r="L335" s="122" t="s">
        <v>575</v>
      </c>
      <c r="M335" s="102">
        <v>0</v>
      </c>
      <c r="N335" s="245">
        <f t="shared" si="5"/>
        <v>0</v>
      </c>
      <c r="O335" s="104" t="s">
        <v>874</v>
      </c>
    </row>
    <row r="336" spans="1:15" s="104" customFormat="1" ht="20.399999999999999" hidden="1" x14ac:dyDescent="0.25">
      <c r="A336" s="100" t="s">
        <v>781</v>
      </c>
      <c r="B336" s="100" t="s">
        <v>579</v>
      </c>
      <c r="C336" s="101" t="s">
        <v>580</v>
      </c>
      <c r="D336" s="100" t="s">
        <v>581</v>
      </c>
      <c r="E336" s="114">
        <v>54</v>
      </c>
      <c r="F336" s="101"/>
      <c r="G336" s="100" t="s">
        <v>254</v>
      </c>
      <c r="H336" s="100" t="s">
        <v>254</v>
      </c>
      <c r="I336" s="100" t="s">
        <v>255</v>
      </c>
      <c r="J336" s="100" t="s">
        <v>256</v>
      </c>
      <c r="K336" s="101"/>
      <c r="L336" s="101" t="s">
        <v>582</v>
      </c>
      <c r="M336" s="245">
        <v>609.07000000000005</v>
      </c>
      <c r="N336" s="245">
        <f t="shared" si="5"/>
        <v>589.82338800000002</v>
      </c>
      <c r="O336" s="246" t="s">
        <v>1381</v>
      </c>
    </row>
    <row r="337" spans="1:15" s="104" customFormat="1" ht="10.199999999999999" hidden="1" x14ac:dyDescent="0.25">
      <c r="A337" s="100" t="s">
        <v>782</v>
      </c>
      <c r="B337" s="100" t="s">
        <v>473</v>
      </c>
      <c r="C337" s="101" t="s">
        <v>474</v>
      </c>
      <c r="D337" s="113" t="s">
        <v>877</v>
      </c>
      <c r="E337" s="114">
        <v>54</v>
      </c>
      <c r="F337" s="101"/>
      <c r="G337" s="100" t="s">
        <v>254</v>
      </c>
      <c r="H337" s="100" t="s">
        <v>254</v>
      </c>
      <c r="I337" s="100"/>
      <c r="J337" s="100" t="s">
        <v>416</v>
      </c>
      <c r="K337" s="101"/>
      <c r="L337" s="101" t="s">
        <v>584</v>
      </c>
      <c r="M337" s="245">
        <v>209.34</v>
      </c>
      <c r="N337" s="245">
        <f t="shared" si="5"/>
        <v>202.72485600000002</v>
      </c>
      <c r="O337" s="249" t="s">
        <v>1378</v>
      </c>
    </row>
    <row r="338" spans="1:15" s="104" customFormat="1" ht="20.399999999999999" hidden="1" x14ac:dyDescent="0.25">
      <c r="A338" s="100" t="s">
        <v>783</v>
      </c>
      <c r="B338" s="100" t="s">
        <v>586</v>
      </c>
      <c r="C338" s="101" t="s">
        <v>435</v>
      </c>
      <c r="D338" s="100" t="s">
        <v>587</v>
      </c>
      <c r="E338" s="114">
        <v>44</v>
      </c>
      <c r="F338" s="101"/>
      <c r="G338" s="100" t="s">
        <v>254</v>
      </c>
      <c r="H338" s="100" t="s">
        <v>254</v>
      </c>
      <c r="I338" s="100"/>
      <c r="J338" s="101"/>
      <c r="K338" s="101"/>
      <c r="L338" s="101" t="s">
        <v>588</v>
      </c>
      <c r="M338" s="245">
        <v>543.91</v>
      </c>
      <c r="N338" s="245">
        <f t="shared" si="5"/>
        <v>526.722444</v>
      </c>
      <c r="O338" s="246" t="s">
        <v>1380</v>
      </c>
    </row>
    <row r="339" spans="1:15" s="104" customFormat="1" ht="20.399999999999999" hidden="1" x14ac:dyDescent="0.25">
      <c r="A339" s="100" t="s">
        <v>784</v>
      </c>
      <c r="B339" s="100" t="s">
        <v>579</v>
      </c>
      <c r="C339" s="101" t="s">
        <v>590</v>
      </c>
      <c r="D339" s="100" t="s">
        <v>581</v>
      </c>
      <c r="E339" s="114">
        <v>54</v>
      </c>
      <c r="F339" s="101"/>
      <c r="G339" s="100" t="s">
        <v>254</v>
      </c>
      <c r="H339" s="100" t="s">
        <v>254</v>
      </c>
      <c r="I339" s="100" t="s">
        <v>255</v>
      </c>
      <c r="J339" s="100" t="s">
        <v>416</v>
      </c>
      <c r="K339" s="100" t="s">
        <v>257</v>
      </c>
      <c r="L339" s="101" t="s">
        <v>588</v>
      </c>
      <c r="M339" s="245">
        <v>573.15</v>
      </c>
      <c r="N339" s="245">
        <f t="shared" si="5"/>
        <v>555.03845999999999</v>
      </c>
      <c r="O339" s="246" t="s">
        <v>1381</v>
      </c>
    </row>
    <row r="340" spans="1:15" s="104" customFormat="1" ht="20.399999999999999" hidden="1" x14ac:dyDescent="0.25">
      <c r="A340" s="100" t="s">
        <v>785</v>
      </c>
      <c r="B340" s="100" t="s">
        <v>579</v>
      </c>
      <c r="C340" s="101" t="s">
        <v>592</v>
      </c>
      <c r="D340" s="100" t="s">
        <v>587</v>
      </c>
      <c r="E340" s="114">
        <v>54</v>
      </c>
      <c r="F340" s="101"/>
      <c r="G340" s="100" t="s">
        <v>254</v>
      </c>
      <c r="H340" s="100" t="s">
        <v>254</v>
      </c>
      <c r="I340" s="100"/>
      <c r="J340" s="100" t="s">
        <v>256</v>
      </c>
      <c r="K340" s="101"/>
      <c r="L340" s="101" t="s">
        <v>588</v>
      </c>
      <c r="M340" s="245">
        <v>583.63</v>
      </c>
      <c r="N340" s="245">
        <f t="shared" si="5"/>
        <v>565.18729200000007</v>
      </c>
      <c r="O340" s="246" t="s">
        <v>1381</v>
      </c>
    </row>
    <row r="341" spans="1:15" s="104" customFormat="1" ht="10.199999999999999" hidden="1" x14ac:dyDescent="0.25">
      <c r="A341" s="100" t="s">
        <v>786</v>
      </c>
      <c r="B341" s="100" t="s">
        <v>399</v>
      </c>
      <c r="C341" s="101" t="s">
        <v>594</v>
      </c>
      <c r="D341" s="113" t="s">
        <v>875</v>
      </c>
      <c r="E341" s="114">
        <v>54</v>
      </c>
      <c r="F341" s="101"/>
      <c r="G341" s="100" t="s">
        <v>254</v>
      </c>
      <c r="H341" s="100" t="s">
        <v>254</v>
      </c>
      <c r="I341" s="100"/>
      <c r="J341" s="101"/>
      <c r="K341" s="101"/>
      <c r="L341" s="101" t="s">
        <v>595</v>
      </c>
      <c r="M341" s="245">
        <v>188.3</v>
      </c>
      <c r="N341" s="245">
        <f t="shared" si="5"/>
        <v>182.34972000000002</v>
      </c>
      <c r="O341" s="249" t="s">
        <v>1378</v>
      </c>
    </row>
    <row r="342" spans="1:15" s="104" customFormat="1" ht="20.399999999999999" hidden="1" x14ac:dyDescent="0.25">
      <c r="A342" s="121" t="s">
        <v>787</v>
      </c>
      <c r="B342" s="121" t="s">
        <v>427</v>
      </c>
      <c r="C342" s="122" t="s">
        <v>597</v>
      </c>
      <c r="D342" s="121" t="s">
        <v>429</v>
      </c>
      <c r="E342" s="123">
        <v>54</v>
      </c>
      <c r="F342" s="121" t="s">
        <v>253</v>
      </c>
      <c r="G342" s="121" t="s">
        <v>565</v>
      </c>
      <c r="H342" s="121" t="s">
        <v>565</v>
      </c>
      <c r="I342" s="121"/>
      <c r="J342" s="121" t="s">
        <v>598</v>
      </c>
      <c r="K342" s="122"/>
      <c r="L342" s="122" t="s">
        <v>431</v>
      </c>
      <c r="M342" s="102">
        <v>0</v>
      </c>
      <c r="N342" s="245">
        <f t="shared" si="5"/>
        <v>0</v>
      </c>
      <c r="O342" s="104" t="s">
        <v>874</v>
      </c>
    </row>
    <row r="343" spans="1:15" s="104" customFormat="1" ht="20.399999999999999" hidden="1" x14ac:dyDescent="0.25">
      <c r="A343" s="100" t="s">
        <v>788</v>
      </c>
      <c r="B343" s="100" t="s">
        <v>579</v>
      </c>
      <c r="C343" s="101" t="s">
        <v>580</v>
      </c>
      <c r="D343" s="100" t="s">
        <v>600</v>
      </c>
      <c r="E343" s="114">
        <v>44</v>
      </c>
      <c r="F343" s="101"/>
      <c r="G343" s="100" t="s">
        <v>254</v>
      </c>
      <c r="H343" s="100" t="s">
        <v>254</v>
      </c>
      <c r="I343" s="100" t="s">
        <v>255</v>
      </c>
      <c r="J343" s="101"/>
      <c r="K343" s="101"/>
      <c r="L343" s="101" t="s">
        <v>601</v>
      </c>
      <c r="M343" s="245">
        <v>543.91</v>
      </c>
      <c r="N343" s="245">
        <f t="shared" si="5"/>
        <v>526.722444</v>
      </c>
      <c r="O343" s="246" t="s">
        <v>1380</v>
      </c>
    </row>
    <row r="344" spans="1:15" s="104" customFormat="1" ht="20.399999999999999" hidden="1" x14ac:dyDescent="0.25">
      <c r="A344" s="100" t="s">
        <v>789</v>
      </c>
      <c r="B344" s="100" t="s">
        <v>362</v>
      </c>
      <c r="C344" s="101" t="s">
        <v>603</v>
      </c>
      <c r="D344" s="100" t="s">
        <v>604</v>
      </c>
      <c r="E344" s="114">
        <v>54</v>
      </c>
      <c r="F344" s="100" t="s">
        <v>253</v>
      </c>
      <c r="G344" s="100" t="s">
        <v>254</v>
      </c>
      <c r="H344" s="100" t="s">
        <v>254</v>
      </c>
      <c r="I344" s="100"/>
      <c r="J344" s="100" t="s">
        <v>416</v>
      </c>
      <c r="K344" s="101"/>
      <c r="L344" s="101" t="s">
        <v>605</v>
      </c>
      <c r="M344" s="245">
        <v>487.33</v>
      </c>
      <c r="N344" s="245">
        <f t="shared" si="5"/>
        <v>471.93037199999998</v>
      </c>
      <c r="O344" s="246" t="s">
        <v>1379</v>
      </c>
    </row>
    <row r="345" spans="1:15" s="104" customFormat="1" ht="20.399999999999999" hidden="1" x14ac:dyDescent="0.25">
      <c r="A345" s="100" t="s">
        <v>790</v>
      </c>
      <c r="B345" s="100" t="s">
        <v>362</v>
      </c>
      <c r="C345" s="101" t="s">
        <v>603</v>
      </c>
      <c r="D345" s="100" t="s">
        <v>604</v>
      </c>
      <c r="E345" s="114">
        <v>54</v>
      </c>
      <c r="F345" s="100" t="s">
        <v>253</v>
      </c>
      <c r="G345" s="100" t="s">
        <v>254</v>
      </c>
      <c r="H345" s="100" t="s">
        <v>254</v>
      </c>
      <c r="I345" s="100"/>
      <c r="J345" s="100" t="s">
        <v>416</v>
      </c>
      <c r="K345" s="101"/>
      <c r="L345" s="101" t="s">
        <v>605</v>
      </c>
      <c r="M345" s="245">
        <v>487.33</v>
      </c>
      <c r="N345" s="245">
        <f t="shared" si="5"/>
        <v>471.93037199999998</v>
      </c>
      <c r="O345" s="246" t="s">
        <v>1379</v>
      </c>
    </row>
    <row r="346" spans="1:15" s="104" customFormat="1" ht="20.399999999999999" hidden="1" x14ac:dyDescent="0.25">
      <c r="A346" s="100" t="s">
        <v>791</v>
      </c>
      <c r="B346" s="100" t="s">
        <v>579</v>
      </c>
      <c r="C346" s="101" t="s">
        <v>608</v>
      </c>
      <c r="D346" s="100" t="s">
        <v>600</v>
      </c>
      <c r="E346" s="114">
        <v>44</v>
      </c>
      <c r="F346" s="101"/>
      <c r="G346" s="100" t="s">
        <v>254</v>
      </c>
      <c r="H346" s="100" t="s">
        <v>254</v>
      </c>
      <c r="I346" s="100"/>
      <c r="J346" s="101"/>
      <c r="K346" s="101"/>
      <c r="L346" s="101" t="s">
        <v>609</v>
      </c>
      <c r="M346" s="245">
        <v>543.91</v>
      </c>
      <c r="N346" s="245">
        <f t="shared" si="5"/>
        <v>526.722444</v>
      </c>
      <c r="O346" s="246" t="s">
        <v>1380</v>
      </c>
    </row>
    <row r="347" spans="1:15" s="104" customFormat="1" ht="11.4" hidden="1" customHeight="1" x14ac:dyDescent="0.25">
      <c r="A347" s="121" t="s">
        <v>792</v>
      </c>
      <c r="B347" s="121" t="s">
        <v>427</v>
      </c>
      <c r="C347" s="122" t="s">
        <v>611</v>
      </c>
      <c r="D347" s="121" t="s">
        <v>429</v>
      </c>
      <c r="E347" s="123">
        <v>54</v>
      </c>
      <c r="F347" s="121" t="s">
        <v>253</v>
      </c>
      <c r="G347" s="121" t="s">
        <v>565</v>
      </c>
      <c r="H347" s="121" t="s">
        <v>565</v>
      </c>
      <c r="I347" s="121"/>
      <c r="J347" s="121" t="s">
        <v>416</v>
      </c>
      <c r="K347" s="122"/>
      <c r="L347" s="122" t="s">
        <v>431</v>
      </c>
      <c r="M347" s="102">
        <v>0</v>
      </c>
      <c r="N347" s="245">
        <f t="shared" si="5"/>
        <v>0</v>
      </c>
      <c r="O347" s="104" t="s">
        <v>874</v>
      </c>
    </row>
    <row r="348" spans="1:15" s="104" customFormat="1" ht="11.4" hidden="1" customHeight="1" x14ac:dyDescent="0.25">
      <c r="A348" s="121" t="s">
        <v>793</v>
      </c>
      <c r="B348" s="121" t="s">
        <v>427</v>
      </c>
      <c r="C348" s="122" t="s">
        <v>611</v>
      </c>
      <c r="D348" s="121" t="s">
        <v>443</v>
      </c>
      <c r="E348" s="123">
        <v>54</v>
      </c>
      <c r="F348" s="121" t="s">
        <v>253</v>
      </c>
      <c r="G348" s="121" t="s">
        <v>565</v>
      </c>
      <c r="H348" s="121" t="s">
        <v>565</v>
      </c>
      <c r="I348" s="121"/>
      <c r="J348" s="122"/>
      <c r="K348" s="122"/>
      <c r="L348" s="122" t="s">
        <v>431</v>
      </c>
      <c r="M348" s="102">
        <v>0</v>
      </c>
      <c r="N348" s="245">
        <f t="shared" si="5"/>
        <v>0</v>
      </c>
      <c r="O348" s="104" t="s">
        <v>874</v>
      </c>
    </row>
    <row r="349" spans="1:15" s="104" customFormat="1" ht="20.399999999999999" hidden="1" x14ac:dyDescent="0.25">
      <c r="A349" s="100" t="s">
        <v>794</v>
      </c>
      <c r="B349" s="100" t="s">
        <v>579</v>
      </c>
      <c r="C349" s="101" t="s">
        <v>614</v>
      </c>
      <c r="D349" s="100" t="s">
        <v>581</v>
      </c>
      <c r="E349" s="114">
        <v>54</v>
      </c>
      <c r="F349" s="101"/>
      <c r="G349" s="100" t="s">
        <v>254</v>
      </c>
      <c r="H349" s="100" t="s">
        <v>254</v>
      </c>
      <c r="I349" s="100" t="s">
        <v>255</v>
      </c>
      <c r="J349" s="100" t="s">
        <v>416</v>
      </c>
      <c r="K349" s="101"/>
      <c r="L349" s="101" t="s">
        <v>609</v>
      </c>
      <c r="M349" s="245">
        <v>573.15</v>
      </c>
      <c r="N349" s="245">
        <f t="shared" si="5"/>
        <v>555.03845999999999</v>
      </c>
      <c r="O349" s="246" t="s">
        <v>1381</v>
      </c>
    </row>
    <row r="350" spans="1:15" s="104" customFormat="1" ht="11.4" hidden="1" customHeight="1" x14ac:dyDescent="0.25">
      <c r="A350" s="100" t="s">
        <v>795</v>
      </c>
      <c r="B350" s="100" t="s">
        <v>399</v>
      </c>
      <c r="C350" s="101" t="s">
        <v>594</v>
      </c>
      <c r="D350" s="113" t="s">
        <v>875</v>
      </c>
      <c r="E350" s="114">
        <v>54</v>
      </c>
      <c r="F350" s="101"/>
      <c r="G350" s="100" t="s">
        <v>254</v>
      </c>
      <c r="H350" s="100" t="s">
        <v>254</v>
      </c>
      <c r="I350" s="100"/>
      <c r="J350" s="101"/>
      <c r="K350" s="101"/>
      <c r="L350" s="101" t="s">
        <v>616</v>
      </c>
      <c r="M350" s="245">
        <v>188.3</v>
      </c>
      <c r="N350" s="245">
        <f t="shared" si="5"/>
        <v>182.34972000000002</v>
      </c>
      <c r="O350" s="249" t="s">
        <v>1378</v>
      </c>
    </row>
    <row r="351" spans="1:15" s="104" customFormat="1" ht="11.4" hidden="1" customHeight="1" x14ac:dyDescent="0.25">
      <c r="A351" s="100" t="s">
        <v>796</v>
      </c>
      <c r="B351" s="100" t="s">
        <v>473</v>
      </c>
      <c r="C351" s="101" t="s">
        <v>474</v>
      </c>
      <c r="D351" s="113" t="s">
        <v>877</v>
      </c>
      <c r="E351" s="114">
        <v>54</v>
      </c>
      <c r="F351" s="101"/>
      <c r="G351" s="100" t="s">
        <v>254</v>
      </c>
      <c r="H351" s="100" t="s">
        <v>254</v>
      </c>
      <c r="I351" s="100"/>
      <c r="J351" s="100" t="s">
        <v>416</v>
      </c>
      <c r="K351" s="101"/>
      <c r="L351" s="101" t="s">
        <v>618</v>
      </c>
      <c r="M351" s="245">
        <v>209.34</v>
      </c>
      <c r="N351" s="245">
        <f t="shared" si="5"/>
        <v>202.72485600000002</v>
      </c>
      <c r="O351" s="249" t="s">
        <v>1378</v>
      </c>
    </row>
    <row r="352" spans="1:15" s="104" customFormat="1" ht="20.399999999999999" hidden="1" x14ac:dyDescent="0.25">
      <c r="A352" s="100" t="s">
        <v>797</v>
      </c>
      <c r="B352" s="100" t="s">
        <v>579</v>
      </c>
      <c r="C352" s="101" t="s">
        <v>620</v>
      </c>
      <c r="D352" s="100" t="s">
        <v>581</v>
      </c>
      <c r="E352" s="114">
        <v>54</v>
      </c>
      <c r="F352" s="101"/>
      <c r="G352" s="100" t="s">
        <v>254</v>
      </c>
      <c r="H352" s="100" t="s">
        <v>254</v>
      </c>
      <c r="I352" s="100" t="s">
        <v>255</v>
      </c>
      <c r="J352" s="100" t="s">
        <v>416</v>
      </c>
      <c r="K352" s="100" t="s">
        <v>257</v>
      </c>
      <c r="L352" s="101" t="s">
        <v>609</v>
      </c>
      <c r="M352" s="245">
        <v>573.15</v>
      </c>
      <c r="N352" s="245">
        <f t="shared" si="5"/>
        <v>555.03845999999999</v>
      </c>
      <c r="O352" s="246" t="s">
        <v>1381</v>
      </c>
    </row>
    <row r="353" spans="1:15" s="104" customFormat="1" ht="11.4" hidden="1" customHeight="1" x14ac:dyDescent="0.25">
      <c r="A353" s="127" t="s">
        <v>798</v>
      </c>
      <c r="B353" s="127" t="s">
        <v>517</v>
      </c>
      <c r="C353" s="128" t="s">
        <v>518</v>
      </c>
      <c r="D353" s="127" t="s">
        <v>519</v>
      </c>
      <c r="E353" s="128"/>
      <c r="F353" s="128"/>
      <c r="G353" s="127" t="s">
        <v>520</v>
      </c>
      <c r="H353" s="127" t="s">
        <v>520</v>
      </c>
      <c r="I353" s="127"/>
      <c r="J353" s="128"/>
      <c r="K353" s="128"/>
      <c r="L353" s="128"/>
      <c r="M353" s="102">
        <v>0</v>
      </c>
      <c r="N353" s="245">
        <f t="shared" si="5"/>
        <v>0</v>
      </c>
      <c r="O353" s="104" t="s">
        <v>874</v>
      </c>
    </row>
    <row r="354" spans="1:15" s="104" customFormat="1" ht="11.4" hidden="1" customHeight="1" x14ac:dyDescent="0.25">
      <c r="A354" s="127" t="s">
        <v>799</v>
      </c>
      <c r="B354" s="127" t="s">
        <v>517</v>
      </c>
      <c r="C354" s="128" t="s">
        <v>518</v>
      </c>
      <c r="D354" s="127" t="s">
        <v>519</v>
      </c>
      <c r="E354" s="128"/>
      <c r="F354" s="128"/>
      <c r="G354" s="127" t="s">
        <v>520</v>
      </c>
      <c r="H354" s="127" t="s">
        <v>520</v>
      </c>
      <c r="I354" s="127"/>
      <c r="J354" s="128"/>
      <c r="K354" s="128"/>
      <c r="L354" s="128"/>
      <c r="M354" s="102">
        <v>0</v>
      </c>
      <c r="N354" s="245">
        <f t="shared" si="5"/>
        <v>0</v>
      </c>
      <c r="O354" s="104" t="s">
        <v>874</v>
      </c>
    </row>
    <row r="355" spans="1:15" s="104" customFormat="1" ht="11.4" hidden="1" customHeight="1" x14ac:dyDescent="0.25">
      <c r="A355" s="127" t="s">
        <v>800</v>
      </c>
      <c r="B355" s="127" t="s">
        <v>517</v>
      </c>
      <c r="C355" s="128" t="s">
        <v>518</v>
      </c>
      <c r="D355" s="127" t="s">
        <v>519</v>
      </c>
      <c r="E355" s="128"/>
      <c r="F355" s="128"/>
      <c r="G355" s="127" t="s">
        <v>520</v>
      </c>
      <c r="H355" s="127" t="s">
        <v>520</v>
      </c>
      <c r="I355" s="127"/>
      <c r="J355" s="128"/>
      <c r="K355" s="128"/>
      <c r="L355" s="128"/>
      <c r="M355" s="102">
        <v>0</v>
      </c>
      <c r="N355" s="245">
        <f t="shared" si="5"/>
        <v>0</v>
      </c>
      <c r="O355" s="104" t="s">
        <v>874</v>
      </c>
    </row>
    <row r="356" spans="1:15" s="104" customFormat="1" ht="11.4" hidden="1" customHeight="1" x14ac:dyDescent="0.25">
      <c r="A356" s="127" t="s">
        <v>801</v>
      </c>
      <c r="B356" s="127" t="s">
        <v>517</v>
      </c>
      <c r="C356" s="128" t="s">
        <v>518</v>
      </c>
      <c r="D356" s="127" t="s">
        <v>519</v>
      </c>
      <c r="E356" s="128"/>
      <c r="F356" s="128"/>
      <c r="G356" s="127" t="s">
        <v>520</v>
      </c>
      <c r="H356" s="127" t="s">
        <v>520</v>
      </c>
      <c r="I356" s="127"/>
      <c r="J356" s="128"/>
      <c r="K356" s="128"/>
      <c r="L356" s="128"/>
      <c r="M356" s="102">
        <v>0</v>
      </c>
      <c r="N356" s="245">
        <f t="shared" si="5"/>
        <v>0</v>
      </c>
      <c r="O356" s="104" t="s">
        <v>874</v>
      </c>
    </row>
    <row r="357" spans="1:15" s="104" customFormat="1" ht="11.4" hidden="1" customHeight="1" x14ac:dyDescent="0.25">
      <c r="A357" s="127" t="s">
        <v>802</v>
      </c>
      <c r="B357" s="127" t="s">
        <v>517</v>
      </c>
      <c r="C357" s="128" t="s">
        <v>518</v>
      </c>
      <c r="D357" s="127" t="s">
        <v>519</v>
      </c>
      <c r="E357" s="128"/>
      <c r="F357" s="128"/>
      <c r="G357" s="127" t="s">
        <v>520</v>
      </c>
      <c r="H357" s="127" t="s">
        <v>520</v>
      </c>
      <c r="I357" s="127"/>
      <c r="J357" s="128"/>
      <c r="K357" s="128"/>
      <c r="L357" s="128"/>
      <c r="M357" s="102">
        <v>0</v>
      </c>
      <c r="N357" s="245">
        <f t="shared" si="5"/>
        <v>0</v>
      </c>
      <c r="O357" s="104" t="s">
        <v>874</v>
      </c>
    </row>
    <row r="358" spans="1:15" s="104" customFormat="1" ht="11.4" hidden="1" customHeight="1" x14ac:dyDescent="0.25">
      <c r="A358" s="127" t="s">
        <v>803</v>
      </c>
      <c r="B358" s="132" t="s">
        <v>517</v>
      </c>
      <c r="C358" s="133" t="s">
        <v>518</v>
      </c>
      <c r="D358" s="127" t="s">
        <v>519</v>
      </c>
      <c r="E358" s="128"/>
      <c r="F358" s="133"/>
      <c r="G358" s="127" t="s">
        <v>520</v>
      </c>
      <c r="H358" s="127" t="s">
        <v>520</v>
      </c>
      <c r="I358" s="132"/>
      <c r="J358" s="133"/>
      <c r="K358" s="133"/>
      <c r="L358" s="128"/>
      <c r="M358" s="102">
        <v>0</v>
      </c>
      <c r="N358" s="245">
        <f t="shared" si="5"/>
        <v>0</v>
      </c>
      <c r="O358" s="104" t="s">
        <v>874</v>
      </c>
    </row>
    <row r="359" spans="1:15" s="104" customFormat="1" ht="11.4" hidden="1" customHeight="1" x14ac:dyDescent="0.25">
      <c r="A359" s="127" t="s">
        <v>804</v>
      </c>
      <c r="B359" s="127" t="s">
        <v>517</v>
      </c>
      <c r="C359" s="128" t="s">
        <v>518</v>
      </c>
      <c r="D359" s="127" t="s">
        <v>519</v>
      </c>
      <c r="E359" s="128"/>
      <c r="F359" s="128"/>
      <c r="G359" s="127" t="s">
        <v>520</v>
      </c>
      <c r="H359" s="127" t="s">
        <v>520</v>
      </c>
      <c r="I359" s="127"/>
      <c r="J359" s="128"/>
      <c r="K359" s="128"/>
      <c r="L359" s="128"/>
      <c r="M359" s="102">
        <v>0</v>
      </c>
      <c r="N359" s="245">
        <f t="shared" si="5"/>
        <v>0</v>
      </c>
      <c r="O359" s="104" t="s">
        <v>874</v>
      </c>
    </row>
    <row r="360" spans="1:15" s="104" customFormat="1" ht="11.4" hidden="1" customHeight="1" x14ac:dyDescent="0.25">
      <c r="A360" s="127" t="s">
        <v>805</v>
      </c>
      <c r="B360" s="127" t="s">
        <v>517</v>
      </c>
      <c r="C360" s="128" t="s">
        <v>518</v>
      </c>
      <c r="D360" s="127" t="s">
        <v>519</v>
      </c>
      <c r="E360" s="128"/>
      <c r="F360" s="128"/>
      <c r="G360" s="127" t="s">
        <v>520</v>
      </c>
      <c r="H360" s="127" t="s">
        <v>520</v>
      </c>
      <c r="I360" s="127"/>
      <c r="J360" s="128"/>
      <c r="K360" s="128"/>
      <c r="L360" s="128"/>
      <c r="M360" s="102">
        <v>0</v>
      </c>
      <c r="N360" s="245">
        <f t="shared" si="5"/>
        <v>0</v>
      </c>
      <c r="O360" s="104" t="s">
        <v>874</v>
      </c>
    </row>
    <row r="361" spans="1:15" s="104" customFormat="1" ht="11.4" hidden="1" customHeight="1" x14ac:dyDescent="0.25">
      <c r="A361" s="127" t="s">
        <v>806</v>
      </c>
      <c r="B361" s="127" t="s">
        <v>517</v>
      </c>
      <c r="C361" s="128" t="s">
        <v>518</v>
      </c>
      <c r="D361" s="127" t="s">
        <v>519</v>
      </c>
      <c r="E361" s="128"/>
      <c r="F361" s="128"/>
      <c r="G361" s="127" t="s">
        <v>520</v>
      </c>
      <c r="H361" s="127" t="s">
        <v>520</v>
      </c>
      <c r="I361" s="127"/>
      <c r="J361" s="128"/>
      <c r="K361" s="128"/>
      <c r="L361" s="128"/>
      <c r="M361" s="102">
        <v>0</v>
      </c>
      <c r="N361" s="245">
        <f t="shared" si="5"/>
        <v>0</v>
      </c>
      <c r="O361" s="104" t="s">
        <v>874</v>
      </c>
    </row>
    <row r="362" spans="1:15" s="104" customFormat="1" ht="11.4" hidden="1" customHeight="1" x14ac:dyDescent="0.25">
      <c r="A362" s="127" t="s">
        <v>807</v>
      </c>
      <c r="B362" s="127" t="s">
        <v>517</v>
      </c>
      <c r="C362" s="128" t="s">
        <v>518</v>
      </c>
      <c r="D362" s="127" t="s">
        <v>519</v>
      </c>
      <c r="E362" s="128"/>
      <c r="F362" s="128"/>
      <c r="G362" s="127" t="s">
        <v>520</v>
      </c>
      <c r="H362" s="127" t="s">
        <v>520</v>
      </c>
      <c r="I362" s="127"/>
      <c r="J362" s="128"/>
      <c r="K362" s="128"/>
      <c r="L362" s="128"/>
      <c r="M362" s="102">
        <v>0</v>
      </c>
      <c r="N362" s="245">
        <f t="shared" si="5"/>
        <v>0</v>
      </c>
      <c r="O362" s="104" t="s">
        <v>874</v>
      </c>
    </row>
    <row r="363" spans="1:15" s="104" customFormat="1" ht="11.4" hidden="1" customHeight="1" x14ac:dyDescent="0.25">
      <c r="A363" s="127" t="s">
        <v>808</v>
      </c>
      <c r="B363" s="127" t="s">
        <v>517</v>
      </c>
      <c r="C363" s="128" t="s">
        <v>518</v>
      </c>
      <c r="D363" s="127" t="s">
        <v>519</v>
      </c>
      <c r="E363" s="128"/>
      <c r="F363" s="128"/>
      <c r="G363" s="127" t="s">
        <v>520</v>
      </c>
      <c r="H363" s="127" t="s">
        <v>520</v>
      </c>
      <c r="I363" s="127"/>
      <c r="J363" s="128"/>
      <c r="K363" s="128"/>
      <c r="L363" s="128"/>
      <c r="M363" s="102">
        <v>0</v>
      </c>
      <c r="N363" s="245">
        <f t="shared" si="5"/>
        <v>0</v>
      </c>
      <c r="O363" s="104" t="s">
        <v>874</v>
      </c>
    </row>
    <row r="364" spans="1:15" s="104" customFormat="1" ht="11.4" hidden="1" customHeight="1" x14ac:dyDescent="0.25">
      <c r="A364" s="127" t="s">
        <v>809</v>
      </c>
      <c r="B364" s="127" t="s">
        <v>517</v>
      </c>
      <c r="C364" s="128" t="s">
        <v>518</v>
      </c>
      <c r="D364" s="127" t="s">
        <v>519</v>
      </c>
      <c r="E364" s="128"/>
      <c r="F364" s="128"/>
      <c r="G364" s="127" t="s">
        <v>520</v>
      </c>
      <c r="H364" s="127" t="s">
        <v>520</v>
      </c>
      <c r="I364" s="127"/>
      <c r="J364" s="128"/>
      <c r="K364" s="128"/>
      <c r="L364" s="128"/>
      <c r="M364" s="102">
        <v>0</v>
      </c>
      <c r="N364" s="245">
        <f t="shared" si="5"/>
        <v>0</v>
      </c>
      <c r="O364" s="104" t="s">
        <v>874</v>
      </c>
    </row>
    <row r="365" spans="1:15" s="104" customFormat="1" ht="11.4" hidden="1" customHeight="1" x14ac:dyDescent="0.25">
      <c r="A365" s="127" t="s">
        <v>810</v>
      </c>
      <c r="B365" s="127" t="s">
        <v>517</v>
      </c>
      <c r="C365" s="128" t="s">
        <v>518</v>
      </c>
      <c r="D365" s="127" t="s">
        <v>519</v>
      </c>
      <c r="E365" s="128"/>
      <c r="F365" s="128"/>
      <c r="G365" s="127" t="s">
        <v>520</v>
      </c>
      <c r="H365" s="127" t="s">
        <v>520</v>
      </c>
      <c r="I365" s="127"/>
      <c r="J365" s="128"/>
      <c r="K365" s="128"/>
      <c r="L365" s="128"/>
      <c r="M365" s="102">
        <v>0</v>
      </c>
      <c r="N365" s="245">
        <f t="shared" si="5"/>
        <v>0</v>
      </c>
      <c r="O365" s="104" t="s">
        <v>874</v>
      </c>
    </row>
    <row r="366" spans="1:15" s="104" customFormat="1" ht="11.4" hidden="1" customHeight="1" x14ac:dyDescent="0.25">
      <c r="A366" s="127" t="s">
        <v>811</v>
      </c>
      <c r="B366" s="127" t="s">
        <v>517</v>
      </c>
      <c r="C366" s="128" t="s">
        <v>518</v>
      </c>
      <c r="D366" s="127" t="s">
        <v>519</v>
      </c>
      <c r="E366" s="128"/>
      <c r="F366" s="128"/>
      <c r="G366" s="127" t="s">
        <v>520</v>
      </c>
      <c r="H366" s="127" t="s">
        <v>520</v>
      </c>
      <c r="I366" s="127"/>
      <c r="J366" s="128"/>
      <c r="K366" s="128"/>
      <c r="L366" s="128"/>
      <c r="M366" s="102">
        <v>0</v>
      </c>
      <c r="N366" s="245">
        <f t="shared" si="5"/>
        <v>0</v>
      </c>
      <c r="O366" s="104" t="s">
        <v>874</v>
      </c>
    </row>
    <row r="367" spans="1:15" s="104" customFormat="1" ht="11.4" hidden="1" customHeight="1" x14ac:dyDescent="0.25">
      <c r="A367" s="115" t="s">
        <v>812</v>
      </c>
      <c r="B367" s="115" t="s">
        <v>403</v>
      </c>
      <c r="C367" s="116" t="s">
        <v>765</v>
      </c>
      <c r="D367" s="117" t="s">
        <v>845</v>
      </c>
      <c r="E367" s="115" t="s">
        <v>405</v>
      </c>
      <c r="F367" s="116"/>
      <c r="G367" s="115" t="s">
        <v>414</v>
      </c>
      <c r="H367" s="115" t="s">
        <v>415</v>
      </c>
      <c r="I367" s="115"/>
      <c r="J367" s="116"/>
      <c r="K367" s="116"/>
      <c r="L367" s="116" t="s">
        <v>766</v>
      </c>
      <c r="M367" s="102">
        <v>0</v>
      </c>
      <c r="N367" s="245">
        <f t="shared" si="5"/>
        <v>0</v>
      </c>
      <c r="O367" s="104" t="s">
        <v>874</v>
      </c>
    </row>
    <row r="368" spans="1:15" s="104" customFormat="1" ht="11.4" hidden="1" customHeight="1" x14ac:dyDescent="0.25">
      <c r="A368" s="115" t="s">
        <v>813</v>
      </c>
      <c r="B368" s="115" t="s">
        <v>403</v>
      </c>
      <c r="C368" s="116" t="s">
        <v>765</v>
      </c>
      <c r="D368" s="117" t="s">
        <v>846</v>
      </c>
      <c r="E368" s="115" t="s">
        <v>405</v>
      </c>
      <c r="F368" s="116"/>
      <c r="G368" s="115" t="s">
        <v>414</v>
      </c>
      <c r="H368" s="115" t="s">
        <v>415</v>
      </c>
      <c r="I368" s="115"/>
      <c r="J368" s="116"/>
      <c r="K368" s="116"/>
      <c r="L368" s="116" t="s">
        <v>766</v>
      </c>
      <c r="M368" s="102">
        <v>0</v>
      </c>
      <c r="N368" s="245">
        <f t="shared" si="5"/>
        <v>0</v>
      </c>
      <c r="O368" s="104" t="s">
        <v>874</v>
      </c>
    </row>
    <row r="369" spans="1:15" s="104" customFormat="1" ht="11.4" hidden="1" customHeight="1" x14ac:dyDescent="0.25">
      <c r="A369" s="115" t="s">
        <v>814</v>
      </c>
      <c r="B369" s="115" t="s">
        <v>403</v>
      </c>
      <c r="C369" s="116" t="s">
        <v>768</v>
      </c>
      <c r="D369" s="117" t="s">
        <v>846</v>
      </c>
      <c r="E369" s="115" t="s">
        <v>405</v>
      </c>
      <c r="F369" s="116"/>
      <c r="G369" s="115" t="s">
        <v>414</v>
      </c>
      <c r="H369" s="115" t="s">
        <v>415</v>
      </c>
      <c r="I369" s="115"/>
      <c r="J369" s="116"/>
      <c r="K369" s="116"/>
      <c r="L369" s="116" t="s">
        <v>766</v>
      </c>
      <c r="M369" s="102">
        <v>0</v>
      </c>
      <c r="N369" s="245">
        <f t="shared" si="5"/>
        <v>0</v>
      </c>
      <c r="O369" s="104" t="s">
        <v>874</v>
      </c>
    </row>
    <row r="370" spans="1:15" s="104" customFormat="1" ht="11.4" hidden="1" customHeight="1" x14ac:dyDescent="0.25">
      <c r="A370" s="115" t="s">
        <v>815</v>
      </c>
      <c r="B370" s="115" t="s">
        <v>403</v>
      </c>
      <c r="C370" s="116" t="s">
        <v>768</v>
      </c>
      <c r="D370" s="117" t="s">
        <v>847</v>
      </c>
      <c r="E370" s="115" t="s">
        <v>405</v>
      </c>
      <c r="F370" s="116"/>
      <c r="G370" s="115" t="s">
        <v>414</v>
      </c>
      <c r="H370" s="115" t="s">
        <v>415</v>
      </c>
      <c r="I370" s="115"/>
      <c r="J370" s="116"/>
      <c r="K370" s="116"/>
      <c r="L370" s="116" t="s">
        <v>766</v>
      </c>
      <c r="M370" s="102">
        <v>0</v>
      </c>
      <c r="N370" s="245">
        <f t="shared" si="5"/>
        <v>0</v>
      </c>
      <c r="O370" s="104" t="s">
        <v>874</v>
      </c>
    </row>
    <row r="371" spans="1:15" s="104" customFormat="1" ht="11.4" hidden="1" customHeight="1" x14ac:dyDescent="0.25">
      <c r="A371" s="115" t="s">
        <v>816</v>
      </c>
      <c r="B371" s="115" t="s">
        <v>403</v>
      </c>
      <c r="C371" s="116" t="s">
        <v>768</v>
      </c>
      <c r="D371" s="117" t="s">
        <v>847</v>
      </c>
      <c r="E371" s="115" t="s">
        <v>405</v>
      </c>
      <c r="F371" s="116"/>
      <c r="G371" s="115" t="s">
        <v>414</v>
      </c>
      <c r="H371" s="115" t="s">
        <v>415</v>
      </c>
      <c r="I371" s="115"/>
      <c r="J371" s="116"/>
      <c r="K371" s="116"/>
      <c r="L371" s="116" t="s">
        <v>766</v>
      </c>
      <c r="M371" s="102">
        <v>0</v>
      </c>
      <c r="N371" s="245">
        <f t="shared" si="5"/>
        <v>0</v>
      </c>
      <c r="O371" s="104" t="s">
        <v>874</v>
      </c>
    </row>
    <row r="372" spans="1:15" s="104" customFormat="1" ht="11.4" hidden="1" customHeight="1" x14ac:dyDescent="0.25">
      <c r="A372" s="115" t="s">
        <v>817</v>
      </c>
      <c r="B372" s="115" t="s">
        <v>403</v>
      </c>
      <c r="C372" s="116" t="s">
        <v>818</v>
      </c>
      <c r="D372" s="117" t="s">
        <v>848</v>
      </c>
      <c r="E372" s="115" t="s">
        <v>405</v>
      </c>
      <c r="F372" s="116"/>
      <c r="G372" s="115" t="s">
        <v>414</v>
      </c>
      <c r="H372" s="115" t="s">
        <v>415</v>
      </c>
      <c r="I372" s="115"/>
      <c r="J372" s="116"/>
      <c r="K372" s="116"/>
      <c r="L372" s="134" t="s">
        <v>849</v>
      </c>
      <c r="M372" s="102">
        <v>0</v>
      </c>
      <c r="N372" s="245">
        <f t="shared" si="5"/>
        <v>0</v>
      </c>
      <c r="O372" s="104" t="s">
        <v>874</v>
      </c>
    </row>
    <row r="373" spans="1:15" s="104" customFormat="1" ht="11.4" hidden="1" customHeight="1" x14ac:dyDescent="0.25">
      <c r="A373" s="115" t="s">
        <v>819</v>
      </c>
      <c r="B373" s="115" t="s">
        <v>403</v>
      </c>
      <c r="C373" s="116" t="s">
        <v>820</v>
      </c>
      <c r="D373" s="117" t="s">
        <v>850</v>
      </c>
      <c r="E373" s="115" t="s">
        <v>405</v>
      </c>
      <c r="F373" s="116"/>
      <c r="G373" s="115" t="s">
        <v>414</v>
      </c>
      <c r="H373" s="115" t="s">
        <v>821</v>
      </c>
      <c r="I373" s="115"/>
      <c r="J373" s="116"/>
      <c r="K373" s="116"/>
      <c r="L373" s="116" t="s">
        <v>822</v>
      </c>
      <c r="M373" s="102">
        <v>0</v>
      </c>
      <c r="N373" s="245">
        <f t="shared" si="5"/>
        <v>0</v>
      </c>
      <c r="O373" s="104" t="s">
        <v>874</v>
      </c>
    </row>
    <row r="374" spans="1:15" s="104" customFormat="1" ht="11.4" hidden="1" customHeight="1" x14ac:dyDescent="0.25">
      <c r="A374" s="115" t="s">
        <v>823</v>
      </c>
      <c r="B374" s="115" t="s">
        <v>403</v>
      </c>
      <c r="C374" s="116" t="s">
        <v>824</v>
      </c>
      <c r="D374" s="117" t="s">
        <v>851</v>
      </c>
      <c r="E374" s="115" t="s">
        <v>405</v>
      </c>
      <c r="F374" s="116"/>
      <c r="G374" s="115" t="s">
        <v>414</v>
      </c>
      <c r="H374" s="115" t="s">
        <v>821</v>
      </c>
      <c r="I374" s="115"/>
      <c r="J374" s="116"/>
      <c r="K374" s="116"/>
      <c r="L374" s="116" t="s">
        <v>822</v>
      </c>
      <c r="M374" s="102">
        <v>0</v>
      </c>
      <c r="N374" s="245">
        <f t="shared" si="5"/>
        <v>0</v>
      </c>
      <c r="O374" s="104" t="s">
        <v>874</v>
      </c>
    </row>
    <row r="375" spans="1:15" s="104" customFormat="1" ht="11.4" hidden="1" customHeight="1" x14ac:dyDescent="0.25">
      <c r="A375" s="115" t="s">
        <v>825</v>
      </c>
      <c r="B375" s="115" t="s">
        <v>403</v>
      </c>
      <c r="C375" s="116" t="s">
        <v>826</v>
      </c>
      <c r="D375" s="117" t="s">
        <v>852</v>
      </c>
      <c r="E375" s="115" t="s">
        <v>405</v>
      </c>
      <c r="F375" s="116"/>
      <c r="G375" s="115" t="s">
        <v>827</v>
      </c>
      <c r="H375" s="115" t="s">
        <v>827</v>
      </c>
      <c r="I375" s="115"/>
      <c r="J375" s="116"/>
      <c r="K375" s="116"/>
      <c r="L375" s="116" t="s">
        <v>822</v>
      </c>
      <c r="M375" s="102">
        <v>0</v>
      </c>
      <c r="N375" s="245">
        <f t="shared" si="5"/>
        <v>0</v>
      </c>
      <c r="O375" s="104" t="s">
        <v>874</v>
      </c>
    </row>
    <row r="376" spans="1:15" s="104" customFormat="1" ht="11.4" hidden="1" customHeight="1" x14ac:dyDescent="0.25">
      <c r="A376" s="115" t="s">
        <v>828</v>
      </c>
      <c r="B376" s="115" t="s">
        <v>403</v>
      </c>
      <c r="C376" s="116" t="s">
        <v>829</v>
      </c>
      <c r="D376" s="117" t="s">
        <v>852</v>
      </c>
      <c r="E376" s="115" t="s">
        <v>405</v>
      </c>
      <c r="F376" s="115" t="s">
        <v>498</v>
      </c>
      <c r="G376" s="115" t="s">
        <v>827</v>
      </c>
      <c r="H376" s="115" t="s">
        <v>827</v>
      </c>
      <c r="I376" s="115"/>
      <c r="J376" s="116"/>
      <c r="K376" s="116"/>
      <c r="L376" s="116" t="s">
        <v>822</v>
      </c>
      <c r="M376" s="102">
        <v>0</v>
      </c>
      <c r="N376" s="245">
        <f t="shared" si="5"/>
        <v>0</v>
      </c>
      <c r="O376" s="104" t="s">
        <v>874</v>
      </c>
    </row>
    <row r="377" spans="1:15" s="104" customFormat="1" ht="11.4" hidden="1" customHeight="1" x14ac:dyDescent="0.25">
      <c r="A377" s="115" t="s">
        <v>830</v>
      </c>
      <c r="B377" s="115" t="s">
        <v>403</v>
      </c>
      <c r="C377" s="116" t="s">
        <v>824</v>
      </c>
      <c r="D377" s="117" t="s">
        <v>853</v>
      </c>
      <c r="E377" s="115" t="s">
        <v>405</v>
      </c>
      <c r="F377" s="116"/>
      <c r="G377" s="115" t="s">
        <v>414</v>
      </c>
      <c r="H377" s="115" t="s">
        <v>821</v>
      </c>
      <c r="I377" s="115"/>
      <c r="J377" s="116"/>
      <c r="K377" s="116"/>
      <c r="L377" s="116" t="s">
        <v>822</v>
      </c>
      <c r="M377" s="102">
        <v>0</v>
      </c>
      <c r="N377" s="245">
        <f t="shared" si="5"/>
        <v>0</v>
      </c>
      <c r="O377" s="104" t="s">
        <v>874</v>
      </c>
    </row>
    <row r="378" spans="1:15" s="104" customFormat="1" ht="11.4" hidden="1" customHeight="1" x14ac:dyDescent="0.25">
      <c r="A378" s="117" t="s">
        <v>854</v>
      </c>
      <c r="B378" s="117" t="s">
        <v>855</v>
      </c>
      <c r="C378" s="134" t="s">
        <v>856</v>
      </c>
      <c r="D378" s="117" t="s">
        <v>857</v>
      </c>
      <c r="E378" s="117" t="s">
        <v>858</v>
      </c>
      <c r="F378" s="116"/>
      <c r="G378" s="117" t="s">
        <v>859</v>
      </c>
      <c r="H378" s="117" t="s">
        <v>860</v>
      </c>
      <c r="I378" s="115"/>
      <c r="J378" s="116"/>
      <c r="K378" s="116"/>
      <c r="L378" s="134" t="s">
        <v>861</v>
      </c>
      <c r="M378" s="102">
        <v>0</v>
      </c>
      <c r="N378" s="245">
        <f t="shared" si="5"/>
        <v>0</v>
      </c>
      <c r="O378" s="104" t="s">
        <v>874</v>
      </c>
    </row>
    <row r="379" spans="1:15" s="138" customFormat="1" hidden="1" x14ac:dyDescent="0.25">
      <c r="A379" s="135"/>
      <c r="B379" s="135" t="s">
        <v>62</v>
      </c>
      <c r="C379" s="135"/>
      <c r="D379" s="135"/>
      <c r="E379" s="135"/>
      <c r="F379" s="135"/>
      <c r="G379" s="136"/>
      <c r="H379" s="136"/>
      <c r="I379" s="136"/>
      <c r="J379" s="135"/>
      <c r="K379" s="135"/>
      <c r="L379" s="135"/>
      <c r="M379" s="137">
        <f>SUM(M12:M378)</f>
        <v>56779.260000000089</v>
      </c>
      <c r="N379" s="137">
        <f>SUM(N12:N378)</f>
        <v>54985.035384000017</v>
      </c>
    </row>
    <row r="381" spans="1:15" x14ac:dyDescent="0.25">
      <c r="D381" s="97" t="s">
        <v>876</v>
      </c>
    </row>
  </sheetData>
  <autoFilter ref="A11:O379" xr:uid="{E1C6D6D5-AC2D-420F-A52A-7A5AFBE47182}">
    <filterColumn colId="1">
      <filters>
        <filter val="A1"/>
      </filters>
    </filterColumn>
  </autoFilter>
  <mergeCells count="13">
    <mergeCell ref="E4:G10"/>
    <mergeCell ref="I4:K10"/>
    <mergeCell ref="L5:L10"/>
    <mergeCell ref="A1:K1"/>
    <mergeCell ref="L1:L4"/>
    <mergeCell ref="B2:D2"/>
    <mergeCell ref="F2:K2"/>
    <mergeCell ref="C3:D3"/>
    <mergeCell ref="E3:G3"/>
    <mergeCell ref="H3:K3"/>
    <mergeCell ref="A4:A10"/>
    <mergeCell ref="B4:B10"/>
    <mergeCell ref="C4:D10"/>
  </mergeCells>
  <hyperlinks>
    <hyperlink ref="L5" r:id="rId1" display="http://www.buckleygrayyeoman.com/" xr:uid="{347AD871-E014-4A8A-9B5F-4BCA9540F9D0}"/>
  </hyperlinks>
  <pageMargins left="0.7" right="0.7" top="0.75" bottom="0.75" header="0.3" footer="0.3"/>
  <pageSetup paperSize="8" scale="89" fitToHeight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65D3-734B-461B-939C-DCA919D196EB}">
  <dimension ref="A1:BM960"/>
  <sheetViews>
    <sheetView topLeftCell="AI619" workbookViewId="0">
      <selection activeCell="AV251" sqref="AV251"/>
    </sheetView>
  </sheetViews>
  <sheetFormatPr defaultRowHeight="13.2" x14ac:dyDescent="0.25"/>
  <cols>
    <col min="1" max="1" width="19.33203125" bestFit="1" customWidth="1"/>
    <col min="2" max="2" width="18.33203125" bestFit="1" customWidth="1"/>
    <col min="3" max="3" width="11.88671875" bestFit="1" customWidth="1"/>
    <col min="4" max="4" width="12.5546875" bestFit="1" customWidth="1"/>
    <col min="6" max="6" width="9.6640625" customWidth="1"/>
    <col min="14" max="14" width="19.33203125" bestFit="1" customWidth="1"/>
    <col min="15" max="15" width="18.33203125" bestFit="1" customWidth="1"/>
    <col min="16" max="16" width="11.88671875" bestFit="1" customWidth="1"/>
    <col min="17" max="17" width="12.5546875" bestFit="1" customWidth="1"/>
    <col min="19" max="19" width="9.6640625" customWidth="1"/>
    <col min="28" max="28" width="16.33203125" bestFit="1" customWidth="1"/>
    <col min="29" max="30" width="10.44140625" bestFit="1" customWidth="1"/>
    <col min="36" max="39" width="0" hidden="1" customWidth="1"/>
    <col min="41" max="41" width="16.33203125" bestFit="1" customWidth="1"/>
    <col min="42" max="43" width="10.44140625" bestFit="1" customWidth="1"/>
    <col min="54" max="54" width="16.33203125" bestFit="1" customWidth="1"/>
    <col min="55" max="55" width="11.6640625" customWidth="1"/>
  </cols>
  <sheetData>
    <row r="1" spans="1:65" x14ac:dyDescent="0.25">
      <c r="I1" s="247"/>
      <c r="V1" s="248"/>
    </row>
    <row r="2" spans="1:65" ht="15.6" x14ac:dyDescent="0.3">
      <c r="A2" s="3" t="s">
        <v>9</v>
      </c>
      <c r="B2" s="86" t="s">
        <v>243</v>
      </c>
      <c r="C2" s="12" t="s">
        <v>244</v>
      </c>
      <c r="D2" s="26">
        <v>0.91</v>
      </c>
      <c r="E2" s="26">
        <v>2.2999999999999998</v>
      </c>
      <c r="F2" s="68">
        <v>0.125</v>
      </c>
      <c r="G2" s="5"/>
      <c r="H2" s="13" t="s">
        <v>22</v>
      </c>
      <c r="I2" s="24">
        <v>3</v>
      </c>
      <c r="J2" s="5"/>
      <c r="K2" s="5"/>
      <c r="L2" s="5"/>
      <c r="M2" s="5"/>
      <c r="N2" s="3" t="s">
        <v>9</v>
      </c>
      <c r="O2" s="86" t="s">
        <v>243</v>
      </c>
      <c r="P2" s="12" t="s">
        <v>244</v>
      </c>
      <c r="Q2" s="26">
        <v>0.91</v>
      </c>
      <c r="R2" s="26">
        <v>2.2999999999999998</v>
      </c>
      <c r="S2" s="68">
        <v>0.125</v>
      </c>
      <c r="T2" s="5"/>
      <c r="U2" s="13" t="s">
        <v>22</v>
      </c>
      <c r="V2" s="24">
        <v>3</v>
      </c>
      <c r="W2" s="5"/>
      <c r="X2" s="5"/>
      <c r="Y2" s="5"/>
      <c r="Z2" s="5"/>
      <c r="AA2" s="3" t="s">
        <v>9</v>
      </c>
      <c r="AB2" s="86" t="s">
        <v>243</v>
      </c>
      <c r="AC2" s="12" t="s">
        <v>244</v>
      </c>
      <c r="AD2" s="26">
        <v>0.91</v>
      </c>
      <c r="AE2" s="26">
        <v>2.2999999999999998</v>
      </c>
      <c r="AF2" s="68">
        <v>0.125</v>
      </c>
      <c r="AG2" s="5"/>
      <c r="AH2" s="13" t="s">
        <v>22</v>
      </c>
      <c r="AI2" s="24">
        <v>3</v>
      </c>
      <c r="AJ2" s="5"/>
      <c r="AK2" s="5"/>
      <c r="AL2" s="5"/>
      <c r="AM2" s="5"/>
      <c r="AN2" s="3" t="s">
        <v>9</v>
      </c>
      <c r="AO2" s="86" t="s">
        <v>243</v>
      </c>
      <c r="AP2" s="12" t="s">
        <v>244</v>
      </c>
      <c r="AQ2" s="26">
        <v>0.91</v>
      </c>
      <c r="AR2" s="26">
        <v>2.2999999999999998</v>
      </c>
      <c r="AS2" s="68">
        <v>0.125</v>
      </c>
      <c r="AT2" s="5"/>
      <c r="AU2" s="13" t="s">
        <v>22</v>
      </c>
      <c r="AV2" s="24">
        <v>3</v>
      </c>
      <c r="AW2" s="5"/>
      <c r="AX2" s="5"/>
      <c r="AY2" s="5"/>
      <c r="AZ2" s="5"/>
      <c r="BA2" s="3" t="s">
        <v>9</v>
      </c>
      <c r="BB2" s="86" t="s">
        <v>243</v>
      </c>
      <c r="BC2" s="12" t="s">
        <v>244</v>
      </c>
      <c r="BD2" s="26">
        <v>0.91</v>
      </c>
      <c r="BE2" s="26">
        <v>2.7</v>
      </c>
      <c r="BF2" s="68">
        <v>0.125</v>
      </c>
      <c r="BG2" s="5"/>
      <c r="BH2" s="13" t="s">
        <v>22</v>
      </c>
      <c r="BI2" s="24">
        <v>3</v>
      </c>
      <c r="BJ2" s="5"/>
      <c r="BK2" s="5"/>
      <c r="BL2" s="5"/>
      <c r="BM2" s="5"/>
    </row>
    <row r="3" spans="1:65" s="2" customFormat="1" x14ac:dyDescent="0.25">
      <c r="A3" s="66"/>
      <c r="B3" s="8" t="s">
        <v>3</v>
      </c>
      <c r="C3" s="2" t="s">
        <v>4</v>
      </c>
      <c r="D3" s="27" t="s">
        <v>5</v>
      </c>
      <c r="E3" s="27" t="s">
        <v>5</v>
      </c>
      <c r="F3" s="27" t="s">
        <v>23</v>
      </c>
      <c r="G3" s="6" t="s">
        <v>6</v>
      </c>
      <c r="H3" s="14" t="s">
        <v>7</v>
      </c>
      <c r="I3" s="6" t="s">
        <v>8</v>
      </c>
      <c r="J3" s="6"/>
      <c r="K3" s="6" t="s">
        <v>18</v>
      </c>
      <c r="L3" s="6" t="s">
        <v>19</v>
      </c>
      <c r="M3" s="6" t="s">
        <v>20</v>
      </c>
      <c r="N3" s="66"/>
      <c r="O3" s="8" t="s">
        <v>3</v>
      </c>
      <c r="P3" s="2" t="s">
        <v>4</v>
      </c>
      <c r="Q3" s="27" t="s">
        <v>5</v>
      </c>
      <c r="R3" s="27" t="s">
        <v>5</v>
      </c>
      <c r="S3" s="27" t="s">
        <v>23</v>
      </c>
      <c r="T3" s="6" t="s">
        <v>6</v>
      </c>
      <c r="U3" s="14" t="s">
        <v>7</v>
      </c>
      <c r="V3" s="6" t="s">
        <v>8</v>
      </c>
      <c r="W3" s="6"/>
      <c r="X3" s="6" t="s">
        <v>18</v>
      </c>
      <c r="Y3" s="6" t="s">
        <v>19</v>
      </c>
      <c r="Z3" s="6" t="s">
        <v>20</v>
      </c>
      <c r="AA3" s="66"/>
      <c r="AB3" s="8" t="s">
        <v>3</v>
      </c>
      <c r="AC3" s="2" t="s">
        <v>4</v>
      </c>
      <c r="AD3" s="27" t="s">
        <v>5</v>
      </c>
      <c r="AE3" s="27" t="s">
        <v>5</v>
      </c>
      <c r="AF3" s="27" t="s">
        <v>23</v>
      </c>
      <c r="AG3" s="6" t="s">
        <v>6</v>
      </c>
      <c r="AH3" s="14" t="s">
        <v>7</v>
      </c>
      <c r="AI3" s="6" t="s">
        <v>8</v>
      </c>
      <c r="AJ3" s="6"/>
      <c r="AK3" s="6" t="s">
        <v>18</v>
      </c>
      <c r="AL3" s="6" t="s">
        <v>19</v>
      </c>
      <c r="AM3" s="6" t="s">
        <v>20</v>
      </c>
      <c r="AN3" s="66"/>
      <c r="AO3" s="8" t="s">
        <v>3</v>
      </c>
      <c r="AP3" s="2" t="s">
        <v>4</v>
      </c>
      <c r="AQ3" s="27" t="s">
        <v>5</v>
      </c>
      <c r="AR3" s="27" t="s">
        <v>5</v>
      </c>
      <c r="AS3" s="27" t="s">
        <v>23</v>
      </c>
      <c r="AT3" s="6" t="s">
        <v>6</v>
      </c>
      <c r="AU3" s="14" t="s">
        <v>7</v>
      </c>
      <c r="AV3" s="6" t="s">
        <v>8</v>
      </c>
      <c r="AW3" s="6"/>
      <c r="AX3" s="6" t="s">
        <v>18</v>
      </c>
      <c r="AY3" s="6" t="s">
        <v>19</v>
      </c>
      <c r="AZ3" s="6" t="s">
        <v>20</v>
      </c>
      <c r="BA3" s="66"/>
      <c r="BB3" s="8" t="s">
        <v>3</v>
      </c>
      <c r="BC3" s="2" t="s">
        <v>4</v>
      </c>
      <c r="BD3" s="27" t="s">
        <v>5</v>
      </c>
      <c r="BE3" s="27" t="s">
        <v>5</v>
      </c>
      <c r="BF3" s="27" t="s">
        <v>23</v>
      </c>
      <c r="BG3" s="6" t="s">
        <v>6</v>
      </c>
      <c r="BH3" s="14" t="s">
        <v>7</v>
      </c>
      <c r="BI3" s="6" t="s">
        <v>8</v>
      </c>
      <c r="BJ3" s="6"/>
      <c r="BK3" s="6" t="s">
        <v>18</v>
      </c>
      <c r="BL3" s="6" t="s">
        <v>19</v>
      </c>
      <c r="BM3" s="6" t="s">
        <v>20</v>
      </c>
    </row>
    <row r="4" spans="1:65" x14ac:dyDescent="0.25">
      <c r="A4" s="30" t="s">
        <v>24</v>
      </c>
      <c r="B4" s="11" t="s">
        <v>63</v>
      </c>
      <c r="C4" s="12" t="s">
        <v>246</v>
      </c>
      <c r="D4" s="28">
        <v>0.15</v>
      </c>
      <c r="E4" s="28">
        <v>0.05</v>
      </c>
      <c r="F4" s="28">
        <f t="shared" ref="F4:F6" si="0">SUM(D4*E4)</f>
        <v>7.4999999999999997E-3</v>
      </c>
      <c r="G4" s="10">
        <f>SUM(D2+E2+E2+0.4)</f>
        <v>5.91</v>
      </c>
      <c r="H4" s="15">
        <v>5398</v>
      </c>
      <c r="I4" s="10">
        <f t="shared" ref="I4:I6" si="1">SUM(F4*G4)*H4</f>
        <v>239.26634999999999</v>
      </c>
      <c r="J4" s="5"/>
      <c r="K4" s="5"/>
      <c r="L4" s="5"/>
      <c r="M4" s="5"/>
      <c r="N4" s="30" t="s">
        <v>24</v>
      </c>
      <c r="O4" s="11" t="s">
        <v>63</v>
      </c>
      <c r="P4" s="12" t="s">
        <v>246</v>
      </c>
      <c r="Q4" s="28">
        <v>0.15</v>
      </c>
      <c r="R4" s="235">
        <v>3.7999999999999999E-2</v>
      </c>
      <c r="S4" s="28">
        <f t="shared" ref="S4:S6" si="2">SUM(Q4*R4)</f>
        <v>5.6999999999999993E-3</v>
      </c>
      <c r="T4" s="10">
        <f>SUM(Q2+R2+R2+0.4)</f>
        <v>5.91</v>
      </c>
      <c r="U4" s="236">
        <v>5306</v>
      </c>
      <c r="V4" s="10">
        <f t="shared" ref="V4:V6" si="3">SUM(S4*T4)*U4</f>
        <v>178.74322199999997</v>
      </c>
      <c r="W4" s="5"/>
      <c r="X4" s="5"/>
      <c r="Y4" s="5"/>
      <c r="Z4" s="5"/>
      <c r="AA4" s="30" t="s">
        <v>24</v>
      </c>
      <c r="AB4" s="11" t="s">
        <v>63</v>
      </c>
      <c r="AC4" s="12" t="s">
        <v>246</v>
      </c>
      <c r="AD4" s="28">
        <v>0.15</v>
      </c>
      <c r="AE4" s="235">
        <v>3.7999999999999999E-2</v>
      </c>
      <c r="AF4" s="28">
        <f t="shared" ref="AF4:AF6" si="4">SUM(AD4*AE4)</f>
        <v>5.6999999999999993E-3</v>
      </c>
      <c r="AG4" s="10">
        <f>SUM(AD2+AE2+AE2+0.4)</f>
        <v>5.91</v>
      </c>
      <c r="AH4" s="236">
        <v>5306</v>
      </c>
      <c r="AI4" s="10">
        <f t="shared" ref="AI4:AI6" si="5">SUM(AF4*AG4)*AH4</f>
        <v>178.74322199999997</v>
      </c>
      <c r="AJ4" s="5"/>
      <c r="AK4" s="5"/>
      <c r="AL4" s="5"/>
      <c r="AM4" s="5"/>
      <c r="AN4" s="30" t="s">
        <v>24</v>
      </c>
      <c r="AO4" s="11" t="s">
        <v>63</v>
      </c>
      <c r="AP4" s="234" t="s">
        <v>1648</v>
      </c>
      <c r="AQ4" s="28">
        <v>0.15</v>
      </c>
      <c r="AR4" s="28">
        <v>3.7999999999999999E-2</v>
      </c>
      <c r="AS4" s="28">
        <f t="shared" ref="AS4:AS6" si="6">SUM(AQ4*AR4)</f>
        <v>5.6999999999999993E-3</v>
      </c>
      <c r="AT4" s="10">
        <f>SUM(AQ2+AR2+AR2+0.4)</f>
        <v>5.91</v>
      </c>
      <c r="AU4" s="236">
        <v>3828</v>
      </c>
      <c r="AV4" s="10">
        <f t="shared" ref="AV4:AV6" si="7">SUM(AS4*AT4)*AU4</f>
        <v>128.95383599999997</v>
      </c>
      <c r="AW4" s="5"/>
      <c r="AX4" s="5"/>
      <c r="AY4" s="5"/>
      <c r="AZ4" s="5"/>
      <c r="BA4" s="30" t="s">
        <v>24</v>
      </c>
      <c r="BB4" s="11" t="s">
        <v>63</v>
      </c>
      <c r="BC4" s="234" t="s">
        <v>1648</v>
      </c>
      <c r="BD4" s="28">
        <v>0.15</v>
      </c>
      <c r="BE4" s="235">
        <v>3.7999999999999999E-2</v>
      </c>
      <c r="BF4" s="28">
        <f t="shared" ref="BF4:BF6" si="8">SUM(BD4*BE4)</f>
        <v>5.6999999999999993E-3</v>
      </c>
      <c r="BG4" s="10">
        <v>6.81</v>
      </c>
      <c r="BH4" s="236">
        <v>3828</v>
      </c>
      <c r="BI4" s="10">
        <f t="shared" ref="BI4:BI6" si="9">SUM(BF4*BG4)*BH4</f>
        <v>148.59147599999997</v>
      </c>
      <c r="BJ4" s="5"/>
      <c r="BK4" s="5"/>
      <c r="BL4" s="5"/>
      <c r="BM4" s="5"/>
    </row>
    <row r="5" spans="1:65" x14ac:dyDescent="0.25">
      <c r="A5" s="30" t="s">
        <v>24</v>
      </c>
      <c r="B5" s="11" t="s">
        <v>245</v>
      </c>
      <c r="C5" s="12" t="s">
        <v>246</v>
      </c>
      <c r="D5" s="28">
        <v>0.05</v>
      </c>
      <c r="E5" s="28">
        <v>2.5000000000000001E-2</v>
      </c>
      <c r="F5" s="28">
        <f t="shared" si="0"/>
        <v>1.2500000000000002E-3</v>
      </c>
      <c r="G5" s="10">
        <f>SUM(G4)</f>
        <v>5.91</v>
      </c>
      <c r="H5" s="15">
        <v>4566</v>
      </c>
      <c r="I5" s="10">
        <f t="shared" si="1"/>
        <v>33.731325000000005</v>
      </c>
      <c r="J5" s="5"/>
      <c r="K5" s="5"/>
      <c r="L5" s="5"/>
      <c r="M5" s="5"/>
      <c r="N5" s="30" t="s">
        <v>24</v>
      </c>
      <c r="O5" s="11" t="s">
        <v>245</v>
      </c>
      <c r="P5" s="12" t="s">
        <v>246</v>
      </c>
      <c r="Q5" s="28">
        <v>0.05</v>
      </c>
      <c r="R5" s="28">
        <v>2.5000000000000001E-2</v>
      </c>
      <c r="S5" s="28">
        <f t="shared" si="2"/>
        <v>1.2500000000000002E-3</v>
      </c>
      <c r="T5" s="10">
        <f>SUM(T4)</f>
        <v>5.91</v>
      </c>
      <c r="U5" s="15">
        <v>4566</v>
      </c>
      <c r="V5" s="10">
        <f t="shared" si="3"/>
        <v>33.731325000000005</v>
      </c>
      <c r="W5" s="5"/>
      <c r="X5" s="5"/>
      <c r="Y5" s="5"/>
      <c r="Z5" s="5"/>
      <c r="AA5" s="30" t="s">
        <v>24</v>
      </c>
      <c r="AB5" s="11" t="s">
        <v>245</v>
      </c>
      <c r="AC5" s="12" t="s">
        <v>246</v>
      </c>
      <c r="AD5" s="28">
        <v>0.05</v>
      </c>
      <c r="AE5" s="28">
        <v>2.5000000000000001E-2</v>
      </c>
      <c r="AF5" s="28">
        <f t="shared" si="4"/>
        <v>1.2500000000000002E-3</v>
      </c>
      <c r="AG5" s="10">
        <f>SUM(AG4)</f>
        <v>5.91</v>
      </c>
      <c r="AH5" s="15">
        <v>4566</v>
      </c>
      <c r="AI5" s="10">
        <f t="shared" si="5"/>
        <v>33.731325000000005</v>
      </c>
      <c r="AJ5" s="5"/>
      <c r="AK5" s="5"/>
      <c r="AL5" s="5"/>
      <c r="AM5" s="5"/>
      <c r="AN5" s="30" t="s">
        <v>24</v>
      </c>
      <c r="AO5" s="11" t="s">
        <v>245</v>
      </c>
      <c r="AP5" s="234" t="s">
        <v>1648</v>
      </c>
      <c r="AQ5" s="28">
        <v>0.05</v>
      </c>
      <c r="AR5" s="28">
        <v>2.5000000000000001E-2</v>
      </c>
      <c r="AS5" s="28">
        <f t="shared" si="6"/>
        <v>1.2500000000000002E-3</v>
      </c>
      <c r="AT5" s="10">
        <f>SUM(AT4)</f>
        <v>5.91</v>
      </c>
      <c r="AU5" s="236">
        <v>3709</v>
      </c>
      <c r="AV5" s="10">
        <f t="shared" si="7"/>
        <v>27.400237500000006</v>
      </c>
      <c r="AW5" s="5"/>
      <c r="AX5" s="5"/>
      <c r="AY5" s="5"/>
      <c r="AZ5" s="5"/>
      <c r="BA5" s="30" t="s">
        <v>24</v>
      </c>
      <c r="BB5" s="11" t="s">
        <v>245</v>
      </c>
      <c r="BC5" s="234" t="s">
        <v>1648</v>
      </c>
      <c r="BD5" s="28">
        <v>0.05</v>
      </c>
      <c r="BE5" s="28">
        <v>2.5000000000000001E-2</v>
      </c>
      <c r="BF5" s="28">
        <f t="shared" si="8"/>
        <v>1.2500000000000002E-3</v>
      </c>
      <c r="BG5" s="10">
        <f>SUM(BG4)</f>
        <v>6.81</v>
      </c>
      <c r="BH5" s="236">
        <v>3709</v>
      </c>
      <c r="BI5" s="10">
        <f t="shared" si="9"/>
        <v>31.572862500000003</v>
      </c>
      <c r="BJ5" s="5"/>
      <c r="BK5" s="5"/>
      <c r="BL5" s="5"/>
      <c r="BM5" s="5"/>
    </row>
    <row r="6" spans="1:65" x14ac:dyDescent="0.25">
      <c r="A6" s="30" t="s">
        <v>24</v>
      </c>
      <c r="B6" s="11"/>
      <c r="C6" s="12"/>
      <c r="D6" s="28"/>
      <c r="E6" s="28"/>
      <c r="F6" s="28">
        <f t="shared" si="0"/>
        <v>0</v>
      </c>
      <c r="G6" s="10"/>
      <c r="H6" s="15"/>
      <c r="I6" s="10">
        <f t="shared" si="1"/>
        <v>0</v>
      </c>
      <c r="J6" s="5"/>
      <c r="K6" s="5"/>
      <c r="L6" s="5"/>
      <c r="M6" s="5"/>
      <c r="N6" s="30" t="s">
        <v>24</v>
      </c>
      <c r="O6" s="11"/>
      <c r="P6" s="12"/>
      <c r="Q6" s="28"/>
      <c r="R6" s="28"/>
      <c r="S6" s="28">
        <f t="shared" si="2"/>
        <v>0</v>
      </c>
      <c r="T6" s="10"/>
      <c r="U6" s="15"/>
      <c r="V6" s="10">
        <f t="shared" si="3"/>
        <v>0</v>
      </c>
      <c r="W6" s="5"/>
      <c r="X6" s="5"/>
      <c r="Y6" s="5"/>
      <c r="Z6" s="5"/>
      <c r="AA6" s="30" t="s">
        <v>24</v>
      </c>
      <c r="AB6" s="11"/>
      <c r="AC6" s="12"/>
      <c r="AD6" s="28"/>
      <c r="AE6" s="28"/>
      <c r="AF6" s="28">
        <f t="shared" si="4"/>
        <v>0</v>
      </c>
      <c r="AG6" s="10"/>
      <c r="AH6" s="15"/>
      <c r="AI6" s="10">
        <f t="shared" si="5"/>
        <v>0</v>
      </c>
      <c r="AJ6" s="5"/>
      <c r="AK6" s="5"/>
      <c r="AL6" s="5"/>
      <c r="AM6" s="5"/>
      <c r="AN6" s="30" t="s">
        <v>24</v>
      </c>
      <c r="AO6" s="11"/>
      <c r="AP6" s="12"/>
      <c r="AQ6" s="28"/>
      <c r="AR6" s="28"/>
      <c r="AS6" s="28">
        <f t="shared" si="6"/>
        <v>0</v>
      </c>
      <c r="AT6" s="10"/>
      <c r="AU6" s="15"/>
      <c r="AV6" s="10">
        <f t="shared" si="7"/>
        <v>0</v>
      </c>
      <c r="AW6" s="5"/>
      <c r="AX6" s="5"/>
      <c r="AY6" s="5"/>
      <c r="AZ6" s="5"/>
      <c r="BA6" s="30" t="s">
        <v>24</v>
      </c>
      <c r="BB6" s="11"/>
      <c r="BC6" s="12"/>
      <c r="BD6" s="28"/>
      <c r="BE6" s="28"/>
      <c r="BF6" s="28">
        <f t="shared" si="8"/>
        <v>0</v>
      </c>
      <c r="BG6" s="10"/>
      <c r="BH6" s="15"/>
      <c r="BI6" s="10">
        <f t="shared" si="9"/>
        <v>0</v>
      </c>
      <c r="BJ6" s="5"/>
      <c r="BK6" s="5"/>
      <c r="BL6" s="5"/>
      <c r="BM6" s="5"/>
    </row>
    <row r="7" spans="1:65" x14ac:dyDescent="0.25">
      <c r="B7" s="11" t="s">
        <v>27</v>
      </c>
      <c r="C7" s="12"/>
      <c r="D7" s="28"/>
      <c r="E7" s="28"/>
      <c r="F7" s="28"/>
      <c r="G7" s="10">
        <f>SUM(G4)</f>
        <v>5.91</v>
      </c>
      <c r="H7" s="15">
        <f>SUM(D4+D4+E4+E4+D5+D5+E5+E5)*3</f>
        <v>1.65</v>
      </c>
      <c r="I7" s="10">
        <f t="shared" ref="I7:I21" si="10">SUM(G7*H7)</f>
        <v>9.7515000000000001</v>
      </c>
      <c r="J7" s="5"/>
      <c r="K7" s="5"/>
      <c r="L7" s="5"/>
      <c r="M7" s="5"/>
      <c r="O7" s="11" t="s">
        <v>27</v>
      </c>
      <c r="P7" s="12"/>
      <c r="Q7" s="28"/>
      <c r="R7" s="28"/>
      <c r="S7" s="28"/>
      <c r="T7" s="10">
        <f>SUM(T4)</f>
        <v>5.91</v>
      </c>
      <c r="U7" s="15">
        <f>SUM(Q4+Q4+R4+R4+Q5+Q5+R5+R5)*3</f>
        <v>1.5779999999999998</v>
      </c>
      <c r="V7" s="10">
        <f t="shared" ref="V7:V21" si="11">SUM(T7*U7)</f>
        <v>9.3259799999999995</v>
      </c>
      <c r="W7" s="5"/>
      <c r="X7" s="5"/>
      <c r="Y7" s="5"/>
      <c r="Z7" s="5"/>
      <c r="AB7" s="11" t="s">
        <v>27</v>
      </c>
      <c r="AC7" s="334" t="s">
        <v>1621</v>
      </c>
      <c r="AD7" s="335"/>
      <c r="AE7" s="335"/>
      <c r="AF7" s="335"/>
      <c r="AG7" s="171">
        <f>SUM(AG4)</f>
        <v>5.91</v>
      </c>
      <c r="AH7" s="171">
        <f>SUM(AD4+AD4+AE4+AE4+AD5+AD5+AE5+AE5)*6</f>
        <v>3.1559999999999997</v>
      </c>
      <c r="AI7" s="10">
        <f t="shared" ref="AI7:AI21" si="12">SUM(AG7*AH7)</f>
        <v>18.651959999999999</v>
      </c>
      <c r="AJ7" s="5"/>
      <c r="AK7" s="5"/>
      <c r="AL7" s="5"/>
      <c r="AM7" s="5"/>
      <c r="AO7" s="11" t="s">
        <v>27</v>
      </c>
      <c r="AP7" s="334" t="s">
        <v>1649</v>
      </c>
      <c r="AQ7" s="335"/>
      <c r="AR7" s="335"/>
      <c r="AS7" s="335"/>
      <c r="AT7" s="171">
        <f>SUM(AT4)</f>
        <v>5.91</v>
      </c>
      <c r="AU7" s="171">
        <f>SUM(AQ4+AQ4+AR4+AR4+AQ5+AQ5+AR5+AR5)*7</f>
        <v>3.6819999999999995</v>
      </c>
      <c r="AV7" s="10">
        <f t="shared" ref="AV7:AV21" si="13">SUM(AT7*AU7)</f>
        <v>21.760619999999996</v>
      </c>
      <c r="AW7" s="5"/>
      <c r="AX7" s="5"/>
      <c r="AY7" s="5"/>
      <c r="AZ7" s="5"/>
      <c r="BB7" s="11" t="s">
        <v>27</v>
      </c>
      <c r="BC7" s="334" t="s">
        <v>1649</v>
      </c>
      <c r="BD7" s="335"/>
      <c r="BE7" s="335"/>
      <c r="BF7" s="335"/>
      <c r="BG7" s="171">
        <f>SUM(BG4)</f>
        <v>6.81</v>
      </c>
      <c r="BH7" s="171">
        <f>SUM(BD4+BD4+BE4+BE4+BD5+BD5+BE5+BE5)*7</f>
        <v>3.6819999999999995</v>
      </c>
      <c r="BI7" s="10">
        <f t="shared" ref="BI7:BI21" si="14">SUM(BG7*BH7)</f>
        <v>25.074419999999996</v>
      </c>
      <c r="BJ7" s="5"/>
      <c r="BK7" s="5"/>
      <c r="BL7" s="5"/>
      <c r="BM7" s="5"/>
    </row>
    <row r="8" spans="1:65" x14ac:dyDescent="0.25">
      <c r="B8" s="11" t="s">
        <v>13</v>
      </c>
      <c r="C8" s="12" t="s">
        <v>14</v>
      </c>
      <c r="D8" s="28" t="s">
        <v>29</v>
      </c>
      <c r="E8" s="28"/>
      <c r="F8" s="28">
        <f>SUM(G4:G6)</f>
        <v>11.82</v>
      </c>
      <c r="G8" s="34">
        <f>SUM(F8)/15</f>
        <v>0.78800000000000003</v>
      </c>
      <c r="H8" s="23"/>
      <c r="I8" s="10">
        <f t="shared" si="10"/>
        <v>0</v>
      </c>
      <c r="J8" s="5"/>
      <c r="K8" s="5"/>
      <c r="L8" s="5"/>
      <c r="M8" s="5"/>
      <c r="O8" s="11" t="s">
        <v>13</v>
      </c>
      <c r="P8" s="12" t="s">
        <v>14</v>
      </c>
      <c r="Q8" s="28" t="s">
        <v>29</v>
      </c>
      <c r="R8" s="28"/>
      <c r="S8" s="28">
        <f>SUM(T4:T6)</f>
        <v>11.82</v>
      </c>
      <c r="T8" s="34">
        <f>SUM(S8)/15</f>
        <v>0.78800000000000003</v>
      </c>
      <c r="U8" s="23"/>
      <c r="V8" s="10">
        <f t="shared" si="11"/>
        <v>0</v>
      </c>
      <c r="W8" s="5"/>
      <c r="X8" s="5"/>
      <c r="Y8" s="5"/>
      <c r="Z8" s="5"/>
      <c r="AB8" s="11" t="s">
        <v>13</v>
      </c>
      <c r="AC8" s="12" t="s">
        <v>14</v>
      </c>
      <c r="AD8" s="28" t="s">
        <v>29</v>
      </c>
      <c r="AE8" s="28"/>
      <c r="AF8" s="28">
        <f>SUM(AG4:AG6)</f>
        <v>11.82</v>
      </c>
      <c r="AG8" s="34">
        <f>SUM(AF8)/15</f>
        <v>0.78800000000000003</v>
      </c>
      <c r="AH8" s="23"/>
      <c r="AI8" s="10">
        <f t="shared" si="12"/>
        <v>0</v>
      </c>
      <c r="AJ8" s="5"/>
      <c r="AK8" s="5"/>
      <c r="AL8" s="5"/>
      <c r="AM8" s="5"/>
      <c r="AO8" s="11" t="s">
        <v>13</v>
      </c>
      <c r="AP8" s="12" t="s">
        <v>14</v>
      </c>
      <c r="AQ8" s="28" t="s">
        <v>29</v>
      </c>
      <c r="AR8" s="28"/>
      <c r="AS8" s="28">
        <f>SUM(AT4:AT6)</f>
        <v>11.82</v>
      </c>
      <c r="AT8" s="34">
        <f>SUM(AS8)/15</f>
        <v>0.78800000000000003</v>
      </c>
      <c r="AU8" s="23"/>
      <c r="AV8" s="10">
        <f t="shared" si="13"/>
        <v>0</v>
      </c>
      <c r="AW8" s="5"/>
      <c r="AX8" s="5"/>
      <c r="AY8" s="5"/>
      <c r="AZ8" s="5"/>
      <c r="BB8" s="11" t="s">
        <v>13</v>
      </c>
      <c r="BC8" s="12" t="s">
        <v>14</v>
      </c>
      <c r="BD8" s="28" t="s">
        <v>29</v>
      </c>
      <c r="BE8" s="28"/>
      <c r="BF8" s="28">
        <f>SUM(BG4:BG6)</f>
        <v>13.62</v>
      </c>
      <c r="BG8" s="34">
        <f>SUM(BF8)/15</f>
        <v>0.90799999999999992</v>
      </c>
      <c r="BH8" s="23"/>
      <c r="BI8" s="10">
        <f t="shared" si="14"/>
        <v>0</v>
      </c>
      <c r="BJ8" s="5"/>
      <c r="BK8" s="5"/>
      <c r="BL8" s="5"/>
      <c r="BM8" s="5"/>
    </row>
    <row r="9" spans="1:65" x14ac:dyDescent="0.25">
      <c r="B9" s="11" t="s">
        <v>13</v>
      </c>
      <c r="C9" s="12" t="s">
        <v>14</v>
      </c>
      <c r="D9" s="28" t="s">
        <v>60</v>
      </c>
      <c r="E9" s="28"/>
      <c r="F9" s="69">
        <v>2</v>
      </c>
      <c r="G9" s="34">
        <f>SUM(F9)*0.25</f>
        <v>0.5</v>
      </c>
      <c r="H9" s="23"/>
      <c r="I9" s="10">
        <f t="shared" si="10"/>
        <v>0</v>
      </c>
      <c r="J9" s="5"/>
      <c r="K9" s="5"/>
      <c r="L9" s="5"/>
      <c r="M9" s="5"/>
      <c r="O9" s="11" t="s">
        <v>13</v>
      </c>
      <c r="P9" s="12" t="s">
        <v>14</v>
      </c>
      <c r="Q9" s="28" t="s">
        <v>60</v>
      </c>
      <c r="R9" s="28"/>
      <c r="S9" s="69">
        <v>2</v>
      </c>
      <c r="T9" s="34">
        <f>SUM(S9)*0.25</f>
        <v>0.5</v>
      </c>
      <c r="U9" s="23"/>
      <c r="V9" s="10">
        <f t="shared" si="11"/>
        <v>0</v>
      </c>
      <c r="W9" s="5"/>
      <c r="X9" s="5"/>
      <c r="Y9" s="5"/>
      <c r="Z9" s="5"/>
      <c r="AB9" s="11" t="s">
        <v>13</v>
      </c>
      <c r="AC9" s="12" t="s">
        <v>14</v>
      </c>
      <c r="AD9" s="28" t="s">
        <v>60</v>
      </c>
      <c r="AE9" s="28"/>
      <c r="AF9" s="69">
        <v>2</v>
      </c>
      <c r="AG9" s="34">
        <f>SUM(AF9)*0.25</f>
        <v>0.5</v>
      </c>
      <c r="AH9" s="23"/>
      <c r="AI9" s="10">
        <f t="shared" si="12"/>
        <v>0</v>
      </c>
      <c r="AJ9" s="5"/>
      <c r="AK9" s="5"/>
      <c r="AL9" s="5"/>
      <c r="AM9" s="5"/>
      <c r="AO9" s="11" t="s">
        <v>13</v>
      </c>
      <c r="AP9" s="12" t="s">
        <v>14</v>
      </c>
      <c r="AQ9" s="28" t="s">
        <v>60</v>
      </c>
      <c r="AR9" s="28"/>
      <c r="AS9" s="69">
        <v>2</v>
      </c>
      <c r="AT9" s="34">
        <f>SUM(AS9)*0.25</f>
        <v>0.5</v>
      </c>
      <c r="AU9" s="23"/>
      <c r="AV9" s="10">
        <f t="shared" si="13"/>
        <v>0</v>
      </c>
      <c r="AW9" s="5"/>
      <c r="AX9" s="5"/>
      <c r="AY9" s="5"/>
      <c r="AZ9" s="5"/>
      <c r="BB9" s="11" t="s">
        <v>13</v>
      </c>
      <c r="BC9" s="12" t="s">
        <v>14</v>
      </c>
      <c r="BD9" s="28" t="s">
        <v>60</v>
      </c>
      <c r="BE9" s="28"/>
      <c r="BF9" s="69">
        <v>2</v>
      </c>
      <c r="BG9" s="34">
        <f>SUM(BF9)*0.25</f>
        <v>0.5</v>
      </c>
      <c r="BH9" s="23"/>
      <c r="BI9" s="10">
        <f t="shared" si="14"/>
        <v>0</v>
      </c>
      <c r="BJ9" s="5"/>
      <c r="BK9" s="5"/>
      <c r="BL9" s="5"/>
      <c r="BM9" s="5"/>
    </row>
    <row r="10" spans="1:65" x14ac:dyDescent="0.25">
      <c r="B10" s="11" t="s">
        <v>13</v>
      </c>
      <c r="C10" s="12" t="s">
        <v>14</v>
      </c>
      <c r="D10" s="28" t="s">
        <v>248</v>
      </c>
      <c r="E10" s="28"/>
      <c r="F10" s="69"/>
      <c r="G10" s="34">
        <v>0</v>
      </c>
      <c r="H10" s="23"/>
      <c r="I10" s="10">
        <f t="shared" si="10"/>
        <v>0</v>
      </c>
      <c r="J10" s="5"/>
      <c r="K10" s="5"/>
      <c r="L10" s="5"/>
      <c r="M10" s="5"/>
      <c r="O10" s="11" t="s">
        <v>13</v>
      </c>
      <c r="P10" s="12" t="s">
        <v>14</v>
      </c>
      <c r="Q10" s="28" t="s">
        <v>248</v>
      </c>
      <c r="R10" s="28"/>
      <c r="S10" s="69"/>
      <c r="T10" s="34">
        <v>0</v>
      </c>
      <c r="U10" s="23"/>
      <c r="V10" s="10">
        <f t="shared" si="11"/>
        <v>0</v>
      </c>
      <c r="W10" s="5"/>
      <c r="X10" s="5"/>
      <c r="Y10" s="5"/>
      <c r="Z10" s="5"/>
      <c r="AB10" s="11" t="s">
        <v>13</v>
      </c>
      <c r="AC10" s="12" t="s">
        <v>14</v>
      </c>
      <c r="AD10" s="28" t="s">
        <v>248</v>
      </c>
      <c r="AE10" s="28"/>
      <c r="AF10" s="69"/>
      <c r="AG10" s="34">
        <v>0</v>
      </c>
      <c r="AH10" s="23"/>
      <c r="AI10" s="10">
        <f t="shared" si="12"/>
        <v>0</v>
      </c>
      <c r="AJ10" s="5"/>
      <c r="AK10" s="5"/>
      <c r="AL10" s="5"/>
      <c r="AM10" s="5"/>
      <c r="AO10" s="11" t="s">
        <v>13</v>
      </c>
      <c r="AP10" s="12" t="s">
        <v>14</v>
      </c>
      <c r="AQ10" s="28" t="s">
        <v>248</v>
      </c>
      <c r="AR10" s="28"/>
      <c r="AS10" s="69"/>
      <c r="AT10" s="34">
        <v>0</v>
      </c>
      <c r="AU10" s="23"/>
      <c r="AV10" s="10">
        <f t="shared" si="13"/>
        <v>0</v>
      </c>
      <c r="AW10" s="5"/>
      <c r="AX10" s="5"/>
      <c r="AY10" s="5"/>
      <c r="AZ10" s="5"/>
      <c r="BB10" s="11" t="s">
        <v>13</v>
      </c>
      <c r="BC10" s="12" t="s">
        <v>14</v>
      </c>
      <c r="BD10" s="28" t="s">
        <v>248</v>
      </c>
      <c r="BE10" s="28"/>
      <c r="BF10" s="69"/>
      <c r="BG10" s="34">
        <v>0</v>
      </c>
      <c r="BH10" s="23"/>
      <c r="BI10" s="10">
        <f t="shared" si="14"/>
        <v>0</v>
      </c>
      <c r="BJ10" s="5"/>
      <c r="BK10" s="5"/>
      <c r="BL10" s="5"/>
      <c r="BM10" s="5"/>
    </row>
    <row r="11" spans="1:65" x14ac:dyDescent="0.25">
      <c r="B11" s="11" t="s">
        <v>13</v>
      </c>
      <c r="C11" s="12" t="s">
        <v>14</v>
      </c>
      <c r="D11" s="28" t="s">
        <v>247</v>
      </c>
      <c r="E11" s="28"/>
      <c r="F11" s="28"/>
      <c r="G11" s="34">
        <f>SUM(G8)</f>
        <v>0.78800000000000003</v>
      </c>
      <c r="H11" s="23"/>
      <c r="I11" s="10">
        <f t="shared" si="10"/>
        <v>0</v>
      </c>
      <c r="J11" s="5"/>
      <c r="K11" s="5"/>
      <c r="L11" s="5"/>
      <c r="M11" s="5"/>
      <c r="O11" s="11" t="s">
        <v>13</v>
      </c>
      <c r="P11" s="12" t="s">
        <v>14</v>
      </c>
      <c r="Q11" s="28" t="s">
        <v>247</v>
      </c>
      <c r="R11" s="28"/>
      <c r="S11" s="28"/>
      <c r="T11" s="34">
        <f>SUM(T8)</f>
        <v>0.78800000000000003</v>
      </c>
      <c r="U11" s="23"/>
      <c r="V11" s="10">
        <f t="shared" si="11"/>
        <v>0</v>
      </c>
      <c r="W11" s="5"/>
      <c r="X11" s="5"/>
      <c r="Y11" s="5"/>
      <c r="Z11" s="5"/>
      <c r="AB11" s="11" t="s">
        <v>13</v>
      </c>
      <c r="AC11" s="12" t="s">
        <v>14</v>
      </c>
      <c r="AD11" s="28" t="s">
        <v>247</v>
      </c>
      <c r="AE11" s="28"/>
      <c r="AF11" s="28"/>
      <c r="AG11" s="34">
        <f>SUM(AG8)</f>
        <v>0.78800000000000003</v>
      </c>
      <c r="AH11" s="23"/>
      <c r="AI11" s="10">
        <f t="shared" si="12"/>
        <v>0</v>
      </c>
      <c r="AJ11" s="5"/>
      <c r="AK11" s="5"/>
      <c r="AL11" s="5"/>
      <c r="AM11" s="5"/>
      <c r="AO11" s="11" t="s">
        <v>13</v>
      </c>
      <c r="AP11" s="12" t="s">
        <v>14</v>
      </c>
      <c r="AQ11" s="28" t="s">
        <v>247</v>
      </c>
      <c r="AR11" s="28"/>
      <c r="AS11" s="28"/>
      <c r="AT11" s="34">
        <f>SUM(AT8)</f>
        <v>0.78800000000000003</v>
      </c>
      <c r="AU11" s="23"/>
      <c r="AV11" s="10">
        <f t="shared" si="13"/>
        <v>0</v>
      </c>
      <c r="AW11" s="5"/>
      <c r="AX11" s="5"/>
      <c r="AY11" s="5"/>
      <c r="AZ11" s="5"/>
      <c r="BB11" s="11" t="s">
        <v>13</v>
      </c>
      <c r="BC11" s="12" t="s">
        <v>14</v>
      </c>
      <c r="BD11" s="28" t="s">
        <v>247</v>
      </c>
      <c r="BE11" s="28"/>
      <c r="BF11" s="28"/>
      <c r="BG11" s="34">
        <f>SUM(BG8)</f>
        <v>0.90799999999999992</v>
      </c>
      <c r="BH11" s="23"/>
      <c r="BI11" s="10">
        <f t="shared" si="14"/>
        <v>0</v>
      </c>
      <c r="BJ11" s="5"/>
      <c r="BK11" s="5"/>
      <c r="BL11" s="5"/>
      <c r="BM11" s="5"/>
    </row>
    <row r="12" spans="1:65" x14ac:dyDescent="0.25">
      <c r="B12" s="11" t="s">
        <v>13</v>
      </c>
      <c r="C12" s="12" t="s">
        <v>15</v>
      </c>
      <c r="D12" s="28"/>
      <c r="E12" s="28"/>
      <c r="F12" s="28"/>
      <c r="G12" s="34">
        <v>1</v>
      </c>
      <c r="H12" s="23"/>
      <c r="I12" s="10">
        <f t="shared" si="10"/>
        <v>0</v>
      </c>
      <c r="J12" s="5"/>
      <c r="K12" s="5"/>
      <c r="L12" s="5"/>
      <c r="M12" s="5"/>
      <c r="O12" s="11" t="s">
        <v>13</v>
      </c>
      <c r="P12" s="12" t="s">
        <v>15</v>
      </c>
      <c r="Q12" s="28"/>
      <c r="R12" s="28"/>
      <c r="S12" s="28"/>
      <c r="T12" s="34">
        <v>1</v>
      </c>
      <c r="U12" s="23"/>
      <c r="V12" s="10">
        <f t="shared" si="11"/>
        <v>0</v>
      </c>
      <c r="W12" s="5"/>
      <c r="X12" s="5"/>
      <c r="Y12" s="5"/>
      <c r="Z12" s="5"/>
      <c r="AB12" s="11" t="s">
        <v>13</v>
      </c>
      <c r="AC12" s="12" t="s">
        <v>15</v>
      </c>
      <c r="AD12" s="28"/>
      <c r="AE12" s="28"/>
      <c r="AF12" s="28"/>
      <c r="AG12" s="34">
        <v>1</v>
      </c>
      <c r="AH12" s="23"/>
      <c r="AI12" s="10">
        <f t="shared" si="12"/>
        <v>0</v>
      </c>
      <c r="AJ12" s="5"/>
      <c r="AK12" s="5"/>
      <c r="AL12" s="5"/>
      <c r="AM12" s="5"/>
      <c r="AO12" s="11" t="s">
        <v>13</v>
      </c>
      <c r="AP12" s="12" t="s">
        <v>15</v>
      </c>
      <c r="AQ12" s="28"/>
      <c r="AR12" s="28"/>
      <c r="AS12" s="28"/>
      <c r="AT12" s="34">
        <v>1</v>
      </c>
      <c r="AU12" s="23"/>
      <c r="AV12" s="10">
        <f t="shared" si="13"/>
        <v>0</v>
      </c>
      <c r="AW12" s="5"/>
      <c r="AX12" s="5"/>
      <c r="AY12" s="5"/>
      <c r="AZ12" s="5"/>
      <c r="BB12" s="11" t="s">
        <v>13</v>
      </c>
      <c r="BC12" s="12" t="s">
        <v>15</v>
      </c>
      <c r="BD12" s="28"/>
      <c r="BE12" s="28"/>
      <c r="BF12" s="28"/>
      <c r="BG12" s="34">
        <v>1</v>
      </c>
      <c r="BH12" s="23"/>
      <c r="BI12" s="10">
        <f t="shared" si="14"/>
        <v>0</v>
      </c>
      <c r="BJ12" s="5"/>
      <c r="BK12" s="5"/>
      <c r="BL12" s="5"/>
      <c r="BM12" s="5"/>
    </row>
    <row r="13" spans="1:65" x14ac:dyDescent="0.25">
      <c r="B13" s="11" t="s">
        <v>13</v>
      </c>
      <c r="C13" s="12" t="s">
        <v>15</v>
      </c>
      <c r="D13" s="28"/>
      <c r="E13" s="28"/>
      <c r="F13" s="28"/>
      <c r="G13" s="34"/>
      <c r="H13" s="23"/>
      <c r="I13" s="10">
        <f t="shared" si="10"/>
        <v>0</v>
      </c>
      <c r="J13" s="5"/>
      <c r="K13" s="5"/>
      <c r="L13" s="5"/>
      <c r="M13" s="5"/>
      <c r="O13" s="11" t="s">
        <v>13</v>
      </c>
      <c r="P13" s="12" t="s">
        <v>15</v>
      </c>
      <c r="Q13" s="28"/>
      <c r="R13" s="28"/>
      <c r="S13" s="28"/>
      <c r="T13" s="34"/>
      <c r="U13" s="23"/>
      <c r="V13" s="10">
        <f t="shared" si="11"/>
        <v>0</v>
      </c>
      <c r="W13" s="5"/>
      <c r="X13" s="5"/>
      <c r="Y13" s="5"/>
      <c r="Z13" s="5"/>
      <c r="AB13" s="11" t="s">
        <v>13</v>
      </c>
      <c r="AC13" s="12" t="s">
        <v>15</v>
      </c>
      <c r="AD13" s="28"/>
      <c r="AE13" s="28"/>
      <c r="AF13" s="28"/>
      <c r="AG13" s="34"/>
      <c r="AH13" s="23"/>
      <c r="AI13" s="10">
        <f t="shared" si="12"/>
        <v>0</v>
      </c>
      <c r="AJ13" s="5"/>
      <c r="AK13" s="5"/>
      <c r="AL13" s="5"/>
      <c r="AM13" s="5"/>
      <c r="AO13" s="11" t="s">
        <v>13</v>
      </c>
      <c r="AP13" s="12" t="s">
        <v>15</v>
      </c>
      <c r="AQ13" s="28"/>
      <c r="AR13" s="28"/>
      <c r="AS13" s="28"/>
      <c r="AT13" s="34"/>
      <c r="AU13" s="23"/>
      <c r="AV13" s="10">
        <f t="shared" si="13"/>
        <v>0</v>
      </c>
      <c r="AW13" s="5"/>
      <c r="AX13" s="5"/>
      <c r="AY13" s="5"/>
      <c r="AZ13" s="5"/>
      <c r="BB13" s="11" t="s">
        <v>13</v>
      </c>
      <c r="BC13" s="12" t="s">
        <v>15</v>
      </c>
      <c r="BD13" s="28"/>
      <c r="BE13" s="28"/>
      <c r="BF13" s="28"/>
      <c r="BG13" s="34"/>
      <c r="BH13" s="23"/>
      <c r="BI13" s="10">
        <f t="shared" si="14"/>
        <v>0</v>
      </c>
      <c r="BJ13" s="5"/>
      <c r="BK13" s="5"/>
      <c r="BL13" s="5"/>
      <c r="BM13" s="5"/>
    </row>
    <row r="14" spans="1:65" x14ac:dyDescent="0.25">
      <c r="B14" s="11" t="s">
        <v>13</v>
      </c>
      <c r="C14" s="12" t="s">
        <v>15</v>
      </c>
      <c r="D14" s="28"/>
      <c r="E14" s="28"/>
      <c r="F14" s="28"/>
      <c r="G14" s="34"/>
      <c r="H14" s="23"/>
      <c r="I14" s="10">
        <f t="shared" si="10"/>
        <v>0</v>
      </c>
      <c r="J14" s="5"/>
      <c r="K14" s="5"/>
      <c r="L14" s="5"/>
      <c r="M14" s="5"/>
      <c r="O14" s="11" t="s">
        <v>13</v>
      </c>
      <c r="P14" s="12" t="s">
        <v>15</v>
      </c>
      <c r="Q14" s="28"/>
      <c r="R14" s="28"/>
      <c r="S14" s="28"/>
      <c r="T14" s="34"/>
      <c r="U14" s="23"/>
      <c r="V14" s="10">
        <f t="shared" si="11"/>
        <v>0</v>
      </c>
      <c r="W14" s="5"/>
      <c r="X14" s="5"/>
      <c r="Y14" s="5"/>
      <c r="Z14" s="5"/>
      <c r="AB14" s="11" t="s">
        <v>13</v>
      </c>
      <c r="AC14" s="12" t="s">
        <v>15</v>
      </c>
      <c r="AD14" s="28"/>
      <c r="AE14" s="28"/>
      <c r="AF14" s="28"/>
      <c r="AG14" s="34"/>
      <c r="AH14" s="23"/>
      <c r="AI14" s="10">
        <f t="shared" si="12"/>
        <v>0</v>
      </c>
      <c r="AJ14" s="5"/>
      <c r="AK14" s="5"/>
      <c r="AL14" s="5"/>
      <c r="AM14" s="5"/>
      <c r="AO14" s="11" t="s">
        <v>13</v>
      </c>
      <c r="AP14" s="12" t="s">
        <v>15</v>
      </c>
      <c r="AQ14" s="28"/>
      <c r="AR14" s="28"/>
      <c r="AS14" s="28"/>
      <c r="AT14" s="34"/>
      <c r="AU14" s="23"/>
      <c r="AV14" s="10">
        <f t="shared" si="13"/>
        <v>0</v>
      </c>
      <c r="AW14" s="5"/>
      <c r="AX14" s="5"/>
      <c r="AY14" s="5"/>
      <c r="AZ14" s="5"/>
      <c r="BB14" s="11" t="s">
        <v>13</v>
      </c>
      <c r="BC14" s="12" t="s">
        <v>15</v>
      </c>
      <c r="BD14" s="28"/>
      <c r="BE14" s="28"/>
      <c r="BF14" s="28"/>
      <c r="BG14" s="34"/>
      <c r="BH14" s="23"/>
      <c r="BI14" s="10">
        <f t="shared" si="14"/>
        <v>0</v>
      </c>
      <c r="BJ14" s="5"/>
      <c r="BK14" s="5"/>
      <c r="BL14" s="5"/>
      <c r="BM14" s="5"/>
    </row>
    <row r="15" spans="1:65" x14ac:dyDescent="0.25">
      <c r="B15" s="11" t="s">
        <v>13</v>
      </c>
      <c r="C15" s="12" t="s">
        <v>16</v>
      </c>
      <c r="D15" s="28"/>
      <c r="E15" s="28"/>
      <c r="F15" s="28"/>
      <c r="G15" s="34">
        <v>3</v>
      </c>
      <c r="H15" s="23"/>
      <c r="I15" s="10">
        <f t="shared" si="10"/>
        <v>0</v>
      </c>
      <c r="J15" s="5"/>
      <c r="K15" s="5"/>
      <c r="L15" s="5"/>
      <c r="M15" s="5"/>
      <c r="O15" s="11" t="s">
        <v>13</v>
      </c>
      <c r="P15" s="12" t="s">
        <v>16</v>
      </c>
      <c r="Q15" s="28"/>
      <c r="R15" s="28"/>
      <c r="S15" s="28"/>
      <c r="T15" s="34">
        <v>3</v>
      </c>
      <c r="U15" s="23"/>
      <c r="V15" s="10">
        <f t="shared" si="11"/>
        <v>0</v>
      </c>
      <c r="W15" s="5"/>
      <c r="X15" s="5"/>
      <c r="Y15" s="5"/>
      <c r="Z15" s="5"/>
      <c r="AB15" s="11" t="s">
        <v>13</v>
      </c>
      <c r="AC15" s="12" t="s">
        <v>16</v>
      </c>
      <c r="AD15" s="28"/>
      <c r="AE15" s="28"/>
      <c r="AF15" s="28"/>
      <c r="AG15" s="34">
        <v>3</v>
      </c>
      <c r="AH15" s="23"/>
      <c r="AI15" s="10">
        <f t="shared" si="12"/>
        <v>0</v>
      </c>
      <c r="AJ15" s="5"/>
      <c r="AK15" s="5"/>
      <c r="AL15" s="5"/>
      <c r="AM15" s="5"/>
      <c r="AO15" s="11" t="s">
        <v>13</v>
      </c>
      <c r="AP15" s="12" t="s">
        <v>16</v>
      </c>
      <c r="AQ15" s="28"/>
      <c r="AR15" s="28"/>
      <c r="AS15" s="28"/>
      <c r="AT15" s="34">
        <v>3</v>
      </c>
      <c r="AU15" s="23"/>
      <c r="AV15" s="10">
        <f t="shared" si="13"/>
        <v>0</v>
      </c>
      <c r="AW15" s="5"/>
      <c r="AX15" s="5"/>
      <c r="AY15" s="5"/>
      <c r="AZ15" s="5"/>
      <c r="BB15" s="11" t="s">
        <v>13</v>
      </c>
      <c r="BC15" s="12" t="s">
        <v>16</v>
      </c>
      <c r="BD15" s="28"/>
      <c r="BE15" s="28"/>
      <c r="BF15" s="28"/>
      <c r="BG15" s="34">
        <v>3</v>
      </c>
      <c r="BH15" s="23"/>
      <c r="BI15" s="10">
        <f t="shared" si="14"/>
        <v>0</v>
      </c>
      <c r="BJ15" s="5"/>
      <c r="BK15" s="5"/>
      <c r="BL15" s="5"/>
      <c r="BM15" s="5"/>
    </row>
    <row r="16" spans="1:65" x14ac:dyDescent="0.25">
      <c r="B16" s="11" t="s">
        <v>13</v>
      </c>
      <c r="C16" s="12" t="s">
        <v>16</v>
      </c>
      <c r="D16" s="28"/>
      <c r="E16" s="28"/>
      <c r="F16" s="28"/>
      <c r="G16" s="34"/>
      <c r="H16" s="23"/>
      <c r="I16" s="10">
        <f t="shared" si="10"/>
        <v>0</v>
      </c>
      <c r="J16" s="5"/>
      <c r="K16" s="5"/>
      <c r="L16" s="5"/>
      <c r="M16" s="5"/>
      <c r="O16" s="11" t="s">
        <v>13</v>
      </c>
      <c r="P16" s="12" t="s">
        <v>16</v>
      </c>
      <c r="Q16" s="28"/>
      <c r="R16" s="28"/>
      <c r="S16" s="28"/>
      <c r="T16" s="34"/>
      <c r="U16" s="23"/>
      <c r="V16" s="10">
        <f t="shared" si="11"/>
        <v>0</v>
      </c>
      <c r="W16" s="5"/>
      <c r="X16" s="5"/>
      <c r="Y16" s="5"/>
      <c r="Z16" s="5"/>
      <c r="AB16" s="11" t="s">
        <v>13</v>
      </c>
      <c r="AC16" s="12" t="s">
        <v>16</v>
      </c>
      <c r="AD16" s="28"/>
      <c r="AE16" s="28"/>
      <c r="AF16" s="28"/>
      <c r="AG16" s="171">
        <f>SUM(AG15)/10</f>
        <v>0.3</v>
      </c>
      <c r="AH16" s="23"/>
      <c r="AI16" s="10">
        <f t="shared" si="12"/>
        <v>0</v>
      </c>
      <c r="AJ16" s="5"/>
      <c r="AK16" s="5"/>
      <c r="AL16" s="5"/>
      <c r="AM16" s="5"/>
      <c r="AO16" s="11" t="s">
        <v>13</v>
      </c>
      <c r="AP16" s="12" t="s">
        <v>16</v>
      </c>
      <c r="AQ16" s="28"/>
      <c r="AR16" s="28"/>
      <c r="AS16" s="28"/>
      <c r="AT16" s="171">
        <f>SUM(AT15)/7</f>
        <v>0.42857142857142855</v>
      </c>
      <c r="AU16" s="23"/>
      <c r="AV16" s="10">
        <f t="shared" si="13"/>
        <v>0</v>
      </c>
      <c r="AW16" s="5"/>
      <c r="AX16" s="5"/>
      <c r="AY16" s="5"/>
      <c r="AZ16" s="5"/>
      <c r="BB16" s="11" t="s">
        <v>13</v>
      </c>
      <c r="BC16" s="12" t="s">
        <v>16</v>
      </c>
      <c r="BD16" s="28"/>
      <c r="BE16" s="28"/>
      <c r="BF16" s="28"/>
      <c r="BG16" s="171">
        <f>SUM(BG15)/7</f>
        <v>0.42857142857142855</v>
      </c>
      <c r="BH16" s="23"/>
      <c r="BI16" s="10">
        <f t="shared" si="14"/>
        <v>0</v>
      </c>
      <c r="BJ16" s="5"/>
      <c r="BK16" s="5"/>
      <c r="BL16" s="5"/>
      <c r="BM16" s="5"/>
    </row>
    <row r="17" spans="1:65" x14ac:dyDescent="0.25">
      <c r="B17" s="11" t="s">
        <v>21</v>
      </c>
      <c r="C17" s="12" t="s">
        <v>14</v>
      </c>
      <c r="D17" s="28"/>
      <c r="E17" s="28"/>
      <c r="F17" s="28"/>
      <c r="G17" s="22">
        <f>SUM(G8:G11)</f>
        <v>2.0760000000000001</v>
      </c>
      <c r="H17" s="15">
        <v>37.42</v>
      </c>
      <c r="I17" s="10">
        <f t="shared" si="10"/>
        <v>77.683920000000001</v>
      </c>
      <c r="J17" s="5"/>
      <c r="K17" s="5">
        <f>SUM(G17)*I2</f>
        <v>6.2279999999999998</v>
      </c>
      <c r="L17" s="5"/>
      <c r="M17" s="5"/>
      <c r="O17" s="11" t="s">
        <v>21</v>
      </c>
      <c r="P17" s="12" t="s">
        <v>14</v>
      </c>
      <c r="Q17" s="28"/>
      <c r="R17" s="28"/>
      <c r="S17" s="28"/>
      <c r="T17" s="22">
        <f>SUM(T8:T11)</f>
        <v>2.0760000000000001</v>
      </c>
      <c r="U17" s="15">
        <v>37.42</v>
      </c>
      <c r="V17" s="10">
        <f t="shared" si="11"/>
        <v>77.683920000000001</v>
      </c>
      <c r="W17" s="5"/>
      <c r="X17" s="5">
        <f>SUM(T17)*V2</f>
        <v>6.2279999999999998</v>
      </c>
      <c r="Y17" s="5"/>
      <c r="Z17" s="5"/>
      <c r="AB17" s="11" t="s">
        <v>21</v>
      </c>
      <c r="AC17" s="12" t="s">
        <v>14</v>
      </c>
      <c r="AD17" s="28"/>
      <c r="AE17" s="28"/>
      <c r="AF17" s="28"/>
      <c r="AG17" s="22">
        <f>SUM(AG8:AG11)</f>
        <v>2.0760000000000001</v>
      </c>
      <c r="AH17" s="15">
        <v>37.42</v>
      </c>
      <c r="AI17" s="10">
        <f t="shared" si="12"/>
        <v>77.683920000000001</v>
      </c>
      <c r="AJ17" s="5"/>
      <c r="AK17" s="5">
        <f>SUM(AG17)*AI2</f>
        <v>6.2279999999999998</v>
      </c>
      <c r="AL17" s="5"/>
      <c r="AM17" s="5"/>
      <c r="AO17" s="11" t="s">
        <v>21</v>
      </c>
      <c r="AP17" s="12" t="s">
        <v>14</v>
      </c>
      <c r="AQ17" s="28"/>
      <c r="AR17" s="28"/>
      <c r="AS17" s="28"/>
      <c r="AT17" s="22">
        <f>SUM(AT8:AT11)</f>
        <v>2.0760000000000001</v>
      </c>
      <c r="AU17" s="15">
        <v>37.42</v>
      </c>
      <c r="AV17" s="10">
        <f t="shared" si="13"/>
        <v>77.683920000000001</v>
      </c>
      <c r="AW17" s="5"/>
      <c r="AX17" s="5">
        <f>SUM(AT17)*AV2</f>
        <v>6.2279999999999998</v>
      </c>
      <c r="AY17" s="5"/>
      <c r="AZ17" s="5"/>
      <c r="BB17" s="11" t="s">
        <v>21</v>
      </c>
      <c r="BC17" s="12" t="s">
        <v>14</v>
      </c>
      <c r="BD17" s="28"/>
      <c r="BE17" s="28"/>
      <c r="BF17" s="28"/>
      <c r="BG17" s="22">
        <f>SUM(BG8:BG11)</f>
        <v>2.3159999999999998</v>
      </c>
      <c r="BH17" s="15">
        <v>37.42</v>
      </c>
      <c r="BI17" s="10">
        <f t="shared" si="14"/>
        <v>86.664720000000003</v>
      </c>
      <c r="BJ17" s="5"/>
      <c r="BK17" s="5">
        <f>SUM(BG17)*BI2</f>
        <v>6.9479999999999995</v>
      </c>
      <c r="BL17" s="5"/>
      <c r="BM17" s="5"/>
    </row>
    <row r="18" spans="1:65" x14ac:dyDescent="0.25">
      <c r="B18" s="11" t="s">
        <v>21</v>
      </c>
      <c r="C18" s="12" t="s">
        <v>15</v>
      </c>
      <c r="D18" s="28"/>
      <c r="E18" s="28"/>
      <c r="F18" s="28"/>
      <c r="G18" s="22">
        <f>SUM(G12:G14)</f>
        <v>1</v>
      </c>
      <c r="H18" s="15">
        <v>37.42</v>
      </c>
      <c r="I18" s="10">
        <f t="shared" si="10"/>
        <v>37.42</v>
      </c>
      <c r="J18" s="5"/>
      <c r="K18" s="5"/>
      <c r="L18" s="5">
        <f>SUM(G18)*I2</f>
        <v>3</v>
      </c>
      <c r="M18" s="5"/>
      <c r="O18" s="11" t="s">
        <v>21</v>
      </c>
      <c r="P18" s="12" t="s">
        <v>15</v>
      </c>
      <c r="Q18" s="28"/>
      <c r="R18" s="28"/>
      <c r="S18" s="28"/>
      <c r="T18" s="22">
        <f>SUM(T12:T14)</f>
        <v>1</v>
      </c>
      <c r="U18" s="15">
        <v>37.42</v>
      </c>
      <c r="V18" s="10">
        <f t="shared" si="11"/>
        <v>37.42</v>
      </c>
      <c r="W18" s="5"/>
      <c r="X18" s="5"/>
      <c r="Y18" s="5">
        <f>SUM(T18)*V2</f>
        <v>3</v>
      </c>
      <c r="Z18" s="5"/>
      <c r="AB18" s="11" t="s">
        <v>21</v>
      </c>
      <c r="AC18" s="12" t="s">
        <v>15</v>
      </c>
      <c r="AD18" s="28"/>
      <c r="AE18" s="28"/>
      <c r="AF18" s="28"/>
      <c r="AG18" s="22">
        <f>SUM(AG12:AG14)</f>
        <v>1</v>
      </c>
      <c r="AH18" s="15">
        <v>37.42</v>
      </c>
      <c r="AI18" s="10">
        <f t="shared" si="12"/>
        <v>37.42</v>
      </c>
      <c r="AJ18" s="5"/>
      <c r="AK18" s="5"/>
      <c r="AL18" s="5">
        <f>SUM(AG18)*AI2</f>
        <v>3</v>
      </c>
      <c r="AM18" s="5"/>
      <c r="AO18" s="11" t="s">
        <v>21</v>
      </c>
      <c r="AP18" s="12" t="s">
        <v>15</v>
      </c>
      <c r="AQ18" s="28"/>
      <c r="AR18" s="28"/>
      <c r="AS18" s="28"/>
      <c r="AT18" s="22">
        <f>SUM(AT12:AT14)</f>
        <v>1</v>
      </c>
      <c r="AU18" s="15">
        <v>37.42</v>
      </c>
      <c r="AV18" s="10">
        <f t="shared" si="13"/>
        <v>37.42</v>
      </c>
      <c r="AW18" s="5"/>
      <c r="AX18" s="5"/>
      <c r="AY18" s="5">
        <f>SUM(AT18)*AV2</f>
        <v>3</v>
      </c>
      <c r="AZ18" s="5"/>
      <c r="BB18" s="11" t="s">
        <v>21</v>
      </c>
      <c r="BC18" s="12" t="s">
        <v>15</v>
      </c>
      <c r="BD18" s="28"/>
      <c r="BE18" s="28"/>
      <c r="BF18" s="28"/>
      <c r="BG18" s="22">
        <f>SUM(BG12:BG14)</f>
        <v>1</v>
      </c>
      <c r="BH18" s="15">
        <v>37.42</v>
      </c>
      <c r="BI18" s="10">
        <f t="shared" si="14"/>
        <v>37.42</v>
      </c>
      <c r="BJ18" s="5"/>
      <c r="BK18" s="5"/>
      <c r="BL18" s="5">
        <f>SUM(BG18)*BI2</f>
        <v>3</v>
      </c>
      <c r="BM18" s="5"/>
    </row>
    <row r="19" spans="1:65" x14ac:dyDescent="0.25">
      <c r="B19" s="11" t="s">
        <v>21</v>
      </c>
      <c r="C19" s="12" t="s">
        <v>16</v>
      </c>
      <c r="D19" s="28"/>
      <c r="E19" s="28"/>
      <c r="F19" s="28"/>
      <c r="G19" s="22">
        <f>SUM(G15:G16)</f>
        <v>3</v>
      </c>
      <c r="H19" s="15">
        <v>37.42</v>
      </c>
      <c r="I19" s="10">
        <f t="shared" si="10"/>
        <v>112.26</v>
      </c>
      <c r="J19" s="5"/>
      <c r="K19" s="5"/>
      <c r="L19" s="5"/>
      <c r="M19" s="5">
        <f>SUM(G19)*I2</f>
        <v>9</v>
      </c>
      <c r="O19" s="11" t="s">
        <v>21</v>
      </c>
      <c r="P19" s="12" t="s">
        <v>16</v>
      </c>
      <c r="Q19" s="28"/>
      <c r="R19" s="28"/>
      <c r="S19" s="28"/>
      <c r="T19" s="22">
        <f>SUM(T15:T16)</f>
        <v>3</v>
      </c>
      <c r="U19" s="15">
        <v>37.42</v>
      </c>
      <c r="V19" s="10">
        <f t="shared" si="11"/>
        <v>112.26</v>
      </c>
      <c r="W19" s="5"/>
      <c r="X19" s="5"/>
      <c r="Y19" s="5"/>
      <c r="Z19" s="5">
        <f>SUM(T19)*V2</f>
        <v>9</v>
      </c>
      <c r="AB19" s="11" t="s">
        <v>21</v>
      </c>
      <c r="AC19" s="12" t="s">
        <v>16</v>
      </c>
      <c r="AD19" s="28"/>
      <c r="AE19" s="28"/>
      <c r="AF19" s="28"/>
      <c r="AG19" s="22">
        <f>SUM(AG15:AG16)</f>
        <v>3.3</v>
      </c>
      <c r="AH19" s="15">
        <v>37.42</v>
      </c>
      <c r="AI19" s="10">
        <f t="shared" si="12"/>
        <v>123.486</v>
      </c>
      <c r="AJ19" s="5"/>
      <c r="AK19" s="5"/>
      <c r="AL19" s="5"/>
      <c r="AM19" s="5">
        <f>SUM(AG19)*AI2</f>
        <v>9.8999999999999986</v>
      </c>
      <c r="AO19" s="11" t="s">
        <v>21</v>
      </c>
      <c r="AP19" s="12" t="s">
        <v>16</v>
      </c>
      <c r="AQ19" s="28"/>
      <c r="AR19" s="28"/>
      <c r="AS19" s="28"/>
      <c r="AT19" s="22">
        <f>SUM(AT15:AT16)</f>
        <v>3.4285714285714284</v>
      </c>
      <c r="AU19" s="15">
        <v>37.42</v>
      </c>
      <c r="AV19" s="10">
        <f t="shared" si="13"/>
        <v>128.29714285714286</v>
      </c>
      <c r="AW19" s="5"/>
      <c r="AX19" s="5"/>
      <c r="AY19" s="5"/>
      <c r="AZ19" s="5">
        <f>SUM(AT19)*AV2</f>
        <v>10.285714285714285</v>
      </c>
      <c r="BB19" s="11" t="s">
        <v>21</v>
      </c>
      <c r="BC19" s="12" t="s">
        <v>16</v>
      </c>
      <c r="BD19" s="28"/>
      <c r="BE19" s="28"/>
      <c r="BF19" s="28"/>
      <c r="BG19" s="22">
        <f>SUM(BG15:BG16)</f>
        <v>3.4285714285714284</v>
      </c>
      <c r="BH19" s="15">
        <v>37.42</v>
      </c>
      <c r="BI19" s="10">
        <f t="shared" si="14"/>
        <v>128.29714285714286</v>
      </c>
      <c r="BJ19" s="5"/>
      <c r="BK19" s="5"/>
      <c r="BL19" s="5"/>
      <c r="BM19" s="5">
        <f>SUM(BG19)*BI2</f>
        <v>10.285714285714285</v>
      </c>
    </row>
    <row r="20" spans="1:65" x14ac:dyDescent="0.25">
      <c r="B20" s="11" t="s">
        <v>13</v>
      </c>
      <c r="C20" s="12" t="s">
        <v>17</v>
      </c>
      <c r="D20" s="28"/>
      <c r="E20" s="28"/>
      <c r="F20" s="28"/>
      <c r="G20" s="34">
        <v>0.25</v>
      </c>
      <c r="H20" s="15">
        <v>37.42</v>
      </c>
      <c r="I20" s="10">
        <f t="shared" si="10"/>
        <v>9.3550000000000004</v>
      </c>
      <c r="J20" s="5"/>
      <c r="K20" s="5"/>
      <c r="L20" s="5">
        <f>SUM(G20)*I2</f>
        <v>0.75</v>
      </c>
      <c r="M20" s="5"/>
      <c r="O20" s="11" t="s">
        <v>13</v>
      </c>
      <c r="P20" s="12" t="s">
        <v>17</v>
      </c>
      <c r="Q20" s="28"/>
      <c r="R20" s="28"/>
      <c r="S20" s="28"/>
      <c r="T20" s="34">
        <v>0.25</v>
      </c>
      <c r="U20" s="15">
        <v>37.42</v>
      </c>
      <c r="V20" s="10">
        <f t="shared" si="11"/>
        <v>9.3550000000000004</v>
      </c>
      <c r="W20" s="5"/>
      <c r="X20" s="5"/>
      <c r="Y20" s="5">
        <f>SUM(T20)*V2</f>
        <v>0.75</v>
      </c>
      <c r="Z20" s="5"/>
      <c r="AB20" s="11" t="s">
        <v>13</v>
      </c>
      <c r="AC20" s="12" t="s">
        <v>17</v>
      </c>
      <c r="AD20" s="28"/>
      <c r="AE20" s="28"/>
      <c r="AF20" s="28"/>
      <c r="AG20" s="34">
        <v>0.25</v>
      </c>
      <c r="AH20" s="15">
        <v>37.42</v>
      </c>
      <c r="AI20" s="10">
        <f t="shared" si="12"/>
        <v>9.3550000000000004</v>
      </c>
      <c r="AJ20" s="5"/>
      <c r="AK20" s="5"/>
      <c r="AL20" s="5">
        <f>SUM(AG20)*AI2</f>
        <v>0.75</v>
      </c>
      <c r="AM20" s="5"/>
      <c r="AO20" s="11" t="s">
        <v>13</v>
      </c>
      <c r="AP20" s="12" t="s">
        <v>17</v>
      </c>
      <c r="AQ20" s="28"/>
      <c r="AR20" s="28"/>
      <c r="AS20" s="28"/>
      <c r="AT20" s="34">
        <v>0.25</v>
      </c>
      <c r="AU20" s="15">
        <v>37.42</v>
      </c>
      <c r="AV20" s="10">
        <f t="shared" si="13"/>
        <v>9.3550000000000004</v>
      </c>
      <c r="AW20" s="5"/>
      <c r="AX20" s="5"/>
      <c r="AY20" s="5">
        <f>SUM(AT20)*AV2</f>
        <v>0.75</v>
      </c>
      <c r="AZ20" s="5"/>
      <c r="BB20" s="11" t="s">
        <v>13</v>
      </c>
      <c r="BC20" s="12" t="s">
        <v>17</v>
      </c>
      <c r="BD20" s="28"/>
      <c r="BE20" s="28"/>
      <c r="BF20" s="28"/>
      <c r="BG20" s="34">
        <v>0.25</v>
      </c>
      <c r="BH20" s="15">
        <v>37.42</v>
      </c>
      <c r="BI20" s="10">
        <f t="shared" si="14"/>
        <v>9.3550000000000004</v>
      </c>
      <c r="BJ20" s="5"/>
      <c r="BK20" s="5"/>
      <c r="BL20" s="5">
        <f>SUM(BG20)*BI2</f>
        <v>0.75</v>
      </c>
      <c r="BM20" s="5"/>
    </row>
    <row r="21" spans="1:65" x14ac:dyDescent="0.25">
      <c r="B21" s="11" t="s">
        <v>12</v>
      </c>
      <c r="C21" s="12"/>
      <c r="D21" s="28"/>
      <c r="E21" s="28"/>
      <c r="F21" s="28"/>
      <c r="G21" s="10"/>
      <c r="H21" s="15">
        <v>37.42</v>
      </c>
      <c r="I21" s="10">
        <f t="shared" si="10"/>
        <v>0</v>
      </c>
      <c r="J21" s="5"/>
      <c r="K21" s="5"/>
      <c r="L21" s="5"/>
      <c r="M21" s="5"/>
      <c r="O21" s="11" t="s">
        <v>12</v>
      </c>
      <c r="P21" s="12"/>
      <c r="Q21" s="28"/>
      <c r="R21" s="28"/>
      <c r="S21" s="28"/>
      <c r="T21" s="10"/>
      <c r="U21" s="15">
        <v>37.42</v>
      </c>
      <c r="V21" s="10">
        <f t="shared" si="11"/>
        <v>0</v>
      </c>
      <c r="W21" s="5"/>
      <c r="X21" s="5"/>
      <c r="Y21" s="5"/>
      <c r="Z21" s="5"/>
      <c r="AB21" s="11" t="s">
        <v>12</v>
      </c>
      <c r="AC21" s="12"/>
      <c r="AD21" s="28"/>
      <c r="AE21" s="28"/>
      <c r="AF21" s="28"/>
      <c r="AG21" s="10"/>
      <c r="AH21" s="15">
        <v>37.42</v>
      </c>
      <c r="AI21" s="10">
        <f t="shared" si="12"/>
        <v>0</v>
      </c>
      <c r="AJ21" s="5"/>
      <c r="AK21" s="5"/>
      <c r="AL21" s="5"/>
      <c r="AM21" s="5"/>
      <c r="AO21" s="11" t="s">
        <v>12</v>
      </c>
      <c r="AP21" s="12"/>
      <c r="AQ21" s="28"/>
      <c r="AR21" s="28"/>
      <c r="AS21" s="28"/>
      <c r="AT21" s="10"/>
      <c r="AU21" s="15">
        <v>37.42</v>
      </c>
      <c r="AV21" s="10">
        <f t="shared" si="13"/>
        <v>0</v>
      </c>
      <c r="AW21" s="5"/>
      <c r="AX21" s="5"/>
      <c r="AY21" s="5"/>
      <c r="AZ21" s="5"/>
      <c r="BB21" s="11" t="s">
        <v>12</v>
      </c>
      <c r="BC21" s="12"/>
      <c r="BD21" s="28"/>
      <c r="BE21" s="28"/>
      <c r="BF21" s="28"/>
      <c r="BG21" s="10"/>
      <c r="BH21" s="15">
        <v>37.42</v>
      </c>
      <c r="BI21" s="10">
        <f t="shared" si="14"/>
        <v>0</v>
      </c>
      <c r="BJ21" s="5"/>
      <c r="BK21" s="5"/>
      <c r="BL21" s="5"/>
      <c r="BM21" s="5"/>
    </row>
    <row r="22" spans="1:65" x14ac:dyDescent="0.25">
      <c r="B22" s="11" t="s">
        <v>11</v>
      </c>
      <c r="C22" s="12"/>
      <c r="D22" s="28"/>
      <c r="E22" s="28"/>
      <c r="F22" s="28"/>
      <c r="G22" s="10">
        <v>1</v>
      </c>
      <c r="H22" s="15">
        <f>SUM(I4:I21)*0.01</f>
        <v>5.1946809500000004</v>
      </c>
      <c r="I22" s="10">
        <f>SUM(G22*H22)</f>
        <v>5.1946809500000004</v>
      </c>
      <c r="J22" s="5"/>
      <c r="K22" s="5"/>
      <c r="L22" s="5"/>
      <c r="M22" s="5"/>
      <c r="O22" s="11" t="s">
        <v>11</v>
      </c>
      <c r="P22" s="12"/>
      <c r="Q22" s="28"/>
      <c r="R22" s="28"/>
      <c r="S22" s="28"/>
      <c r="T22" s="10">
        <v>1</v>
      </c>
      <c r="U22" s="15">
        <f>SUM(V4:V21)*0.01</f>
        <v>4.5851944699999994</v>
      </c>
      <c r="V22" s="10">
        <f>SUM(T22*U22)</f>
        <v>4.5851944699999994</v>
      </c>
      <c r="W22" s="5"/>
      <c r="X22" s="5"/>
      <c r="Y22" s="5"/>
      <c r="Z22" s="5"/>
      <c r="AB22" s="11" t="s">
        <v>11</v>
      </c>
      <c r="AC22" s="12"/>
      <c r="AD22" s="28"/>
      <c r="AE22" s="28"/>
      <c r="AF22" s="28"/>
      <c r="AG22" s="10">
        <v>1</v>
      </c>
      <c r="AH22" s="15">
        <f>SUM(AI4:AI21)*0.01</f>
        <v>4.7907142700000005</v>
      </c>
      <c r="AI22" s="10">
        <f>SUM(AG22*AH22)</f>
        <v>4.7907142700000005</v>
      </c>
      <c r="AJ22" s="5"/>
      <c r="AK22" s="5"/>
      <c r="AL22" s="5"/>
      <c r="AM22" s="5"/>
      <c r="AO22" s="11" t="s">
        <v>11</v>
      </c>
      <c r="AP22" s="12"/>
      <c r="AQ22" s="28"/>
      <c r="AR22" s="28"/>
      <c r="AS22" s="28"/>
      <c r="AT22" s="10">
        <v>1</v>
      </c>
      <c r="AU22" s="15">
        <f>SUM(AV4:AV21)*0.01</f>
        <v>4.3087075635714278</v>
      </c>
      <c r="AV22" s="10">
        <f>SUM(AT22*AU22)</f>
        <v>4.3087075635714278</v>
      </c>
      <c r="AW22" s="5"/>
      <c r="AX22" s="5"/>
      <c r="AY22" s="5"/>
      <c r="AZ22" s="5"/>
      <c r="BB22" s="11" t="s">
        <v>11</v>
      </c>
      <c r="BC22" s="12"/>
      <c r="BD22" s="28"/>
      <c r="BE22" s="28"/>
      <c r="BF22" s="28"/>
      <c r="BG22" s="10">
        <v>1</v>
      </c>
      <c r="BH22" s="15">
        <f>SUM(BI4:BI21)*0.01</f>
        <v>4.6697562135714294</v>
      </c>
      <c r="BI22" s="10">
        <f>SUM(BG22*BH22)</f>
        <v>4.6697562135714294</v>
      </c>
      <c r="BJ22" s="5"/>
      <c r="BK22" s="5"/>
      <c r="BL22" s="5"/>
      <c r="BM22" s="5"/>
    </row>
    <row r="23" spans="1:65" s="2" customFormat="1" x14ac:dyDescent="0.25">
      <c r="B23" s="8" t="s">
        <v>10</v>
      </c>
      <c r="D23" s="27"/>
      <c r="E23" s="27"/>
      <c r="F23" s="27"/>
      <c r="G23" s="6">
        <f>SUM(G17:G20)</f>
        <v>6.3260000000000005</v>
      </c>
      <c r="H23" s="14"/>
      <c r="I23" s="6">
        <f>SUM(I4:I22)</f>
        <v>524.66277595000008</v>
      </c>
      <c r="J23" s="6">
        <f>SUM(I23)*I2</f>
        <v>1573.9883278500001</v>
      </c>
      <c r="K23" s="6">
        <f>SUM(K17:K22)</f>
        <v>6.2279999999999998</v>
      </c>
      <c r="L23" s="6">
        <f>SUM(L17:L22)</f>
        <v>3.75</v>
      </c>
      <c r="M23" s="6">
        <f>SUM(M17:M22)</f>
        <v>9</v>
      </c>
      <c r="O23" s="8" t="s">
        <v>10</v>
      </c>
      <c r="Q23" s="27"/>
      <c r="R23" s="27"/>
      <c r="S23" s="27"/>
      <c r="T23" s="6">
        <f>SUM(T17:T20)</f>
        <v>6.3260000000000005</v>
      </c>
      <c r="U23" s="14"/>
      <c r="V23" s="6">
        <f>SUM(V4:V22)</f>
        <v>463.10464146999993</v>
      </c>
      <c r="W23" s="6">
        <f>SUM(V23)*V2</f>
        <v>1389.3139244099998</v>
      </c>
      <c r="X23" s="6"/>
      <c r="Y23" s="6"/>
      <c r="Z23" s="6"/>
      <c r="AB23" s="8" t="s">
        <v>10</v>
      </c>
      <c r="AD23" s="27"/>
      <c r="AE23" s="27"/>
      <c r="AF23" s="27"/>
      <c r="AG23" s="6">
        <f>SUM(AG17:AG20)</f>
        <v>6.6259999999999994</v>
      </c>
      <c r="AH23" s="14"/>
      <c r="AI23" s="6">
        <f>SUM(AI4:AI22)</f>
        <v>483.86214127000005</v>
      </c>
      <c r="AJ23" s="6">
        <f>SUM(AI23)*AI2</f>
        <v>1451.5864238100003</v>
      </c>
      <c r="AK23" s="6"/>
      <c r="AL23" s="6"/>
      <c r="AM23" s="6"/>
      <c r="AO23" s="8" t="s">
        <v>10</v>
      </c>
      <c r="AQ23" s="27"/>
      <c r="AR23" s="27"/>
      <c r="AS23" s="27"/>
      <c r="AT23" s="6">
        <f>SUM(AT17:AT20)</f>
        <v>6.7545714285714284</v>
      </c>
      <c r="AU23" s="14"/>
      <c r="AV23" s="6">
        <f>SUM(AV4:AV22)</f>
        <v>435.17946392071423</v>
      </c>
      <c r="AW23" s="6">
        <f>SUM(AV23)*AV2</f>
        <v>1305.5383917621427</v>
      </c>
      <c r="AX23" s="6"/>
      <c r="AY23" s="6"/>
      <c r="AZ23" s="6"/>
      <c r="BB23" s="8" t="s">
        <v>10</v>
      </c>
      <c r="BD23" s="27"/>
      <c r="BE23" s="27"/>
      <c r="BF23" s="27"/>
      <c r="BG23" s="6">
        <f>SUM(BG17:BG20)</f>
        <v>6.9945714285714278</v>
      </c>
      <c r="BH23" s="14"/>
      <c r="BI23" s="6">
        <f>SUM(BI4:BI22)</f>
        <v>471.64537757071434</v>
      </c>
      <c r="BJ23" s="6">
        <f>SUM(BI23)*BI2</f>
        <v>1414.936132712143</v>
      </c>
      <c r="BK23" s="6"/>
      <c r="BL23" s="6"/>
      <c r="BM23" s="6"/>
    </row>
    <row r="24" spans="1:65" ht="15.6" x14ac:dyDescent="0.3">
      <c r="A24" s="3" t="s">
        <v>9</v>
      </c>
      <c r="B24" s="86" t="s">
        <v>243</v>
      </c>
      <c r="C24" s="12" t="s">
        <v>244</v>
      </c>
      <c r="D24" s="26">
        <v>1.01</v>
      </c>
      <c r="E24" s="26">
        <v>2.2999999999999998</v>
      </c>
      <c r="F24" s="68">
        <v>0.125</v>
      </c>
      <c r="G24" s="5"/>
      <c r="H24" s="13" t="s">
        <v>22</v>
      </c>
      <c r="I24" s="24">
        <v>7</v>
      </c>
      <c r="J24" s="5"/>
      <c r="K24" s="5"/>
      <c r="L24" s="5"/>
      <c r="M24" s="5"/>
      <c r="N24" s="3" t="s">
        <v>9</v>
      </c>
      <c r="O24" s="86" t="s">
        <v>243</v>
      </c>
      <c r="P24" s="12" t="s">
        <v>244</v>
      </c>
      <c r="Q24" s="26">
        <v>1.01</v>
      </c>
      <c r="R24" s="26">
        <v>2.2999999999999998</v>
      </c>
      <c r="S24" s="68">
        <v>0.125</v>
      </c>
      <c r="T24" s="5"/>
      <c r="U24" s="13" t="s">
        <v>22</v>
      </c>
      <c r="V24" s="24">
        <v>7</v>
      </c>
      <c r="W24" s="5"/>
      <c r="X24" s="5"/>
      <c r="Y24" s="5"/>
      <c r="Z24" s="5"/>
      <c r="AA24" s="3" t="s">
        <v>9</v>
      </c>
      <c r="AB24" s="86" t="s">
        <v>243</v>
      </c>
      <c r="AC24" s="12" t="s">
        <v>244</v>
      </c>
      <c r="AD24" s="26">
        <v>1.01</v>
      </c>
      <c r="AE24" s="26">
        <v>2.2999999999999998</v>
      </c>
      <c r="AF24" s="68">
        <v>0.125</v>
      </c>
      <c r="AG24" s="5"/>
      <c r="AH24" s="13" t="s">
        <v>22</v>
      </c>
      <c r="AI24" s="24">
        <v>7</v>
      </c>
      <c r="AJ24" s="5"/>
      <c r="AK24" s="5"/>
      <c r="AL24" s="5"/>
      <c r="AM24" s="5"/>
      <c r="AN24" s="3" t="s">
        <v>9</v>
      </c>
      <c r="AO24" s="86" t="s">
        <v>243</v>
      </c>
      <c r="AP24" s="12" t="s">
        <v>244</v>
      </c>
      <c r="AQ24" s="26">
        <v>1.01</v>
      </c>
      <c r="AR24" s="26">
        <v>2.2999999999999998</v>
      </c>
      <c r="AS24" s="68">
        <v>0.125</v>
      </c>
      <c r="AT24" s="5"/>
      <c r="AU24" s="13" t="s">
        <v>22</v>
      </c>
      <c r="AV24" s="24">
        <v>7</v>
      </c>
      <c r="AW24" s="5"/>
      <c r="AX24" s="5"/>
      <c r="AY24" s="5"/>
      <c r="AZ24" s="5"/>
      <c r="BI24" s="5">
        <f>SUM(BI23)-AV23</f>
        <v>36.465913650000118</v>
      </c>
      <c r="BJ24">
        <v>39.659999999999997</v>
      </c>
      <c r="BK24" s="12" t="s">
        <v>1650</v>
      </c>
    </row>
    <row r="25" spans="1:65" s="2" customFormat="1" x14ac:dyDescent="0.25">
      <c r="A25" s="66"/>
      <c r="B25" s="8" t="s">
        <v>3</v>
      </c>
      <c r="C25" s="2" t="s">
        <v>4</v>
      </c>
      <c r="D25" s="27" t="s">
        <v>5</v>
      </c>
      <c r="E25" s="27" t="s">
        <v>5</v>
      </c>
      <c r="F25" s="27" t="s">
        <v>23</v>
      </c>
      <c r="G25" s="6" t="s">
        <v>6</v>
      </c>
      <c r="H25" s="14" t="s">
        <v>7</v>
      </c>
      <c r="I25" s="6" t="s">
        <v>8</v>
      </c>
      <c r="J25" s="6"/>
      <c r="K25" s="6" t="s">
        <v>18</v>
      </c>
      <c r="L25" s="6" t="s">
        <v>19</v>
      </c>
      <c r="M25" s="6" t="s">
        <v>20</v>
      </c>
      <c r="N25" s="66"/>
      <c r="O25" s="8" t="s">
        <v>3</v>
      </c>
      <c r="P25" s="2" t="s">
        <v>4</v>
      </c>
      <c r="Q25" s="27" t="s">
        <v>5</v>
      </c>
      <c r="R25" s="27" t="s">
        <v>5</v>
      </c>
      <c r="S25" s="27" t="s">
        <v>23</v>
      </c>
      <c r="T25" s="6" t="s">
        <v>6</v>
      </c>
      <c r="U25" s="14" t="s">
        <v>7</v>
      </c>
      <c r="V25" s="6" t="s">
        <v>8</v>
      </c>
      <c r="W25" s="6"/>
      <c r="X25" s="6" t="s">
        <v>18</v>
      </c>
      <c r="Y25" s="6" t="s">
        <v>19</v>
      </c>
      <c r="Z25" s="6" t="s">
        <v>20</v>
      </c>
      <c r="AA25" s="66"/>
      <c r="AB25" s="8" t="s">
        <v>3</v>
      </c>
      <c r="AC25" s="2" t="s">
        <v>4</v>
      </c>
      <c r="AD25" s="27" t="s">
        <v>5</v>
      </c>
      <c r="AE25" s="27" t="s">
        <v>5</v>
      </c>
      <c r="AF25" s="27" t="s">
        <v>23</v>
      </c>
      <c r="AG25" s="6" t="s">
        <v>6</v>
      </c>
      <c r="AH25" s="14" t="s">
        <v>7</v>
      </c>
      <c r="AI25" s="6" t="s">
        <v>8</v>
      </c>
      <c r="AJ25" s="6"/>
      <c r="AK25" s="6" t="s">
        <v>18</v>
      </c>
      <c r="AL25" s="6" t="s">
        <v>19</v>
      </c>
      <c r="AM25" s="6" t="s">
        <v>20</v>
      </c>
      <c r="AN25" s="66"/>
      <c r="AO25" s="8" t="s">
        <v>3</v>
      </c>
      <c r="AP25" s="2" t="s">
        <v>4</v>
      </c>
      <c r="AQ25" s="27" t="s">
        <v>5</v>
      </c>
      <c r="AR25" s="27" t="s">
        <v>5</v>
      </c>
      <c r="AS25" s="27" t="s">
        <v>23</v>
      </c>
      <c r="AT25" s="6" t="s">
        <v>6</v>
      </c>
      <c r="AU25" s="14" t="s">
        <v>7</v>
      </c>
      <c r="AV25" s="6" t="s">
        <v>8</v>
      </c>
      <c r="AW25" s="6"/>
      <c r="AX25" s="6" t="s">
        <v>18</v>
      </c>
      <c r="AY25" s="6" t="s">
        <v>19</v>
      </c>
      <c r="AZ25" s="6" t="s">
        <v>20</v>
      </c>
    </row>
    <row r="26" spans="1:65" x14ac:dyDescent="0.25">
      <c r="A26" s="30" t="s">
        <v>24</v>
      </c>
      <c r="B26" s="11" t="s">
        <v>63</v>
      </c>
      <c r="C26" s="12" t="s">
        <v>246</v>
      </c>
      <c r="D26" s="28">
        <v>0.15</v>
      </c>
      <c r="E26" s="28">
        <v>0.05</v>
      </c>
      <c r="F26" s="28">
        <f t="shared" ref="F26:F28" si="15">SUM(D26*E26)</f>
        <v>7.4999999999999997E-3</v>
      </c>
      <c r="G26" s="10">
        <f>SUM(D24+E24+E24+0.4)</f>
        <v>6.01</v>
      </c>
      <c r="H26" s="15">
        <v>5398</v>
      </c>
      <c r="I26" s="10">
        <f t="shared" ref="I26:I28" si="16">SUM(F26*G26)*H26</f>
        <v>243.31484999999998</v>
      </c>
      <c r="J26" s="5"/>
      <c r="K26" s="5"/>
      <c r="L26" s="5"/>
      <c r="M26" s="5"/>
      <c r="N26" s="30" t="s">
        <v>24</v>
      </c>
      <c r="O26" s="11" t="s">
        <v>63</v>
      </c>
      <c r="P26" s="12" t="s">
        <v>246</v>
      </c>
      <c r="Q26" s="28">
        <v>0.15</v>
      </c>
      <c r="R26" s="235">
        <v>3.7999999999999999E-2</v>
      </c>
      <c r="S26" s="28">
        <f t="shared" ref="S26" si="17">SUM(Q26*R26)</f>
        <v>5.6999999999999993E-3</v>
      </c>
      <c r="T26" s="10">
        <f>SUM(Q24+R24+R24+0.4)</f>
        <v>6.01</v>
      </c>
      <c r="U26" s="236">
        <v>5306</v>
      </c>
      <c r="V26" s="10">
        <f t="shared" ref="V26:V28" si="18">SUM(S26*T26)*U26</f>
        <v>181.76764199999997</v>
      </c>
      <c r="W26" s="5"/>
      <c r="X26" s="5"/>
      <c r="Y26" s="5"/>
      <c r="Z26" s="5"/>
      <c r="AA26" s="30" t="s">
        <v>24</v>
      </c>
      <c r="AB26" s="11" t="s">
        <v>63</v>
      </c>
      <c r="AC26" s="12" t="s">
        <v>246</v>
      </c>
      <c r="AD26" s="28">
        <v>0.15</v>
      </c>
      <c r="AE26" s="235">
        <v>3.7999999999999999E-2</v>
      </c>
      <c r="AF26" s="28">
        <f t="shared" ref="AF26:AF28" si="19">SUM(AD26*AE26)</f>
        <v>5.6999999999999993E-3</v>
      </c>
      <c r="AG26" s="10">
        <f>SUM(AD24+AE24+AE24+0.4)</f>
        <v>6.01</v>
      </c>
      <c r="AH26" s="236">
        <v>5306</v>
      </c>
      <c r="AI26" s="10">
        <f t="shared" ref="AI26:AI28" si="20">SUM(AF26*AG26)*AH26</f>
        <v>181.76764199999997</v>
      </c>
      <c r="AJ26" s="5"/>
      <c r="AK26" s="5"/>
      <c r="AL26" s="5"/>
      <c r="AM26" s="5"/>
      <c r="AN26" s="30" t="s">
        <v>24</v>
      </c>
      <c r="AO26" s="11" t="s">
        <v>63</v>
      </c>
      <c r="AP26" s="234" t="s">
        <v>1648</v>
      </c>
      <c r="AQ26" s="28">
        <v>0.15</v>
      </c>
      <c r="AR26" s="28">
        <v>3.7999999999999999E-2</v>
      </c>
      <c r="AS26" s="28">
        <f t="shared" ref="AS26:AS27" si="21">SUM(AQ26*AR26)</f>
        <v>5.6999999999999993E-3</v>
      </c>
      <c r="AT26" s="10">
        <f>SUM(AQ24+AR24+AR24+0.4)</f>
        <v>6.01</v>
      </c>
      <c r="AU26" s="236">
        <v>3828</v>
      </c>
      <c r="AV26" s="10">
        <f t="shared" ref="AV26:AV28" si="22">SUM(AS26*AT26)*AU26</f>
        <v>131.13579599999997</v>
      </c>
      <c r="AW26" s="5"/>
      <c r="AX26" s="5"/>
      <c r="AY26" s="5"/>
      <c r="AZ26" s="5"/>
    </row>
    <row r="27" spans="1:65" x14ac:dyDescent="0.25">
      <c r="A27" s="30" t="s">
        <v>24</v>
      </c>
      <c r="B27" s="11" t="s">
        <v>245</v>
      </c>
      <c r="C27" s="12" t="s">
        <v>246</v>
      </c>
      <c r="D27" s="28">
        <v>0.05</v>
      </c>
      <c r="E27" s="28">
        <v>2.5000000000000001E-2</v>
      </c>
      <c r="F27" s="28">
        <f t="shared" si="15"/>
        <v>1.2500000000000002E-3</v>
      </c>
      <c r="G27" s="10">
        <f>SUM(G26)</f>
        <v>6.01</v>
      </c>
      <c r="H27" s="15">
        <v>4566</v>
      </c>
      <c r="I27" s="10">
        <f t="shared" si="16"/>
        <v>34.302075000000002</v>
      </c>
      <c r="J27" s="5"/>
      <c r="K27" s="5"/>
      <c r="L27" s="5"/>
      <c r="M27" s="5"/>
      <c r="N27" s="30" t="s">
        <v>24</v>
      </c>
      <c r="O27" s="11" t="s">
        <v>245</v>
      </c>
      <c r="P27" s="12" t="s">
        <v>246</v>
      </c>
      <c r="Q27" s="28">
        <v>0.05</v>
      </c>
      <c r="R27" s="28">
        <v>2.5000000000000001E-2</v>
      </c>
      <c r="S27" s="28">
        <f t="shared" ref="S27:S28" si="23">SUM(Q27*R27)</f>
        <v>1.2500000000000002E-3</v>
      </c>
      <c r="T27" s="10">
        <f>SUM(T26)</f>
        <v>6.01</v>
      </c>
      <c r="U27" s="15">
        <v>4566</v>
      </c>
      <c r="V27" s="10">
        <f t="shared" si="18"/>
        <v>34.302075000000002</v>
      </c>
      <c r="W27" s="5"/>
      <c r="X27" s="5"/>
      <c r="Y27" s="5"/>
      <c r="Z27" s="5"/>
      <c r="AA27" s="30" t="s">
        <v>24</v>
      </c>
      <c r="AB27" s="11" t="s">
        <v>245</v>
      </c>
      <c r="AC27" s="12" t="s">
        <v>246</v>
      </c>
      <c r="AD27" s="28">
        <v>0.05</v>
      </c>
      <c r="AE27" s="28">
        <v>2.5000000000000001E-2</v>
      </c>
      <c r="AF27" s="28">
        <f t="shared" si="19"/>
        <v>1.2500000000000002E-3</v>
      </c>
      <c r="AG27" s="10">
        <f>SUM(AG26)</f>
        <v>6.01</v>
      </c>
      <c r="AH27" s="15">
        <v>4566</v>
      </c>
      <c r="AI27" s="10">
        <f t="shared" si="20"/>
        <v>34.302075000000002</v>
      </c>
      <c r="AJ27" s="5"/>
      <c r="AK27" s="5"/>
      <c r="AL27" s="5"/>
      <c r="AM27" s="5"/>
      <c r="AN27" s="30" t="s">
        <v>24</v>
      </c>
      <c r="AO27" s="11" t="s">
        <v>245</v>
      </c>
      <c r="AP27" s="234" t="s">
        <v>1648</v>
      </c>
      <c r="AQ27" s="28">
        <v>0.05</v>
      </c>
      <c r="AR27" s="28">
        <v>2.5000000000000001E-2</v>
      </c>
      <c r="AS27" s="28">
        <f t="shared" si="21"/>
        <v>1.2500000000000002E-3</v>
      </c>
      <c r="AT27" s="10">
        <f>SUM(AT26)</f>
        <v>6.01</v>
      </c>
      <c r="AU27" s="236">
        <v>3709</v>
      </c>
      <c r="AV27" s="10">
        <f t="shared" si="22"/>
        <v>27.863862500000003</v>
      </c>
      <c r="AW27" s="5"/>
      <c r="AX27" s="5"/>
      <c r="AY27" s="5"/>
      <c r="AZ27" s="5"/>
    </row>
    <row r="28" spans="1:65" x14ac:dyDescent="0.25">
      <c r="A28" s="30" t="s">
        <v>24</v>
      </c>
      <c r="B28" s="11"/>
      <c r="C28" s="12"/>
      <c r="D28" s="28"/>
      <c r="E28" s="28"/>
      <c r="F28" s="28">
        <f t="shared" si="15"/>
        <v>0</v>
      </c>
      <c r="G28" s="10"/>
      <c r="H28" s="15"/>
      <c r="I28" s="10">
        <f t="shared" si="16"/>
        <v>0</v>
      </c>
      <c r="J28" s="5"/>
      <c r="K28" s="5"/>
      <c r="L28" s="5"/>
      <c r="M28" s="5"/>
      <c r="N28" s="30" t="s">
        <v>24</v>
      </c>
      <c r="O28" s="11"/>
      <c r="P28" s="12"/>
      <c r="Q28" s="28"/>
      <c r="R28" s="28"/>
      <c r="S28" s="28">
        <f t="shared" si="23"/>
        <v>0</v>
      </c>
      <c r="T28" s="10"/>
      <c r="U28" s="15"/>
      <c r="V28" s="10">
        <f t="shared" si="18"/>
        <v>0</v>
      </c>
      <c r="W28" s="5"/>
      <c r="X28" s="5"/>
      <c r="Y28" s="5"/>
      <c r="Z28" s="5"/>
      <c r="AA28" s="30" t="s">
        <v>24</v>
      </c>
      <c r="AB28" s="11"/>
      <c r="AC28" s="12"/>
      <c r="AD28" s="28"/>
      <c r="AE28" s="28"/>
      <c r="AF28" s="28">
        <f t="shared" si="19"/>
        <v>0</v>
      </c>
      <c r="AG28" s="10"/>
      <c r="AH28" s="15"/>
      <c r="AI28" s="10">
        <f t="shared" si="20"/>
        <v>0</v>
      </c>
      <c r="AJ28" s="5"/>
      <c r="AK28" s="5"/>
      <c r="AL28" s="5"/>
      <c r="AM28" s="5"/>
      <c r="AN28" s="30" t="s">
        <v>24</v>
      </c>
      <c r="AO28" s="11"/>
      <c r="AP28" s="12"/>
      <c r="AQ28" s="28"/>
      <c r="AR28" s="28"/>
      <c r="AS28" s="28">
        <f t="shared" ref="AS28" si="24">SUM(AQ28*AR28)</f>
        <v>0</v>
      </c>
      <c r="AT28" s="10"/>
      <c r="AU28" s="15"/>
      <c r="AV28" s="10">
        <f t="shared" si="22"/>
        <v>0</v>
      </c>
      <c r="AW28" s="5"/>
      <c r="AX28" s="5"/>
      <c r="AY28" s="5"/>
      <c r="AZ28" s="5"/>
    </row>
    <row r="29" spans="1:65" x14ac:dyDescent="0.25">
      <c r="B29" s="11" t="s">
        <v>27</v>
      </c>
      <c r="C29" s="12"/>
      <c r="D29" s="28"/>
      <c r="E29" s="28"/>
      <c r="F29" s="28"/>
      <c r="G29" s="10">
        <f>SUM(G26)</f>
        <v>6.01</v>
      </c>
      <c r="H29" s="15">
        <f>SUM(D26+D26+E26+E26+D27+D27+E27+E27)*3</f>
        <v>1.65</v>
      </c>
      <c r="I29" s="10">
        <f t="shared" ref="I29:I43" si="25">SUM(G29*H29)</f>
        <v>9.9164999999999992</v>
      </c>
      <c r="J29" s="5"/>
      <c r="K29" s="5"/>
      <c r="L29" s="5"/>
      <c r="M29" s="5"/>
      <c r="O29" s="11" t="s">
        <v>27</v>
      </c>
      <c r="P29" s="12"/>
      <c r="Q29" s="28"/>
      <c r="R29" s="28"/>
      <c r="S29" s="28"/>
      <c r="T29" s="10">
        <f>SUM(T26)</f>
        <v>6.01</v>
      </c>
      <c r="U29" s="15">
        <f>SUM(Q26+Q26+R26+R26+Q27+Q27+R27+R27)*3</f>
        <v>1.5779999999999998</v>
      </c>
      <c r="V29" s="10">
        <f t="shared" ref="V29:V43" si="26">SUM(T29*U29)</f>
        <v>9.4837799999999994</v>
      </c>
      <c r="W29" s="5"/>
      <c r="X29" s="5"/>
      <c r="Y29" s="5"/>
      <c r="Z29" s="5"/>
      <c r="AB29" s="11" t="s">
        <v>27</v>
      </c>
      <c r="AC29" s="334" t="s">
        <v>1621</v>
      </c>
      <c r="AD29" s="335"/>
      <c r="AE29" s="335"/>
      <c r="AF29" s="335"/>
      <c r="AG29" s="171">
        <f>SUM(AG26)</f>
        <v>6.01</v>
      </c>
      <c r="AH29" s="171">
        <f>SUM(AD26+AD26+AE26+AE26+AD27+AD27+AE27+AE27)*6</f>
        <v>3.1559999999999997</v>
      </c>
      <c r="AI29" s="10">
        <f t="shared" ref="AI29:AI43" si="27">SUM(AG29*AH29)</f>
        <v>18.967559999999999</v>
      </c>
      <c r="AJ29" s="5"/>
      <c r="AK29" s="5"/>
      <c r="AL29" s="5"/>
      <c r="AM29" s="5"/>
      <c r="AO29" s="11" t="s">
        <v>27</v>
      </c>
      <c r="AP29" s="334" t="s">
        <v>1649</v>
      </c>
      <c r="AQ29" s="335"/>
      <c r="AR29" s="335"/>
      <c r="AS29" s="335"/>
      <c r="AT29" s="171">
        <f>SUM(AT26)</f>
        <v>6.01</v>
      </c>
      <c r="AU29" s="171">
        <f>SUM(AQ26+AQ26+AR26+AR26+AQ27+AQ27+AR27+AR27)*7</f>
        <v>3.6819999999999995</v>
      </c>
      <c r="AV29" s="10">
        <f t="shared" ref="AV29:AV43" si="28">SUM(AT29*AU29)</f>
        <v>22.128819999999997</v>
      </c>
      <c r="AW29" s="5"/>
      <c r="AX29" s="5"/>
      <c r="AY29" s="5"/>
      <c r="AZ29" s="5"/>
    </row>
    <row r="30" spans="1:65" x14ac:dyDescent="0.25">
      <c r="B30" s="11" t="s">
        <v>13</v>
      </c>
      <c r="C30" s="12" t="s">
        <v>14</v>
      </c>
      <c r="D30" s="28" t="s">
        <v>29</v>
      </c>
      <c r="E30" s="28"/>
      <c r="F30" s="28">
        <f>SUM(G26:G28)</f>
        <v>12.02</v>
      </c>
      <c r="G30" s="34">
        <f>SUM(F30)/15</f>
        <v>0.80133333333333334</v>
      </c>
      <c r="H30" s="23"/>
      <c r="I30" s="10">
        <f t="shared" si="25"/>
        <v>0</v>
      </c>
      <c r="J30" s="5"/>
      <c r="K30" s="5"/>
      <c r="L30" s="5"/>
      <c r="M30" s="5"/>
      <c r="O30" s="11" t="s">
        <v>13</v>
      </c>
      <c r="P30" s="12" t="s">
        <v>14</v>
      </c>
      <c r="Q30" s="28" t="s">
        <v>29</v>
      </c>
      <c r="R30" s="28"/>
      <c r="S30" s="28">
        <f>SUM(T26:T28)</f>
        <v>12.02</v>
      </c>
      <c r="T30" s="34">
        <f>SUM(S30)/15</f>
        <v>0.80133333333333334</v>
      </c>
      <c r="U30" s="23"/>
      <c r="V30" s="10">
        <f t="shared" si="26"/>
        <v>0</v>
      </c>
      <c r="W30" s="5"/>
      <c r="X30" s="5"/>
      <c r="Y30" s="5"/>
      <c r="Z30" s="5"/>
      <c r="AB30" s="11" t="s">
        <v>13</v>
      </c>
      <c r="AC30" s="12" t="s">
        <v>14</v>
      </c>
      <c r="AD30" s="28" t="s">
        <v>29</v>
      </c>
      <c r="AE30" s="28"/>
      <c r="AF30" s="28">
        <f>SUM(AG26:AG28)</f>
        <v>12.02</v>
      </c>
      <c r="AG30" s="34">
        <f>SUM(AF30)/15</f>
        <v>0.80133333333333334</v>
      </c>
      <c r="AH30" s="23"/>
      <c r="AI30" s="10">
        <f t="shared" si="27"/>
        <v>0</v>
      </c>
      <c r="AJ30" s="5"/>
      <c r="AK30" s="5"/>
      <c r="AL30" s="5"/>
      <c r="AM30" s="5"/>
      <c r="AO30" s="11" t="s">
        <v>13</v>
      </c>
      <c r="AP30" s="12" t="s">
        <v>14</v>
      </c>
      <c r="AQ30" s="28" t="s">
        <v>29</v>
      </c>
      <c r="AR30" s="28"/>
      <c r="AS30" s="28">
        <f>SUM(AT26:AT28)</f>
        <v>12.02</v>
      </c>
      <c r="AT30" s="34">
        <f>SUM(AS30)/15</f>
        <v>0.80133333333333334</v>
      </c>
      <c r="AU30" s="23"/>
      <c r="AV30" s="10">
        <f t="shared" si="28"/>
        <v>0</v>
      </c>
      <c r="AW30" s="5"/>
      <c r="AX30" s="5"/>
      <c r="AY30" s="5"/>
      <c r="AZ30" s="5"/>
    </row>
    <row r="31" spans="1:65" x14ac:dyDescent="0.25">
      <c r="B31" s="11" t="s">
        <v>13</v>
      </c>
      <c r="C31" s="12" t="s">
        <v>14</v>
      </c>
      <c r="D31" s="28" t="s">
        <v>60</v>
      </c>
      <c r="E31" s="28"/>
      <c r="F31" s="69">
        <v>2</v>
      </c>
      <c r="G31" s="34">
        <f>SUM(F31)*0.25</f>
        <v>0.5</v>
      </c>
      <c r="H31" s="23"/>
      <c r="I31" s="10">
        <f t="shared" si="25"/>
        <v>0</v>
      </c>
      <c r="J31" s="5"/>
      <c r="K31" s="5"/>
      <c r="L31" s="5"/>
      <c r="M31" s="5"/>
      <c r="O31" s="11" t="s">
        <v>13</v>
      </c>
      <c r="P31" s="12" t="s">
        <v>14</v>
      </c>
      <c r="Q31" s="28" t="s">
        <v>60</v>
      </c>
      <c r="R31" s="28"/>
      <c r="S31" s="69">
        <v>2</v>
      </c>
      <c r="T31" s="34">
        <f>SUM(S31)*0.25</f>
        <v>0.5</v>
      </c>
      <c r="U31" s="23"/>
      <c r="V31" s="10">
        <f t="shared" si="26"/>
        <v>0</v>
      </c>
      <c r="W31" s="5"/>
      <c r="X31" s="5"/>
      <c r="Y31" s="5"/>
      <c r="Z31" s="5"/>
      <c r="AB31" s="11" t="s">
        <v>13</v>
      </c>
      <c r="AC31" s="12" t="s">
        <v>14</v>
      </c>
      <c r="AD31" s="28" t="s">
        <v>60</v>
      </c>
      <c r="AE31" s="28"/>
      <c r="AF31" s="69">
        <v>2</v>
      </c>
      <c r="AG31" s="34">
        <f>SUM(AF31)*0.25</f>
        <v>0.5</v>
      </c>
      <c r="AH31" s="23"/>
      <c r="AI31" s="10">
        <f t="shared" si="27"/>
        <v>0</v>
      </c>
      <c r="AJ31" s="5"/>
      <c r="AK31" s="5"/>
      <c r="AL31" s="5"/>
      <c r="AM31" s="5"/>
      <c r="AO31" s="11" t="s">
        <v>13</v>
      </c>
      <c r="AP31" s="12" t="s">
        <v>14</v>
      </c>
      <c r="AQ31" s="28" t="s">
        <v>60</v>
      </c>
      <c r="AR31" s="28"/>
      <c r="AS31" s="69">
        <v>2</v>
      </c>
      <c r="AT31" s="34">
        <f>SUM(AS31)*0.25</f>
        <v>0.5</v>
      </c>
      <c r="AU31" s="23"/>
      <c r="AV31" s="10">
        <f t="shared" si="28"/>
        <v>0</v>
      </c>
      <c r="AW31" s="5"/>
      <c r="AX31" s="5"/>
      <c r="AY31" s="5"/>
      <c r="AZ31" s="5"/>
    </row>
    <row r="32" spans="1:65" x14ac:dyDescent="0.25">
      <c r="B32" s="11" t="s">
        <v>13</v>
      </c>
      <c r="C32" s="12" t="s">
        <v>14</v>
      </c>
      <c r="D32" s="28" t="s">
        <v>248</v>
      </c>
      <c r="E32" s="28"/>
      <c r="F32" s="69"/>
      <c r="G32" s="34">
        <v>0</v>
      </c>
      <c r="H32" s="23"/>
      <c r="I32" s="10">
        <f t="shared" si="25"/>
        <v>0</v>
      </c>
      <c r="J32" s="5"/>
      <c r="K32" s="5"/>
      <c r="L32" s="5"/>
      <c r="M32" s="5"/>
      <c r="O32" s="11" t="s">
        <v>13</v>
      </c>
      <c r="P32" s="12" t="s">
        <v>14</v>
      </c>
      <c r="Q32" s="28" t="s">
        <v>248</v>
      </c>
      <c r="R32" s="28"/>
      <c r="S32" s="69"/>
      <c r="T32" s="34">
        <v>0</v>
      </c>
      <c r="U32" s="23"/>
      <c r="V32" s="10">
        <f t="shared" si="26"/>
        <v>0</v>
      </c>
      <c r="W32" s="5"/>
      <c r="X32" s="5"/>
      <c r="Y32" s="5"/>
      <c r="Z32" s="5"/>
      <c r="AB32" s="11" t="s">
        <v>13</v>
      </c>
      <c r="AC32" s="12" t="s">
        <v>14</v>
      </c>
      <c r="AD32" s="28" t="s">
        <v>248</v>
      </c>
      <c r="AE32" s="28"/>
      <c r="AF32" s="69"/>
      <c r="AG32" s="34">
        <v>0</v>
      </c>
      <c r="AH32" s="23"/>
      <c r="AI32" s="10">
        <f t="shared" si="27"/>
        <v>0</v>
      </c>
      <c r="AJ32" s="5"/>
      <c r="AK32" s="5"/>
      <c r="AL32" s="5"/>
      <c r="AM32" s="5"/>
      <c r="AO32" s="11" t="s">
        <v>13</v>
      </c>
      <c r="AP32" s="12" t="s">
        <v>14</v>
      </c>
      <c r="AQ32" s="28" t="s">
        <v>248</v>
      </c>
      <c r="AR32" s="28"/>
      <c r="AS32" s="69"/>
      <c r="AT32" s="34">
        <v>0</v>
      </c>
      <c r="AU32" s="23"/>
      <c r="AV32" s="10">
        <f t="shared" si="28"/>
        <v>0</v>
      </c>
      <c r="AW32" s="5"/>
      <c r="AX32" s="5"/>
      <c r="AY32" s="5"/>
      <c r="AZ32" s="5"/>
    </row>
    <row r="33" spans="1:52" x14ac:dyDescent="0.25">
      <c r="B33" s="11" t="s">
        <v>13</v>
      </c>
      <c r="C33" s="12" t="s">
        <v>14</v>
      </c>
      <c r="D33" s="28" t="s">
        <v>247</v>
      </c>
      <c r="E33" s="28"/>
      <c r="F33" s="28"/>
      <c r="G33" s="34">
        <f>SUM(G30)</f>
        <v>0.80133333333333334</v>
      </c>
      <c r="H33" s="23"/>
      <c r="I33" s="10">
        <f t="shared" si="25"/>
        <v>0</v>
      </c>
      <c r="J33" s="5"/>
      <c r="K33" s="5"/>
      <c r="L33" s="5"/>
      <c r="M33" s="5"/>
      <c r="O33" s="11" t="s">
        <v>13</v>
      </c>
      <c r="P33" s="12" t="s">
        <v>14</v>
      </c>
      <c r="Q33" s="28" t="s">
        <v>247</v>
      </c>
      <c r="R33" s="28"/>
      <c r="S33" s="28"/>
      <c r="T33" s="34">
        <f>SUM(T30)</f>
        <v>0.80133333333333334</v>
      </c>
      <c r="U33" s="23"/>
      <c r="V33" s="10">
        <f t="shared" si="26"/>
        <v>0</v>
      </c>
      <c r="W33" s="5"/>
      <c r="X33" s="5"/>
      <c r="Y33" s="5"/>
      <c r="Z33" s="5"/>
      <c r="AB33" s="11" t="s">
        <v>13</v>
      </c>
      <c r="AC33" s="12" t="s">
        <v>14</v>
      </c>
      <c r="AD33" s="28" t="s">
        <v>247</v>
      </c>
      <c r="AE33" s="28"/>
      <c r="AF33" s="28"/>
      <c r="AG33" s="34">
        <f>SUM(AG30)</f>
        <v>0.80133333333333334</v>
      </c>
      <c r="AH33" s="23"/>
      <c r="AI33" s="10">
        <f t="shared" si="27"/>
        <v>0</v>
      </c>
      <c r="AJ33" s="5"/>
      <c r="AK33" s="5"/>
      <c r="AL33" s="5"/>
      <c r="AM33" s="5"/>
      <c r="AO33" s="11" t="s">
        <v>13</v>
      </c>
      <c r="AP33" s="12" t="s">
        <v>14</v>
      </c>
      <c r="AQ33" s="28" t="s">
        <v>247</v>
      </c>
      <c r="AR33" s="28"/>
      <c r="AS33" s="28"/>
      <c r="AT33" s="34">
        <f>SUM(AT30)</f>
        <v>0.80133333333333334</v>
      </c>
      <c r="AU33" s="23"/>
      <c r="AV33" s="10">
        <f t="shared" si="28"/>
        <v>0</v>
      </c>
      <c r="AW33" s="5"/>
      <c r="AX33" s="5"/>
      <c r="AY33" s="5"/>
      <c r="AZ33" s="5"/>
    </row>
    <row r="34" spans="1:52" x14ac:dyDescent="0.25">
      <c r="B34" s="11" t="s">
        <v>13</v>
      </c>
      <c r="C34" s="12" t="s">
        <v>15</v>
      </c>
      <c r="D34" s="28"/>
      <c r="E34" s="28"/>
      <c r="F34" s="28"/>
      <c r="G34" s="34">
        <v>1</v>
      </c>
      <c r="H34" s="23"/>
      <c r="I34" s="10">
        <f t="shared" si="25"/>
        <v>0</v>
      </c>
      <c r="J34" s="5"/>
      <c r="K34" s="5"/>
      <c r="L34" s="5"/>
      <c r="M34" s="5"/>
      <c r="O34" s="11" t="s">
        <v>13</v>
      </c>
      <c r="P34" s="12" t="s">
        <v>15</v>
      </c>
      <c r="Q34" s="28"/>
      <c r="R34" s="28"/>
      <c r="S34" s="28"/>
      <c r="T34" s="34">
        <v>1</v>
      </c>
      <c r="U34" s="23"/>
      <c r="V34" s="10">
        <f t="shared" si="26"/>
        <v>0</v>
      </c>
      <c r="W34" s="5"/>
      <c r="X34" s="5"/>
      <c r="Y34" s="5"/>
      <c r="Z34" s="5"/>
      <c r="AB34" s="11" t="s">
        <v>13</v>
      </c>
      <c r="AC34" s="12" t="s">
        <v>15</v>
      </c>
      <c r="AD34" s="28"/>
      <c r="AE34" s="28"/>
      <c r="AF34" s="28"/>
      <c r="AG34" s="34">
        <v>1</v>
      </c>
      <c r="AH34" s="23"/>
      <c r="AI34" s="10">
        <f t="shared" si="27"/>
        <v>0</v>
      </c>
      <c r="AJ34" s="5"/>
      <c r="AK34" s="5"/>
      <c r="AL34" s="5"/>
      <c r="AM34" s="5"/>
      <c r="AO34" s="11" t="s">
        <v>13</v>
      </c>
      <c r="AP34" s="12" t="s">
        <v>15</v>
      </c>
      <c r="AQ34" s="28"/>
      <c r="AR34" s="28"/>
      <c r="AS34" s="28"/>
      <c r="AT34" s="34">
        <v>1</v>
      </c>
      <c r="AU34" s="23"/>
      <c r="AV34" s="10">
        <f t="shared" si="28"/>
        <v>0</v>
      </c>
      <c r="AW34" s="5"/>
      <c r="AX34" s="5"/>
      <c r="AY34" s="5"/>
      <c r="AZ34" s="5"/>
    </row>
    <row r="35" spans="1:52" x14ac:dyDescent="0.25">
      <c r="B35" s="11" t="s">
        <v>13</v>
      </c>
      <c r="C35" s="12" t="s">
        <v>15</v>
      </c>
      <c r="D35" s="28"/>
      <c r="E35" s="28"/>
      <c r="F35" s="28"/>
      <c r="G35" s="34"/>
      <c r="H35" s="23"/>
      <c r="I35" s="10">
        <f t="shared" si="25"/>
        <v>0</v>
      </c>
      <c r="J35" s="5"/>
      <c r="K35" s="5"/>
      <c r="L35" s="5"/>
      <c r="M35" s="5"/>
      <c r="O35" s="11" t="s">
        <v>13</v>
      </c>
      <c r="P35" s="12" t="s">
        <v>15</v>
      </c>
      <c r="Q35" s="28"/>
      <c r="R35" s="28"/>
      <c r="S35" s="28"/>
      <c r="T35" s="34"/>
      <c r="U35" s="23"/>
      <c r="V35" s="10">
        <f t="shared" si="26"/>
        <v>0</v>
      </c>
      <c r="W35" s="5"/>
      <c r="X35" s="5"/>
      <c r="Y35" s="5"/>
      <c r="Z35" s="5"/>
      <c r="AB35" s="11" t="s">
        <v>13</v>
      </c>
      <c r="AC35" s="12" t="s">
        <v>15</v>
      </c>
      <c r="AD35" s="28"/>
      <c r="AE35" s="28"/>
      <c r="AF35" s="28"/>
      <c r="AG35" s="34"/>
      <c r="AH35" s="23"/>
      <c r="AI35" s="10">
        <f t="shared" si="27"/>
        <v>0</v>
      </c>
      <c r="AJ35" s="5"/>
      <c r="AK35" s="5"/>
      <c r="AL35" s="5"/>
      <c r="AM35" s="5"/>
      <c r="AO35" s="11" t="s">
        <v>13</v>
      </c>
      <c r="AP35" s="12" t="s">
        <v>15</v>
      </c>
      <c r="AQ35" s="28"/>
      <c r="AR35" s="28"/>
      <c r="AS35" s="28"/>
      <c r="AT35" s="34"/>
      <c r="AU35" s="23"/>
      <c r="AV35" s="10">
        <f t="shared" si="28"/>
        <v>0</v>
      </c>
      <c r="AW35" s="5"/>
      <c r="AX35" s="5"/>
      <c r="AY35" s="5"/>
      <c r="AZ35" s="5"/>
    </row>
    <row r="36" spans="1:52" x14ac:dyDescent="0.25">
      <c r="B36" s="11" t="s">
        <v>13</v>
      </c>
      <c r="C36" s="12" t="s">
        <v>15</v>
      </c>
      <c r="D36" s="28"/>
      <c r="E36" s="28"/>
      <c r="F36" s="28"/>
      <c r="G36" s="34"/>
      <c r="H36" s="23"/>
      <c r="I36" s="10">
        <f t="shared" si="25"/>
        <v>0</v>
      </c>
      <c r="J36" s="5"/>
      <c r="K36" s="5"/>
      <c r="L36" s="5"/>
      <c r="M36" s="5"/>
      <c r="O36" s="11" t="s">
        <v>13</v>
      </c>
      <c r="P36" s="12" t="s">
        <v>15</v>
      </c>
      <c r="Q36" s="28"/>
      <c r="R36" s="28"/>
      <c r="S36" s="28"/>
      <c r="T36" s="34"/>
      <c r="U36" s="23"/>
      <c r="V36" s="10">
        <f t="shared" si="26"/>
        <v>0</v>
      </c>
      <c r="W36" s="5"/>
      <c r="X36" s="5"/>
      <c r="Y36" s="5"/>
      <c r="Z36" s="5"/>
      <c r="AB36" s="11" t="s">
        <v>13</v>
      </c>
      <c r="AC36" s="12" t="s">
        <v>15</v>
      </c>
      <c r="AD36" s="28"/>
      <c r="AE36" s="28"/>
      <c r="AF36" s="28"/>
      <c r="AG36" s="34"/>
      <c r="AH36" s="23"/>
      <c r="AI36" s="10">
        <f t="shared" si="27"/>
        <v>0</v>
      </c>
      <c r="AJ36" s="5"/>
      <c r="AK36" s="5"/>
      <c r="AL36" s="5"/>
      <c r="AM36" s="5"/>
      <c r="AO36" s="11" t="s">
        <v>13</v>
      </c>
      <c r="AP36" s="12" t="s">
        <v>15</v>
      </c>
      <c r="AQ36" s="28"/>
      <c r="AR36" s="28"/>
      <c r="AS36" s="28"/>
      <c r="AT36" s="34"/>
      <c r="AU36" s="23"/>
      <c r="AV36" s="10">
        <f t="shared" si="28"/>
        <v>0</v>
      </c>
      <c r="AW36" s="5"/>
      <c r="AX36" s="5"/>
      <c r="AY36" s="5"/>
      <c r="AZ36" s="5"/>
    </row>
    <row r="37" spans="1:52" x14ac:dyDescent="0.25">
      <c r="B37" s="11" t="s">
        <v>13</v>
      </c>
      <c r="C37" s="12" t="s">
        <v>16</v>
      </c>
      <c r="D37" s="28"/>
      <c r="E37" s="28"/>
      <c r="F37" s="28"/>
      <c r="G37" s="34">
        <v>3</v>
      </c>
      <c r="H37" s="23"/>
      <c r="I37" s="10">
        <f t="shared" si="25"/>
        <v>0</v>
      </c>
      <c r="J37" s="5"/>
      <c r="K37" s="5"/>
      <c r="L37" s="5"/>
      <c r="M37" s="5"/>
      <c r="O37" s="11" t="s">
        <v>13</v>
      </c>
      <c r="P37" s="12" t="s">
        <v>16</v>
      </c>
      <c r="Q37" s="28"/>
      <c r="R37" s="28"/>
      <c r="S37" s="28"/>
      <c r="T37" s="34">
        <v>3</v>
      </c>
      <c r="U37" s="23"/>
      <c r="V37" s="10">
        <f t="shared" si="26"/>
        <v>0</v>
      </c>
      <c r="W37" s="5"/>
      <c r="X37" s="5"/>
      <c r="Y37" s="5"/>
      <c r="Z37" s="5"/>
      <c r="AB37" s="11" t="s">
        <v>13</v>
      </c>
      <c r="AC37" s="12" t="s">
        <v>16</v>
      </c>
      <c r="AD37" s="28"/>
      <c r="AE37" s="28"/>
      <c r="AF37" s="28"/>
      <c r="AG37" s="34">
        <v>3</v>
      </c>
      <c r="AH37" s="23"/>
      <c r="AI37" s="10">
        <f t="shared" si="27"/>
        <v>0</v>
      </c>
      <c r="AJ37" s="5"/>
      <c r="AK37" s="5"/>
      <c r="AL37" s="5"/>
      <c r="AM37" s="5"/>
      <c r="AO37" s="11" t="s">
        <v>13</v>
      </c>
      <c r="AP37" s="12" t="s">
        <v>16</v>
      </c>
      <c r="AQ37" s="28"/>
      <c r="AR37" s="28"/>
      <c r="AS37" s="28"/>
      <c r="AT37" s="34">
        <v>3</v>
      </c>
      <c r="AU37" s="23"/>
      <c r="AV37" s="10">
        <f t="shared" si="28"/>
        <v>0</v>
      </c>
      <c r="AW37" s="5"/>
      <c r="AX37" s="5"/>
      <c r="AY37" s="5"/>
      <c r="AZ37" s="5"/>
    </row>
    <row r="38" spans="1:52" x14ac:dyDescent="0.25">
      <c r="B38" s="11" t="s">
        <v>13</v>
      </c>
      <c r="C38" s="12" t="s">
        <v>16</v>
      </c>
      <c r="D38" s="28"/>
      <c r="E38" s="28"/>
      <c r="F38" s="28"/>
      <c r="G38" s="34"/>
      <c r="H38" s="23"/>
      <c r="I38" s="10">
        <f t="shared" si="25"/>
        <v>0</v>
      </c>
      <c r="J38" s="5"/>
      <c r="K38" s="5"/>
      <c r="L38" s="5"/>
      <c r="M38" s="5"/>
      <c r="O38" s="11" t="s">
        <v>13</v>
      </c>
      <c r="P38" s="12" t="s">
        <v>16</v>
      </c>
      <c r="Q38" s="28"/>
      <c r="R38" s="28"/>
      <c r="S38" s="28"/>
      <c r="T38" s="34"/>
      <c r="U38" s="23"/>
      <c r="V38" s="10">
        <f t="shared" si="26"/>
        <v>0</v>
      </c>
      <c r="W38" s="5"/>
      <c r="X38" s="5"/>
      <c r="Y38" s="5"/>
      <c r="Z38" s="5"/>
      <c r="AB38" s="11" t="s">
        <v>13</v>
      </c>
      <c r="AC38" s="12" t="s">
        <v>16</v>
      </c>
      <c r="AD38" s="28"/>
      <c r="AE38" s="28"/>
      <c r="AF38" s="28"/>
      <c r="AG38" s="171">
        <f>SUM(AG37)/10</f>
        <v>0.3</v>
      </c>
      <c r="AH38" s="23"/>
      <c r="AI38" s="10">
        <f t="shared" si="27"/>
        <v>0</v>
      </c>
      <c r="AJ38" s="5"/>
      <c r="AK38" s="5"/>
      <c r="AL38" s="5"/>
      <c r="AM38" s="5"/>
      <c r="AO38" s="11" t="s">
        <v>13</v>
      </c>
      <c r="AP38" s="12" t="s">
        <v>16</v>
      </c>
      <c r="AQ38" s="28"/>
      <c r="AR38" s="28"/>
      <c r="AS38" s="28"/>
      <c r="AT38" s="171">
        <f>SUM(AT37)/7</f>
        <v>0.42857142857142855</v>
      </c>
      <c r="AU38" s="23"/>
      <c r="AV38" s="10">
        <f t="shared" si="28"/>
        <v>0</v>
      </c>
      <c r="AW38" s="5"/>
      <c r="AX38" s="5"/>
      <c r="AY38" s="5"/>
      <c r="AZ38" s="5"/>
    </row>
    <row r="39" spans="1:52" x14ac:dyDescent="0.25">
      <c r="B39" s="11" t="s">
        <v>21</v>
      </c>
      <c r="C39" s="12" t="s">
        <v>14</v>
      </c>
      <c r="D39" s="28"/>
      <c r="E39" s="28"/>
      <c r="F39" s="28"/>
      <c r="G39" s="22">
        <f>SUM(G30:G33)</f>
        <v>2.1026666666666669</v>
      </c>
      <c r="H39" s="15">
        <v>37.42</v>
      </c>
      <c r="I39" s="10">
        <f t="shared" si="25"/>
        <v>78.681786666666682</v>
      </c>
      <c r="J39" s="5"/>
      <c r="K39" s="5">
        <f>SUM(G39)*I24</f>
        <v>14.718666666666667</v>
      </c>
      <c r="L39" s="5"/>
      <c r="M39" s="5"/>
      <c r="O39" s="11" t="s">
        <v>21</v>
      </c>
      <c r="P39" s="12" t="s">
        <v>14</v>
      </c>
      <c r="Q39" s="28"/>
      <c r="R39" s="28"/>
      <c r="S39" s="28"/>
      <c r="T39" s="22">
        <f>SUM(T30:T33)</f>
        <v>2.1026666666666669</v>
      </c>
      <c r="U39" s="15">
        <v>37.42</v>
      </c>
      <c r="V39" s="10">
        <f t="shared" si="26"/>
        <v>78.681786666666682</v>
      </c>
      <c r="W39" s="5"/>
      <c r="X39" s="5">
        <f>SUM(T39)*V24</f>
        <v>14.718666666666667</v>
      </c>
      <c r="Y39" s="5"/>
      <c r="Z39" s="5"/>
      <c r="AB39" s="11" t="s">
        <v>21</v>
      </c>
      <c r="AC39" s="12" t="s">
        <v>14</v>
      </c>
      <c r="AD39" s="28"/>
      <c r="AE39" s="28"/>
      <c r="AF39" s="28"/>
      <c r="AG39" s="22">
        <f>SUM(AG30:AG33)</f>
        <v>2.1026666666666669</v>
      </c>
      <c r="AH39" s="15">
        <v>37.42</v>
      </c>
      <c r="AI39" s="10">
        <f t="shared" si="27"/>
        <v>78.681786666666682</v>
      </c>
      <c r="AJ39" s="5"/>
      <c r="AK39" s="5">
        <f>SUM(AG39)*AI24</f>
        <v>14.718666666666667</v>
      </c>
      <c r="AL39" s="5"/>
      <c r="AM39" s="5"/>
      <c r="AO39" s="11" t="s">
        <v>21</v>
      </c>
      <c r="AP39" s="12" t="s">
        <v>14</v>
      </c>
      <c r="AQ39" s="28"/>
      <c r="AR39" s="28"/>
      <c r="AS39" s="28"/>
      <c r="AT39" s="22">
        <f>SUM(AT30:AT33)</f>
        <v>2.1026666666666669</v>
      </c>
      <c r="AU39" s="15">
        <v>37.42</v>
      </c>
      <c r="AV39" s="10">
        <f t="shared" si="28"/>
        <v>78.681786666666682</v>
      </c>
      <c r="AW39" s="5"/>
      <c r="AX39" s="5">
        <f>SUM(AT39)*AV24</f>
        <v>14.718666666666667</v>
      </c>
      <c r="AY39" s="5"/>
      <c r="AZ39" s="5"/>
    </row>
    <row r="40" spans="1:52" x14ac:dyDescent="0.25">
      <c r="B40" s="11" t="s">
        <v>21</v>
      </c>
      <c r="C40" s="12" t="s">
        <v>15</v>
      </c>
      <c r="D40" s="28"/>
      <c r="E40" s="28"/>
      <c r="F40" s="28"/>
      <c r="G40" s="22">
        <f>SUM(G34:G36)</f>
        <v>1</v>
      </c>
      <c r="H40" s="15">
        <v>37.42</v>
      </c>
      <c r="I40" s="10">
        <f t="shared" si="25"/>
        <v>37.42</v>
      </c>
      <c r="J40" s="5"/>
      <c r="K40" s="5"/>
      <c r="L40" s="5">
        <f>SUM(G40)*I24</f>
        <v>7</v>
      </c>
      <c r="M40" s="5"/>
      <c r="O40" s="11" t="s">
        <v>21</v>
      </c>
      <c r="P40" s="12" t="s">
        <v>15</v>
      </c>
      <c r="Q40" s="28"/>
      <c r="R40" s="28"/>
      <c r="S40" s="28"/>
      <c r="T40" s="22">
        <f>SUM(T34:T36)</f>
        <v>1</v>
      </c>
      <c r="U40" s="15">
        <v>37.42</v>
      </c>
      <c r="V40" s="10">
        <f t="shared" si="26"/>
        <v>37.42</v>
      </c>
      <c r="W40" s="5"/>
      <c r="X40" s="5"/>
      <c r="Y40" s="5">
        <f>SUM(T40)*V24</f>
        <v>7</v>
      </c>
      <c r="Z40" s="5"/>
      <c r="AB40" s="11" t="s">
        <v>21</v>
      </c>
      <c r="AC40" s="12" t="s">
        <v>15</v>
      </c>
      <c r="AD40" s="28"/>
      <c r="AE40" s="28"/>
      <c r="AF40" s="28"/>
      <c r="AG40" s="22">
        <f>SUM(AG34:AG36)</f>
        <v>1</v>
      </c>
      <c r="AH40" s="15">
        <v>37.42</v>
      </c>
      <c r="AI40" s="10">
        <f t="shared" si="27"/>
        <v>37.42</v>
      </c>
      <c r="AJ40" s="5"/>
      <c r="AK40" s="5"/>
      <c r="AL40" s="5">
        <f>SUM(AG40)*AI24</f>
        <v>7</v>
      </c>
      <c r="AM40" s="5"/>
      <c r="AO40" s="11" t="s">
        <v>21</v>
      </c>
      <c r="AP40" s="12" t="s">
        <v>15</v>
      </c>
      <c r="AQ40" s="28"/>
      <c r="AR40" s="28"/>
      <c r="AS40" s="28"/>
      <c r="AT40" s="22">
        <f>SUM(AT34:AT36)</f>
        <v>1</v>
      </c>
      <c r="AU40" s="15">
        <v>37.42</v>
      </c>
      <c r="AV40" s="10">
        <f t="shared" si="28"/>
        <v>37.42</v>
      </c>
      <c r="AW40" s="5"/>
      <c r="AX40" s="5"/>
      <c r="AY40" s="5">
        <f>SUM(AT40)*AV24</f>
        <v>7</v>
      </c>
      <c r="AZ40" s="5"/>
    </row>
    <row r="41" spans="1:52" x14ac:dyDescent="0.25">
      <c r="B41" s="11" t="s">
        <v>21</v>
      </c>
      <c r="C41" s="12" t="s">
        <v>16</v>
      </c>
      <c r="D41" s="28"/>
      <c r="E41" s="28"/>
      <c r="F41" s="28"/>
      <c r="G41" s="22">
        <f>SUM(G37:G38)</f>
        <v>3</v>
      </c>
      <c r="H41" s="15">
        <v>37.42</v>
      </c>
      <c r="I41" s="10">
        <f t="shared" si="25"/>
        <v>112.26</v>
      </c>
      <c r="J41" s="5"/>
      <c r="K41" s="5"/>
      <c r="L41" s="5"/>
      <c r="M41" s="5">
        <f>SUM(G41)*I24</f>
        <v>21</v>
      </c>
      <c r="O41" s="11" t="s">
        <v>21</v>
      </c>
      <c r="P41" s="12" t="s">
        <v>16</v>
      </c>
      <c r="Q41" s="28"/>
      <c r="R41" s="28"/>
      <c r="S41" s="28"/>
      <c r="T41" s="22">
        <f>SUM(T37:T38)</f>
        <v>3</v>
      </c>
      <c r="U41" s="15">
        <v>37.42</v>
      </c>
      <c r="V41" s="10">
        <f t="shared" si="26"/>
        <v>112.26</v>
      </c>
      <c r="W41" s="5"/>
      <c r="X41" s="5"/>
      <c r="Y41" s="5"/>
      <c r="Z41" s="5">
        <f>SUM(T41)*V24</f>
        <v>21</v>
      </c>
      <c r="AB41" s="11" t="s">
        <v>21</v>
      </c>
      <c r="AC41" s="12" t="s">
        <v>16</v>
      </c>
      <c r="AD41" s="28"/>
      <c r="AE41" s="28"/>
      <c r="AF41" s="28"/>
      <c r="AG41" s="22">
        <f>SUM(AG37:AG38)</f>
        <v>3.3</v>
      </c>
      <c r="AH41" s="15">
        <v>37.42</v>
      </c>
      <c r="AI41" s="10">
        <f t="shared" si="27"/>
        <v>123.486</v>
      </c>
      <c r="AJ41" s="5"/>
      <c r="AK41" s="5"/>
      <c r="AL41" s="5"/>
      <c r="AM41" s="5">
        <f>SUM(AG41)*AI24</f>
        <v>23.099999999999998</v>
      </c>
      <c r="AO41" s="11" t="s">
        <v>21</v>
      </c>
      <c r="AP41" s="12" t="s">
        <v>16</v>
      </c>
      <c r="AQ41" s="28"/>
      <c r="AR41" s="28"/>
      <c r="AS41" s="28"/>
      <c r="AT41" s="22">
        <f>SUM(AT37:AT38)</f>
        <v>3.4285714285714284</v>
      </c>
      <c r="AU41" s="15">
        <v>37.42</v>
      </c>
      <c r="AV41" s="10">
        <f t="shared" si="28"/>
        <v>128.29714285714286</v>
      </c>
      <c r="AW41" s="5"/>
      <c r="AX41" s="5"/>
      <c r="AY41" s="5"/>
      <c r="AZ41" s="5">
        <f>SUM(AT41)*AV24</f>
        <v>24</v>
      </c>
    </row>
    <row r="42" spans="1:52" x14ac:dyDescent="0.25">
      <c r="B42" s="11" t="s">
        <v>13</v>
      </c>
      <c r="C42" s="12" t="s">
        <v>17</v>
      </c>
      <c r="D42" s="28"/>
      <c r="E42" s="28"/>
      <c r="F42" s="28"/>
      <c r="G42" s="34">
        <v>0.25</v>
      </c>
      <c r="H42" s="15">
        <v>37.42</v>
      </c>
      <c r="I42" s="10">
        <f t="shared" si="25"/>
        <v>9.3550000000000004</v>
      </c>
      <c r="J42" s="5"/>
      <c r="K42" s="5"/>
      <c r="L42" s="5">
        <f>SUM(G42)*I24</f>
        <v>1.75</v>
      </c>
      <c r="M42" s="5"/>
      <c r="O42" s="11" t="s">
        <v>13</v>
      </c>
      <c r="P42" s="12" t="s">
        <v>17</v>
      </c>
      <c r="Q42" s="28"/>
      <c r="R42" s="28"/>
      <c r="S42" s="28"/>
      <c r="T42" s="34">
        <v>0.25</v>
      </c>
      <c r="U42" s="15">
        <v>37.42</v>
      </c>
      <c r="V42" s="10">
        <f t="shared" si="26"/>
        <v>9.3550000000000004</v>
      </c>
      <c r="W42" s="5"/>
      <c r="X42" s="5"/>
      <c r="Y42" s="5">
        <f>SUM(T42)*V24</f>
        <v>1.75</v>
      </c>
      <c r="Z42" s="5"/>
      <c r="AB42" s="11" t="s">
        <v>13</v>
      </c>
      <c r="AC42" s="12" t="s">
        <v>17</v>
      </c>
      <c r="AD42" s="28"/>
      <c r="AE42" s="28"/>
      <c r="AF42" s="28"/>
      <c r="AG42" s="34">
        <v>0.25</v>
      </c>
      <c r="AH42" s="15">
        <v>37.42</v>
      </c>
      <c r="AI42" s="10">
        <f t="shared" si="27"/>
        <v>9.3550000000000004</v>
      </c>
      <c r="AJ42" s="5"/>
      <c r="AK42" s="5"/>
      <c r="AL42" s="5">
        <f>SUM(AG42)*AI24</f>
        <v>1.75</v>
      </c>
      <c r="AM42" s="5"/>
      <c r="AO42" s="11" t="s">
        <v>13</v>
      </c>
      <c r="AP42" s="12" t="s">
        <v>17</v>
      </c>
      <c r="AQ42" s="28"/>
      <c r="AR42" s="28"/>
      <c r="AS42" s="28"/>
      <c r="AT42" s="34">
        <v>0.25</v>
      </c>
      <c r="AU42" s="15">
        <v>37.42</v>
      </c>
      <c r="AV42" s="10">
        <f t="shared" si="28"/>
        <v>9.3550000000000004</v>
      </c>
      <c r="AW42" s="5"/>
      <c r="AX42" s="5"/>
      <c r="AY42" s="5">
        <f>SUM(AT42)*AV24</f>
        <v>1.75</v>
      </c>
      <c r="AZ42" s="5"/>
    </row>
    <row r="43" spans="1:52" x14ac:dyDescent="0.25">
      <c r="B43" s="11" t="s">
        <v>12</v>
      </c>
      <c r="C43" s="12"/>
      <c r="D43" s="28"/>
      <c r="E43" s="28"/>
      <c r="F43" s="28"/>
      <c r="G43" s="10"/>
      <c r="H43" s="15">
        <v>37.42</v>
      </c>
      <c r="I43" s="10">
        <f t="shared" si="25"/>
        <v>0</v>
      </c>
      <c r="J43" s="5"/>
      <c r="K43" s="5"/>
      <c r="L43" s="5"/>
      <c r="M43" s="5"/>
      <c r="O43" s="11" t="s">
        <v>12</v>
      </c>
      <c r="P43" s="12"/>
      <c r="Q43" s="28"/>
      <c r="R43" s="28"/>
      <c r="S43" s="28"/>
      <c r="T43" s="10"/>
      <c r="U43" s="15">
        <v>37.42</v>
      </c>
      <c r="V43" s="10">
        <f t="shared" si="26"/>
        <v>0</v>
      </c>
      <c r="W43" s="5"/>
      <c r="X43" s="5"/>
      <c r="Y43" s="5"/>
      <c r="Z43" s="5"/>
      <c r="AB43" s="11" t="s">
        <v>12</v>
      </c>
      <c r="AC43" s="12"/>
      <c r="AD43" s="28"/>
      <c r="AE43" s="28"/>
      <c r="AF43" s="28"/>
      <c r="AG43" s="10"/>
      <c r="AH43" s="15">
        <v>37.42</v>
      </c>
      <c r="AI43" s="10">
        <f t="shared" si="27"/>
        <v>0</v>
      </c>
      <c r="AJ43" s="5"/>
      <c r="AK43" s="5"/>
      <c r="AL43" s="5"/>
      <c r="AM43" s="5"/>
      <c r="AO43" s="11" t="s">
        <v>12</v>
      </c>
      <c r="AP43" s="12"/>
      <c r="AQ43" s="28"/>
      <c r="AR43" s="28"/>
      <c r="AS43" s="28"/>
      <c r="AT43" s="10"/>
      <c r="AU43" s="15">
        <v>37.42</v>
      </c>
      <c r="AV43" s="10">
        <f t="shared" si="28"/>
        <v>0</v>
      </c>
      <c r="AW43" s="5"/>
      <c r="AX43" s="5"/>
      <c r="AY43" s="5"/>
      <c r="AZ43" s="5"/>
    </row>
    <row r="44" spans="1:52" x14ac:dyDescent="0.25">
      <c r="B44" s="11" t="s">
        <v>11</v>
      </c>
      <c r="C44" s="12"/>
      <c r="D44" s="28"/>
      <c r="E44" s="28"/>
      <c r="F44" s="28"/>
      <c r="G44" s="10">
        <v>1</v>
      </c>
      <c r="H44" s="15">
        <f>SUM(I26:I43)*0.01</f>
        <v>5.2525021166666672</v>
      </c>
      <c r="I44" s="10">
        <f>SUM(G44*H44)</f>
        <v>5.2525021166666672</v>
      </c>
      <c r="J44" s="5"/>
      <c r="K44" s="5"/>
      <c r="L44" s="5"/>
      <c r="M44" s="5"/>
      <c r="O44" s="11" t="s">
        <v>11</v>
      </c>
      <c r="P44" s="12"/>
      <c r="Q44" s="28"/>
      <c r="R44" s="28"/>
      <c r="S44" s="28"/>
      <c r="T44" s="10">
        <v>1</v>
      </c>
      <c r="U44" s="15">
        <f>SUM(V26:V43)*0.01</f>
        <v>4.6327028366666667</v>
      </c>
      <c r="V44" s="10">
        <f>SUM(T44*U44)</f>
        <v>4.6327028366666667</v>
      </c>
      <c r="W44" s="5"/>
      <c r="X44" s="5"/>
      <c r="Y44" s="5"/>
      <c r="Z44" s="5"/>
      <c r="AB44" s="11" t="s">
        <v>11</v>
      </c>
      <c r="AC44" s="12"/>
      <c r="AD44" s="28"/>
      <c r="AE44" s="28"/>
      <c r="AF44" s="28"/>
      <c r="AG44" s="10">
        <v>1</v>
      </c>
      <c r="AH44" s="15">
        <f>SUM(AI26:AI43)*0.01</f>
        <v>4.8398006366666673</v>
      </c>
      <c r="AI44" s="10">
        <f>SUM(AG44*AH44)</f>
        <v>4.8398006366666673</v>
      </c>
      <c r="AJ44" s="5"/>
      <c r="AK44" s="5"/>
      <c r="AL44" s="5"/>
      <c r="AM44" s="5"/>
      <c r="AO44" s="11" t="s">
        <v>11</v>
      </c>
      <c r="AP44" s="12"/>
      <c r="AQ44" s="28"/>
      <c r="AR44" s="28"/>
      <c r="AS44" s="28"/>
      <c r="AT44" s="10">
        <v>1</v>
      </c>
      <c r="AU44" s="15">
        <f>SUM(AV26:AV43)*0.01</f>
        <v>4.3488240802380957</v>
      </c>
      <c r="AV44" s="10">
        <f>SUM(AT44*AU44)</f>
        <v>4.3488240802380957</v>
      </c>
      <c r="AW44" s="5"/>
      <c r="AX44" s="5"/>
      <c r="AY44" s="5"/>
      <c r="AZ44" s="5"/>
    </row>
    <row r="45" spans="1:52" s="2" customFormat="1" x14ac:dyDescent="0.25">
      <c r="B45" s="8" t="s">
        <v>10</v>
      </c>
      <c r="D45" s="27"/>
      <c r="E45" s="27"/>
      <c r="F45" s="27"/>
      <c r="G45" s="6">
        <f>SUM(G39:G42)</f>
        <v>6.3526666666666669</v>
      </c>
      <c r="H45" s="14"/>
      <c r="I45" s="6">
        <f>SUM(I26:I44)</f>
        <v>530.50271378333332</v>
      </c>
      <c r="J45" s="6">
        <f>SUM(I45)*I24</f>
        <v>3713.5189964833335</v>
      </c>
      <c r="K45" s="6">
        <f>SUM(K39:K44)</f>
        <v>14.718666666666667</v>
      </c>
      <c r="L45" s="6">
        <f>SUM(L39:L44)</f>
        <v>8.75</v>
      </c>
      <c r="M45" s="6">
        <f>SUM(M39:M44)</f>
        <v>21</v>
      </c>
      <c r="O45" s="8" t="s">
        <v>10</v>
      </c>
      <c r="Q45" s="27"/>
      <c r="R45" s="27"/>
      <c r="S45" s="27"/>
      <c r="T45" s="6">
        <f>SUM(T39:T42)</f>
        <v>6.3526666666666669</v>
      </c>
      <c r="U45" s="14"/>
      <c r="V45" s="6">
        <f>SUM(V26:V44)</f>
        <v>467.90298650333335</v>
      </c>
      <c r="W45" s="6">
        <f>SUM(V45)*V24</f>
        <v>3275.3209055233333</v>
      </c>
      <c r="X45" s="6"/>
      <c r="Y45" s="6"/>
      <c r="Z45" s="6"/>
      <c r="AB45" s="8" t="s">
        <v>10</v>
      </c>
      <c r="AD45" s="27"/>
      <c r="AE45" s="27"/>
      <c r="AF45" s="27"/>
      <c r="AG45" s="6">
        <f>SUM(AG39:AG42)</f>
        <v>6.6526666666666667</v>
      </c>
      <c r="AH45" s="14"/>
      <c r="AI45" s="6">
        <f>SUM(AI26:AI44)</f>
        <v>488.81986430333336</v>
      </c>
      <c r="AJ45" s="6">
        <f>SUM(AI45)*AI24</f>
        <v>3421.7390501233335</v>
      </c>
      <c r="AK45" s="6"/>
      <c r="AL45" s="6"/>
      <c r="AM45" s="6"/>
      <c r="AO45" s="8" t="s">
        <v>10</v>
      </c>
      <c r="AQ45" s="27"/>
      <c r="AR45" s="27"/>
      <c r="AS45" s="27"/>
      <c r="AT45" s="6">
        <f>SUM(AT39:AT42)</f>
        <v>6.7812380952380948</v>
      </c>
      <c r="AU45" s="14"/>
      <c r="AV45" s="6">
        <f>SUM(AV26:AV44)</f>
        <v>439.23123210404771</v>
      </c>
      <c r="AW45" s="6">
        <f>SUM(AV45)*AV24</f>
        <v>3074.618624728334</v>
      </c>
      <c r="AX45" s="6"/>
      <c r="AY45" s="6"/>
      <c r="AZ45" s="6"/>
    </row>
    <row r="46" spans="1:52" ht="15.6" x14ac:dyDescent="0.3">
      <c r="A46" s="3" t="s">
        <v>9</v>
      </c>
      <c r="B46" s="86" t="s">
        <v>243</v>
      </c>
      <c r="C46" s="12" t="s">
        <v>244</v>
      </c>
      <c r="D46" s="26">
        <v>1.2330000000000001</v>
      </c>
      <c r="E46" s="26">
        <v>2.2999999999999998</v>
      </c>
      <c r="F46" s="68">
        <v>0.125</v>
      </c>
      <c r="G46" s="5"/>
      <c r="H46" s="13" t="s">
        <v>22</v>
      </c>
      <c r="I46" s="24">
        <v>2</v>
      </c>
      <c r="J46" s="5"/>
      <c r="K46" s="5"/>
      <c r="L46" s="5"/>
      <c r="M46" s="5"/>
      <c r="N46" s="3" t="s">
        <v>9</v>
      </c>
      <c r="O46" s="86" t="s">
        <v>243</v>
      </c>
      <c r="P46" s="12" t="s">
        <v>244</v>
      </c>
      <c r="Q46" s="26">
        <v>1.2330000000000001</v>
      </c>
      <c r="R46" s="26">
        <v>2.2999999999999998</v>
      </c>
      <c r="S46" s="68">
        <v>0.125</v>
      </c>
      <c r="T46" s="5"/>
      <c r="U46" s="13" t="s">
        <v>22</v>
      </c>
      <c r="V46" s="24">
        <v>2</v>
      </c>
      <c r="W46" s="5"/>
      <c r="X46" s="5"/>
      <c r="Y46" s="5"/>
      <c r="Z46" s="5"/>
      <c r="AA46" s="3" t="s">
        <v>9</v>
      </c>
      <c r="AB46" s="86" t="s">
        <v>243</v>
      </c>
      <c r="AC46" s="12" t="s">
        <v>244</v>
      </c>
      <c r="AD46" s="26">
        <v>1.2330000000000001</v>
      </c>
      <c r="AE46" s="26">
        <v>2.2999999999999998</v>
      </c>
      <c r="AF46" s="68">
        <v>0.125</v>
      </c>
      <c r="AG46" s="5"/>
      <c r="AH46" s="13" t="s">
        <v>22</v>
      </c>
      <c r="AI46" s="24">
        <v>2</v>
      </c>
      <c r="AJ46" s="5"/>
      <c r="AK46" s="5"/>
      <c r="AL46" s="5"/>
      <c r="AM46" s="5"/>
      <c r="AN46" s="3" t="s">
        <v>9</v>
      </c>
      <c r="AO46" s="86" t="s">
        <v>243</v>
      </c>
      <c r="AP46" s="12" t="s">
        <v>244</v>
      </c>
      <c r="AQ46" s="26">
        <v>1.2330000000000001</v>
      </c>
      <c r="AR46" s="26">
        <v>2.2999999999999998</v>
      </c>
      <c r="AS46" s="68">
        <v>0.125</v>
      </c>
      <c r="AT46" s="5"/>
      <c r="AU46" s="13" t="s">
        <v>22</v>
      </c>
      <c r="AV46" s="24">
        <v>2</v>
      </c>
      <c r="AW46" s="5"/>
      <c r="AX46" s="5"/>
      <c r="AY46" s="5"/>
      <c r="AZ46" s="5"/>
    </row>
    <row r="47" spans="1:52" s="2" customFormat="1" x14ac:dyDescent="0.25">
      <c r="A47" s="66"/>
      <c r="B47" s="8" t="s">
        <v>3</v>
      </c>
      <c r="C47" s="2" t="s">
        <v>4</v>
      </c>
      <c r="D47" s="27" t="s">
        <v>5</v>
      </c>
      <c r="E47" s="27" t="s">
        <v>5</v>
      </c>
      <c r="F47" s="27" t="s">
        <v>23</v>
      </c>
      <c r="G47" s="6" t="s">
        <v>6</v>
      </c>
      <c r="H47" s="14" t="s">
        <v>7</v>
      </c>
      <c r="I47" s="6" t="s">
        <v>8</v>
      </c>
      <c r="J47" s="6"/>
      <c r="K47" s="6" t="s">
        <v>18</v>
      </c>
      <c r="L47" s="6" t="s">
        <v>19</v>
      </c>
      <c r="M47" s="6" t="s">
        <v>20</v>
      </c>
      <c r="N47" s="66"/>
      <c r="O47" s="8" t="s">
        <v>3</v>
      </c>
      <c r="P47" s="2" t="s">
        <v>4</v>
      </c>
      <c r="Q47" s="27" t="s">
        <v>5</v>
      </c>
      <c r="R47" s="27" t="s">
        <v>5</v>
      </c>
      <c r="S47" s="27" t="s">
        <v>23</v>
      </c>
      <c r="T47" s="6" t="s">
        <v>6</v>
      </c>
      <c r="U47" s="14" t="s">
        <v>7</v>
      </c>
      <c r="V47" s="6" t="s">
        <v>8</v>
      </c>
      <c r="W47" s="6"/>
      <c r="X47" s="6" t="s">
        <v>18</v>
      </c>
      <c r="Y47" s="6" t="s">
        <v>19</v>
      </c>
      <c r="Z47" s="6" t="s">
        <v>20</v>
      </c>
      <c r="AA47" s="66"/>
      <c r="AB47" s="8" t="s">
        <v>3</v>
      </c>
      <c r="AC47" s="2" t="s">
        <v>4</v>
      </c>
      <c r="AD47" s="27" t="s">
        <v>5</v>
      </c>
      <c r="AE47" s="27" t="s">
        <v>5</v>
      </c>
      <c r="AF47" s="27" t="s">
        <v>23</v>
      </c>
      <c r="AG47" s="6" t="s">
        <v>6</v>
      </c>
      <c r="AH47" s="14" t="s">
        <v>7</v>
      </c>
      <c r="AI47" s="6" t="s">
        <v>8</v>
      </c>
      <c r="AJ47" s="6"/>
      <c r="AK47" s="6" t="s">
        <v>18</v>
      </c>
      <c r="AL47" s="6" t="s">
        <v>19</v>
      </c>
      <c r="AM47" s="6" t="s">
        <v>20</v>
      </c>
      <c r="AN47" s="66"/>
      <c r="AO47" s="8" t="s">
        <v>3</v>
      </c>
      <c r="AP47" s="2" t="s">
        <v>4</v>
      </c>
      <c r="AQ47" s="27" t="s">
        <v>5</v>
      </c>
      <c r="AR47" s="27" t="s">
        <v>5</v>
      </c>
      <c r="AS47" s="27" t="s">
        <v>23</v>
      </c>
      <c r="AT47" s="6" t="s">
        <v>6</v>
      </c>
      <c r="AU47" s="14" t="s">
        <v>7</v>
      </c>
      <c r="AV47" s="6" t="s">
        <v>8</v>
      </c>
      <c r="AW47" s="6"/>
      <c r="AX47" s="6" t="s">
        <v>18</v>
      </c>
      <c r="AY47" s="6" t="s">
        <v>19</v>
      </c>
      <c r="AZ47" s="6" t="s">
        <v>20</v>
      </c>
    </row>
    <row r="48" spans="1:52" x14ac:dyDescent="0.25">
      <c r="A48" s="30" t="s">
        <v>24</v>
      </c>
      <c r="B48" s="11" t="s">
        <v>63</v>
      </c>
      <c r="C48" s="12" t="s">
        <v>246</v>
      </c>
      <c r="D48" s="28">
        <v>0.15</v>
      </c>
      <c r="E48" s="28">
        <v>0.05</v>
      </c>
      <c r="F48" s="28">
        <f t="shared" ref="F48:F50" si="29">SUM(D48*E48)</f>
        <v>7.4999999999999997E-3</v>
      </c>
      <c r="G48" s="10">
        <f>SUM(D46+E46+E46+0.4)</f>
        <v>6.2330000000000005</v>
      </c>
      <c r="H48" s="15">
        <v>5398</v>
      </c>
      <c r="I48" s="10">
        <f t="shared" ref="I48:I50" si="30">SUM(F48*G48)*H48</f>
        <v>252.34300500000003</v>
      </c>
      <c r="J48" s="5"/>
      <c r="K48" s="5"/>
      <c r="L48" s="5"/>
      <c r="M48" s="5"/>
      <c r="N48" s="30" t="s">
        <v>24</v>
      </c>
      <c r="O48" s="11" t="s">
        <v>63</v>
      </c>
      <c r="P48" s="12" t="s">
        <v>246</v>
      </c>
      <c r="Q48" s="28">
        <v>0.15</v>
      </c>
      <c r="R48" s="235">
        <v>3.7999999999999999E-2</v>
      </c>
      <c r="S48" s="28">
        <f t="shared" ref="S48" si="31">SUM(Q48*R48)</f>
        <v>5.6999999999999993E-3</v>
      </c>
      <c r="T48" s="10">
        <f>SUM(Q46+R46+R46+0.4)</f>
        <v>6.2330000000000005</v>
      </c>
      <c r="U48" s="236">
        <v>5306</v>
      </c>
      <c r="V48" s="10">
        <f t="shared" ref="V48:V50" si="32">SUM(S48*T48)*U48</f>
        <v>188.5120986</v>
      </c>
      <c r="W48" s="5"/>
      <c r="X48" s="5"/>
      <c r="Y48" s="5"/>
      <c r="Z48" s="5"/>
      <c r="AA48" s="30" t="s">
        <v>24</v>
      </c>
      <c r="AB48" s="11" t="s">
        <v>63</v>
      </c>
      <c r="AC48" s="12" t="s">
        <v>246</v>
      </c>
      <c r="AD48" s="28">
        <v>0.15</v>
      </c>
      <c r="AE48" s="235">
        <v>3.7999999999999999E-2</v>
      </c>
      <c r="AF48" s="28">
        <f t="shared" ref="AF48:AF50" si="33">SUM(AD48*AE48)</f>
        <v>5.6999999999999993E-3</v>
      </c>
      <c r="AG48" s="10">
        <f>SUM(AD46+AE46+AE46+0.4)</f>
        <v>6.2330000000000005</v>
      </c>
      <c r="AH48" s="236">
        <v>5306</v>
      </c>
      <c r="AI48" s="10">
        <f t="shared" ref="AI48:AI50" si="34">SUM(AF48*AG48)*AH48</f>
        <v>188.5120986</v>
      </c>
      <c r="AJ48" s="5"/>
      <c r="AK48" s="5"/>
      <c r="AL48" s="5"/>
      <c r="AM48" s="5"/>
      <c r="AN48" s="30" t="s">
        <v>24</v>
      </c>
      <c r="AO48" s="11" t="s">
        <v>63</v>
      </c>
      <c r="AP48" s="234" t="s">
        <v>1648</v>
      </c>
      <c r="AQ48" s="28">
        <v>0.15</v>
      </c>
      <c r="AR48" s="28">
        <v>3.7999999999999999E-2</v>
      </c>
      <c r="AS48" s="28">
        <f t="shared" ref="AS48:AS49" si="35">SUM(AQ48*AR48)</f>
        <v>5.6999999999999993E-3</v>
      </c>
      <c r="AT48" s="10">
        <f>SUM(AQ46+AR46+AR46+0.4)</f>
        <v>6.2330000000000005</v>
      </c>
      <c r="AU48" s="236">
        <v>3828</v>
      </c>
      <c r="AV48" s="10">
        <f t="shared" ref="AV48:AV50" si="36">SUM(AS48*AT48)*AU48</f>
        <v>136.00156680000001</v>
      </c>
      <c r="AW48" s="5"/>
      <c r="AX48" s="5"/>
      <c r="AY48" s="5"/>
      <c r="AZ48" s="5"/>
    </row>
    <row r="49" spans="1:52" x14ac:dyDescent="0.25">
      <c r="A49" s="30" t="s">
        <v>24</v>
      </c>
      <c r="B49" s="11" t="s">
        <v>245</v>
      </c>
      <c r="C49" s="12" t="s">
        <v>246</v>
      </c>
      <c r="D49" s="28">
        <v>0.05</v>
      </c>
      <c r="E49" s="28">
        <v>2.5000000000000001E-2</v>
      </c>
      <c r="F49" s="28">
        <f t="shared" si="29"/>
        <v>1.2500000000000002E-3</v>
      </c>
      <c r="G49" s="10">
        <f>SUM(G48)</f>
        <v>6.2330000000000005</v>
      </c>
      <c r="H49" s="15">
        <v>4566</v>
      </c>
      <c r="I49" s="10">
        <f t="shared" si="30"/>
        <v>35.574847500000011</v>
      </c>
      <c r="J49" s="5"/>
      <c r="K49" s="5"/>
      <c r="L49" s="5"/>
      <c r="M49" s="5"/>
      <c r="N49" s="30" t="s">
        <v>24</v>
      </c>
      <c r="O49" s="11" t="s">
        <v>245</v>
      </c>
      <c r="P49" s="12" t="s">
        <v>246</v>
      </c>
      <c r="Q49" s="28">
        <v>0.05</v>
      </c>
      <c r="R49" s="28">
        <v>2.5000000000000001E-2</v>
      </c>
      <c r="S49" s="28">
        <f t="shared" ref="S49:S50" si="37">SUM(Q49*R49)</f>
        <v>1.2500000000000002E-3</v>
      </c>
      <c r="T49" s="10">
        <f>SUM(T48)</f>
        <v>6.2330000000000005</v>
      </c>
      <c r="U49" s="15">
        <v>4566</v>
      </c>
      <c r="V49" s="10">
        <f t="shared" si="32"/>
        <v>35.574847500000011</v>
      </c>
      <c r="W49" s="5"/>
      <c r="X49" s="5"/>
      <c r="Y49" s="5"/>
      <c r="Z49" s="5"/>
      <c r="AA49" s="30" t="s">
        <v>24</v>
      </c>
      <c r="AB49" s="11" t="s">
        <v>245</v>
      </c>
      <c r="AC49" s="12" t="s">
        <v>246</v>
      </c>
      <c r="AD49" s="28">
        <v>0.05</v>
      </c>
      <c r="AE49" s="28">
        <v>2.5000000000000001E-2</v>
      </c>
      <c r="AF49" s="28">
        <f t="shared" si="33"/>
        <v>1.2500000000000002E-3</v>
      </c>
      <c r="AG49" s="10">
        <f>SUM(AG48)</f>
        <v>6.2330000000000005</v>
      </c>
      <c r="AH49" s="15">
        <v>4566</v>
      </c>
      <c r="AI49" s="10">
        <f t="shared" si="34"/>
        <v>35.574847500000011</v>
      </c>
      <c r="AJ49" s="5"/>
      <c r="AK49" s="5"/>
      <c r="AL49" s="5"/>
      <c r="AM49" s="5"/>
      <c r="AN49" s="30" t="s">
        <v>24</v>
      </c>
      <c r="AO49" s="11" t="s">
        <v>245</v>
      </c>
      <c r="AP49" s="234" t="s">
        <v>1648</v>
      </c>
      <c r="AQ49" s="28">
        <v>0.05</v>
      </c>
      <c r="AR49" s="28">
        <v>2.5000000000000001E-2</v>
      </c>
      <c r="AS49" s="28">
        <f t="shared" si="35"/>
        <v>1.2500000000000002E-3</v>
      </c>
      <c r="AT49" s="10">
        <f>SUM(AT48)</f>
        <v>6.2330000000000005</v>
      </c>
      <c r="AU49" s="236">
        <v>3709</v>
      </c>
      <c r="AV49" s="10">
        <f t="shared" si="36"/>
        <v>28.897746250000008</v>
      </c>
      <c r="AW49" s="5"/>
      <c r="AX49" s="5"/>
      <c r="AY49" s="5"/>
      <c r="AZ49" s="5"/>
    </row>
    <row r="50" spans="1:52" x14ac:dyDescent="0.25">
      <c r="A50" s="30" t="s">
        <v>24</v>
      </c>
      <c r="B50" s="11"/>
      <c r="C50" s="12"/>
      <c r="D50" s="28"/>
      <c r="E50" s="28"/>
      <c r="F50" s="28">
        <f t="shared" si="29"/>
        <v>0</v>
      </c>
      <c r="G50" s="10"/>
      <c r="H50" s="15"/>
      <c r="I50" s="10">
        <f t="shared" si="30"/>
        <v>0</v>
      </c>
      <c r="J50" s="5"/>
      <c r="K50" s="5"/>
      <c r="L50" s="5"/>
      <c r="M50" s="5"/>
      <c r="N50" s="30" t="s">
        <v>24</v>
      </c>
      <c r="O50" s="11"/>
      <c r="P50" s="12"/>
      <c r="Q50" s="28"/>
      <c r="R50" s="28"/>
      <c r="S50" s="28">
        <f t="shared" si="37"/>
        <v>0</v>
      </c>
      <c r="T50" s="10"/>
      <c r="U50" s="15"/>
      <c r="V50" s="10">
        <f t="shared" si="32"/>
        <v>0</v>
      </c>
      <c r="W50" s="5"/>
      <c r="X50" s="5"/>
      <c r="Y50" s="5"/>
      <c r="Z50" s="5"/>
      <c r="AA50" s="30" t="s">
        <v>24</v>
      </c>
      <c r="AB50" s="11"/>
      <c r="AC50" s="12"/>
      <c r="AD50" s="28"/>
      <c r="AE50" s="28"/>
      <c r="AF50" s="28">
        <f t="shared" si="33"/>
        <v>0</v>
      </c>
      <c r="AG50" s="10"/>
      <c r="AH50" s="15"/>
      <c r="AI50" s="10">
        <f t="shared" si="34"/>
        <v>0</v>
      </c>
      <c r="AJ50" s="5"/>
      <c r="AK50" s="5"/>
      <c r="AL50" s="5"/>
      <c r="AM50" s="5"/>
      <c r="AN50" s="30" t="s">
        <v>24</v>
      </c>
      <c r="AO50" s="11"/>
      <c r="AP50" s="12"/>
      <c r="AQ50" s="28"/>
      <c r="AR50" s="28"/>
      <c r="AS50" s="28">
        <f t="shared" ref="AS50" si="38">SUM(AQ50*AR50)</f>
        <v>0</v>
      </c>
      <c r="AT50" s="10"/>
      <c r="AU50" s="15"/>
      <c r="AV50" s="10">
        <f t="shared" si="36"/>
        <v>0</v>
      </c>
      <c r="AW50" s="5"/>
      <c r="AX50" s="5"/>
      <c r="AY50" s="5"/>
      <c r="AZ50" s="5"/>
    </row>
    <row r="51" spans="1:52" x14ac:dyDescent="0.25">
      <c r="B51" s="11" t="s">
        <v>27</v>
      </c>
      <c r="C51" s="12"/>
      <c r="D51" s="28"/>
      <c r="E51" s="28"/>
      <c r="F51" s="28"/>
      <c r="G51" s="10">
        <f>SUM(G48)</f>
        <v>6.2330000000000005</v>
      </c>
      <c r="H51" s="15">
        <f>SUM(D48+D48+E48+E48+D49+D49+E49+E49)*3</f>
        <v>1.65</v>
      </c>
      <c r="I51" s="10">
        <f t="shared" ref="I51:I65" si="39">SUM(G51*H51)</f>
        <v>10.28445</v>
      </c>
      <c r="J51" s="5"/>
      <c r="K51" s="5"/>
      <c r="L51" s="5"/>
      <c r="M51" s="5"/>
      <c r="O51" s="11" t="s">
        <v>27</v>
      </c>
      <c r="P51" s="12"/>
      <c r="Q51" s="28"/>
      <c r="R51" s="28"/>
      <c r="S51" s="28"/>
      <c r="T51" s="10">
        <f>SUM(T48)</f>
        <v>6.2330000000000005</v>
      </c>
      <c r="U51" s="15">
        <f>SUM(Q48+Q48+R48+R48+Q49+Q49+R49+R49)*3</f>
        <v>1.5779999999999998</v>
      </c>
      <c r="V51" s="10">
        <f t="shared" ref="V51:V65" si="40">SUM(T51*U51)</f>
        <v>9.8356739999999991</v>
      </c>
      <c r="W51" s="5"/>
      <c r="X51" s="5"/>
      <c r="Y51" s="5"/>
      <c r="Z51" s="5"/>
      <c r="AB51" s="11" t="s">
        <v>27</v>
      </c>
      <c r="AC51" s="334" t="s">
        <v>1621</v>
      </c>
      <c r="AD51" s="335"/>
      <c r="AE51" s="335"/>
      <c r="AF51" s="335"/>
      <c r="AG51" s="171">
        <f>SUM(AG48)</f>
        <v>6.2330000000000005</v>
      </c>
      <c r="AH51" s="171">
        <f>SUM(AD48+AD48+AE48+AE48+AD49+AD49+AE49+AE49)*6</f>
        <v>3.1559999999999997</v>
      </c>
      <c r="AI51" s="10">
        <f t="shared" ref="AI51:AI65" si="41">SUM(AG51*AH51)</f>
        <v>19.671347999999998</v>
      </c>
      <c r="AJ51" s="5"/>
      <c r="AK51" s="5"/>
      <c r="AL51" s="5"/>
      <c r="AM51" s="5"/>
      <c r="AO51" s="11" t="s">
        <v>27</v>
      </c>
      <c r="AP51" s="334" t="s">
        <v>1649</v>
      </c>
      <c r="AQ51" s="335"/>
      <c r="AR51" s="335"/>
      <c r="AS51" s="335"/>
      <c r="AT51" s="171">
        <f>SUM(AT48)</f>
        <v>6.2330000000000005</v>
      </c>
      <c r="AU51" s="171">
        <f>SUM(AQ48+AQ48+AR48+AR48+AQ49+AQ49+AR49+AR49)*7</f>
        <v>3.6819999999999995</v>
      </c>
      <c r="AV51" s="10">
        <f t="shared" ref="AV51:AV65" si="42">SUM(AT51*AU51)</f>
        <v>22.949905999999999</v>
      </c>
      <c r="AW51" s="5"/>
      <c r="AX51" s="5"/>
      <c r="AY51" s="5"/>
      <c r="AZ51" s="5"/>
    </row>
    <row r="52" spans="1:52" x14ac:dyDescent="0.25">
      <c r="B52" s="11" t="s">
        <v>13</v>
      </c>
      <c r="C52" s="12" t="s">
        <v>14</v>
      </c>
      <c r="D52" s="28" t="s">
        <v>29</v>
      </c>
      <c r="E52" s="28"/>
      <c r="F52" s="28">
        <f>SUM(G48:G50)</f>
        <v>12.466000000000001</v>
      </c>
      <c r="G52" s="34">
        <f>SUM(F52)/15</f>
        <v>0.83106666666666673</v>
      </c>
      <c r="H52" s="23"/>
      <c r="I52" s="10">
        <f t="shared" si="39"/>
        <v>0</v>
      </c>
      <c r="J52" s="5"/>
      <c r="K52" s="5"/>
      <c r="L52" s="5"/>
      <c r="M52" s="5"/>
      <c r="O52" s="11" t="s">
        <v>13</v>
      </c>
      <c r="P52" s="12" t="s">
        <v>14</v>
      </c>
      <c r="Q52" s="28" t="s">
        <v>29</v>
      </c>
      <c r="R52" s="28"/>
      <c r="S52" s="28">
        <f>SUM(T48:T50)</f>
        <v>12.466000000000001</v>
      </c>
      <c r="T52" s="34">
        <f>SUM(S52)/15</f>
        <v>0.83106666666666673</v>
      </c>
      <c r="U52" s="23"/>
      <c r="V52" s="10">
        <f t="shared" si="40"/>
        <v>0</v>
      </c>
      <c r="W52" s="5"/>
      <c r="X52" s="5"/>
      <c r="Y52" s="5"/>
      <c r="Z52" s="5"/>
      <c r="AB52" s="11" t="s">
        <v>13</v>
      </c>
      <c r="AC52" s="12" t="s">
        <v>14</v>
      </c>
      <c r="AD52" s="28" t="s">
        <v>29</v>
      </c>
      <c r="AE52" s="28"/>
      <c r="AF52" s="28">
        <f>SUM(AG48:AG50)</f>
        <v>12.466000000000001</v>
      </c>
      <c r="AG52" s="34">
        <f>SUM(AF52)/15</f>
        <v>0.83106666666666673</v>
      </c>
      <c r="AH52" s="23"/>
      <c r="AI52" s="10">
        <f t="shared" si="41"/>
        <v>0</v>
      </c>
      <c r="AJ52" s="5"/>
      <c r="AK52" s="5"/>
      <c r="AL52" s="5"/>
      <c r="AM52" s="5"/>
      <c r="AO52" s="11" t="s">
        <v>13</v>
      </c>
      <c r="AP52" s="12" t="s">
        <v>14</v>
      </c>
      <c r="AQ52" s="28" t="s">
        <v>29</v>
      </c>
      <c r="AR52" s="28"/>
      <c r="AS52" s="28">
        <f>SUM(AT48:AT50)</f>
        <v>12.466000000000001</v>
      </c>
      <c r="AT52" s="34">
        <f>SUM(AS52)/15</f>
        <v>0.83106666666666673</v>
      </c>
      <c r="AU52" s="23"/>
      <c r="AV52" s="10">
        <f t="shared" si="42"/>
        <v>0</v>
      </c>
      <c r="AW52" s="5"/>
      <c r="AX52" s="5"/>
      <c r="AY52" s="5"/>
      <c r="AZ52" s="5"/>
    </row>
    <row r="53" spans="1:52" x14ac:dyDescent="0.25">
      <c r="B53" s="11" t="s">
        <v>13</v>
      </c>
      <c r="C53" s="12" t="s">
        <v>14</v>
      </c>
      <c r="D53" s="28" t="s">
        <v>60</v>
      </c>
      <c r="E53" s="28"/>
      <c r="F53" s="69">
        <v>2</v>
      </c>
      <c r="G53" s="34">
        <f>SUM(F53)*0.25</f>
        <v>0.5</v>
      </c>
      <c r="H53" s="23"/>
      <c r="I53" s="10">
        <f t="shared" si="39"/>
        <v>0</v>
      </c>
      <c r="J53" s="5"/>
      <c r="K53" s="5"/>
      <c r="L53" s="5"/>
      <c r="M53" s="5"/>
      <c r="O53" s="11" t="s">
        <v>13</v>
      </c>
      <c r="P53" s="12" t="s">
        <v>14</v>
      </c>
      <c r="Q53" s="28" t="s">
        <v>60</v>
      </c>
      <c r="R53" s="28"/>
      <c r="S53" s="69">
        <v>2</v>
      </c>
      <c r="T53" s="34">
        <f>SUM(S53)*0.25</f>
        <v>0.5</v>
      </c>
      <c r="U53" s="23"/>
      <c r="V53" s="10">
        <f t="shared" si="40"/>
        <v>0</v>
      </c>
      <c r="W53" s="5"/>
      <c r="X53" s="5"/>
      <c r="Y53" s="5"/>
      <c r="Z53" s="5"/>
      <c r="AB53" s="11" t="s">
        <v>13</v>
      </c>
      <c r="AC53" s="12" t="s">
        <v>14</v>
      </c>
      <c r="AD53" s="28" t="s">
        <v>60</v>
      </c>
      <c r="AE53" s="28"/>
      <c r="AF53" s="69">
        <v>2</v>
      </c>
      <c r="AG53" s="34">
        <f>SUM(AF53)*0.25</f>
        <v>0.5</v>
      </c>
      <c r="AH53" s="23"/>
      <c r="AI53" s="10">
        <f t="shared" si="41"/>
        <v>0</v>
      </c>
      <c r="AJ53" s="5"/>
      <c r="AK53" s="5"/>
      <c r="AL53" s="5"/>
      <c r="AM53" s="5"/>
      <c r="AO53" s="11" t="s">
        <v>13</v>
      </c>
      <c r="AP53" s="12" t="s">
        <v>14</v>
      </c>
      <c r="AQ53" s="28" t="s">
        <v>60</v>
      </c>
      <c r="AR53" s="28"/>
      <c r="AS53" s="69">
        <v>2</v>
      </c>
      <c r="AT53" s="34">
        <f>SUM(AS53)*0.25</f>
        <v>0.5</v>
      </c>
      <c r="AU53" s="23"/>
      <c r="AV53" s="10">
        <f t="shared" si="42"/>
        <v>0</v>
      </c>
      <c r="AW53" s="5"/>
      <c r="AX53" s="5"/>
      <c r="AY53" s="5"/>
      <c r="AZ53" s="5"/>
    </row>
    <row r="54" spans="1:52" x14ac:dyDescent="0.25">
      <c r="B54" s="11" t="s">
        <v>13</v>
      </c>
      <c r="C54" s="12" t="s">
        <v>14</v>
      </c>
      <c r="D54" s="28" t="s">
        <v>248</v>
      </c>
      <c r="E54" s="28"/>
      <c r="F54" s="69"/>
      <c r="G54" s="34">
        <v>0</v>
      </c>
      <c r="H54" s="23"/>
      <c r="I54" s="10">
        <f t="shared" si="39"/>
        <v>0</v>
      </c>
      <c r="J54" s="5"/>
      <c r="K54" s="5"/>
      <c r="L54" s="5"/>
      <c r="M54" s="5"/>
      <c r="O54" s="11" t="s">
        <v>13</v>
      </c>
      <c r="P54" s="12" t="s">
        <v>14</v>
      </c>
      <c r="Q54" s="28" t="s">
        <v>248</v>
      </c>
      <c r="R54" s="28"/>
      <c r="S54" s="69"/>
      <c r="T54" s="34">
        <v>0</v>
      </c>
      <c r="U54" s="23"/>
      <c r="V54" s="10">
        <f t="shared" si="40"/>
        <v>0</v>
      </c>
      <c r="W54" s="5"/>
      <c r="X54" s="5"/>
      <c r="Y54" s="5"/>
      <c r="Z54" s="5"/>
      <c r="AB54" s="11" t="s">
        <v>13</v>
      </c>
      <c r="AC54" s="12" t="s">
        <v>14</v>
      </c>
      <c r="AD54" s="28" t="s">
        <v>248</v>
      </c>
      <c r="AE54" s="28"/>
      <c r="AF54" s="69"/>
      <c r="AG54" s="34">
        <v>0</v>
      </c>
      <c r="AH54" s="23"/>
      <c r="AI54" s="10">
        <f t="shared" si="41"/>
        <v>0</v>
      </c>
      <c r="AJ54" s="5"/>
      <c r="AK54" s="5"/>
      <c r="AL54" s="5"/>
      <c r="AM54" s="5"/>
      <c r="AO54" s="11" t="s">
        <v>13</v>
      </c>
      <c r="AP54" s="12" t="s">
        <v>14</v>
      </c>
      <c r="AQ54" s="28" t="s">
        <v>248</v>
      </c>
      <c r="AR54" s="28"/>
      <c r="AS54" s="69"/>
      <c r="AT54" s="34">
        <v>0</v>
      </c>
      <c r="AU54" s="23"/>
      <c r="AV54" s="10">
        <f t="shared" si="42"/>
        <v>0</v>
      </c>
      <c r="AW54" s="5"/>
      <c r="AX54" s="5"/>
      <c r="AY54" s="5"/>
      <c r="AZ54" s="5"/>
    </row>
    <row r="55" spans="1:52" x14ac:dyDescent="0.25">
      <c r="B55" s="11" t="s">
        <v>13</v>
      </c>
      <c r="C55" s="12" t="s">
        <v>14</v>
      </c>
      <c r="D55" s="28" t="s">
        <v>247</v>
      </c>
      <c r="E55" s="28"/>
      <c r="F55" s="28"/>
      <c r="G55" s="34">
        <f>SUM(G52)</f>
        <v>0.83106666666666673</v>
      </c>
      <c r="H55" s="23"/>
      <c r="I55" s="10">
        <f t="shared" si="39"/>
        <v>0</v>
      </c>
      <c r="J55" s="5"/>
      <c r="K55" s="5"/>
      <c r="L55" s="5"/>
      <c r="M55" s="5"/>
      <c r="O55" s="11" t="s">
        <v>13</v>
      </c>
      <c r="P55" s="12" t="s">
        <v>14</v>
      </c>
      <c r="Q55" s="28" t="s">
        <v>247</v>
      </c>
      <c r="R55" s="28"/>
      <c r="S55" s="28"/>
      <c r="T55" s="34">
        <f>SUM(T52)</f>
        <v>0.83106666666666673</v>
      </c>
      <c r="U55" s="23"/>
      <c r="V55" s="10">
        <f t="shared" si="40"/>
        <v>0</v>
      </c>
      <c r="W55" s="5"/>
      <c r="X55" s="5"/>
      <c r="Y55" s="5"/>
      <c r="Z55" s="5"/>
      <c r="AB55" s="11" t="s">
        <v>13</v>
      </c>
      <c r="AC55" s="12" t="s">
        <v>14</v>
      </c>
      <c r="AD55" s="28" t="s">
        <v>247</v>
      </c>
      <c r="AE55" s="28"/>
      <c r="AF55" s="28"/>
      <c r="AG55" s="34">
        <f>SUM(AG52)</f>
        <v>0.83106666666666673</v>
      </c>
      <c r="AH55" s="23"/>
      <c r="AI55" s="10">
        <f t="shared" si="41"/>
        <v>0</v>
      </c>
      <c r="AJ55" s="5"/>
      <c r="AK55" s="5"/>
      <c r="AL55" s="5"/>
      <c r="AM55" s="5"/>
      <c r="AO55" s="11" t="s">
        <v>13</v>
      </c>
      <c r="AP55" s="12" t="s">
        <v>14</v>
      </c>
      <c r="AQ55" s="28" t="s">
        <v>247</v>
      </c>
      <c r="AR55" s="28"/>
      <c r="AS55" s="28"/>
      <c r="AT55" s="34">
        <f>SUM(AT52)</f>
        <v>0.83106666666666673</v>
      </c>
      <c r="AU55" s="23"/>
      <c r="AV55" s="10">
        <f t="shared" si="42"/>
        <v>0</v>
      </c>
      <c r="AW55" s="5"/>
      <c r="AX55" s="5"/>
      <c r="AY55" s="5"/>
      <c r="AZ55" s="5"/>
    </row>
    <row r="56" spans="1:52" x14ac:dyDescent="0.25">
      <c r="B56" s="11" t="s">
        <v>13</v>
      </c>
      <c r="C56" s="12" t="s">
        <v>15</v>
      </c>
      <c r="D56" s="28"/>
      <c r="E56" s="28"/>
      <c r="F56" s="28"/>
      <c r="G56" s="34">
        <v>1</v>
      </c>
      <c r="H56" s="23"/>
      <c r="I56" s="10">
        <f t="shared" si="39"/>
        <v>0</v>
      </c>
      <c r="J56" s="5"/>
      <c r="K56" s="5"/>
      <c r="L56" s="5"/>
      <c r="M56" s="5"/>
      <c r="O56" s="11" t="s">
        <v>13</v>
      </c>
      <c r="P56" s="12" t="s">
        <v>15</v>
      </c>
      <c r="Q56" s="28"/>
      <c r="R56" s="28"/>
      <c r="S56" s="28"/>
      <c r="T56" s="34">
        <v>1</v>
      </c>
      <c r="U56" s="23"/>
      <c r="V56" s="10">
        <f t="shared" si="40"/>
        <v>0</v>
      </c>
      <c r="W56" s="5"/>
      <c r="X56" s="5"/>
      <c r="Y56" s="5"/>
      <c r="Z56" s="5"/>
      <c r="AB56" s="11" t="s">
        <v>13</v>
      </c>
      <c r="AC56" s="12" t="s">
        <v>15</v>
      </c>
      <c r="AD56" s="28"/>
      <c r="AE56" s="28"/>
      <c r="AF56" s="28"/>
      <c r="AG56" s="34">
        <v>1</v>
      </c>
      <c r="AH56" s="23"/>
      <c r="AI56" s="10">
        <f t="shared" si="41"/>
        <v>0</v>
      </c>
      <c r="AJ56" s="5"/>
      <c r="AK56" s="5"/>
      <c r="AL56" s="5"/>
      <c r="AM56" s="5"/>
      <c r="AO56" s="11" t="s">
        <v>13</v>
      </c>
      <c r="AP56" s="12" t="s">
        <v>15</v>
      </c>
      <c r="AQ56" s="28"/>
      <c r="AR56" s="28"/>
      <c r="AS56" s="28"/>
      <c r="AT56" s="34">
        <v>1</v>
      </c>
      <c r="AU56" s="23"/>
      <c r="AV56" s="10">
        <f t="shared" si="42"/>
        <v>0</v>
      </c>
      <c r="AW56" s="5"/>
      <c r="AX56" s="5"/>
      <c r="AY56" s="5"/>
      <c r="AZ56" s="5"/>
    </row>
    <row r="57" spans="1:52" x14ac:dyDescent="0.25">
      <c r="B57" s="11" t="s">
        <v>13</v>
      </c>
      <c r="C57" s="12" t="s">
        <v>15</v>
      </c>
      <c r="D57" s="28"/>
      <c r="E57" s="28"/>
      <c r="F57" s="28"/>
      <c r="G57" s="34"/>
      <c r="H57" s="23"/>
      <c r="I57" s="10">
        <f t="shared" si="39"/>
        <v>0</v>
      </c>
      <c r="J57" s="5"/>
      <c r="K57" s="5"/>
      <c r="L57" s="5"/>
      <c r="M57" s="5"/>
      <c r="O57" s="11" t="s">
        <v>13</v>
      </c>
      <c r="P57" s="12" t="s">
        <v>15</v>
      </c>
      <c r="Q57" s="28"/>
      <c r="R57" s="28"/>
      <c r="S57" s="28"/>
      <c r="T57" s="34"/>
      <c r="U57" s="23"/>
      <c r="V57" s="10">
        <f t="shared" si="40"/>
        <v>0</v>
      </c>
      <c r="W57" s="5"/>
      <c r="X57" s="5"/>
      <c r="Y57" s="5"/>
      <c r="Z57" s="5"/>
      <c r="AB57" s="11" t="s">
        <v>13</v>
      </c>
      <c r="AC57" s="12" t="s">
        <v>15</v>
      </c>
      <c r="AD57" s="28"/>
      <c r="AE57" s="28"/>
      <c r="AF57" s="28"/>
      <c r="AG57" s="34"/>
      <c r="AH57" s="23"/>
      <c r="AI57" s="10">
        <f t="shared" si="41"/>
        <v>0</v>
      </c>
      <c r="AJ57" s="5"/>
      <c r="AK57" s="5"/>
      <c r="AL57" s="5"/>
      <c r="AM57" s="5"/>
      <c r="AO57" s="11" t="s">
        <v>13</v>
      </c>
      <c r="AP57" s="12" t="s">
        <v>15</v>
      </c>
      <c r="AQ57" s="28"/>
      <c r="AR57" s="28"/>
      <c r="AS57" s="28"/>
      <c r="AT57" s="34"/>
      <c r="AU57" s="23"/>
      <c r="AV57" s="10">
        <f t="shared" si="42"/>
        <v>0</v>
      </c>
      <c r="AW57" s="5"/>
      <c r="AX57" s="5"/>
      <c r="AY57" s="5"/>
      <c r="AZ57" s="5"/>
    </row>
    <row r="58" spans="1:52" x14ac:dyDescent="0.25">
      <c r="B58" s="11" t="s">
        <v>13</v>
      </c>
      <c r="C58" s="12" t="s">
        <v>15</v>
      </c>
      <c r="D58" s="28"/>
      <c r="E58" s="28"/>
      <c r="F58" s="28"/>
      <c r="G58" s="34"/>
      <c r="H58" s="23"/>
      <c r="I58" s="10">
        <f t="shared" si="39"/>
        <v>0</v>
      </c>
      <c r="J58" s="5"/>
      <c r="K58" s="5"/>
      <c r="L58" s="5"/>
      <c r="M58" s="5"/>
      <c r="O58" s="11" t="s">
        <v>13</v>
      </c>
      <c r="P58" s="12" t="s">
        <v>15</v>
      </c>
      <c r="Q58" s="28"/>
      <c r="R58" s="28"/>
      <c r="S58" s="28"/>
      <c r="T58" s="34"/>
      <c r="U58" s="23"/>
      <c r="V58" s="10">
        <f t="shared" si="40"/>
        <v>0</v>
      </c>
      <c r="W58" s="5"/>
      <c r="X58" s="5"/>
      <c r="Y58" s="5"/>
      <c r="Z58" s="5"/>
      <c r="AB58" s="11" t="s">
        <v>13</v>
      </c>
      <c r="AC58" s="12" t="s">
        <v>15</v>
      </c>
      <c r="AD58" s="28"/>
      <c r="AE58" s="28"/>
      <c r="AF58" s="28"/>
      <c r="AG58" s="34"/>
      <c r="AH58" s="23"/>
      <c r="AI58" s="10">
        <f t="shared" si="41"/>
        <v>0</v>
      </c>
      <c r="AJ58" s="5"/>
      <c r="AK58" s="5"/>
      <c r="AL58" s="5"/>
      <c r="AM58" s="5"/>
      <c r="AO58" s="11" t="s">
        <v>13</v>
      </c>
      <c r="AP58" s="12" t="s">
        <v>15</v>
      </c>
      <c r="AQ58" s="28"/>
      <c r="AR58" s="28"/>
      <c r="AS58" s="28"/>
      <c r="AT58" s="34"/>
      <c r="AU58" s="23"/>
      <c r="AV58" s="10">
        <f t="shared" si="42"/>
        <v>0</v>
      </c>
      <c r="AW58" s="5"/>
      <c r="AX58" s="5"/>
      <c r="AY58" s="5"/>
      <c r="AZ58" s="5"/>
    </row>
    <row r="59" spans="1:52" x14ac:dyDescent="0.25">
      <c r="B59" s="11" t="s">
        <v>13</v>
      </c>
      <c r="C59" s="12" t="s">
        <v>16</v>
      </c>
      <c r="D59" s="28"/>
      <c r="E59" s="28"/>
      <c r="F59" s="28"/>
      <c r="G59" s="34">
        <v>3</v>
      </c>
      <c r="H59" s="23"/>
      <c r="I59" s="10">
        <f t="shared" si="39"/>
        <v>0</v>
      </c>
      <c r="J59" s="5"/>
      <c r="K59" s="5"/>
      <c r="L59" s="5"/>
      <c r="M59" s="5"/>
      <c r="O59" s="11" t="s">
        <v>13</v>
      </c>
      <c r="P59" s="12" t="s">
        <v>16</v>
      </c>
      <c r="Q59" s="28"/>
      <c r="R59" s="28"/>
      <c r="S59" s="28"/>
      <c r="T59" s="34">
        <v>3</v>
      </c>
      <c r="U59" s="23"/>
      <c r="V59" s="10">
        <f t="shared" si="40"/>
        <v>0</v>
      </c>
      <c r="W59" s="5"/>
      <c r="X59" s="5"/>
      <c r="Y59" s="5"/>
      <c r="Z59" s="5"/>
      <c r="AB59" s="11" t="s">
        <v>13</v>
      </c>
      <c r="AC59" s="12" t="s">
        <v>16</v>
      </c>
      <c r="AD59" s="28"/>
      <c r="AE59" s="28"/>
      <c r="AF59" s="28"/>
      <c r="AG59" s="34">
        <v>3</v>
      </c>
      <c r="AH59" s="23"/>
      <c r="AI59" s="10">
        <f t="shared" si="41"/>
        <v>0</v>
      </c>
      <c r="AJ59" s="5"/>
      <c r="AK59" s="5"/>
      <c r="AL59" s="5"/>
      <c r="AM59" s="5"/>
      <c r="AO59" s="11" t="s">
        <v>13</v>
      </c>
      <c r="AP59" s="12" t="s">
        <v>16</v>
      </c>
      <c r="AQ59" s="28"/>
      <c r="AR59" s="28"/>
      <c r="AS59" s="28"/>
      <c r="AT59" s="34">
        <v>3</v>
      </c>
      <c r="AU59" s="23"/>
      <c r="AV59" s="10">
        <f t="shared" si="42"/>
        <v>0</v>
      </c>
      <c r="AW59" s="5"/>
      <c r="AX59" s="5"/>
      <c r="AY59" s="5"/>
      <c r="AZ59" s="5"/>
    </row>
    <row r="60" spans="1:52" x14ac:dyDescent="0.25">
      <c r="B60" s="11" t="s">
        <v>13</v>
      </c>
      <c r="C60" s="12" t="s">
        <v>16</v>
      </c>
      <c r="D60" s="28"/>
      <c r="E60" s="28"/>
      <c r="F60" s="28"/>
      <c r="G60" s="34"/>
      <c r="H60" s="23"/>
      <c r="I60" s="10">
        <f t="shared" si="39"/>
        <v>0</v>
      </c>
      <c r="J60" s="5"/>
      <c r="K60" s="5"/>
      <c r="L60" s="5"/>
      <c r="M60" s="5"/>
      <c r="O60" s="11" t="s">
        <v>13</v>
      </c>
      <c r="P60" s="12" t="s">
        <v>16</v>
      </c>
      <c r="Q60" s="28"/>
      <c r="R60" s="28"/>
      <c r="S60" s="28"/>
      <c r="T60" s="34"/>
      <c r="U60" s="23"/>
      <c r="V60" s="10">
        <f t="shared" si="40"/>
        <v>0</v>
      </c>
      <c r="W60" s="5"/>
      <c r="X60" s="5"/>
      <c r="Y60" s="5"/>
      <c r="Z60" s="5"/>
      <c r="AB60" s="11" t="s">
        <v>13</v>
      </c>
      <c r="AC60" s="12" t="s">
        <v>16</v>
      </c>
      <c r="AD60" s="28"/>
      <c r="AE60" s="28"/>
      <c r="AF60" s="28"/>
      <c r="AG60" s="171">
        <f>SUM(AG59)/10</f>
        <v>0.3</v>
      </c>
      <c r="AH60" s="23"/>
      <c r="AI60" s="10">
        <f t="shared" si="41"/>
        <v>0</v>
      </c>
      <c r="AJ60" s="5"/>
      <c r="AK60" s="5"/>
      <c r="AL60" s="5"/>
      <c r="AM60" s="5"/>
      <c r="AO60" s="11" t="s">
        <v>13</v>
      </c>
      <c r="AP60" s="12" t="s">
        <v>16</v>
      </c>
      <c r="AQ60" s="28"/>
      <c r="AR60" s="28"/>
      <c r="AS60" s="28"/>
      <c r="AT60" s="171">
        <f>SUM(AT59)/7</f>
        <v>0.42857142857142855</v>
      </c>
      <c r="AU60" s="23"/>
      <c r="AV60" s="10">
        <f t="shared" si="42"/>
        <v>0</v>
      </c>
      <c r="AW60" s="5"/>
      <c r="AX60" s="5"/>
      <c r="AY60" s="5"/>
      <c r="AZ60" s="5"/>
    </row>
    <row r="61" spans="1:52" x14ac:dyDescent="0.25">
      <c r="B61" s="11" t="s">
        <v>21</v>
      </c>
      <c r="C61" s="12" t="s">
        <v>14</v>
      </c>
      <c r="D61" s="28"/>
      <c r="E61" s="28"/>
      <c r="F61" s="28"/>
      <c r="G61" s="22">
        <f>SUM(G52:G55)</f>
        <v>2.1621333333333332</v>
      </c>
      <c r="H61" s="15">
        <v>37.42</v>
      </c>
      <c r="I61" s="10">
        <f t="shared" si="39"/>
        <v>80.907029333333327</v>
      </c>
      <c r="J61" s="5"/>
      <c r="K61" s="5">
        <f>SUM(G61)*I46</f>
        <v>4.3242666666666665</v>
      </c>
      <c r="L61" s="5"/>
      <c r="M61" s="5"/>
      <c r="O61" s="11" t="s">
        <v>21</v>
      </c>
      <c r="P61" s="12" t="s">
        <v>14</v>
      </c>
      <c r="Q61" s="28"/>
      <c r="R61" s="28"/>
      <c r="S61" s="28"/>
      <c r="T61" s="22">
        <f>SUM(T52:T55)</f>
        <v>2.1621333333333332</v>
      </c>
      <c r="U61" s="15">
        <v>37.42</v>
      </c>
      <c r="V61" s="10">
        <f t="shared" si="40"/>
        <v>80.907029333333327</v>
      </c>
      <c r="W61" s="5"/>
      <c r="X61" s="5">
        <f>SUM(T61)*V46</f>
        <v>4.3242666666666665</v>
      </c>
      <c r="Y61" s="5"/>
      <c r="Z61" s="5"/>
      <c r="AB61" s="11" t="s">
        <v>21</v>
      </c>
      <c r="AC61" s="12" t="s">
        <v>14</v>
      </c>
      <c r="AD61" s="28"/>
      <c r="AE61" s="28"/>
      <c r="AF61" s="28"/>
      <c r="AG61" s="22">
        <f>SUM(AG52:AG55)</f>
        <v>2.1621333333333332</v>
      </c>
      <c r="AH61" s="15">
        <v>37.42</v>
      </c>
      <c r="AI61" s="10">
        <f t="shared" si="41"/>
        <v>80.907029333333327</v>
      </c>
      <c r="AJ61" s="5"/>
      <c r="AK61" s="5">
        <f>SUM(AG61)*AI46</f>
        <v>4.3242666666666665</v>
      </c>
      <c r="AL61" s="5"/>
      <c r="AM61" s="5"/>
      <c r="AO61" s="11" t="s">
        <v>21</v>
      </c>
      <c r="AP61" s="12" t="s">
        <v>14</v>
      </c>
      <c r="AQ61" s="28"/>
      <c r="AR61" s="28"/>
      <c r="AS61" s="28"/>
      <c r="AT61" s="22">
        <f>SUM(AT52:AT55)</f>
        <v>2.1621333333333332</v>
      </c>
      <c r="AU61" s="15">
        <v>37.42</v>
      </c>
      <c r="AV61" s="10">
        <f t="shared" si="42"/>
        <v>80.907029333333327</v>
      </c>
      <c r="AW61" s="5"/>
      <c r="AX61" s="5">
        <f>SUM(AT61)*AV46</f>
        <v>4.3242666666666665</v>
      </c>
      <c r="AY61" s="5"/>
      <c r="AZ61" s="5"/>
    </row>
    <row r="62" spans="1:52" x14ac:dyDescent="0.25">
      <c r="B62" s="11" t="s">
        <v>21</v>
      </c>
      <c r="C62" s="12" t="s">
        <v>15</v>
      </c>
      <c r="D62" s="28"/>
      <c r="E62" s="28"/>
      <c r="F62" s="28"/>
      <c r="G62" s="22">
        <f>SUM(G56:G58)</f>
        <v>1</v>
      </c>
      <c r="H62" s="15">
        <v>37.42</v>
      </c>
      <c r="I62" s="10">
        <f t="shared" si="39"/>
        <v>37.42</v>
      </c>
      <c r="J62" s="5"/>
      <c r="K62" s="5"/>
      <c r="L62" s="5">
        <f>SUM(G62)*I46</f>
        <v>2</v>
      </c>
      <c r="M62" s="5"/>
      <c r="O62" s="11" t="s">
        <v>21</v>
      </c>
      <c r="P62" s="12" t="s">
        <v>15</v>
      </c>
      <c r="Q62" s="28"/>
      <c r="R62" s="28"/>
      <c r="S62" s="28"/>
      <c r="T62" s="22">
        <f>SUM(T56:T58)</f>
        <v>1</v>
      </c>
      <c r="U62" s="15">
        <v>37.42</v>
      </c>
      <c r="V62" s="10">
        <f t="shared" si="40"/>
        <v>37.42</v>
      </c>
      <c r="W62" s="5"/>
      <c r="X62" s="5"/>
      <c r="Y62" s="5">
        <f>SUM(T62)*V46</f>
        <v>2</v>
      </c>
      <c r="Z62" s="5"/>
      <c r="AB62" s="11" t="s">
        <v>21</v>
      </c>
      <c r="AC62" s="12" t="s">
        <v>15</v>
      </c>
      <c r="AD62" s="28"/>
      <c r="AE62" s="28"/>
      <c r="AF62" s="28"/>
      <c r="AG62" s="22">
        <f>SUM(AG56:AG58)</f>
        <v>1</v>
      </c>
      <c r="AH62" s="15">
        <v>37.42</v>
      </c>
      <c r="AI62" s="10">
        <f t="shared" si="41"/>
        <v>37.42</v>
      </c>
      <c r="AJ62" s="5"/>
      <c r="AK62" s="5"/>
      <c r="AL62" s="5">
        <f>SUM(AG62)*AI46</f>
        <v>2</v>
      </c>
      <c r="AM62" s="5"/>
      <c r="AO62" s="11" t="s">
        <v>21</v>
      </c>
      <c r="AP62" s="12" t="s">
        <v>15</v>
      </c>
      <c r="AQ62" s="28"/>
      <c r="AR62" s="28"/>
      <c r="AS62" s="28"/>
      <c r="AT62" s="22">
        <f>SUM(AT56:AT58)</f>
        <v>1</v>
      </c>
      <c r="AU62" s="15">
        <v>37.42</v>
      </c>
      <c r="AV62" s="10">
        <f t="shared" si="42"/>
        <v>37.42</v>
      </c>
      <c r="AW62" s="5"/>
      <c r="AX62" s="5"/>
      <c r="AY62" s="5">
        <f>SUM(AT62)*AV46</f>
        <v>2</v>
      </c>
      <c r="AZ62" s="5"/>
    </row>
    <row r="63" spans="1:52" x14ac:dyDescent="0.25">
      <c r="B63" s="11" t="s">
        <v>21</v>
      </c>
      <c r="C63" s="12" t="s">
        <v>16</v>
      </c>
      <c r="D63" s="28"/>
      <c r="E63" s="28"/>
      <c r="F63" s="28"/>
      <c r="G63" s="22">
        <f>SUM(G59:G60)</f>
        <v>3</v>
      </c>
      <c r="H63" s="15">
        <v>37.42</v>
      </c>
      <c r="I63" s="10">
        <f t="shared" si="39"/>
        <v>112.26</v>
      </c>
      <c r="J63" s="5"/>
      <c r="K63" s="5"/>
      <c r="L63" s="5"/>
      <c r="M63" s="5">
        <f>SUM(G63)*I46</f>
        <v>6</v>
      </c>
      <c r="O63" s="11" t="s">
        <v>21</v>
      </c>
      <c r="P63" s="12" t="s">
        <v>16</v>
      </c>
      <c r="Q63" s="28"/>
      <c r="R63" s="28"/>
      <c r="S63" s="28"/>
      <c r="T63" s="22">
        <f>SUM(T59:T60)</f>
        <v>3</v>
      </c>
      <c r="U63" s="15">
        <v>37.42</v>
      </c>
      <c r="V63" s="10">
        <f t="shared" si="40"/>
        <v>112.26</v>
      </c>
      <c r="W63" s="5"/>
      <c r="X63" s="5"/>
      <c r="Y63" s="5"/>
      <c r="Z63" s="5">
        <f>SUM(T63)*V46</f>
        <v>6</v>
      </c>
      <c r="AB63" s="11" t="s">
        <v>21</v>
      </c>
      <c r="AC63" s="12" t="s">
        <v>16</v>
      </c>
      <c r="AD63" s="28"/>
      <c r="AE63" s="28"/>
      <c r="AF63" s="28"/>
      <c r="AG63" s="22">
        <f>SUM(AG59:AG60)</f>
        <v>3.3</v>
      </c>
      <c r="AH63" s="15">
        <v>37.42</v>
      </c>
      <c r="AI63" s="10">
        <f t="shared" si="41"/>
        <v>123.486</v>
      </c>
      <c r="AJ63" s="5"/>
      <c r="AK63" s="5"/>
      <c r="AL63" s="5"/>
      <c r="AM63" s="5">
        <f>SUM(AG63)*AI46</f>
        <v>6.6</v>
      </c>
      <c r="AO63" s="11" t="s">
        <v>21</v>
      </c>
      <c r="AP63" s="12" t="s">
        <v>16</v>
      </c>
      <c r="AQ63" s="28"/>
      <c r="AR63" s="28"/>
      <c r="AS63" s="28"/>
      <c r="AT63" s="22">
        <f>SUM(AT59:AT60)</f>
        <v>3.4285714285714284</v>
      </c>
      <c r="AU63" s="15">
        <v>37.42</v>
      </c>
      <c r="AV63" s="10">
        <f t="shared" si="42"/>
        <v>128.29714285714286</v>
      </c>
      <c r="AW63" s="5"/>
      <c r="AX63" s="5"/>
      <c r="AY63" s="5"/>
      <c r="AZ63" s="5">
        <f>SUM(AT63)*AV46</f>
        <v>6.8571428571428568</v>
      </c>
    </row>
    <row r="64" spans="1:52" x14ac:dyDescent="0.25">
      <c r="B64" s="11" t="s">
        <v>13</v>
      </c>
      <c r="C64" s="12" t="s">
        <v>17</v>
      </c>
      <c r="D64" s="28"/>
      <c r="E64" s="28"/>
      <c r="F64" s="28"/>
      <c r="G64" s="34">
        <v>0.25</v>
      </c>
      <c r="H64" s="15">
        <v>37.42</v>
      </c>
      <c r="I64" s="10">
        <f t="shared" si="39"/>
        <v>9.3550000000000004</v>
      </c>
      <c r="J64" s="5"/>
      <c r="K64" s="5"/>
      <c r="L64" s="5">
        <f>SUM(G64)*I46</f>
        <v>0.5</v>
      </c>
      <c r="M64" s="5"/>
      <c r="O64" s="11" t="s">
        <v>13</v>
      </c>
      <c r="P64" s="12" t="s">
        <v>17</v>
      </c>
      <c r="Q64" s="28"/>
      <c r="R64" s="28"/>
      <c r="S64" s="28"/>
      <c r="T64" s="34">
        <v>0.25</v>
      </c>
      <c r="U64" s="15">
        <v>37.42</v>
      </c>
      <c r="V64" s="10">
        <f t="shared" si="40"/>
        <v>9.3550000000000004</v>
      </c>
      <c r="W64" s="5"/>
      <c r="X64" s="5"/>
      <c r="Y64" s="5">
        <f>SUM(T64)*V46</f>
        <v>0.5</v>
      </c>
      <c r="Z64" s="5"/>
      <c r="AB64" s="11" t="s">
        <v>13</v>
      </c>
      <c r="AC64" s="12" t="s">
        <v>17</v>
      </c>
      <c r="AD64" s="28"/>
      <c r="AE64" s="28"/>
      <c r="AF64" s="28"/>
      <c r="AG64" s="34">
        <v>0.25</v>
      </c>
      <c r="AH64" s="15">
        <v>37.42</v>
      </c>
      <c r="AI64" s="10">
        <f t="shared" si="41"/>
        <v>9.3550000000000004</v>
      </c>
      <c r="AJ64" s="5"/>
      <c r="AK64" s="5"/>
      <c r="AL64" s="5">
        <f>SUM(AG64)*AI46</f>
        <v>0.5</v>
      </c>
      <c r="AM64" s="5"/>
      <c r="AO64" s="11" t="s">
        <v>13</v>
      </c>
      <c r="AP64" s="12" t="s">
        <v>17</v>
      </c>
      <c r="AQ64" s="28"/>
      <c r="AR64" s="28"/>
      <c r="AS64" s="28"/>
      <c r="AT64" s="34">
        <v>0.25</v>
      </c>
      <c r="AU64" s="15">
        <v>37.42</v>
      </c>
      <c r="AV64" s="10">
        <f t="shared" si="42"/>
        <v>9.3550000000000004</v>
      </c>
      <c r="AW64" s="5"/>
      <c r="AX64" s="5"/>
      <c r="AY64" s="5">
        <f>SUM(AT64)*AV46</f>
        <v>0.5</v>
      </c>
      <c r="AZ64" s="5"/>
    </row>
    <row r="65" spans="1:52" x14ac:dyDescent="0.25">
      <c r="B65" s="11" t="s">
        <v>12</v>
      </c>
      <c r="C65" s="12"/>
      <c r="D65" s="28"/>
      <c r="E65" s="28"/>
      <c r="F65" s="28"/>
      <c r="G65" s="10"/>
      <c r="H65" s="15">
        <v>37.42</v>
      </c>
      <c r="I65" s="10">
        <f t="shared" si="39"/>
        <v>0</v>
      </c>
      <c r="J65" s="5"/>
      <c r="K65" s="5"/>
      <c r="L65" s="5"/>
      <c r="M65" s="5"/>
      <c r="O65" s="11" t="s">
        <v>12</v>
      </c>
      <c r="P65" s="12"/>
      <c r="Q65" s="28"/>
      <c r="R65" s="28"/>
      <c r="S65" s="28"/>
      <c r="T65" s="10"/>
      <c r="U65" s="15">
        <v>37.42</v>
      </c>
      <c r="V65" s="10">
        <f t="shared" si="40"/>
        <v>0</v>
      </c>
      <c r="W65" s="5"/>
      <c r="X65" s="5"/>
      <c r="Y65" s="5"/>
      <c r="Z65" s="5"/>
      <c r="AB65" s="11" t="s">
        <v>12</v>
      </c>
      <c r="AC65" s="12"/>
      <c r="AD65" s="28"/>
      <c r="AE65" s="28"/>
      <c r="AF65" s="28"/>
      <c r="AG65" s="10"/>
      <c r="AH65" s="15">
        <v>37.42</v>
      </c>
      <c r="AI65" s="10">
        <f t="shared" si="41"/>
        <v>0</v>
      </c>
      <c r="AJ65" s="5"/>
      <c r="AK65" s="5"/>
      <c r="AL65" s="5"/>
      <c r="AM65" s="5"/>
      <c r="AO65" s="11" t="s">
        <v>12</v>
      </c>
      <c r="AP65" s="12"/>
      <c r="AQ65" s="28"/>
      <c r="AR65" s="28"/>
      <c r="AS65" s="28"/>
      <c r="AT65" s="10"/>
      <c r="AU65" s="15">
        <v>37.42</v>
      </c>
      <c r="AV65" s="10">
        <f t="shared" si="42"/>
        <v>0</v>
      </c>
      <c r="AW65" s="5"/>
      <c r="AX65" s="5"/>
      <c r="AY65" s="5"/>
      <c r="AZ65" s="5"/>
    </row>
    <row r="66" spans="1:52" x14ac:dyDescent="0.25">
      <c r="B66" s="11" t="s">
        <v>11</v>
      </c>
      <c r="C66" s="12"/>
      <c r="D66" s="28"/>
      <c r="E66" s="28"/>
      <c r="F66" s="28"/>
      <c r="G66" s="10">
        <v>1</v>
      </c>
      <c r="H66" s="15">
        <f>SUM(I48:I65)*0.01</f>
        <v>5.3814433183333348</v>
      </c>
      <c r="I66" s="10">
        <f>SUM(G66*H66)</f>
        <v>5.3814433183333348</v>
      </c>
      <c r="J66" s="5"/>
      <c r="K66" s="5"/>
      <c r="L66" s="5"/>
      <c r="M66" s="5"/>
      <c r="O66" s="11" t="s">
        <v>11</v>
      </c>
      <c r="P66" s="12"/>
      <c r="Q66" s="28"/>
      <c r="R66" s="28"/>
      <c r="S66" s="28"/>
      <c r="T66" s="10">
        <v>1</v>
      </c>
      <c r="U66" s="15">
        <f>SUM(V48:V65)*0.01</f>
        <v>4.7386464943333335</v>
      </c>
      <c r="V66" s="10">
        <f>SUM(T66*U66)</f>
        <v>4.7386464943333335</v>
      </c>
      <c r="W66" s="5"/>
      <c r="X66" s="5"/>
      <c r="Y66" s="5"/>
      <c r="Z66" s="5"/>
      <c r="AB66" s="11" t="s">
        <v>11</v>
      </c>
      <c r="AC66" s="12"/>
      <c r="AD66" s="28"/>
      <c r="AE66" s="28"/>
      <c r="AF66" s="28"/>
      <c r="AG66" s="10">
        <v>1</v>
      </c>
      <c r="AH66" s="15">
        <f>SUM(AI48:AI65)*0.01</f>
        <v>4.9492632343333343</v>
      </c>
      <c r="AI66" s="10">
        <f>SUM(AG66*AH66)</f>
        <v>4.9492632343333343</v>
      </c>
      <c r="AJ66" s="5"/>
      <c r="AK66" s="5"/>
      <c r="AL66" s="5"/>
      <c r="AM66" s="5"/>
      <c r="AO66" s="11" t="s">
        <v>11</v>
      </c>
      <c r="AP66" s="12"/>
      <c r="AQ66" s="28"/>
      <c r="AR66" s="28"/>
      <c r="AS66" s="28"/>
      <c r="AT66" s="10">
        <v>1</v>
      </c>
      <c r="AU66" s="15">
        <f>SUM(AV48:AV65)*0.01</f>
        <v>4.4382839124047626</v>
      </c>
      <c r="AV66" s="10">
        <f>SUM(AT66*AU66)</f>
        <v>4.4382839124047626</v>
      </c>
      <c r="AW66" s="5"/>
      <c r="AX66" s="5"/>
      <c r="AY66" s="5"/>
      <c r="AZ66" s="5"/>
    </row>
    <row r="67" spans="1:52" s="2" customFormat="1" x14ac:dyDescent="0.25">
      <c r="B67" s="8" t="s">
        <v>10</v>
      </c>
      <c r="D67" s="27"/>
      <c r="E67" s="27"/>
      <c r="F67" s="27"/>
      <c r="G67" s="6">
        <f>SUM(G61:G64)</f>
        <v>6.4121333333333332</v>
      </c>
      <c r="H67" s="14"/>
      <c r="I67" s="6">
        <f>SUM(I48:I66)</f>
        <v>543.52577515166683</v>
      </c>
      <c r="J67" s="6">
        <f>SUM(I67)*I46</f>
        <v>1087.0515503033337</v>
      </c>
      <c r="K67" s="6">
        <f>SUM(K61:K66)</f>
        <v>4.3242666666666665</v>
      </c>
      <c r="L67" s="6">
        <f>SUM(L61:L66)</f>
        <v>2.5</v>
      </c>
      <c r="M67" s="6">
        <f>SUM(M61:M66)</f>
        <v>6</v>
      </c>
      <c r="O67" s="8" t="s">
        <v>10</v>
      </c>
      <c r="Q67" s="27"/>
      <c r="R67" s="27"/>
      <c r="S67" s="27"/>
      <c r="T67" s="6">
        <f>SUM(T61:T64)</f>
        <v>6.4121333333333332</v>
      </c>
      <c r="U67" s="14"/>
      <c r="V67" s="6">
        <f>SUM(V48:V66)</f>
        <v>478.60329592766669</v>
      </c>
      <c r="W67" s="6">
        <f>SUM(V67)*V46</f>
        <v>957.20659185533339</v>
      </c>
      <c r="X67" s="6"/>
      <c r="Y67" s="6"/>
      <c r="Z67" s="6"/>
      <c r="AB67" s="8" t="s">
        <v>10</v>
      </c>
      <c r="AD67" s="27"/>
      <c r="AE67" s="27"/>
      <c r="AF67" s="27"/>
      <c r="AG67" s="6">
        <f>SUM(AG61:AG64)</f>
        <v>6.7121333333333331</v>
      </c>
      <c r="AH67" s="14"/>
      <c r="AI67" s="6">
        <f>SUM(AI48:AI66)</f>
        <v>499.87558666766671</v>
      </c>
      <c r="AJ67" s="6">
        <f>SUM(AI67)*AI46</f>
        <v>999.75117333533342</v>
      </c>
      <c r="AK67" s="6"/>
      <c r="AL67" s="6"/>
      <c r="AM67" s="6"/>
      <c r="AO67" s="8" t="s">
        <v>10</v>
      </c>
      <c r="AQ67" s="27"/>
      <c r="AR67" s="27"/>
      <c r="AS67" s="27"/>
      <c r="AT67" s="6">
        <f>SUM(AT61:AT64)</f>
        <v>6.8407047619047621</v>
      </c>
      <c r="AU67" s="14"/>
      <c r="AV67" s="6">
        <f>SUM(AV48:AV66)</f>
        <v>448.26667515288096</v>
      </c>
      <c r="AW67" s="6">
        <f>SUM(AV67)*AV46</f>
        <v>896.53335030576193</v>
      </c>
      <c r="AX67" s="6"/>
      <c r="AY67" s="6"/>
      <c r="AZ67" s="6"/>
    </row>
    <row r="68" spans="1:52" ht="15.6" x14ac:dyDescent="0.3">
      <c r="A68" s="3" t="s">
        <v>9</v>
      </c>
      <c r="B68" s="86" t="s">
        <v>243</v>
      </c>
      <c r="C68" s="12" t="s">
        <v>598</v>
      </c>
      <c r="D68" s="26">
        <v>1.1100000000000001</v>
      </c>
      <c r="E68" s="26">
        <v>2.2999999999999998</v>
      </c>
      <c r="F68" s="68">
        <v>0.125</v>
      </c>
      <c r="G68" s="5"/>
      <c r="H68" s="13" t="s">
        <v>22</v>
      </c>
      <c r="I68" s="24">
        <v>1</v>
      </c>
      <c r="J68" s="5"/>
      <c r="K68" s="5"/>
      <c r="L68" s="5"/>
      <c r="M68" s="5"/>
      <c r="N68" s="3" t="s">
        <v>9</v>
      </c>
      <c r="O68" s="86" t="s">
        <v>243</v>
      </c>
      <c r="P68" s="12" t="s">
        <v>598</v>
      </c>
      <c r="Q68" s="26">
        <v>1.1100000000000001</v>
      </c>
      <c r="R68" s="26">
        <v>2.2999999999999998</v>
      </c>
      <c r="S68" s="68">
        <v>0.125</v>
      </c>
      <c r="T68" s="5"/>
      <c r="U68" s="13" t="s">
        <v>22</v>
      </c>
      <c r="V68" s="24">
        <v>1</v>
      </c>
      <c r="W68" s="5"/>
      <c r="X68" s="5"/>
      <c r="Y68" s="5"/>
      <c r="Z68" s="5"/>
      <c r="AA68" s="3" t="s">
        <v>9</v>
      </c>
      <c r="AB68" s="86" t="s">
        <v>243</v>
      </c>
      <c r="AC68" s="12" t="s">
        <v>598</v>
      </c>
      <c r="AD68" s="26">
        <v>1.1100000000000001</v>
      </c>
      <c r="AE68" s="26">
        <v>2.2999999999999998</v>
      </c>
      <c r="AF68" s="68">
        <v>0.125</v>
      </c>
      <c r="AG68" s="5"/>
      <c r="AH68" s="13" t="s">
        <v>22</v>
      </c>
      <c r="AI68" s="24">
        <v>1</v>
      </c>
      <c r="AJ68" s="5"/>
      <c r="AK68" s="5"/>
      <c r="AL68" s="5"/>
      <c r="AM68" s="5"/>
      <c r="AN68" s="3" t="s">
        <v>9</v>
      </c>
      <c r="AO68" s="86" t="s">
        <v>243</v>
      </c>
      <c r="AP68" s="12" t="s">
        <v>598</v>
      </c>
      <c r="AQ68" s="26">
        <v>1.1100000000000001</v>
      </c>
      <c r="AR68" s="26">
        <v>2.2999999999999998</v>
      </c>
      <c r="AS68" s="68">
        <v>0.125</v>
      </c>
      <c r="AT68" s="5"/>
      <c r="AU68" s="13" t="s">
        <v>22</v>
      </c>
      <c r="AV68" s="24">
        <v>1</v>
      </c>
      <c r="AW68" s="5"/>
      <c r="AX68" s="5"/>
      <c r="AY68" s="5"/>
      <c r="AZ68" s="5"/>
    </row>
    <row r="69" spans="1:52" s="2" customFormat="1" x14ac:dyDescent="0.25">
      <c r="A69" s="66"/>
      <c r="B69" s="8" t="s">
        <v>3</v>
      </c>
      <c r="C69" s="2" t="s">
        <v>4</v>
      </c>
      <c r="D69" s="27" t="s">
        <v>5</v>
      </c>
      <c r="E69" s="27" t="s">
        <v>5</v>
      </c>
      <c r="F69" s="27" t="s">
        <v>23</v>
      </c>
      <c r="G69" s="6" t="s">
        <v>6</v>
      </c>
      <c r="H69" s="14" t="s">
        <v>7</v>
      </c>
      <c r="I69" s="6" t="s">
        <v>8</v>
      </c>
      <c r="J69" s="6"/>
      <c r="K69" s="6" t="s">
        <v>18</v>
      </c>
      <c r="L69" s="6" t="s">
        <v>19</v>
      </c>
      <c r="M69" s="6" t="s">
        <v>20</v>
      </c>
      <c r="N69" s="66"/>
      <c r="O69" s="8" t="s">
        <v>3</v>
      </c>
      <c r="P69" s="2" t="s">
        <v>4</v>
      </c>
      <c r="Q69" s="27" t="s">
        <v>5</v>
      </c>
      <c r="R69" s="27" t="s">
        <v>5</v>
      </c>
      <c r="S69" s="27" t="s">
        <v>23</v>
      </c>
      <c r="T69" s="6" t="s">
        <v>6</v>
      </c>
      <c r="U69" s="14" t="s">
        <v>7</v>
      </c>
      <c r="V69" s="6" t="s">
        <v>8</v>
      </c>
      <c r="W69" s="6"/>
      <c r="X69" s="6" t="s">
        <v>18</v>
      </c>
      <c r="Y69" s="6" t="s">
        <v>19</v>
      </c>
      <c r="Z69" s="6" t="s">
        <v>20</v>
      </c>
      <c r="AA69" s="66"/>
      <c r="AB69" s="8" t="s">
        <v>3</v>
      </c>
      <c r="AC69" s="2" t="s">
        <v>4</v>
      </c>
      <c r="AD69" s="27" t="s">
        <v>5</v>
      </c>
      <c r="AE69" s="27" t="s">
        <v>5</v>
      </c>
      <c r="AF69" s="27" t="s">
        <v>23</v>
      </c>
      <c r="AG69" s="6" t="s">
        <v>6</v>
      </c>
      <c r="AH69" s="14" t="s">
        <v>7</v>
      </c>
      <c r="AI69" s="6" t="s">
        <v>8</v>
      </c>
      <c r="AJ69" s="6"/>
      <c r="AK69" s="6" t="s">
        <v>18</v>
      </c>
      <c r="AL69" s="6" t="s">
        <v>19</v>
      </c>
      <c r="AM69" s="6" t="s">
        <v>20</v>
      </c>
      <c r="AN69" s="66"/>
      <c r="AO69" s="8" t="s">
        <v>3</v>
      </c>
      <c r="AP69" s="2" t="s">
        <v>4</v>
      </c>
      <c r="AQ69" s="27" t="s">
        <v>5</v>
      </c>
      <c r="AR69" s="27" t="s">
        <v>5</v>
      </c>
      <c r="AS69" s="27" t="s">
        <v>23</v>
      </c>
      <c r="AT69" s="6" t="s">
        <v>6</v>
      </c>
      <c r="AU69" s="14" t="s">
        <v>7</v>
      </c>
      <c r="AV69" s="6" t="s">
        <v>8</v>
      </c>
      <c r="AW69" s="6"/>
      <c r="AX69" s="6" t="s">
        <v>18</v>
      </c>
      <c r="AY69" s="6" t="s">
        <v>19</v>
      </c>
      <c r="AZ69" s="6" t="s">
        <v>20</v>
      </c>
    </row>
    <row r="70" spans="1:52" x14ac:dyDescent="0.25">
      <c r="A70" s="30" t="s">
        <v>24</v>
      </c>
      <c r="B70" s="11" t="s">
        <v>63</v>
      </c>
      <c r="C70" s="12" t="s">
        <v>246</v>
      </c>
      <c r="D70" s="28">
        <v>0.15</v>
      </c>
      <c r="E70" s="28">
        <v>0.05</v>
      </c>
      <c r="F70" s="28">
        <f t="shared" ref="F70:F72" si="43">SUM(D70*E70)</f>
        <v>7.4999999999999997E-3</v>
      </c>
      <c r="G70" s="10">
        <f>SUM(D68+E68+E68+0.4)</f>
        <v>6.11</v>
      </c>
      <c r="H70" s="15">
        <v>5398</v>
      </c>
      <c r="I70" s="10">
        <f t="shared" ref="I70:I72" si="44">SUM(F70*G70)*H70</f>
        <v>247.36335</v>
      </c>
      <c r="J70" s="5"/>
      <c r="K70" s="5"/>
      <c r="L70" s="5"/>
      <c r="M70" s="5"/>
      <c r="N70" s="30" t="s">
        <v>24</v>
      </c>
      <c r="O70" s="11" t="s">
        <v>63</v>
      </c>
      <c r="P70" s="12" t="s">
        <v>246</v>
      </c>
      <c r="Q70" s="28">
        <v>0.15</v>
      </c>
      <c r="R70" s="235">
        <v>3.7999999999999999E-2</v>
      </c>
      <c r="S70" s="28">
        <f t="shared" ref="S70" si="45">SUM(Q70*R70)</f>
        <v>5.6999999999999993E-3</v>
      </c>
      <c r="T70" s="10">
        <f>SUM(Q68+R68+R68+0.4)</f>
        <v>6.11</v>
      </c>
      <c r="U70" s="236">
        <v>5306</v>
      </c>
      <c r="V70" s="10">
        <f t="shared" ref="V70:V72" si="46">SUM(S70*T70)*U70</f>
        <v>184.79206199999999</v>
      </c>
      <c r="W70" s="5"/>
      <c r="X70" s="5"/>
      <c r="Y70" s="5"/>
      <c r="Z70" s="5"/>
      <c r="AA70" s="30" t="s">
        <v>24</v>
      </c>
      <c r="AB70" s="11" t="s">
        <v>63</v>
      </c>
      <c r="AC70" s="12" t="s">
        <v>246</v>
      </c>
      <c r="AD70" s="28">
        <v>0.15</v>
      </c>
      <c r="AE70" s="235">
        <v>3.7999999999999999E-2</v>
      </c>
      <c r="AF70" s="28">
        <f t="shared" ref="AF70:AF72" si="47">SUM(AD70*AE70)</f>
        <v>5.6999999999999993E-3</v>
      </c>
      <c r="AG70" s="10">
        <f>SUM(AD68+AE68+AE68+0.4)</f>
        <v>6.11</v>
      </c>
      <c r="AH70" s="236">
        <v>5306</v>
      </c>
      <c r="AI70" s="10">
        <f t="shared" ref="AI70:AI72" si="48">SUM(AF70*AG70)*AH70</f>
        <v>184.79206199999999</v>
      </c>
      <c r="AJ70" s="5"/>
      <c r="AK70" s="5"/>
      <c r="AL70" s="5"/>
      <c r="AM70" s="5"/>
      <c r="AN70" s="30" t="s">
        <v>24</v>
      </c>
      <c r="AO70" s="11" t="s">
        <v>63</v>
      </c>
      <c r="AP70" s="234" t="s">
        <v>1648</v>
      </c>
      <c r="AQ70" s="28">
        <v>0.15</v>
      </c>
      <c r="AR70" s="28">
        <v>3.7999999999999999E-2</v>
      </c>
      <c r="AS70" s="28">
        <f t="shared" ref="AS70:AS71" si="49">SUM(AQ70*AR70)</f>
        <v>5.6999999999999993E-3</v>
      </c>
      <c r="AT70" s="10">
        <f>SUM(AQ68+AR68+AR68+0.4)</f>
        <v>6.11</v>
      </c>
      <c r="AU70" s="236">
        <v>3828</v>
      </c>
      <c r="AV70" s="10">
        <f t="shared" ref="AV70:AV72" si="50">SUM(AS70*AT70)*AU70</f>
        <v>133.31775599999997</v>
      </c>
      <c r="AW70" s="5"/>
      <c r="AX70" s="5"/>
      <c r="AY70" s="5"/>
      <c r="AZ70" s="5"/>
    </row>
    <row r="71" spans="1:52" x14ac:dyDescent="0.25">
      <c r="A71" s="30" t="s">
        <v>24</v>
      </c>
      <c r="B71" s="11" t="s">
        <v>245</v>
      </c>
      <c r="C71" s="12" t="s">
        <v>246</v>
      </c>
      <c r="D71" s="28">
        <v>0.05</v>
      </c>
      <c r="E71" s="28">
        <v>2.5000000000000001E-2</v>
      </c>
      <c r="F71" s="28">
        <f t="shared" si="43"/>
        <v>1.2500000000000002E-3</v>
      </c>
      <c r="G71" s="10">
        <f>SUM(G70)</f>
        <v>6.11</v>
      </c>
      <c r="H71" s="15">
        <v>4566</v>
      </c>
      <c r="I71" s="10">
        <f t="shared" si="44"/>
        <v>34.872825000000006</v>
      </c>
      <c r="J71" s="5"/>
      <c r="K71" s="5"/>
      <c r="L71" s="5"/>
      <c r="M71" s="5"/>
      <c r="N71" s="30" t="s">
        <v>24</v>
      </c>
      <c r="O71" s="11" t="s">
        <v>245</v>
      </c>
      <c r="P71" s="12" t="s">
        <v>246</v>
      </c>
      <c r="Q71" s="28">
        <v>0.05</v>
      </c>
      <c r="R71" s="28">
        <v>2.5000000000000001E-2</v>
      </c>
      <c r="S71" s="28">
        <f t="shared" ref="S71:S72" si="51">SUM(Q71*R71)</f>
        <v>1.2500000000000002E-3</v>
      </c>
      <c r="T71" s="10">
        <f>SUM(T70)</f>
        <v>6.11</v>
      </c>
      <c r="U71" s="15">
        <v>4566</v>
      </c>
      <c r="V71" s="10">
        <f t="shared" si="46"/>
        <v>34.872825000000006</v>
      </c>
      <c r="W71" s="5"/>
      <c r="X71" s="5"/>
      <c r="Y71" s="5"/>
      <c r="Z71" s="5"/>
      <c r="AA71" s="30" t="s">
        <v>24</v>
      </c>
      <c r="AB71" s="11" t="s">
        <v>245</v>
      </c>
      <c r="AC71" s="12" t="s">
        <v>246</v>
      </c>
      <c r="AD71" s="28">
        <v>0.05</v>
      </c>
      <c r="AE71" s="28">
        <v>2.5000000000000001E-2</v>
      </c>
      <c r="AF71" s="28">
        <f t="shared" si="47"/>
        <v>1.2500000000000002E-3</v>
      </c>
      <c r="AG71" s="10">
        <f>SUM(AG70)</f>
        <v>6.11</v>
      </c>
      <c r="AH71" s="15">
        <v>4566</v>
      </c>
      <c r="AI71" s="10">
        <f t="shared" si="48"/>
        <v>34.872825000000006</v>
      </c>
      <c r="AJ71" s="5"/>
      <c r="AK71" s="5"/>
      <c r="AL71" s="5"/>
      <c r="AM71" s="5"/>
      <c r="AN71" s="30" t="s">
        <v>24</v>
      </c>
      <c r="AO71" s="11" t="s">
        <v>245</v>
      </c>
      <c r="AP71" s="234" t="s">
        <v>1648</v>
      </c>
      <c r="AQ71" s="28">
        <v>0.05</v>
      </c>
      <c r="AR71" s="28">
        <v>2.5000000000000001E-2</v>
      </c>
      <c r="AS71" s="28">
        <f t="shared" si="49"/>
        <v>1.2500000000000002E-3</v>
      </c>
      <c r="AT71" s="10">
        <f>SUM(AT70)</f>
        <v>6.11</v>
      </c>
      <c r="AU71" s="236">
        <v>3709</v>
      </c>
      <c r="AV71" s="10">
        <f t="shared" si="50"/>
        <v>28.327487500000007</v>
      </c>
      <c r="AW71" s="5"/>
      <c r="AX71" s="5"/>
      <c r="AY71" s="5"/>
      <c r="AZ71" s="5"/>
    </row>
    <row r="72" spans="1:52" x14ac:dyDescent="0.25">
      <c r="A72" s="30" t="s">
        <v>24</v>
      </c>
      <c r="B72" s="11"/>
      <c r="C72" s="12"/>
      <c r="D72" s="28"/>
      <c r="E72" s="28"/>
      <c r="F72" s="28">
        <f t="shared" si="43"/>
        <v>0</v>
      </c>
      <c r="G72" s="10"/>
      <c r="H72" s="15"/>
      <c r="I72" s="10">
        <f t="shared" si="44"/>
        <v>0</v>
      </c>
      <c r="J72" s="5"/>
      <c r="K72" s="5"/>
      <c r="L72" s="5"/>
      <c r="M72" s="5"/>
      <c r="N72" s="30" t="s">
        <v>24</v>
      </c>
      <c r="O72" s="11"/>
      <c r="P72" s="12"/>
      <c r="Q72" s="28"/>
      <c r="R72" s="28"/>
      <c r="S72" s="28">
        <f t="shared" si="51"/>
        <v>0</v>
      </c>
      <c r="T72" s="10"/>
      <c r="U72" s="15"/>
      <c r="V72" s="10">
        <f t="shared" si="46"/>
        <v>0</v>
      </c>
      <c r="W72" s="5"/>
      <c r="X72" s="5"/>
      <c r="Y72" s="5"/>
      <c r="Z72" s="5"/>
      <c r="AA72" s="30" t="s">
        <v>24</v>
      </c>
      <c r="AB72" s="11"/>
      <c r="AC72" s="12"/>
      <c r="AD72" s="28"/>
      <c r="AE72" s="28"/>
      <c r="AF72" s="28">
        <f t="shared" si="47"/>
        <v>0</v>
      </c>
      <c r="AG72" s="10"/>
      <c r="AH72" s="15"/>
      <c r="AI72" s="10">
        <f t="shared" si="48"/>
        <v>0</v>
      </c>
      <c r="AJ72" s="5"/>
      <c r="AK72" s="5"/>
      <c r="AL72" s="5"/>
      <c r="AM72" s="5"/>
      <c r="AN72" s="30" t="s">
        <v>24</v>
      </c>
      <c r="AO72" s="11"/>
      <c r="AP72" s="12"/>
      <c r="AQ72" s="28"/>
      <c r="AR72" s="28"/>
      <c r="AS72" s="28">
        <f t="shared" ref="AS72" si="52">SUM(AQ72*AR72)</f>
        <v>0</v>
      </c>
      <c r="AT72" s="10"/>
      <c r="AU72" s="15"/>
      <c r="AV72" s="10">
        <f t="shared" si="50"/>
        <v>0</v>
      </c>
      <c r="AW72" s="5"/>
      <c r="AX72" s="5"/>
      <c r="AY72" s="5"/>
      <c r="AZ72" s="5"/>
    </row>
    <row r="73" spans="1:52" x14ac:dyDescent="0.25">
      <c r="A73" s="95"/>
      <c r="B73" s="11" t="s">
        <v>862</v>
      </c>
      <c r="C73" s="12"/>
      <c r="D73" s="28"/>
      <c r="E73" s="28"/>
      <c r="F73" s="28"/>
      <c r="G73" s="10">
        <v>3</v>
      </c>
      <c r="H73" s="15">
        <v>2.5</v>
      </c>
      <c r="I73" s="10">
        <f t="shared" ref="I73:I88" si="53">SUM(G73*H73)</f>
        <v>7.5</v>
      </c>
      <c r="J73" s="5"/>
      <c r="K73" s="5"/>
      <c r="L73" s="5"/>
      <c r="M73" s="5"/>
      <c r="N73" s="95"/>
      <c r="O73" s="11" t="s">
        <v>862</v>
      </c>
      <c r="P73" s="12"/>
      <c r="Q73" s="28"/>
      <c r="R73" s="28"/>
      <c r="S73" s="28"/>
      <c r="T73" s="10">
        <v>3</v>
      </c>
      <c r="U73" s="15">
        <v>2.5</v>
      </c>
      <c r="V73" s="10">
        <f t="shared" ref="V73:V88" si="54">SUM(T73*U73)</f>
        <v>7.5</v>
      </c>
      <c r="W73" s="5"/>
      <c r="X73" s="5"/>
      <c r="Y73" s="5"/>
      <c r="Z73" s="5"/>
      <c r="AA73" s="95"/>
      <c r="AB73" s="11" t="s">
        <v>862</v>
      </c>
      <c r="AC73" s="12"/>
      <c r="AD73" s="28"/>
      <c r="AE73" s="28"/>
      <c r="AF73" s="28"/>
      <c r="AG73" s="10">
        <v>3</v>
      </c>
      <c r="AH73" s="15">
        <v>2.5</v>
      </c>
      <c r="AI73" s="10">
        <f t="shared" ref="AI73:AI88" si="55">SUM(AG73*AH73)</f>
        <v>7.5</v>
      </c>
      <c r="AJ73" s="5"/>
      <c r="AK73" s="5"/>
      <c r="AL73" s="5"/>
      <c r="AM73" s="5"/>
      <c r="AN73" s="95"/>
      <c r="AO73" s="11" t="s">
        <v>862</v>
      </c>
      <c r="AP73" s="12"/>
      <c r="AQ73" s="28"/>
      <c r="AR73" s="28"/>
      <c r="AS73" s="28"/>
      <c r="AT73" s="10">
        <v>3</v>
      </c>
      <c r="AU73" s="15">
        <v>2.5</v>
      </c>
      <c r="AV73" s="10">
        <f t="shared" ref="AV73:AV88" si="56">SUM(AT73*AU73)</f>
        <v>7.5</v>
      </c>
      <c r="AW73" s="5"/>
      <c r="AX73" s="5"/>
      <c r="AY73" s="5"/>
      <c r="AZ73" s="5"/>
    </row>
    <row r="74" spans="1:52" x14ac:dyDescent="0.25">
      <c r="B74" s="11" t="s">
        <v>27</v>
      </c>
      <c r="C74" s="12"/>
      <c r="D74" s="28"/>
      <c r="E74" s="28"/>
      <c r="F74" s="28"/>
      <c r="G74" s="10">
        <f>SUM(G70)</f>
        <v>6.11</v>
      </c>
      <c r="H74" s="15">
        <f>SUM(D70+D70+E70+E70+D71+D71+E71+E71)*3</f>
        <v>1.65</v>
      </c>
      <c r="I74" s="10">
        <f t="shared" si="53"/>
        <v>10.0815</v>
      </c>
      <c r="J74" s="5"/>
      <c r="K74" s="5"/>
      <c r="L74" s="5"/>
      <c r="M74" s="5"/>
      <c r="O74" s="11" t="s">
        <v>27</v>
      </c>
      <c r="P74" s="12"/>
      <c r="Q74" s="28"/>
      <c r="R74" s="28"/>
      <c r="S74" s="28"/>
      <c r="T74" s="10">
        <f>SUM(T70)</f>
        <v>6.11</v>
      </c>
      <c r="U74" s="15">
        <f>SUM(Q70+Q70+R70+R70+Q71+Q71+R71+R71)*3</f>
        <v>1.5779999999999998</v>
      </c>
      <c r="V74" s="10">
        <f t="shared" si="54"/>
        <v>9.6415799999999994</v>
      </c>
      <c r="W74" s="5"/>
      <c r="X74" s="5"/>
      <c r="Y74" s="5"/>
      <c r="Z74" s="5"/>
      <c r="AB74" s="11" t="s">
        <v>27</v>
      </c>
      <c r="AC74" s="334" t="s">
        <v>1621</v>
      </c>
      <c r="AD74" s="335"/>
      <c r="AE74" s="335"/>
      <c r="AF74" s="335"/>
      <c r="AG74" s="171">
        <f>SUM(AG71)</f>
        <v>6.11</v>
      </c>
      <c r="AH74" s="171">
        <f>SUM(AD70+AD70+AE70+AE70+AD71+AD71+AE71+AE71)*6</f>
        <v>3.1559999999999997</v>
      </c>
      <c r="AI74" s="10">
        <f t="shared" si="55"/>
        <v>19.283159999999999</v>
      </c>
      <c r="AJ74" s="5"/>
      <c r="AK74" s="5"/>
      <c r="AL74" s="5"/>
      <c r="AM74" s="5"/>
      <c r="AO74" s="11" t="s">
        <v>27</v>
      </c>
      <c r="AP74" s="334" t="s">
        <v>1649</v>
      </c>
      <c r="AQ74" s="335"/>
      <c r="AR74" s="335"/>
      <c r="AS74" s="335"/>
      <c r="AT74" s="171">
        <f>SUM(AT71)</f>
        <v>6.11</v>
      </c>
      <c r="AU74" s="171">
        <f>SUM(AQ70+AQ70+AR70+AR70+AQ71+AQ71+AR71+AR71)*7</f>
        <v>3.6819999999999995</v>
      </c>
      <c r="AV74" s="10">
        <f t="shared" si="56"/>
        <v>22.497019999999999</v>
      </c>
      <c r="AW74" s="5"/>
      <c r="AX74" s="5"/>
      <c r="AY74" s="5"/>
      <c r="AZ74" s="5"/>
    </row>
    <row r="75" spans="1:52" x14ac:dyDescent="0.25">
      <c r="B75" s="11" t="s">
        <v>13</v>
      </c>
      <c r="C75" s="12" t="s">
        <v>14</v>
      </c>
      <c r="D75" s="28" t="s">
        <v>29</v>
      </c>
      <c r="E75" s="28"/>
      <c r="F75" s="28">
        <f>SUM(G70:G72)</f>
        <v>12.22</v>
      </c>
      <c r="G75" s="34">
        <f>SUM(F75)/15</f>
        <v>0.81466666666666676</v>
      </c>
      <c r="H75" s="23"/>
      <c r="I75" s="10">
        <f t="shared" si="53"/>
        <v>0</v>
      </c>
      <c r="J75" s="5"/>
      <c r="K75" s="5"/>
      <c r="L75" s="5"/>
      <c r="M75" s="5"/>
      <c r="O75" s="11" t="s">
        <v>13</v>
      </c>
      <c r="P75" s="12" t="s">
        <v>14</v>
      </c>
      <c r="Q75" s="28" t="s">
        <v>29</v>
      </c>
      <c r="R75" s="28"/>
      <c r="S75" s="28">
        <f>SUM(T70:T72)</f>
        <v>12.22</v>
      </c>
      <c r="T75" s="34">
        <f>SUM(S75)/15</f>
        <v>0.81466666666666676</v>
      </c>
      <c r="U75" s="23"/>
      <c r="V75" s="10">
        <f t="shared" si="54"/>
        <v>0</v>
      </c>
      <c r="W75" s="5"/>
      <c r="X75" s="5"/>
      <c r="Y75" s="5"/>
      <c r="Z75" s="5"/>
      <c r="AB75" s="11" t="s">
        <v>13</v>
      </c>
      <c r="AC75" s="12" t="s">
        <v>14</v>
      </c>
      <c r="AD75" s="28" t="s">
        <v>29</v>
      </c>
      <c r="AE75" s="28"/>
      <c r="AF75" s="28">
        <f>SUM(AG70:AG72)</f>
        <v>12.22</v>
      </c>
      <c r="AG75" s="34">
        <f>SUM(AF75)/15</f>
        <v>0.81466666666666676</v>
      </c>
      <c r="AH75" s="23"/>
      <c r="AI75" s="10">
        <f t="shared" si="55"/>
        <v>0</v>
      </c>
      <c r="AJ75" s="5"/>
      <c r="AK75" s="5"/>
      <c r="AL75" s="5"/>
      <c r="AM75" s="5"/>
      <c r="AO75" s="11" t="s">
        <v>13</v>
      </c>
      <c r="AP75" s="12" t="s">
        <v>14</v>
      </c>
      <c r="AQ75" s="28" t="s">
        <v>29</v>
      </c>
      <c r="AR75" s="28"/>
      <c r="AS75" s="28">
        <f>SUM(AT70:AT72)</f>
        <v>12.22</v>
      </c>
      <c r="AT75" s="34">
        <f>SUM(AS75)/15</f>
        <v>0.81466666666666676</v>
      </c>
      <c r="AU75" s="23"/>
      <c r="AV75" s="10">
        <f t="shared" si="56"/>
        <v>0</v>
      </c>
      <c r="AW75" s="5"/>
      <c r="AX75" s="5"/>
      <c r="AY75" s="5"/>
      <c r="AZ75" s="5"/>
    </row>
    <row r="76" spans="1:52" x14ac:dyDescent="0.25">
      <c r="B76" s="11" t="s">
        <v>13</v>
      </c>
      <c r="C76" s="12" t="s">
        <v>14</v>
      </c>
      <c r="D76" s="28" t="s">
        <v>60</v>
      </c>
      <c r="E76" s="28"/>
      <c r="F76" s="69">
        <v>2</v>
      </c>
      <c r="G76" s="34">
        <f>SUM(F76)*0.25</f>
        <v>0.5</v>
      </c>
      <c r="H76" s="23"/>
      <c r="I76" s="10">
        <f t="shared" si="53"/>
        <v>0</v>
      </c>
      <c r="J76" s="5"/>
      <c r="K76" s="5"/>
      <c r="L76" s="5"/>
      <c r="M76" s="5"/>
      <c r="O76" s="11" t="s">
        <v>13</v>
      </c>
      <c r="P76" s="12" t="s">
        <v>14</v>
      </c>
      <c r="Q76" s="28" t="s">
        <v>60</v>
      </c>
      <c r="R76" s="28"/>
      <c r="S76" s="69">
        <v>2</v>
      </c>
      <c r="T76" s="34">
        <f>SUM(S76)*0.25</f>
        <v>0.5</v>
      </c>
      <c r="U76" s="23"/>
      <c r="V76" s="10">
        <f t="shared" si="54"/>
        <v>0</v>
      </c>
      <c r="W76" s="5"/>
      <c r="X76" s="5"/>
      <c r="Y76" s="5"/>
      <c r="Z76" s="5"/>
      <c r="AB76" s="11" t="s">
        <v>13</v>
      </c>
      <c r="AC76" s="12" t="s">
        <v>14</v>
      </c>
      <c r="AD76" s="28" t="s">
        <v>60</v>
      </c>
      <c r="AE76" s="28"/>
      <c r="AF76" s="69">
        <v>2</v>
      </c>
      <c r="AG76" s="34">
        <f>SUM(AF76)*0.25</f>
        <v>0.5</v>
      </c>
      <c r="AH76" s="23"/>
      <c r="AI76" s="10">
        <f t="shared" si="55"/>
        <v>0</v>
      </c>
      <c r="AJ76" s="5"/>
      <c r="AK76" s="5"/>
      <c r="AL76" s="5"/>
      <c r="AM76" s="5"/>
      <c r="AO76" s="11" t="s">
        <v>13</v>
      </c>
      <c r="AP76" s="12" t="s">
        <v>14</v>
      </c>
      <c r="AQ76" s="28" t="s">
        <v>60</v>
      </c>
      <c r="AR76" s="28"/>
      <c r="AS76" s="69">
        <v>2</v>
      </c>
      <c r="AT76" s="34">
        <f>SUM(AS76)*0.25</f>
        <v>0.5</v>
      </c>
      <c r="AU76" s="23"/>
      <c r="AV76" s="10">
        <f t="shared" si="56"/>
        <v>0</v>
      </c>
      <c r="AW76" s="5"/>
      <c r="AX76" s="5"/>
      <c r="AY76" s="5"/>
      <c r="AZ76" s="5"/>
    </row>
    <row r="77" spans="1:52" x14ac:dyDescent="0.25">
      <c r="B77" s="11" t="s">
        <v>13</v>
      </c>
      <c r="C77" s="12" t="s">
        <v>14</v>
      </c>
      <c r="D77" s="28" t="s">
        <v>248</v>
      </c>
      <c r="E77" s="28"/>
      <c r="F77" s="69"/>
      <c r="G77" s="34">
        <v>0.25</v>
      </c>
      <c r="H77" s="23"/>
      <c r="I77" s="10">
        <f t="shared" si="53"/>
        <v>0</v>
      </c>
      <c r="J77" s="5"/>
      <c r="K77" s="5"/>
      <c r="L77" s="5"/>
      <c r="M77" s="5"/>
      <c r="O77" s="11" t="s">
        <v>13</v>
      </c>
      <c r="P77" s="12" t="s">
        <v>14</v>
      </c>
      <c r="Q77" s="28" t="s">
        <v>248</v>
      </c>
      <c r="R77" s="28"/>
      <c r="S77" s="69"/>
      <c r="T77" s="34">
        <v>0.25</v>
      </c>
      <c r="U77" s="23"/>
      <c r="V77" s="10">
        <f t="shared" si="54"/>
        <v>0</v>
      </c>
      <c r="W77" s="5"/>
      <c r="X77" s="5"/>
      <c r="Y77" s="5"/>
      <c r="Z77" s="5"/>
      <c r="AB77" s="11" t="s">
        <v>13</v>
      </c>
      <c r="AC77" s="12" t="s">
        <v>14</v>
      </c>
      <c r="AD77" s="28" t="s">
        <v>248</v>
      </c>
      <c r="AE77" s="28"/>
      <c r="AF77" s="69"/>
      <c r="AG77" s="34">
        <v>0.25</v>
      </c>
      <c r="AH77" s="23"/>
      <c r="AI77" s="10">
        <f t="shared" si="55"/>
        <v>0</v>
      </c>
      <c r="AJ77" s="5"/>
      <c r="AK77" s="5"/>
      <c r="AL77" s="5"/>
      <c r="AM77" s="5"/>
      <c r="AO77" s="11" t="s">
        <v>13</v>
      </c>
      <c r="AP77" s="12" t="s">
        <v>14</v>
      </c>
      <c r="AQ77" s="28" t="s">
        <v>248</v>
      </c>
      <c r="AR77" s="28"/>
      <c r="AS77" s="69"/>
      <c r="AT77" s="34">
        <v>0.25</v>
      </c>
      <c r="AU77" s="23"/>
      <c r="AV77" s="10">
        <f t="shared" si="56"/>
        <v>0</v>
      </c>
      <c r="AW77" s="5"/>
      <c r="AX77" s="5"/>
      <c r="AY77" s="5"/>
      <c r="AZ77" s="5"/>
    </row>
    <row r="78" spans="1:52" x14ac:dyDescent="0.25">
      <c r="B78" s="11" t="s">
        <v>13</v>
      </c>
      <c r="C78" s="12" t="s">
        <v>14</v>
      </c>
      <c r="D78" s="28" t="s">
        <v>247</v>
      </c>
      <c r="E78" s="28"/>
      <c r="F78" s="28"/>
      <c r="G78" s="34">
        <f>SUM(G75)</f>
        <v>0.81466666666666676</v>
      </c>
      <c r="H78" s="23"/>
      <c r="I78" s="10">
        <f t="shared" si="53"/>
        <v>0</v>
      </c>
      <c r="J78" s="5"/>
      <c r="K78" s="5"/>
      <c r="L78" s="5"/>
      <c r="M78" s="5"/>
      <c r="O78" s="11" t="s">
        <v>13</v>
      </c>
      <c r="P78" s="12" t="s">
        <v>14</v>
      </c>
      <c r="Q78" s="28" t="s">
        <v>247</v>
      </c>
      <c r="R78" s="28"/>
      <c r="S78" s="28"/>
      <c r="T78" s="34">
        <f>SUM(T75)</f>
        <v>0.81466666666666676</v>
      </c>
      <c r="U78" s="23"/>
      <c r="V78" s="10">
        <f t="shared" si="54"/>
        <v>0</v>
      </c>
      <c r="W78" s="5"/>
      <c r="X78" s="5"/>
      <c r="Y78" s="5"/>
      <c r="Z78" s="5"/>
      <c r="AB78" s="11" t="s">
        <v>13</v>
      </c>
      <c r="AC78" s="12" t="s">
        <v>14</v>
      </c>
      <c r="AD78" s="28" t="s">
        <v>247</v>
      </c>
      <c r="AE78" s="28"/>
      <c r="AF78" s="28"/>
      <c r="AG78" s="34">
        <f>SUM(AG75)</f>
        <v>0.81466666666666676</v>
      </c>
      <c r="AH78" s="23"/>
      <c r="AI78" s="10">
        <f t="shared" si="55"/>
        <v>0</v>
      </c>
      <c r="AJ78" s="5"/>
      <c r="AK78" s="5"/>
      <c r="AL78" s="5"/>
      <c r="AM78" s="5"/>
      <c r="AO78" s="11" t="s">
        <v>13</v>
      </c>
      <c r="AP78" s="12" t="s">
        <v>14</v>
      </c>
      <c r="AQ78" s="28" t="s">
        <v>247</v>
      </c>
      <c r="AR78" s="28"/>
      <c r="AS78" s="28"/>
      <c r="AT78" s="34">
        <f>SUM(AT75)</f>
        <v>0.81466666666666676</v>
      </c>
      <c r="AU78" s="23"/>
      <c r="AV78" s="10">
        <f t="shared" si="56"/>
        <v>0</v>
      </c>
      <c r="AW78" s="5"/>
      <c r="AX78" s="5"/>
      <c r="AY78" s="5"/>
      <c r="AZ78" s="5"/>
    </row>
    <row r="79" spans="1:52" x14ac:dyDescent="0.25">
      <c r="B79" s="11" t="s">
        <v>13</v>
      </c>
      <c r="C79" s="12" t="s">
        <v>15</v>
      </c>
      <c r="D79" s="28"/>
      <c r="E79" s="28"/>
      <c r="F79" s="28"/>
      <c r="G79" s="34">
        <v>1</v>
      </c>
      <c r="H79" s="23"/>
      <c r="I79" s="10">
        <f t="shared" si="53"/>
        <v>0</v>
      </c>
      <c r="J79" s="5"/>
      <c r="K79" s="5"/>
      <c r="L79" s="5"/>
      <c r="M79" s="5"/>
      <c r="O79" s="11" t="s">
        <v>13</v>
      </c>
      <c r="P79" s="12" t="s">
        <v>15</v>
      </c>
      <c r="Q79" s="28"/>
      <c r="R79" s="28"/>
      <c r="S79" s="28"/>
      <c r="T79" s="34">
        <v>1</v>
      </c>
      <c r="U79" s="23"/>
      <c r="V79" s="10">
        <f t="shared" si="54"/>
        <v>0</v>
      </c>
      <c r="W79" s="5"/>
      <c r="X79" s="5"/>
      <c r="Y79" s="5"/>
      <c r="Z79" s="5"/>
      <c r="AB79" s="11" t="s">
        <v>13</v>
      </c>
      <c r="AC79" s="12" t="s">
        <v>15</v>
      </c>
      <c r="AD79" s="28"/>
      <c r="AE79" s="28"/>
      <c r="AF79" s="28"/>
      <c r="AG79" s="34">
        <v>1</v>
      </c>
      <c r="AH79" s="23"/>
      <c r="AI79" s="10">
        <f t="shared" si="55"/>
        <v>0</v>
      </c>
      <c r="AJ79" s="5"/>
      <c r="AK79" s="5"/>
      <c r="AL79" s="5"/>
      <c r="AM79" s="5"/>
      <c r="AO79" s="11" t="s">
        <v>13</v>
      </c>
      <c r="AP79" s="12" t="s">
        <v>15</v>
      </c>
      <c r="AQ79" s="28"/>
      <c r="AR79" s="28"/>
      <c r="AS79" s="28"/>
      <c r="AT79" s="34">
        <v>1</v>
      </c>
      <c r="AU79" s="23"/>
      <c r="AV79" s="10">
        <f t="shared" si="56"/>
        <v>0</v>
      </c>
      <c r="AW79" s="5"/>
      <c r="AX79" s="5"/>
      <c r="AY79" s="5"/>
      <c r="AZ79" s="5"/>
    </row>
    <row r="80" spans="1:52" x14ac:dyDescent="0.25">
      <c r="B80" s="11" t="s">
        <v>13</v>
      </c>
      <c r="C80" s="12" t="s">
        <v>15</v>
      </c>
      <c r="D80" s="28"/>
      <c r="E80" s="28"/>
      <c r="F80" s="28"/>
      <c r="G80" s="34"/>
      <c r="H80" s="23"/>
      <c r="I80" s="10">
        <f t="shared" si="53"/>
        <v>0</v>
      </c>
      <c r="J80" s="5"/>
      <c r="K80" s="5"/>
      <c r="L80" s="5"/>
      <c r="M80" s="5"/>
      <c r="O80" s="11" t="s">
        <v>13</v>
      </c>
      <c r="P80" s="12" t="s">
        <v>15</v>
      </c>
      <c r="Q80" s="28"/>
      <c r="R80" s="28"/>
      <c r="S80" s="28"/>
      <c r="T80" s="34"/>
      <c r="U80" s="23"/>
      <c r="V80" s="10">
        <f t="shared" si="54"/>
        <v>0</v>
      </c>
      <c r="W80" s="5"/>
      <c r="X80" s="5"/>
      <c r="Y80" s="5"/>
      <c r="Z80" s="5"/>
      <c r="AB80" s="11" t="s">
        <v>13</v>
      </c>
      <c r="AC80" s="12" t="s">
        <v>15</v>
      </c>
      <c r="AD80" s="28"/>
      <c r="AE80" s="28"/>
      <c r="AF80" s="28"/>
      <c r="AG80" s="34"/>
      <c r="AH80" s="23"/>
      <c r="AI80" s="10">
        <f t="shared" si="55"/>
        <v>0</v>
      </c>
      <c r="AJ80" s="5"/>
      <c r="AK80" s="5"/>
      <c r="AL80" s="5"/>
      <c r="AM80" s="5"/>
      <c r="AO80" s="11" t="s">
        <v>13</v>
      </c>
      <c r="AP80" s="12" t="s">
        <v>15</v>
      </c>
      <c r="AQ80" s="28"/>
      <c r="AR80" s="28"/>
      <c r="AS80" s="28"/>
      <c r="AT80" s="34"/>
      <c r="AU80" s="23"/>
      <c r="AV80" s="10">
        <f t="shared" si="56"/>
        <v>0</v>
      </c>
      <c r="AW80" s="5"/>
      <c r="AX80" s="5"/>
      <c r="AY80" s="5"/>
      <c r="AZ80" s="5"/>
    </row>
    <row r="81" spans="1:52" x14ac:dyDescent="0.25">
      <c r="B81" s="11" t="s">
        <v>13</v>
      </c>
      <c r="C81" s="12" t="s">
        <v>15</v>
      </c>
      <c r="D81" s="28"/>
      <c r="E81" s="28"/>
      <c r="F81" s="28"/>
      <c r="G81" s="34"/>
      <c r="H81" s="23"/>
      <c r="I81" s="10">
        <f t="shared" si="53"/>
        <v>0</v>
      </c>
      <c r="J81" s="5"/>
      <c r="K81" s="5"/>
      <c r="L81" s="5"/>
      <c r="M81" s="5"/>
      <c r="O81" s="11" t="s">
        <v>13</v>
      </c>
      <c r="P81" s="12" t="s">
        <v>15</v>
      </c>
      <c r="Q81" s="28"/>
      <c r="R81" s="28"/>
      <c r="S81" s="28"/>
      <c r="T81" s="34"/>
      <c r="U81" s="23"/>
      <c r="V81" s="10">
        <f t="shared" si="54"/>
        <v>0</v>
      </c>
      <c r="W81" s="5"/>
      <c r="X81" s="5"/>
      <c r="Y81" s="5"/>
      <c r="Z81" s="5"/>
      <c r="AB81" s="11" t="s">
        <v>13</v>
      </c>
      <c r="AC81" s="12" t="s">
        <v>15</v>
      </c>
      <c r="AD81" s="28"/>
      <c r="AE81" s="28"/>
      <c r="AF81" s="28"/>
      <c r="AG81" s="34"/>
      <c r="AH81" s="23"/>
      <c r="AI81" s="10">
        <f t="shared" si="55"/>
        <v>0</v>
      </c>
      <c r="AJ81" s="5"/>
      <c r="AK81" s="5"/>
      <c r="AL81" s="5"/>
      <c r="AM81" s="5"/>
      <c r="AO81" s="11" t="s">
        <v>13</v>
      </c>
      <c r="AP81" s="12" t="s">
        <v>15</v>
      </c>
      <c r="AQ81" s="28"/>
      <c r="AR81" s="28"/>
      <c r="AS81" s="28"/>
      <c r="AT81" s="34"/>
      <c r="AU81" s="23"/>
      <c r="AV81" s="10">
        <f t="shared" si="56"/>
        <v>0</v>
      </c>
      <c r="AW81" s="5"/>
      <c r="AX81" s="5"/>
      <c r="AY81" s="5"/>
      <c r="AZ81" s="5"/>
    </row>
    <row r="82" spans="1:52" x14ac:dyDescent="0.25">
      <c r="B82" s="11" t="s">
        <v>13</v>
      </c>
      <c r="C82" s="12" t="s">
        <v>16</v>
      </c>
      <c r="D82" s="28"/>
      <c r="E82" s="28"/>
      <c r="F82" s="28"/>
      <c r="G82" s="34">
        <v>3</v>
      </c>
      <c r="H82" s="23"/>
      <c r="I82" s="10">
        <f t="shared" si="53"/>
        <v>0</v>
      </c>
      <c r="J82" s="5"/>
      <c r="K82" s="5"/>
      <c r="L82" s="5"/>
      <c r="M82" s="5"/>
      <c r="O82" s="11" t="s">
        <v>13</v>
      </c>
      <c r="P82" s="12" t="s">
        <v>16</v>
      </c>
      <c r="Q82" s="28"/>
      <c r="R82" s="28"/>
      <c r="S82" s="28"/>
      <c r="T82" s="34">
        <v>3</v>
      </c>
      <c r="U82" s="23"/>
      <c r="V82" s="10">
        <f t="shared" si="54"/>
        <v>0</v>
      </c>
      <c r="W82" s="5"/>
      <c r="X82" s="5"/>
      <c r="Y82" s="5"/>
      <c r="Z82" s="5"/>
      <c r="AB82" s="11" t="s">
        <v>13</v>
      </c>
      <c r="AC82" s="12" t="s">
        <v>16</v>
      </c>
      <c r="AD82" s="28"/>
      <c r="AE82" s="28"/>
      <c r="AF82" s="28"/>
      <c r="AG82" s="34">
        <v>3</v>
      </c>
      <c r="AH82" s="23"/>
      <c r="AI82" s="10">
        <f t="shared" si="55"/>
        <v>0</v>
      </c>
      <c r="AJ82" s="5"/>
      <c r="AK82" s="5"/>
      <c r="AL82" s="5"/>
      <c r="AM82" s="5"/>
      <c r="AO82" s="11" t="s">
        <v>13</v>
      </c>
      <c r="AP82" s="12" t="s">
        <v>16</v>
      </c>
      <c r="AQ82" s="28"/>
      <c r="AR82" s="28"/>
      <c r="AS82" s="28"/>
      <c r="AT82" s="34">
        <v>3</v>
      </c>
      <c r="AU82" s="23"/>
      <c r="AV82" s="10">
        <f t="shared" si="56"/>
        <v>0</v>
      </c>
      <c r="AW82" s="5"/>
      <c r="AX82" s="5"/>
      <c r="AY82" s="5"/>
      <c r="AZ82" s="5"/>
    </row>
    <row r="83" spans="1:52" x14ac:dyDescent="0.25">
      <c r="B83" s="11" t="s">
        <v>13</v>
      </c>
      <c r="C83" s="12" t="s">
        <v>16</v>
      </c>
      <c r="D83" s="28"/>
      <c r="E83" s="28"/>
      <c r="F83" s="28"/>
      <c r="G83" s="34"/>
      <c r="H83" s="23"/>
      <c r="I83" s="10">
        <f t="shared" si="53"/>
        <v>0</v>
      </c>
      <c r="J83" s="5"/>
      <c r="K83" s="5"/>
      <c r="L83" s="5"/>
      <c r="M83" s="5"/>
      <c r="O83" s="11" t="s">
        <v>13</v>
      </c>
      <c r="P83" s="12" t="s">
        <v>16</v>
      </c>
      <c r="Q83" s="28"/>
      <c r="R83" s="28"/>
      <c r="S83" s="28"/>
      <c r="T83" s="34"/>
      <c r="U83" s="23"/>
      <c r="V83" s="10">
        <f t="shared" si="54"/>
        <v>0</v>
      </c>
      <c r="W83" s="5"/>
      <c r="X83" s="5"/>
      <c r="Y83" s="5"/>
      <c r="Z83" s="5"/>
      <c r="AB83" s="11" t="s">
        <v>13</v>
      </c>
      <c r="AC83" s="12" t="s">
        <v>16</v>
      </c>
      <c r="AD83" s="28"/>
      <c r="AE83" s="28"/>
      <c r="AF83" s="28"/>
      <c r="AG83" s="171">
        <f>SUM(AG82)/10</f>
        <v>0.3</v>
      </c>
      <c r="AH83" s="23"/>
      <c r="AI83" s="10">
        <f t="shared" si="55"/>
        <v>0</v>
      </c>
      <c r="AJ83" s="5"/>
      <c r="AK83" s="5"/>
      <c r="AL83" s="5"/>
      <c r="AM83" s="5"/>
      <c r="AO83" s="11" t="s">
        <v>13</v>
      </c>
      <c r="AP83" s="12" t="s">
        <v>16</v>
      </c>
      <c r="AQ83" s="28"/>
      <c r="AR83" s="28"/>
      <c r="AS83" s="28"/>
      <c r="AT83" s="171">
        <f>SUM(AT82)/7</f>
        <v>0.42857142857142855</v>
      </c>
      <c r="AU83" s="23"/>
      <c r="AV83" s="10">
        <f t="shared" si="56"/>
        <v>0</v>
      </c>
      <c r="AW83" s="5"/>
      <c r="AX83" s="5"/>
      <c r="AY83" s="5"/>
      <c r="AZ83" s="5"/>
    </row>
    <row r="84" spans="1:52" x14ac:dyDescent="0.25">
      <c r="B84" s="11" t="s">
        <v>21</v>
      </c>
      <c r="C84" s="12" t="s">
        <v>14</v>
      </c>
      <c r="D84" s="28"/>
      <c r="E84" s="28"/>
      <c r="F84" s="28"/>
      <c r="G84" s="22">
        <f>SUM(G75:G78)</f>
        <v>2.3793333333333333</v>
      </c>
      <c r="H84" s="15">
        <v>37.42</v>
      </c>
      <c r="I84" s="10">
        <f t="shared" si="53"/>
        <v>89.034653333333338</v>
      </c>
      <c r="J84" s="5"/>
      <c r="K84" s="5">
        <f>SUM(G84)*I68</f>
        <v>2.3793333333333333</v>
      </c>
      <c r="L84" s="5"/>
      <c r="M84" s="5"/>
      <c r="O84" s="11" t="s">
        <v>21</v>
      </c>
      <c r="P84" s="12" t="s">
        <v>14</v>
      </c>
      <c r="Q84" s="28"/>
      <c r="R84" s="28"/>
      <c r="S84" s="28"/>
      <c r="T84" s="22">
        <f>SUM(T75:T78)</f>
        <v>2.3793333333333333</v>
      </c>
      <c r="U84" s="15">
        <v>37.42</v>
      </c>
      <c r="V84" s="10">
        <f t="shared" si="54"/>
        <v>89.034653333333338</v>
      </c>
      <c r="W84" s="5"/>
      <c r="X84" s="5">
        <f>SUM(T84)*V68</f>
        <v>2.3793333333333333</v>
      </c>
      <c r="Y84" s="5"/>
      <c r="Z84" s="5"/>
      <c r="AB84" s="11" t="s">
        <v>21</v>
      </c>
      <c r="AC84" s="12" t="s">
        <v>14</v>
      </c>
      <c r="AD84" s="28"/>
      <c r="AE84" s="28"/>
      <c r="AF84" s="28"/>
      <c r="AG84" s="22">
        <f>SUM(AG75:AG78)</f>
        <v>2.3793333333333333</v>
      </c>
      <c r="AH84" s="15">
        <v>37.42</v>
      </c>
      <c r="AI84" s="10">
        <f t="shared" si="55"/>
        <v>89.034653333333338</v>
      </c>
      <c r="AJ84" s="5"/>
      <c r="AK84" s="5">
        <f>SUM(AG84)*AI68</f>
        <v>2.3793333333333333</v>
      </c>
      <c r="AL84" s="5"/>
      <c r="AM84" s="5"/>
      <c r="AO84" s="11" t="s">
        <v>21</v>
      </c>
      <c r="AP84" s="12" t="s">
        <v>14</v>
      </c>
      <c r="AQ84" s="28"/>
      <c r="AR84" s="28"/>
      <c r="AS84" s="28"/>
      <c r="AT84" s="22">
        <f>SUM(AT75:AT78)</f>
        <v>2.3793333333333333</v>
      </c>
      <c r="AU84" s="15">
        <v>37.42</v>
      </c>
      <c r="AV84" s="10">
        <f t="shared" si="56"/>
        <v>89.034653333333338</v>
      </c>
      <c r="AW84" s="5"/>
      <c r="AX84" s="5">
        <f>SUM(AT84)*AV68</f>
        <v>2.3793333333333333</v>
      </c>
      <c r="AY84" s="5"/>
      <c r="AZ84" s="5"/>
    </row>
    <row r="85" spans="1:52" x14ac:dyDescent="0.25">
      <c r="B85" s="11" t="s">
        <v>21</v>
      </c>
      <c r="C85" s="12" t="s">
        <v>15</v>
      </c>
      <c r="D85" s="28"/>
      <c r="E85" s="28"/>
      <c r="F85" s="28"/>
      <c r="G85" s="22">
        <f>SUM(G79:G81)</f>
        <v>1</v>
      </c>
      <c r="H85" s="15">
        <v>37.42</v>
      </c>
      <c r="I85" s="10">
        <f t="shared" si="53"/>
        <v>37.42</v>
      </c>
      <c r="J85" s="5"/>
      <c r="K85" s="5"/>
      <c r="L85" s="5">
        <f>SUM(G85)*I68</f>
        <v>1</v>
      </c>
      <c r="M85" s="5"/>
      <c r="O85" s="11" t="s">
        <v>21</v>
      </c>
      <c r="P85" s="12" t="s">
        <v>15</v>
      </c>
      <c r="Q85" s="28"/>
      <c r="R85" s="28"/>
      <c r="S85" s="28"/>
      <c r="T85" s="22">
        <f>SUM(T79:T81)</f>
        <v>1</v>
      </c>
      <c r="U85" s="15">
        <v>37.42</v>
      </c>
      <c r="V85" s="10">
        <f t="shared" si="54"/>
        <v>37.42</v>
      </c>
      <c r="W85" s="5"/>
      <c r="X85" s="5"/>
      <c r="Y85" s="5">
        <f>SUM(T85)*V68</f>
        <v>1</v>
      </c>
      <c r="Z85" s="5"/>
      <c r="AB85" s="11" t="s">
        <v>21</v>
      </c>
      <c r="AC85" s="12" t="s">
        <v>15</v>
      </c>
      <c r="AD85" s="28"/>
      <c r="AE85" s="28"/>
      <c r="AF85" s="28"/>
      <c r="AG85" s="22">
        <f>SUM(AG79:AG81)</f>
        <v>1</v>
      </c>
      <c r="AH85" s="15">
        <v>37.42</v>
      </c>
      <c r="AI85" s="10">
        <f t="shared" si="55"/>
        <v>37.42</v>
      </c>
      <c r="AJ85" s="5"/>
      <c r="AK85" s="5"/>
      <c r="AL85" s="5">
        <f>SUM(AG85)*AI68</f>
        <v>1</v>
      </c>
      <c r="AM85" s="5"/>
      <c r="AO85" s="11" t="s">
        <v>21</v>
      </c>
      <c r="AP85" s="12" t="s">
        <v>15</v>
      </c>
      <c r="AQ85" s="28"/>
      <c r="AR85" s="28"/>
      <c r="AS85" s="28"/>
      <c r="AT85" s="22">
        <f>SUM(AT79:AT81)</f>
        <v>1</v>
      </c>
      <c r="AU85" s="15">
        <v>37.42</v>
      </c>
      <c r="AV85" s="10">
        <f t="shared" si="56"/>
        <v>37.42</v>
      </c>
      <c r="AW85" s="5"/>
      <c r="AX85" s="5"/>
      <c r="AY85" s="5">
        <f>SUM(AT85)*AV68</f>
        <v>1</v>
      </c>
      <c r="AZ85" s="5"/>
    </row>
    <row r="86" spans="1:52" x14ac:dyDescent="0.25">
      <c r="B86" s="11" t="s">
        <v>21</v>
      </c>
      <c r="C86" s="12" t="s">
        <v>16</v>
      </c>
      <c r="D86" s="28"/>
      <c r="E86" s="28"/>
      <c r="F86" s="28"/>
      <c r="G86" s="22">
        <f>SUM(G82:G83)</f>
        <v>3</v>
      </c>
      <c r="H86" s="15">
        <v>37.42</v>
      </c>
      <c r="I86" s="10">
        <f t="shared" si="53"/>
        <v>112.26</v>
      </c>
      <c r="J86" s="5"/>
      <c r="K86" s="5"/>
      <c r="L86" s="5"/>
      <c r="M86" s="5">
        <f>SUM(G86)*I68</f>
        <v>3</v>
      </c>
      <c r="O86" s="11" t="s">
        <v>21</v>
      </c>
      <c r="P86" s="12" t="s">
        <v>16</v>
      </c>
      <c r="Q86" s="28"/>
      <c r="R86" s="28"/>
      <c r="S86" s="28"/>
      <c r="T86" s="22">
        <f>SUM(T82:T83)</f>
        <v>3</v>
      </c>
      <c r="U86" s="15">
        <v>37.42</v>
      </c>
      <c r="V86" s="10">
        <f t="shared" si="54"/>
        <v>112.26</v>
      </c>
      <c r="W86" s="5"/>
      <c r="X86" s="5"/>
      <c r="Y86" s="5"/>
      <c r="Z86" s="5">
        <f>SUM(T86)*V68</f>
        <v>3</v>
      </c>
      <c r="AB86" s="11" t="s">
        <v>21</v>
      </c>
      <c r="AC86" s="12" t="s">
        <v>16</v>
      </c>
      <c r="AD86" s="28"/>
      <c r="AE86" s="28"/>
      <c r="AF86" s="28"/>
      <c r="AG86" s="22">
        <f>SUM(AG82:AG83)</f>
        <v>3.3</v>
      </c>
      <c r="AH86" s="15">
        <v>37.42</v>
      </c>
      <c r="AI86" s="10">
        <f t="shared" si="55"/>
        <v>123.486</v>
      </c>
      <c r="AJ86" s="5"/>
      <c r="AK86" s="5"/>
      <c r="AL86" s="5"/>
      <c r="AM86" s="5">
        <f>SUM(AG86)*AI68</f>
        <v>3.3</v>
      </c>
      <c r="AO86" s="11" t="s">
        <v>21</v>
      </c>
      <c r="AP86" s="12" t="s">
        <v>16</v>
      </c>
      <c r="AQ86" s="28"/>
      <c r="AR86" s="28"/>
      <c r="AS86" s="28"/>
      <c r="AT86" s="22">
        <f>SUM(AT82:AT83)</f>
        <v>3.4285714285714284</v>
      </c>
      <c r="AU86" s="15">
        <v>37.42</v>
      </c>
      <c r="AV86" s="10">
        <f t="shared" si="56"/>
        <v>128.29714285714286</v>
      </c>
      <c r="AW86" s="5"/>
      <c r="AX86" s="5"/>
      <c r="AY86" s="5"/>
      <c r="AZ86" s="5">
        <f>SUM(AT86)*AV68</f>
        <v>3.4285714285714284</v>
      </c>
    </row>
    <row r="87" spans="1:52" x14ac:dyDescent="0.25">
      <c r="B87" s="11" t="s">
        <v>13</v>
      </c>
      <c r="C87" s="12" t="s">
        <v>17</v>
      </c>
      <c r="D87" s="28"/>
      <c r="E87" s="28"/>
      <c r="F87" s="28"/>
      <c r="G87" s="34">
        <v>0.25</v>
      </c>
      <c r="H87" s="15">
        <v>37.42</v>
      </c>
      <c r="I87" s="10">
        <f t="shared" si="53"/>
        <v>9.3550000000000004</v>
      </c>
      <c r="J87" s="5"/>
      <c r="K87" s="5"/>
      <c r="L87" s="5">
        <f>SUM(G87)*I68</f>
        <v>0.25</v>
      </c>
      <c r="M87" s="5"/>
      <c r="O87" s="11" t="s">
        <v>13</v>
      </c>
      <c r="P87" s="12" t="s">
        <v>17</v>
      </c>
      <c r="Q87" s="28"/>
      <c r="R87" s="28"/>
      <c r="S87" s="28"/>
      <c r="T87" s="34">
        <v>0.25</v>
      </c>
      <c r="U87" s="15">
        <v>37.42</v>
      </c>
      <c r="V87" s="10">
        <f t="shared" si="54"/>
        <v>9.3550000000000004</v>
      </c>
      <c r="W87" s="5"/>
      <c r="X87" s="5"/>
      <c r="Y87" s="5">
        <f>SUM(T87)*V68</f>
        <v>0.25</v>
      </c>
      <c r="Z87" s="5"/>
      <c r="AB87" s="11" t="s">
        <v>13</v>
      </c>
      <c r="AC87" s="12" t="s">
        <v>17</v>
      </c>
      <c r="AD87" s="28"/>
      <c r="AE87" s="28"/>
      <c r="AF87" s="28"/>
      <c r="AG87" s="34">
        <v>0.25</v>
      </c>
      <c r="AH87" s="15">
        <v>37.42</v>
      </c>
      <c r="AI87" s="10">
        <f t="shared" si="55"/>
        <v>9.3550000000000004</v>
      </c>
      <c r="AJ87" s="5"/>
      <c r="AK87" s="5"/>
      <c r="AL87" s="5">
        <f>SUM(AG87)*AI68</f>
        <v>0.25</v>
      </c>
      <c r="AM87" s="5"/>
      <c r="AO87" s="11" t="s">
        <v>13</v>
      </c>
      <c r="AP87" s="12" t="s">
        <v>17</v>
      </c>
      <c r="AQ87" s="28"/>
      <c r="AR87" s="28"/>
      <c r="AS87" s="28"/>
      <c r="AT87" s="34">
        <v>0.25</v>
      </c>
      <c r="AU87" s="15">
        <v>37.42</v>
      </c>
      <c r="AV87" s="10">
        <f t="shared" si="56"/>
        <v>9.3550000000000004</v>
      </c>
      <c r="AW87" s="5"/>
      <c r="AX87" s="5"/>
      <c r="AY87" s="5">
        <f>SUM(AT87)*AV68</f>
        <v>0.25</v>
      </c>
      <c r="AZ87" s="5"/>
    </row>
    <row r="88" spans="1:52" x14ac:dyDescent="0.25">
      <c r="B88" s="11" t="s">
        <v>12</v>
      </c>
      <c r="C88" s="12"/>
      <c r="D88" s="28"/>
      <c r="E88" s="28"/>
      <c r="F88" s="28"/>
      <c r="G88" s="10"/>
      <c r="H88" s="15">
        <v>37.42</v>
      </c>
      <c r="I88" s="10">
        <f t="shared" si="53"/>
        <v>0</v>
      </c>
      <c r="J88" s="5"/>
      <c r="K88" s="5"/>
      <c r="L88" s="5"/>
      <c r="M88" s="5"/>
      <c r="O88" s="11" t="s">
        <v>12</v>
      </c>
      <c r="P88" s="12"/>
      <c r="Q88" s="28"/>
      <c r="R88" s="28"/>
      <c r="S88" s="28"/>
      <c r="T88" s="10"/>
      <c r="U88" s="15">
        <v>37.42</v>
      </c>
      <c r="V88" s="10">
        <f t="shared" si="54"/>
        <v>0</v>
      </c>
      <c r="W88" s="5"/>
      <c r="X88" s="5"/>
      <c r="Y88" s="5"/>
      <c r="Z88" s="5"/>
      <c r="AB88" s="11" t="s">
        <v>12</v>
      </c>
      <c r="AC88" s="12"/>
      <c r="AD88" s="28"/>
      <c r="AE88" s="28"/>
      <c r="AF88" s="28"/>
      <c r="AG88" s="10"/>
      <c r="AH88" s="15">
        <v>37.42</v>
      </c>
      <c r="AI88" s="10">
        <f t="shared" si="55"/>
        <v>0</v>
      </c>
      <c r="AJ88" s="5"/>
      <c r="AK88" s="5"/>
      <c r="AL88" s="5"/>
      <c r="AM88" s="5"/>
      <c r="AO88" s="11" t="s">
        <v>12</v>
      </c>
      <c r="AP88" s="12"/>
      <c r="AQ88" s="28"/>
      <c r="AR88" s="28"/>
      <c r="AS88" s="28"/>
      <c r="AT88" s="10"/>
      <c r="AU88" s="15">
        <v>37.42</v>
      </c>
      <c r="AV88" s="10">
        <f t="shared" si="56"/>
        <v>0</v>
      </c>
      <c r="AW88" s="5"/>
      <c r="AX88" s="5"/>
      <c r="AY88" s="5"/>
      <c r="AZ88" s="5"/>
    </row>
    <row r="89" spans="1:52" x14ac:dyDescent="0.25">
      <c r="B89" s="11" t="s">
        <v>11</v>
      </c>
      <c r="C89" s="12"/>
      <c r="D89" s="28"/>
      <c r="E89" s="28"/>
      <c r="F89" s="28"/>
      <c r="G89" s="10">
        <v>1</v>
      </c>
      <c r="H89" s="15">
        <f>SUM(I70:I88)*0.01</f>
        <v>5.4788732833333338</v>
      </c>
      <c r="I89" s="10">
        <f>SUM(G89*H89)</f>
        <v>5.4788732833333338</v>
      </c>
      <c r="J89" s="5"/>
      <c r="K89" s="5"/>
      <c r="L89" s="5"/>
      <c r="M89" s="5"/>
      <c r="O89" s="11" t="s">
        <v>11</v>
      </c>
      <c r="P89" s="12"/>
      <c r="Q89" s="28"/>
      <c r="R89" s="28"/>
      <c r="S89" s="28"/>
      <c r="T89" s="10">
        <v>1</v>
      </c>
      <c r="U89" s="15">
        <f>SUM(V70:V88)*0.01</f>
        <v>4.8487612033333338</v>
      </c>
      <c r="V89" s="10">
        <f>SUM(T89*U89)</f>
        <v>4.8487612033333338</v>
      </c>
      <c r="W89" s="5"/>
      <c r="X89" s="5"/>
      <c r="Y89" s="5"/>
      <c r="Z89" s="5"/>
      <c r="AB89" s="11" t="s">
        <v>11</v>
      </c>
      <c r="AC89" s="12"/>
      <c r="AD89" s="28"/>
      <c r="AE89" s="28"/>
      <c r="AF89" s="28"/>
      <c r="AG89" s="10">
        <v>1</v>
      </c>
      <c r="AH89" s="15">
        <f>SUM(AI70:AI88)*0.01</f>
        <v>5.0574370033333338</v>
      </c>
      <c r="AI89" s="10">
        <f>SUM(AG89*AH89)</f>
        <v>5.0574370033333338</v>
      </c>
      <c r="AJ89" s="5"/>
      <c r="AK89" s="5"/>
      <c r="AL89" s="5"/>
      <c r="AM89" s="5"/>
      <c r="AO89" s="11" t="s">
        <v>11</v>
      </c>
      <c r="AP89" s="12"/>
      <c r="AQ89" s="28"/>
      <c r="AR89" s="28"/>
      <c r="AS89" s="28"/>
      <c r="AT89" s="10">
        <v>1</v>
      </c>
      <c r="AU89" s="15">
        <f>SUM(AV70:AV88)*0.01</f>
        <v>4.5574905969047625</v>
      </c>
      <c r="AV89" s="10">
        <f>SUM(AT89*AU89)</f>
        <v>4.5574905969047625</v>
      </c>
      <c r="AW89" s="5"/>
      <c r="AX89" s="5"/>
      <c r="AY89" s="5"/>
      <c r="AZ89" s="5"/>
    </row>
    <row r="90" spans="1:52" s="2" customFormat="1" x14ac:dyDescent="0.25">
      <c r="B90" s="8" t="s">
        <v>10</v>
      </c>
      <c r="D90" s="27"/>
      <c r="E90" s="27"/>
      <c r="F90" s="27"/>
      <c r="G90" s="6">
        <f>SUM(G84:G87)</f>
        <v>6.6293333333333333</v>
      </c>
      <c r="H90" s="14"/>
      <c r="I90" s="6">
        <f>SUM(I70:I89)</f>
        <v>553.36620161666667</v>
      </c>
      <c r="J90" s="6">
        <f>SUM(I90)*I68</f>
        <v>553.36620161666667</v>
      </c>
      <c r="K90" s="6">
        <f>SUM(K84:K89)</f>
        <v>2.3793333333333333</v>
      </c>
      <c r="L90" s="6">
        <f>SUM(L84:L89)</f>
        <v>1.25</v>
      </c>
      <c r="M90" s="6">
        <f>SUM(M84:M89)</f>
        <v>3</v>
      </c>
      <c r="O90" s="8" t="s">
        <v>10</v>
      </c>
      <c r="Q90" s="27"/>
      <c r="R90" s="27"/>
      <c r="S90" s="27"/>
      <c r="T90" s="6">
        <f>SUM(T84:T87)</f>
        <v>6.6293333333333333</v>
      </c>
      <c r="U90" s="14"/>
      <c r="V90" s="6">
        <f>SUM(V70:V89)</f>
        <v>489.72488153666666</v>
      </c>
      <c r="W90" s="6">
        <f>SUM(V90)*V68</f>
        <v>489.72488153666666</v>
      </c>
      <c r="X90" s="6"/>
      <c r="Y90" s="6"/>
      <c r="Z90" s="6"/>
      <c r="AB90" s="8" t="s">
        <v>10</v>
      </c>
      <c r="AD90" s="27"/>
      <c r="AE90" s="27"/>
      <c r="AF90" s="27"/>
      <c r="AG90" s="6">
        <f>SUM(AG84:AG87)</f>
        <v>6.9293333333333331</v>
      </c>
      <c r="AH90" s="14"/>
      <c r="AI90" s="6">
        <f>SUM(AI70:AI89)</f>
        <v>510.80113733666673</v>
      </c>
      <c r="AJ90" s="6">
        <f>SUM(AI90)*AI68</f>
        <v>510.80113733666673</v>
      </c>
      <c r="AK90" s="6"/>
      <c r="AL90" s="6"/>
      <c r="AM90" s="6"/>
      <c r="AO90" s="8" t="s">
        <v>10</v>
      </c>
      <c r="AQ90" s="27"/>
      <c r="AR90" s="27"/>
      <c r="AS90" s="27"/>
      <c r="AT90" s="6">
        <f>SUM(AT84:AT87)</f>
        <v>7.0579047619047621</v>
      </c>
      <c r="AU90" s="14"/>
      <c r="AV90" s="6">
        <f>SUM(AV70:AV89)</f>
        <v>460.30655028738096</v>
      </c>
      <c r="AW90" s="6">
        <f>SUM(AV90)*AV68</f>
        <v>460.30655028738096</v>
      </c>
      <c r="AX90" s="6"/>
      <c r="AY90" s="6"/>
      <c r="AZ90" s="6"/>
    </row>
    <row r="91" spans="1:52" ht="15.6" x14ac:dyDescent="0.3">
      <c r="A91" s="3" t="s">
        <v>9</v>
      </c>
      <c r="B91" s="86" t="s">
        <v>243</v>
      </c>
      <c r="C91" s="12" t="s">
        <v>598</v>
      </c>
      <c r="D91" s="26">
        <v>1.3</v>
      </c>
      <c r="E91" s="26">
        <v>2.2000000000000002</v>
      </c>
      <c r="F91" s="68">
        <v>0.2</v>
      </c>
      <c r="G91" s="96" t="s">
        <v>863</v>
      </c>
      <c r="H91" s="13" t="s">
        <v>22</v>
      </c>
      <c r="I91" s="24">
        <v>1</v>
      </c>
      <c r="J91" s="5"/>
      <c r="K91" s="5"/>
      <c r="L91" s="5"/>
      <c r="M91" s="5"/>
      <c r="N91" s="3" t="s">
        <v>9</v>
      </c>
      <c r="O91" s="86" t="s">
        <v>243</v>
      </c>
      <c r="P91" s="12" t="s">
        <v>598</v>
      </c>
      <c r="Q91" s="26">
        <v>1.3</v>
      </c>
      <c r="R91" s="26">
        <v>2.2000000000000002</v>
      </c>
      <c r="S91" s="68">
        <v>0.2</v>
      </c>
      <c r="T91" s="96" t="s">
        <v>863</v>
      </c>
      <c r="U91" s="13" t="s">
        <v>22</v>
      </c>
      <c r="V91" s="24">
        <v>1</v>
      </c>
      <c r="W91" s="5"/>
      <c r="X91" s="5"/>
      <c r="Y91" s="5"/>
      <c r="Z91" s="5"/>
      <c r="AA91" s="3" t="s">
        <v>9</v>
      </c>
      <c r="AB91" s="86" t="s">
        <v>243</v>
      </c>
      <c r="AC91" s="12" t="s">
        <v>598</v>
      </c>
      <c r="AD91" s="26">
        <v>1.3</v>
      </c>
      <c r="AE91" s="26">
        <v>2.2000000000000002</v>
      </c>
      <c r="AF91" s="68">
        <v>0.2</v>
      </c>
      <c r="AG91" s="96" t="s">
        <v>863</v>
      </c>
      <c r="AH91" s="13" t="s">
        <v>22</v>
      </c>
      <c r="AI91" s="24">
        <v>1</v>
      </c>
      <c r="AJ91" s="5"/>
      <c r="AK91" s="5"/>
      <c r="AL91" s="5"/>
      <c r="AM91" s="5"/>
      <c r="AN91" s="3" t="s">
        <v>9</v>
      </c>
      <c r="AO91" s="86" t="s">
        <v>243</v>
      </c>
      <c r="AP91" s="12" t="s">
        <v>598</v>
      </c>
      <c r="AQ91" s="26">
        <v>1.3</v>
      </c>
      <c r="AR91" s="26">
        <v>2.2000000000000002</v>
      </c>
      <c r="AS91" s="68">
        <v>0.2</v>
      </c>
      <c r="AT91" s="96" t="s">
        <v>863</v>
      </c>
      <c r="AU91" s="13" t="s">
        <v>22</v>
      </c>
      <c r="AV91" s="24">
        <v>1</v>
      </c>
      <c r="AW91" s="5"/>
      <c r="AX91" s="5"/>
      <c r="AY91" s="5"/>
      <c r="AZ91" s="5"/>
    </row>
    <row r="92" spans="1:52" s="2" customFormat="1" x14ac:dyDescent="0.25">
      <c r="A92" s="66"/>
      <c r="B92" s="8" t="s">
        <v>3</v>
      </c>
      <c r="C92" s="2" t="s">
        <v>4</v>
      </c>
      <c r="D92" s="27" t="s">
        <v>5</v>
      </c>
      <c r="E92" s="27" t="s">
        <v>5</v>
      </c>
      <c r="F92" s="27" t="s">
        <v>23</v>
      </c>
      <c r="G92" s="6" t="s">
        <v>6</v>
      </c>
      <c r="H92" s="14" t="s">
        <v>7</v>
      </c>
      <c r="I92" s="6" t="s">
        <v>8</v>
      </c>
      <c r="J92" s="6"/>
      <c r="K92" s="6" t="s">
        <v>18</v>
      </c>
      <c r="L92" s="6" t="s">
        <v>19</v>
      </c>
      <c r="M92" s="6" t="s">
        <v>20</v>
      </c>
      <c r="N92" s="66"/>
      <c r="O92" s="8" t="s">
        <v>3</v>
      </c>
      <c r="P92" s="2" t="s">
        <v>4</v>
      </c>
      <c r="Q92" s="27" t="s">
        <v>5</v>
      </c>
      <c r="R92" s="27" t="s">
        <v>5</v>
      </c>
      <c r="S92" s="27" t="s">
        <v>23</v>
      </c>
      <c r="T92" s="6" t="s">
        <v>6</v>
      </c>
      <c r="U92" s="14" t="s">
        <v>7</v>
      </c>
      <c r="V92" s="6" t="s">
        <v>8</v>
      </c>
      <c r="W92" s="6"/>
      <c r="X92" s="6" t="s">
        <v>18</v>
      </c>
      <c r="Y92" s="6" t="s">
        <v>19</v>
      </c>
      <c r="Z92" s="6" t="s">
        <v>20</v>
      </c>
      <c r="AA92" s="66"/>
      <c r="AB92" s="8" t="s">
        <v>3</v>
      </c>
      <c r="AC92" s="2" t="s">
        <v>4</v>
      </c>
      <c r="AD92" s="27" t="s">
        <v>5</v>
      </c>
      <c r="AE92" s="27" t="s">
        <v>5</v>
      </c>
      <c r="AF92" s="27" t="s">
        <v>23</v>
      </c>
      <c r="AG92" s="6" t="s">
        <v>6</v>
      </c>
      <c r="AH92" s="14" t="s">
        <v>7</v>
      </c>
      <c r="AI92" s="6" t="s">
        <v>8</v>
      </c>
      <c r="AJ92" s="6"/>
      <c r="AK92" s="6" t="s">
        <v>18</v>
      </c>
      <c r="AL92" s="6" t="s">
        <v>19</v>
      </c>
      <c r="AM92" s="6" t="s">
        <v>20</v>
      </c>
      <c r="AN92" s="66"/>
      <c r="AO92" s="8" t="s">
        <v>3</v>
      </c>
      <c r="AP92" s="2" t="s">
        <v>4</v>
      </c>
      <c r="AQ92" s="27" t="s">
        <v>5</v>
      </c>
      <c r="AR92" s="27" t="s">
        <v>5</v>
      </c>
      <c r="AS92" s="27" t="s">
        <v>23</v>
      </c>
      <c r="AT92" s="6" t="s">
        <v>6</v>
      </c>
      <c r="AU92" s="14" t="s">
        <v>7</v>
      </c>
      <c r="AV92" s="6" t="s">
        <v>8</v>
      </c>
      <c r="AW92" s="6"/>
      <c r="AX92" s="6" t="s">
        <v>18</v>
      </c>
      <c r="AY92" s="6" t="s">
        <v>19</v>
      </c>
      <c r="AZ92" s="6" t="s">
        <v>20</v>
      </c>
    </row>
    <row r="93" spans="1:52" x14ac:dyDescent="0.25">
      <c r="A93" s="30" t="s">
        <v>24</v>
      </c>
      <c r="B93" s="11" t="s">
        <v>63</v>
      </c>
      <c r="C93" s="12" t="s">
        <v>246</v>
      </c>
      <c r="D93" s="28">
        <v>0.17499999999999999</v>
      </c>
      <c r="E93" s="28">
        <v>0.05</v>
      </c>
      <c r="F93" s="28">
        <f t="shared" ref="F93:F95" si="57">SUM(D93*E93)</f>
        <v>8.7499999999999991E-3</v>
      </c>
      <c r="G93" s="10">
        <f>SUM(D91+E91+E91+0.4)</f>
        <v>6.1000000000000005</v>
      </c>
      <c r="H93" s="15">
        <v>5398</v>
      </c>
      <c r="I93" s="10">
        <f t="shared" ref="I93:I95" si="58">SUM(F93*G93)*H93</f>
        <v>288.11824999999999</v>
      </c>
      <c r="J93" s="5"/>
      <c r="K93" s="5"/>
      <c r="L93" s="5"/>
      <c r="M93" s="5"/>
      <c r="N93" s="30" t="s">
        <v>24</v>
      </c>
      <c r="O93" s="11" t="s">
        <v>63</v>
      </c>
      <c r="P93" s="12" t="s">
        <v>246</v>
      </c>
      <c r="Q93" s="28">
        <v>0.17499999999999999</v>
      </c>
      <c r="R93" s="235">
        <v>3.7999999999999999E-2</v>
      </c>
      <c r="S93" s="28">
        <f t="shared" ref="S93" si="59">SUM(Q93*R93)</f>
        <v>6.6499999999999997E-3</v>
      </c>
      <c r="T93" s="10">
        <f>SUM(Q91+R91+R91+0.4)</f>
        <v>6.1000000000000005</v>
      </c>
      <c r="U93" s="236">
        <v>5306</v>
      </c>
      <c r="V93" s="10">
        <f t="shared" ref="V93:V95" si="60">SUM(S93*T93)*U93</f>
        <v>215.23789000000002</v>
      </c>
      <c r="W93" s="5"/>
      <c r="X93" s="5"/>
      <c r="Y93" s="5"/>
      <c r="Z93" s="5"/>
      <c r="AA93" s="30" t="s">
        <v>24</v>
      </c>
      <c r="AB93" s="11" t="s">
        <v>63</v>
      </c>
      <c r="AC93" s="12" t="s">
        <v>246</v>
      </c>
      <c r="AD93" s="28">
        <v>0.17499999999999999</v>
      </c>
      <c r="AE93" s="235">
        <v>3.7999999999999999E-2</v>
      </c>
      <c r="AF93" s="28">
        <f t="shared" ref="AF93:AF95" si="61">SUM(AD93*AE93)</f>
        <v>6.6499999999999997E-3</v>
      </c>
      <c r="AG93" s="10">
        <f>SUM(AD91+AE91+AE91+0.4)</f>
        <v>6.1000000000000005</v>
      </c>
      <c r="AH93" s="236">
        <v>5306</v>
      </c>
      <c r="AI93" s="10">
        <f t="shared" ref="AI93:AI95" si="62">SUM(AF93*AG93)*AH93</f>
        <v>215.23789000000002</v>
      </c>
      <c r="AJ93" s="5"/>
      <c r="AK93" s="5"/>
      <c r="AL93" s="5"/>
      <c r="AM93" s="5"/>
      <c r="AN93" s="30" t="s">
        <v>24</v>
      </c>
      <c r="AO93" s="11" t="s">
        <v>63</v>
      </c>
      <c r="AP93" s="234" t="s">
        <v>1648</v>
      </c>
      <c r="AQ93" s="28">
        <v>0.17499999999999999</v>
      </c>
      <c r="AR93" s="235">
        <v>3.7999999999999999E-2</v>
      </c>
      <c r="AS93" s="28">
        <f t="shared" ref="AS93:AS95" si="63">SUM(AQ93*AR93)</f>
        <v>6.6499999999999997E-3</v>
      </c>
      <c r="AT93" s="10">
        <f>SUM(AQ91+AR91+AR91+0.4)</f>
        <v>6.1000000000000005</v>
      </c>
      <c r="AU93" s="236">
        <v>5306</v>
      </c>
      <c r="AV93" s="10">
        <f t="shared" ref="AV93:AV95" si="64">SUM(AS93*AT93)*AU93</f>
        <v>215.23789000000002</v>
      </c>
      <c r="AW93" s="5"/>
      <c r="AX93" s="5"/>
      <c r="AY93" s="5"/>
      <c r="AZ93" s="5"/>
    </row>
    <row r="94" spans="1:52" x14ac:dyDescent="0.25">
      <c r="A94" s="30" t="s">
        <v>24</v>
      </c>
      <c r="B94" s="11" t="s">
        <v>63</v>
      </c>
      <c r="C94" s="12" t="s">
        <v>246</v>
      </c>
      <c r="D94" s="28">
        <v>0.125</v>
      </c>
      <c r="E94" s="28">
        <v>6.3E-2</v>
      </c>
      <c r="F94" s="28">
        <f t="shared" si="57"/>
        <v>7.8750000000000001E-3</v>
      </c>
      <c r="G94" s="10">
        <f>SUM(G93)</f>
        <v>6.1000000000000005</v>
      </c>
      <c r="H94" s="15">
        <v>6968</v>
      </c>
      <c r="I94" s="10">
        <f t="shared" si="58"/>
        <v>334.7253</v>
      </c>
      <c r="J94" s="5"/>
      <c r="K94" s="5"/>
      <c r="L94" s="5"/>
      <c r="M94" s="5"/>
      <c r="N94" s="30" t="s">
        <v>24</v>
      </c>
      <c r="O94" s="11" t="s">
        <v>63</v>
      </c>
      <c r="P94" s="12" t="s">
        <v>246</v>
      </c>
      <c r="Q94" s="28">
        <v>0.125</v>
      </c>
      <c r="R94" s="28">
        <v>6.3E-2</v>
      </c>
      <c r="S94" s="28">
        <f t="shared" ref="S94:S95" si="65">SUM(Q94*R94)</f>
        <v>7.8750000000000001E-3</v>
      </c>
      <c r="T94" s="10">
        <f>SUM(T93)</f>
        <v>6.1000000000000005</v>
      </c>
      <c r="U94" s="15">
        <v>6968</v>
      </c>
      <c r="V94" s="10">
        <f t="shared" si="60"/>
        <v>334.7253</v>
      </c>
      <c r="W94" s="5"/>
      <c r="X94" s="5"/>
      <c r="Y94" s="5"/>
      <c r="Z94" s="5"/>
      <c r="AA94" s="30" t="s">
        <v>24</v>
      </c>
      <c r="AB94" s="11" t="s">
        <v>63</v>
      </c>
      <c r="AC94" s="12" t="s">
        <v>246</v>
      </c>
      <c r="AD94" s="28">
        <v>0.125</v>
      </c>
      <c r="AE94" s="28">
        <v>6.3E-2</v>
      </c>
      <c r="AF94" s="28">
        <f t="shared" si="61"/>
        <v>7.8750000000000001E-3</v>
      </c>
      <c r="AG94" s="10">
        <f>SUM(AG93)</f>
        <v>6.1000000000000005</v>
      </c>
      <c r="AH94" s="15">
        <v>6968</v>
      </c>
      <c r="AI94" s="10">
        <f t="shared" si="62"/>
        <v>334.7253</v>
      </c>
      <c r="AJ94" s="5"/>
      <c r="AK94" s="5"/>
      <c r="AL94" s="5"/>
      <c r="AM94" s="5"/>
      <c r="AN94" s="30" t="s">
        <v>24</v>
      </c>
      <c r="AO94" s="11" t="s">
        <v>63</v>
      </c>
      <c r="AP94" s="234" t="s">
        <v>1648</v>
      </c>
      <c r="AQ94" s="28">
        <v>0.125</v>
      </c>
      <c r="AR94" s="28">
        <v>6.3E-2</v>
      </c>
      <c r="AS94" s="28">
        <f t="shared" si="63"/>
        <v>7.8750000000000001E-3</v>
      </c>
      <c r="AT94" s="10">
        <f>SUM(AT93)</f>
        <v>6.1000000000000005</v>
      </c>
      <c r="AU94" s="15">
        <v>6968</v>
      </c>
      <c r="AV94" s="10">
        <f t="shared" si="64"/>
        <v>334.7253</v>
      </c>
      <c r="AW94" s="5"/>
      <c r="AX94" s="5"/>
      <c r="AY94" s="5"/>
      <c r="AZ94" s="5"/>
    </row>
    <row r="95" spans="1:52" x14ac:dyDescent="0.25">
      <c r="A95" s="30" t="s">
        <v>24</v>
      </c>
      <c r="B95" s="11"/>
      <c r="C95" s="12"/>
      <c r="D95" s="28"/>
      <c r="E95" s="28"/>
      <c r="F95" s="28">
        <f t="shared" si="57"/>
        <v>0</v>
      </c>
      <c r="G95" s="10"/>
      <c r="H95" s="15"/>
      <c r="I95" s="10">
        <f t="shared" si="58"/>
        <v>0</v>
      </c>
      <c r="J95" s="5"/>
      <c r="K95" s="5"/>
      <c r="L95" s="5"/>
      <c r="M95" s="5"/>
      <c r="N95" s="30" t="s">
        <v>24</v>
      </c>
      <c r="O95" s="11"/>
      <c r="P95" s="12"/>
      <c r="Q95" s="28"/>
      <c r="R95" s="28"/>
      <c r="S95" s="28">
        <f t="shared" si="65"/>
        <v>0</v>
      </c>
      <c r="T95" s="10"/>
      <c r="U95" s="15"/>
      <c r="V95" s="10">
        <f t="shared" si="60"/>
        <v>0</v>
      </c>
      <c r="W95" s="5"/>
      <c r="X95" s="5"/>
      <c r="Y95" s="5"/>
      <c r="Z95" s="5"/>
      <c r="AA95" s="30" t="s">
        <v>24</v>
      </c>
      <c r="AB95" s="11"/>
      <c r="AC95" s="12"/>
      <c r="AD95" s="28"/>
      <c r="AE95" s="28"/>
      <c r="AF95" s="28">
        <f t="shared" si="61"/>
        <v>0</v>
      </c>
      <c r="AG95" s="10"/>
      <c r="AH95" s="15"/>
      <c r="AI95" s="10">
        <f t="shared" si="62"/>
        <v>0</v>
      </c>
      <c r="AJ95" s="5"/>
      <c r="AK95" s="5"/>
      <c r="AL95" s="5"/>
      <c r="AM95" s="5"/>
      <c r="AN95" s="30" t="s">
        <v>24</v>
      </c>
      <c r="AO95" s="11"/>
      <c r="AP95" s="12"/>
      <c r="AQ95" s="28"/>
      <c r="AR95" s="28"/>
      <c r="AS95" s="28">
        <f t="shared" si="63"/>
        <v>0</v>
      </c>
      <c r="AT95" s="10"/>
      <c r="AU95" s="15"/>
      <c r="AV95" s="10">
        <f t="shared" si="64"/>
        <v>0</v>
      </c>
      <c r="AW95" s="5"/>
      <c r="AX95" s="5"/>
      <c r="AY95" s="5"/>
      <c r="AZ95" s="5"/>
    </row>
    <row r="96" spans="1:52" x14ac:dyDescent="0.25">
      <c r="A96" s="95"/>
      <c r="B96" s="11" t="s">
        <v>862</v>
      </c>
      <c r="C96" s="12"/>
      <c r="D96" s="28"/>
      <c r="E96" s="28"/>
      <c r="F96" s="28"/>
      <c r="G96" s="10">
        <v>3</v>
      </c>
      <c r="H96" s="15">
        <v>2.5</v>
      </c>
      <c r="I96" s="10">
        <f t="shared" ref="I96:I111" si="66">SUM(G96*H96)</f>
        <v>7.5</v>
      </c>
      <c r="J96" s="5"/>
      <c r="K96" s="5"/>
      <c r="L96" s="5"/>
      <c r="M96" s="5"/>
      <c r="N96" s="95"/>
      <c r="O96" s="11" t="s">
        <v>862</v>
      </c>
      <c r="P96" s="12"/>
      <c r="Q96" s="28"/>
      <c r="R96" s="28"/>
      <c r="S96" s="28"/>
      <c r="T96" s="10">
        <v>3</v>
      </c>
      <c r="U96" s="15">
        <v>2.5</v>
      </c>
      <c r="V96" s="10">
        <f t="shared" ref="V96:V111" si="67">SUM(T96*U96)</f>
        <v>7.5</v>
      </c>
      <c r="W96" s="5"/>
      <c r="X96" s="5"/>
      <c r="Y96" s="5"/>
      <c r="Z96" s="5"/>
      <c r="AA96" s="95"/>
      <c r="AB96" s="11" t="s">
        <v>862</v>
      </c>
      <c r="AC96" s="12"/>
      <c r="AD96" s="28"/>
      <c r="AE96" s="28"/>
      <c r="AF96" s="28"/>
      <c r="AG96" s="10">
        <v>3</v>
      </c>
      <c r="AH96" s="15">
        <v>2.5</v>
      </c>
      <c r="AI96" s="10">
        <f t="shared" ref="AI96:AI111" si="68">SUM(AG96*AH96)</f>
        <v>7.5</v>
      </c>
      <c r="AJ96" s="5"/>
      <c r="AK96" s="5"/>
      <c r="AL96" s="5"/>
      <c r="AM96" s="5"/>
      <c r="AN96" s="95"/>
      <c r="AO96" s="11" t="s">
        <v>862</v>
      </c>
      <c r="AP96" s="12"/>
      <c r="AQ96" s="28"/>
      <c r="AR96" s="28"/>
      <c r="AS96" s="28"/>
      <c r="AT96" s="10">
        <v>3</v>
      </c>
      <c r="AU96" s="15">
        <v>2.5</v>
      </c>
      <c r="AV96" s="10">
        <f t="shared" ref="AV96:AV111" si="69">SUM(AT96*AU96)</f>
        <v>7.5</v>
      </c>
      <c r="AW96" s="5"/>
      <c r="AX96" s="5"/>
      <c r="AY96" s="5"/>
      <c r="AZ96" s="5"/>
    </row>
    <row r="97" spans="2:52" x14ac:dyDescent="0.25">
      <c r="B97" s="11" t="s">
        <v>27</v>
      </c>
      <c r="C97" s="12"/>
      <c r="D97" s="28"/>
      <c r="E97" s="28"/>
      <c r="F97" s="28"/>
      <c r="G97" s="10">
        <f>SUM(G93)</f>
        <v>6.1000000000000005</v>
      </c>
      <c r="H97" s="15">
        <f>SUM(D93+D93+E93+E93+D94+D94+E94+E94)*3</f>
        <v>2.4779999999999998</v>
      </c>
      <c r="I97" s="10">
        <f t="shared" si="66"/>
        <v>15.1158</v>
      </c>
      <c r="J97" s="5"/>
      <c r="K97" s="5"/>
      <c r="L97" s="5"/>
      <c r="M97" s="5"/>
      <c r="O97" s="11" t="s">
        <v>27</v>
      </c>
      <c r="P97" s="12"/>
      <c r="Q97" s="28"/>
      <c r="R97" s="28"/>
      <c r="S97" s="28"/>
      <c r="T97" s="10">
        <f>SUM(T93)</f>
        <v>6.1000000000000005</v>
      </c>
      <c r="U97" s="15">
        <f>SUM(Q93+Q93+R93+R93+Q94+Q94+R94+R94)*3</f>
        <v>2.4059999999999997</v>
      </c>
      <c r="V97" s="10">
        <f t="shared" si="67"/>
        <v>14.676599999999999</v>
      </c>
      <c r="W97" s="5"/>
      <c r="X97" s="5"/>
      <c r="Y97" s="5"/>
      <c r="Z97" s="5"/>
      <c r="AB97" s="11" t="s">
        <v>27</v>
      </c>
      <c r="AC97" s="334" t="s">
        <v>1621</v>
      </c>
      <c r="AD97" s="335"/>
      <c r="AE97" s="335"/>
      <c r="AF97" s="335"/>
      <c r="AG97" s="171">
        <f>SUM(AG94)</f>
        <v>6.1000000000000005</v>
      </c>
      <c r="AH97" s="171">
        <f>SUM(AD93+AD93+AE93+AE93+AD94+AD94+AE94+AE94)*6</f>
        <v>4.8119999999999994</v>
      </c>
      <c r="AI97" s="10">
        <f t="shared" si="68"/>
        <v>29.353199999999998</v>
      </c>
      <c r="AJ97" s="5"/>
      <c r="AK97" s="5"/>
      <c r="AL97" s="5"/>
      <c r="AM97" s="5"/>
      <c r="AO97" s="11" t="s">
        <v>27</v>
      </c>
      <c r="AP97" s="334" t="s">
        <v>1649</v>
      </c>
      <c r="AQ97" s="335"/>
      <c r="AR97" s="335"/>
      <c r="AS97" s="335"/>
      <c r="AT97" s="171">
        <f>SUM(AT94)</f>
        <v>6.1000000000000005</v>
      </c>
      <c r="AU97" s="171">
        <f>SUM(AQ93+AQ93+AR93+AR93+AQ94+AQ94+AR94+AR94)*7</f>
        <v>5.613999999999999</v>
      </c>
      <c r="AV97" s="10">
        <f t="shared" si="69"/>
        <v>34.245399999999997</v>
      </c>
      <c r="AW97" s="5"/>
      <c r="AX97" s="5"/>
      <c r="AY97" s="5"/>
      <c r="AZ97" s="5"/>
    </row>
    <row r="98" spans="2:52" x14ac:dyDescent="0.25">
      <c r="B98" s="11" t="s">
        <v>13</v>
      </c>
      <c r="C98" s="12" t="s">
        <v>14</v>
      </c>
      <c r="D98" s="28" t="s">
        <v>29</v>
      </c>
      <c r="E98" s="28"/>
      <c r="F98" s="28">
        <f>SUM(G93:G95)</f>
        <v>12.200000000000001</v>
      </c>
      <c r="G98" s="34">
        <f>SUM(F98)/15</f>
        <v>0.81333333333333335</v>
      </c>
      <c r="H98" s="23"/>
      <c r="I98" s="10">
        <f t="shared" si="66"/>
        <v>0</v>
      </c>
      <c r="J98" s="5"/>
      <c r="K98" s="5"/>
      <c r="L98" s="5"/>
      <c r="M98" s="5"/>
      <c r="O98" s="11" t="s">
        <v>13</v>
      </c>
      <c r="P98" s="12" t="s">
        <v>14</v>
      </c>
      <c r="Q98" s="28" t="s">
        <v>29</v>
      </c>
      <c r="R98" s="28"/>
      <c r="S98" s="28">
        <f>SUM(T93:T95)</f>
        <v>12.200000000000001</v>
      </c>
      <c r="T98" s="34">
        <f>SUM(S98)/15</f>
        <v>0.81333333333333335</v>
      </c>
      <c r="U98" s="23"/>
      <c r="V98" s="10">
        <f t="shared" si="67"/>
        <v>0</v>
      </c>
      <c r="W98" s="5"/>
      <c r="X98" s="5"/>
      <c r="Y98" s="5"/>
      <c r="Z98" s="5"/>
      <c r="AB98" s="11" t="s">
        <v>13</v>
      </c>
      <c r="AC98" s="12" t="s">
        <v>14</v>
      </c>
      <c r="AD98" s="28" t="s">
        <v>29</v>
      </c>
      <c r="AE98" s="28"/>
      <c r="AF98" s="28">
        <f>SUM(AG93:AG95)</f>
        <v>12.200000000000001</v>
      </c>
      <c r="AG98" s="34">
        <f>SUM(AF98)/15</f>
        <v>0.81333333333333335</v>
      </c>
      <c r="AH98" s="23"/>
      <c r="AI98" s="10">
        <f t="shared" si="68"/>
        <v>0</v>
      </c>
      <c r="AJ98" s="5"/>
      <c r="AK98" s="5"/>
      <c r="AL98" s="5"/>
      <c r="AM98" s="5"/>
      <c r="AO98" s="11" t="s">
        <v>13</v>
      </c>
      <c r="AP98" s="12" t="s">
        <v>14</v>
      </c>
      <c r="AQ98" s="28" t="s">
        <v>29</v>
      </c>
      <c r="AR98" s="28"/>
      <c r="AS98" s="28">
        <f>SUM(AT93:AT95)</f>
        <v>12.200000000000001</v>
      </c>
      <c r="AT98" s="34">
        <f>SUM(AS98)/15</f>
        <v>0.81333333333333335</v>
      </c>
      <c r="AU98" s="23"/>
      <c r="AV98" s="10">
        <f t="shared" si="69"/>
        <v>0</v>
      </c>
      <c r="AW98" s="5"/>
      <c r="AX98" s="5"/>
      <c r="AY98" s="5"/>
      <c r="AZ98" s="5"/>
    </row>
    <row r="99" spans="2:52" x14ac:dyDescent="0.25">
      <c r="B99" s="11" t="s">
        <v>13</v>
      </c>
      <c r="C99" s="12" t="s">
        <v>14</v>
      </c>
      <c r="D99" s="28" t="s">
        <v>60</v>
      </c>
      <c r="E99" s="28"/>
      <c r="F99" s="69">
        <v>4</v>
      </c>
      <c r="G99" s="34">
        <f>SUM(F99)*0.25</f>
        <v>1</v>
      </c>
      <c r="H99" s="23"/>
      <c r="I99" s="10">
        <f t="shared" si="66"/>
        <v>0</v>
      </c>
      <c r="J99" s="5"/>
      <c r="K99" s="5"/>
      <c r="L99" s="5"/>
      <c r="M99" s="5"/>
      <c r="O99" s="11" t="s">
        <v>13</v>
      </c>
      <c r="P99" s="12" t="s">
        <v>14</v>
      </c>
      <c r="Q99" s="28" t="s">
        <v>60</v>
      </c>
      <c r="R99" s="28"/>
      <c r="S99" s="69">
        <v>4</v>
      </c>
      <c r="T99" s="34">
        <f>SUM(S99)*0.25</f>
        <v>1</v>
      </c>
      <c r="U99" s="23"/>
      <c r="V99" s="10">
        <f t="shared" si="67"/>
        <v>0</v>
      </c>
      <c r="W99" s="5"/>
      <c r="X99" s="5"/>
      <c r="Y99" s="5"/>
      <c r="Z99" s="5"/>
      <c r="AB99" s="11" t="s">
        <v>13</v>
      </c>
      <c r="AC99" s="12" t="s">
        <v>14</v>
      </c>
      <c r="AD99" s="28" t="s">
        <v>60</v>
      </c>
      <c r="AE99" s="28"/>
      <c r="AF99" s="69">
        <v>4</v>
      </c>
      <c r="AG99" s="34">
        <f>SUM(AF99)*0.25</f>
        <v>1</v>
      </c>
      <c r="AH99" s="23"/>
      <c r="AI99" s="10">
        <f t="shared" si="68"/>
        <v>0</v>
      </c>
      <c r="AJ99" s="5"/>
      <c r="AK99" s="5"/>
      <c r="AL99" s="5"/>
      <c r="AM99" s="5"/>
      <c r="AO99" s="11" t="s">
        <v>13</v>
      </c>
      <c r="AP99" s="12" t="s">
        <v>14</v>
      </c>
      <c r="AQ99" s="28" t="s">
        <v>60</v>
      </c>
      <c r="AR99" s="28"/>
      <c r="AS99" s="69">
        <v>4</v>
      </c>
      <c r="AT99" s="34">
        <f>SUM(AS99)*0.25</f>
        <v>1</v>
      </c>
      <c r="AU99" s="23"/>
      <c r="AV99" s="10">
        <f t="shared" si="69"/>
        <v>0</v>
      </c>
      <c r="AW99" s="5"/>
      <c r="AX99" s="5"/>
      <c r="AY99" s="5"/>
      <c r="AZ99" s="5"/>
    </row>
    <row r="100" spans="2:52" x14ac:dyDescent="0.25">
      <c r="B100" s="11" t="s">
        <v>13</v>
      </c>
      <c r="C100" s="12" t="s">
        <v>14</v>
      </c>
      <c r="D100" s="28" t="s">
        <v>248</v>
      </c>
      <c r="E100" s="28"/>
      <c r="F100" s="69"/>
      <c r="G100" s="34">
        <v>0.25</v>
      </c>
      <c r="H100" s="23"/>
      <c r="I100" s="10">
        <f t="shared" si="66"/>
        <v>0</v>
      </c>
      <c r="J100" s="5"/>
      <c r="K100" s="5"/>
      <c r="L100" s="5"/>
      <c r="M100" s="5"/>
      <c r="O100" s="11" t="s">
        <v>13</v>
      </c>
      <c r="P100" s="12" t="s">
        <v>14</v>
      </c>
      <c r="Q100" s="28" t="s">
        <v>248</v>
      </c>
      <c r="R100" s="28"/>
      <c r="S100" s="69"/>
      <c r="T100" s="34">
        <v>0.25</v>
      </c>
      <c r="U100" s="23"/>
      <c r="V100" s="10">
        <f t="shared" si="67"/>
        <v>0</v>
      </c>
      <c r="W100" s="5"/>
      <c r="X100" s="5"/>
      <c r="Y100" s="5"/>
      <c r="Z100" s="5"/>
      <c r="AB100" s="11" t="s">
        <v>13</v>
      </c>
      <c r="AC100" s="12" t="s">
        <v>14</v>
      </c>
      <c r="AD100" s="28" t="s">
        <v>248</v>
      </c>
      <c r="AE100" s="28"/>
      <c r="AF100" s="69"/>
      <c r="AG100" s="34">
        <v>0.25</v>
      </c>
      <c r="AH100" s="23"/>
      <c r="AI100" s="10">
        <f t="shared" si="68"/>
        <v>0</v>
      </c>
      <c r="AJ100" s="5"/>
      <c r="AK100" s="5"/>
      <c r="AL100" s="5"/>
      <c r="AM100" s="5"/>
      <c r="AO100" s="11" t="s">
        <v>13</v>
      </c>
      <c r="AP100" s="12" t="s">
        <v>14</v>
      </c>
      <c r="AQ100" s="28" t="s">
        <v>248</v>
      </c>
      <c r="AR100" s="28"/>
      <c r="AS100" s="69"/>
      <c r="AT100" s="34">
        <v>0.25</v>
      </c>
      <c r="AU100" s="23"/>
      <c r="AV100" s="10">
        <f t="shared" si="69"/>
        <v>0</v>
      </c>
      <c r="AW100" s="5"/>
      <c r="AX100" s="5"/>
      <c r="AY100" s="5"/>
      <c r="AZ100" s="5"/>
    </row>
    <row r="101" spans="2:52" x14ac:dyDescent="0.25">
      <c r="B101" s="11" t="s">
        <v>13</v>
      </c>
      <c r="C101" s="12" t="s">
        <v>14</v>
      </c>
      <c r="D101" s="28" t="s">
        <v>247</v>
      </c>
      <c r="E101" s="28"/>
      <c r="F101" s="28"/>
      <c r="G101" s="34">
        <v>2</v>
      </c>
      <c r="H101" s="23"/>
      <c r="I101" s="10">
        <f t="shared" si="66"/>
        <v>0</v>
      </c>
      <c r="J101" s="5"/>
      <c r="K101" s="5"/>
      <c r="L101" s="5"/>
      <c r="M101" s="5"/>
      <c r="O101" s="11" t="s">
        <v>13</v>
      </c>
      <c r="P101" s="12" t="s">
        <v>14</v>
      </c>
      <c r="Q101" s="28" t="s">
        <v>247</v>
      </c>
      <c r="R101" s="28"/>
      <c r="S101" s="28"/>
      <c r="T101" s="34">
        <v>2</v>
      </c>
      <c r="U101" s="23"/>
      <c r="V101" s="10">
        <f t="shared" si="67"/>
        <v>0</v>
      </c>
      <c r="W101" s="5"/>
      <c r="X101" s="5"/>
      <c r="Y101" s="5"/>
      <c r="Z101" s="5"/>
      <c r="AB101" s="11" t="s">
        <v>13</v>
      </c>
      <c r="AC101" s="12" t="s">
        <v>14</v>
      </c>
      <c r="AD101" s="28" t="s">
        <v>247</v>
      </c>
      <c r="AE101" s="28"/>
      <c r="AF101" s="28"/>
      <c r="AG101" s="34">
        <v>2</v>
      </c>
      <c r="AH101" s="23"/>
      <c r="AI101" s="10">
        <f t="shared" si="68"/>
        <v>0</v>
      </c>
      <c r="AJ101" s="5"/>
      <c r="AK101" s="5"/>
      <c r="AL101" s="5"/>
      <c r="AM101" s="5"/>
      <c r="AO101" s="11" t="s">
        <v>13</v>
      </c>
      <c r="AP101" s="12" t="s">
        <v>14</v>
      </c>
      <c r="AQ101" s="28" t="s">
        <v>247</v>
      </c>
      <c r="AR101" s="28"/>
      <c r="AS101" s="28"/>
      <c r="AT101" s="34">
        <v>2</v>
      </c>
      <c r="AU101" s="23"/>
      <c r="AV101" s="10">
        <f t="shared" si="69"/>
        <v>0</v>
      </c>
      <c r="AW101" s="5"/>
      <c r="AX101" s="5"/>
      <c r="AY101" s="5"/>
      <c r="AZ101" s="5"/>
    </row>
    <row r="102" spans="2:52" x14ac:dyDescent="0.25">
      <c r="B102" s="11" t="s">
        <v>13</v>
      </c>
      <c r="C102" s="12" t="s">
        <v>15</v>
      </c>
      <c r="D102" s="28"/>
      <c r="E102" s="28"/>
      <c r="F102" s="28"/>
      <c r="G102" s="34">
        <v>3</v>
      </c>
      <c r="H102" s="23"/>
      <c r="I102" s="10">
        <f t="shared" si="66"/>
        <v>0</v>
      </c>
      <c r="J102" s="5"/>
      <c r="K102" s="5"/>
      <c r="L102" s="5"/>
      <c r="M102" s="5"/>
      <c r="O102" s="11" t="s">
        <v>13</v>
      </c>
      <c r="P102" s="12" t="s">
        <v>15</v>
      </c>
      <c r="Q102" s="28"/>
      <c r="R102" s="28"/>
      <c r="S102" s="28"/>
      <c r="T102" s="34">
        <v>3</v>
      </c>
      <c r="U102" s="23"/>
      <c r="V102" s="10">
        <f t="shared" si="67"/>
        <v>0</v>
      </c>
      <c r="W102" s="5"/>
      <c r="X102" s="5"/>
      <c r="Y102" s="5"/>
      <c r="Z102" s="5"/>
      <c r="AB102" s="11" t="s">
        <v>13</v>
      </c>
      <c r="AC102" s="12" t="s">
        <v>15</v>
      </c>
      <c r="AD102" s="28"/>
      <c r="AE102" s="28"/>
      <c r="AF102" s="28"/>
      <c r="AG102" s="34">
        <v>3</v>
      </c>
      <c r="AH102" s="23"/>
      <c r="AI102" s="10">
        <f t="shared" si="68"/>
        <v>0</v>
      </c>
      <c r="AJ102" s="5"/>
      <c r="AK102" s="5"/>
      <c r="AL102" s="5"/>
      <c r="AM102" s="5"/>
      <c r="AO102" s="11" t="s">
        <v>13</v>
      </c>
      <c r="AP102" s="12" t="s">
        <v>15</v>
      </c>
      <c r="AQ102" s="28"/>
      <c r="AR102" s="28"/>
      <c r="AS102" s="28"/>
      <c r="AT102" s="34">
        <v>3</v>
      </c>
      <c r="AU102" s="23"/>
      <c r="AV102" s="10">
        <f t="shared" si="69"/>
        <v>0</v>
      </c>
      <c r="AW102" s="5"/>
      <c r="AX102" s="5"/>
      <c r="AY102" s="5"/>
      <c r="AZ102" s="5"/>
    </row>
    <row r="103" spans="2:52" x14ac:dyDescent="0.25">
      <c r="B103" s="11" t="s">
        <v>13</v>
      </c>
      <c r="C103" s="12" t="s">
        <v>15</v>
      </c>
      <c r="D103" s="28"/>
      <c r="E103" s="28"/>
      <c r="F103" s="28"/>
      <c r="G103" s="34"/>
      <c r="H103" s="23"/>
      <c r="I103" s="10">
        <f t="shared" si="66"/>
        <v>0</v>
      </c>
      <c r="J103" s="5"/>
      <c r="K103" s="5"/>
      <c r="L103" s="5"/>
      <c r="M103" s="5"/>
      <c r="O103" s="11" t="s">
        <v>13</v>
      </c>
      <c r="P103" s="12" t="s">
        <v>15</v>
      </c>
      <c r="Q103" s="28"/>
      <c r="R103" s="28"/>
      <c r="S103" s="28"/>
      <c r="T103" s="34"/>
      <c r="U103" s="23"/>
      <c r="V103" s="10">
        <f t="shared" si="67"/>
        <v>0</v>
      </c>
      <c r="W103" s="5"/>
      <c r="X103" s="5"/>
      <c r="Y103" s="5"/>
      <c r="Z103" s="5"/>
      <c r="AB103" s="11" t="s">
        <v>13</v>
      </c>
      <c r="AC103" s="12" t="s">
        <v>15</v>
      </c>
      <c r="AD103" s="28"/>
      <c r="AE103" s="28"/>
      <c r="AF103" s="28"/>
      <c r="AG103" s="34"/>
      <c r="AH103" s="23"/>
      <c r="AI103" s="10">
        <f t="shared" si="68"/>
        <v>0</v>
      </c>
      <c r="AJ103" s="5"/>
      <c r="AK103" s="5"/>
      <c r="AL103" s="5"/>
      <c r="AM103" s="5"/>
      <c r="AO103" s="11" t="s">
        <v>13</v>
      </c>
      <c r="AP103" s="12" t="s">
        <v>15</v>
      </c>
      <c r="AQ103" s="28"/>
      <c r="AR103" s="28"/>
      <c r="AS103" s="28"/>
      <c r="AT103" s="34"/>
      <c r="AU103" s="23"/>
      <c r="AV103" s="10">
        <f t="shared" si="69"/>
        <v>0</v>
      </c>
      <c r="AW103" s="5"/>
      <c r="AX103" s="5"/>
      <c r="AY103" s="5"/>
      <c r="AZ103" s="5"/>
    </row>
    <row r="104" spans="2:52" x14ac:dyDescent="0.25">
      <c r="B104" s="11" t="s">
        <v>13</v>
      </c>
      <c r="C104" s="12" t="s">
        <v>15</v>
      </c>
      <c r="D104" s="28"/>
      <c r="E104" s="28"/>
      <c r="F104" s="28"/>
      <c r="G104" s="34"/>
      <c r="H104" s="23"/>
      <c r="I104" s="10">
        <f t="shared" si="66"/>
        <v>0</v>
      </c>
      <c r="J104" s="5"/>
      <c r="K104" s="5"/>
      <c r="L104" s="5"/>
      <c r="M104" s="5"/>
      <c r="O104" s="11" t="s">
        <v>13</v>
      </c>
      <c r="P104" s="12" t="s">
        <v>15</v>
      </c>
      <c r="Q104" s="28"/>
      <c r="R104" s="28"/>
      <c r="S104" s="28"/>
      <c r="T104" s="34"/>
      <c r="U104" s="23"/>
      <c r="V104" s="10">
        <f t="shared" si="67"/>
        <v>0</v>
      </c>
      <c r="W104" s="5"/>
      <c r="X104" s="5"/>
      <c r="Y104" s="5"/>
      <c r="Z104" s="5"/>
      <c r="AB104" s="11" t="s">
        <v>13</v>
      </c>
      <c r="AC104" s="12" t="s">
        <v>15</v>
      </c>
      <c r="AD104" s="28"/>
      <c r="AE104" s="28"/>
      <c r="AF104" s="28"/>
      <c r="AG104" s="34"/>
      <c r="AH104" s="23"/>
      <c r="AI104" s="10">
        <f t="shared" si="68"/>
        <v>0</v>
      </c>
      <c r="AJ104" s="5"/>
      <c r="AK104" s="5"/>
      <c r="AL104" s="5"/>
      <c r="AM104" s="5"/>
      <c r="AO104" s="11" t="s">
        <v>13</v>
      </c>
      <c r="AP104" s="12" t="s">
        <v>15</v>
      </c>
      <c r="AQ104" s="28"/>
      <c r="AR104" s="28"/>
      <c r="AS104" s="28"/>
      <c r="AT104" s="34"/>
      <c r="AU104" s="23"/>
      <c r="AV104" s="10">
        <f t="shared" si="69"/>
        <v>0</v>
      </c>
      <c r="AW104" s="5"/>
      <c r="AX104" s="5"/>
      <c r="AY104" s="5"/>
      <c r="AZ104" s="5"/>
    </row>
    <row r="105" spans="2:52" x14ac:dyDescent="0.25">
      <c r="B105" s="11" t="s">
        <v>13</v>
      </c>
      <c r="C105" s="12" t="s">
        <v>16</v>
      </c>
      <c r="D105" s="28"/>
      <c r="E105" s="28"/>
      <c r="F105" s="28"/>
      <c r="G105" s="34">
        <v>4</v>
      </c>
      <c r="H105" s="23"/>
      <c r="I105" s="10">
        <f t="shared" si="66"/>
        <v>0</v>
      </c>
      <c r="J105" s="5"/>
      <c r="K105" s="5"/>
      <c r="L105" s="5"/>
      <c r="M105" s="5"/>
      <c r="O105" s="11" t="s">
        <v>13</v>
      </c>
      <c r="P105" s="12" t="s">
        <v>16</v>
      </c>
      <c r="Q105" s="28"/>
      <c r="R105" s="28"/>
      <c r="S105" s="28"/>
      <c r="T105" s="34">
        <v>4</v>
      </c>
      <c r="U105" s="23"/>
      <c r="V105" s="10">
        <f t="shared" si="67"/>
        <v>0</v>
      </c>
      <c r="W105" s="5"/>
      <c r="X105" s="5"/>
      <c r="Y105" s="5"/>
      <c r="Z105" s="5"/>
      <c r="AB105" s="11" t="s">
        <v>13</v>
      </c>
      <c r="AC105" s="12" t="s">
        <v>16</v>
      </c>
      <c r="AD105" s="28"/>
      <c r="AE105" s="28"/>
      <c r="AF105" s="28"/>
      <c r="AG105" s="34">
        <v>4</v>
      </c>
      <c r="AH105" s="23"/>
      <c r="AI105" s="10">
        <f t="shared" si="68"/>
        <v>0</v>
      </c>
      <c r="AJ105" s="5"/>
      <c r="AK105" s="5"/>
      <c r="AL105" s="5"/>
      <c r="AM105" s="5"/>
      <c r="AO105" s="11" t="s">
        <v>13</v>
      </c>
      <c r="AP105" s="12" t="s">
        <v>16</v>
      </c>
      <c r="AQ105" s="28"/>
      <c r="AR105" s="28"/>
      <c r="AS105" s="28"/>
      <c r="AT105" s="34">
        <v>4</v>
      </c>
      <c r="AU105" s="23"/>
      <c r="AV105" s="10">
        <f t="shared" si="69"/>
        <v>0</v>
      </c>
      <c r="AW105" s="5"/>
      <c r="AX105" s="5"/>
      <c r="AY105" s="5"/>
      <c r="AZ105" s="5"/>
    </row>
    <row r="106" spans="2:52" x14ac:dyDescent="0.25">
      <c r="B106" s="11" t="s">
        <v>13</v>
      </c>
      <c r="C106" s="12" t="s">
        <v>16</v>
      </c>
      <c r="D106" s="28"/>
      <c r="E106" s="28"/>
      <c r="F106" s="28"/>
      <c r="G106" s="34"/>
      <c r="H106" s="23"/>
      <c r="I106" s="10">
        <f t="shared" si="66"/>
        <v>0</v>
      </c>
      <c r="J106" s="5"/>
      <c r="K106" s="5"/>
      <c r="L106" s="5"/>
      <c r="M106" s="5"/>
      <c r="O106" s="11" t="s">
        <v>13</v>
      </c>
      <c r="P106" s="12" t="s">
        <v>16</v>
      </c>
      <c r="Q106" s="28"/>
      <c r="R106" s="28"/>
      <c r="S106" s="28"/>
      <c r="T106" s="34"/>
      <c r="U106" s="23"/>
      <c r="V106" s="10">
        <f t="shared" si="67"/>
        <v>0</v>
      </c>
      <c r="W106" s="5"/>
      <c r="X106" s="5"/>
      <c r="Y106" s="5"/>
      <c r="Z106" s="5"/>
      <c r="AB106" s="11" t="s">
        <v>13</v>
      </c>
      <c r="AC106" s="12" t="s">
        <v>16</v>
      </c>
      <c r="AD106" s="28"/>
      <c r="AE106" s="28"/>
      <c r="AF106" s="28"/>
      <c r="AG106" s="171">
        <f>SUM(AG105)/10</f>
        <v>0.4</v>
      </c>
      <c r="AH106" s="23"/>
      <c r="AI106" s="10">
        <f t="shared" si="68"/>
        <v>0</v>
      </c>
      <c r="AJ106" s="5"/>
      <c r="AK106" s="5"/>
      <c r="AL106" s="5"/>
      <c r="AM106" s="5"/>
      <c r="AO106" s="11" t="s">
        <v>13</v>
      </c>
      <c r="AP106" s="12" t="s">
        <v>16</v>
      </c>
      <c r="AQ106" s="28"/>
      <c r="AR106" s="28"/>
      <c r="AS106" s="28"/>
      <c r="AT106" s="171">
        <f>SUM(AT105)/7</f>
        <v>0.5714285714285714</v>
      </c>
      <c r="AU106" s="23"/>
      <c r="AV106" s="10">
        <f t="shared" si="69"/>
        <v>0</v>
      </c>
      <c r="AW106" s="5"/>
      <c r="AX106" s="5"/>
      <c r="AY106" s="5"/>
      <c r="AZ106" s="5"/>
    </row>
    <row r="107" spans="2:52" x14ac:dyDescent="0.25">
      <c r="B107" s="11" t="s">
        <v>21</v>
      </c>
      <c r="C107" s="12" t="s">
        <v>14</v>
      </c>
      <c r="D107" s="28"/>
      <c r="E107" s="28"/>
      <c r="F107" s="28"/>
      <c r="G107" s="22">
        <f>SUM(G98:G101)</f>
        <v>4.0633333333333335</v>
      </c>
      <c r="H107" s="15">
        <v>37.42</v>
      </c>
      <c r="I107" s="10">
        <f t="shared" si="66"/>
        <v>152.04993333333334</v>
      </c>
      <c r="J107" s="5"/>
      <c r="K107" s="5">
        <f>SUM(G107)*I91</f>
        <v>4.0633333333333335</v>
      </c>
      <c r="L107" s="5"/>
      <c r="M107" s="5"/>
      <c r="O107" s="11" t="s">
        <v>21</v>
      </c>
      <c r="P107" s="12" t="s">
        <v>14</v>
      </c>
      <c r="Q107" s="28"/>
      <c r="R107" s="28"/>
      <c r="S107" s="28"/>
      <c r="T107" s="22">
        <f>SUM(T98:T101)</f>
        <v>4.0633333333333335</v>
      </c>
      <c r="U107" s="15">
        <v>37.42</v>
      </c>
      <c r="V107" s="10">
        <f t="shared" si="67"/>
        <v>152.04993333333334</v>
      </c>
      <c r="W107" s="5"/>
      <c r="X107" s="5">
        <f>SUM(T107)*V91</f>
        <v>4.0633333333333335</v>
      </c>
      <c r="Y107" s="5"/>
      <c r="Z107" s="5"/>
      <c r="AB107" s="11" t="s">
        <v>21</v>
      </c>
      <c r="AC107" s="12" t="s">
        <v>14</v>
      </c>
      <c r="AD107" s="28"/>
      <c r="AE107" s="28"/>
      <c r="AF107" s="28"/>
      <c r="AG107" s="22">
        <f>SUM(AG98:AG101)</f>
        <v>4.0633333333333335</v>
      </c>
      <c r="AH107" s="15">
        <v>37.42</v>
      </c>
      <c r="AI107" s="10">
        <f t="shared" si="68"/>
        <v>152.04993333333334</v>
      </c>
      <c r="AJ107" s="5"/>
      <c r="AK107" s="5">
        <f>SUM(AG107)*AI91</f>
        <v>4.0633333333333335</v>
      </c>
      <c r="AL107" s="5"/>
      <c r="AM107" s="5"/>
      <c r="AO107" s="11" t="s">
        <v>21</v>
      </c>
      <c r="AP107" s="12" t="s">
        <v>14</v>
      </c>
      <c r="AQ107" s="28"/>
      <c r="AR107" s="28"/>
      <c r="AS107" s="28"/>
      <c r="AT107" s="22">
        <f>SUM(AT98:AT101)</f>
        <v>4.0633333333333335</v>
      </c>
      <c r="AU107" s="15">
        <v>37.42</v>
      </c>
      <c r="AV107" s="10">
        <f t="shared" si="69"/>
        <v>152.04993333333334</v>
      </c>
      <c r="AW107" s="5"/>
      <c r="AX107" s="5">
        <f>SUM(AT107)*AV91</f>
        <v>4.0633333333333335</v>
      </c>
      <c r="AY107" s="5"/>
      <c r="AZ107" s="5"/>
    </row>
    <row r="108" spans="2:52" x14ac:dyDescent="0.25">
      <c r="B108" s="11" t="s">
        <v>21</v>
      </c>
      <c r="C108" s="12" t="s">
        <v>15</v>
      </c>
      <c r="D108" s="28"/>
      <c r="E108" s="28"/>
      <c r="F108" s="28"/>
      <c r="G108" s="22">
        <f>SUM(G102:G104)</f>
        <v>3</v>
      </c>
      <c r="H108" s="15">
        <v>37.42</v>
      </c>
      <c r="I108" s="10">
        <f t="shared" si="66"/>
        <v>112.26</v>
      </c>
      <c r="J108" s="5"/>
      <c r="K108" s="5"/>
      <c r="L108" s="5">
        <f>SUM(G108)*I91</f>
        <v>3</v>
      </c>
      <c r="M108" s="5"/>
      <c r="O108" s="11" t="s">
        <v>21</v>
      </c>
      <c r="P108" s="12" t="s">
        <v>15</v>
      </c>
      <c r="Q108" s="28"/>
      <c r="R108" s="28"/>
      <c r="S108" s="28"/>
      <c r="T108" s="22">
        <f>SUM(T102:T104)</f>
        <v>3</v>
      </c>
      <c r="U108" s="15">
        <v>37.42</v>
      </c>
      <c r="V108" s="10">
        <f t="shared" si="67"/>
        <v>112.26</v>
      </c>
      <c r="W108" s="5"/>
      <c r="X108" s="5"/>
      <c r="Y108" s="5">
        <f>SUM(T108)*V91</f>
        <v>3</v>
      </c>
      <c r="Z108" s="5"/>
      <c r="AB108" s="11" t="s">
        <v>21</v>
      </c>
      <c r="AC108" s="12" t="s">
        <v>15</v>
      </c>
      <c r="AD108" s="28"/>
      <c r="AE108" s="28"/>
      <c r="AF108" s="28"/>
      <c r="AG108" s="22">
        <f>SUM(AG102:AG104)</f>
        <v>3</v>
      </c>
      <c r="AH108" s="15">
        <v>37.42</v>
      </c>
      <c r="AI108" s="10">
        <f t="shared" si="68"/>
        <v>112.26</v>
      </c>
      <c r="AJ108" s="5"/>
      <c r="AK108" s="5"/>
      <c r="AL108" s="5">
        <f>SUM(AG108)*AI91</f>
        <v>3</v>
      </c>
      <c r="AM108" s="5"/>
      <c r="AO108" s="11" t="s">
        <v>21</v>
      </c>
      <c r="AP108" s="12" t="s">
        <v>15</v>
      </c>
      <c r="AQ108" s="28"/>
      <c r="AR108" s="28"/>
      <c r="AS108" s="28"/>
      <c r="AT108" s="22">
        <f>SUM(AT102:AT104)</f>
        <v>3</v>
      </c>
      <c r="AU108" s="15">
        <v>37.42</v>
      </c>
      <c r="AV108" s="10">
        <f t="shared" si="69"/>
        <v>112.26</v>
      </c>
      <c r="AW108" s="5"/>
      <c r="AX108" s="5"/>
      <c r="AY108" s="5">
        <f>SUM(AT108)*AV91</f>
        <v>3</v>
      </c>
      <c r="AZ108" s="5"/>
    </row>
    <row r="109" spans="2:52" x14ac:dyDescent="0.25">
      <c r="B109" s="11" t="s">
        <v>21</v>
      </c>
      <c r="C109" s="12" t="s">
        <v>16</v>
      </c>
      <c r="D109" s="28"/>
      <c r="E109" s="28"/>
      <c r="F109" s="28"/>
      <c r="G109" s="22">
        <f>SUM(G105:G106)</f>
        <v>4</v>
      </c>
      <c r="H109" s="15">
        <v>37.42</v>
      </c>
      <c r="I109" s="10">
        <f t="shared" si="66"/>
        <v>149.68</v>
      </c>
      <c r="J109" s="5"/>
      <c r="K109" s="5"/>
      <c r="L109" s="5"/>
      <c r="M109" s="5">
        <f>SUM(G109)*I91</f>
        <v>4</v>
      </c>
      <c r="O109" s="11" t="s">
        <v>21</v>
      </c>
      <c r="P109" s="12" t="s">
        <v>16</v>
      </c>
      <c r="Q109" s="28"/>
      <c r="R109" s="28"/>
      <c r="S109" s="28"/>
      <c r="T109" s="22">
        <f>SUM(T105:T106)</f>
        <v>4</v>
      </c>
      <c r="U109" s="15">
        <v>37.42</v>
      </c>
      <c r="V109" s="10">
        <f t="shared" si="67"/>
        <v>149.68</v>
      </c>
      <c r="W109" s="5"/>
      <c r="X109" s="5"/>
      <c r="Y109" s="5"/>
      <c r="Z109" s="5">
        <f>SUM(T109)*V91</f>
        <v>4</v>
      </c>
      <c r="AB109" s="11" t="s">
        <v>21</v>
      </c>
      <c r="AC109" s="12" t="s">
        <v>16</v>
      </c>
      <c r="AD109" s="28"/>
      <c r="AE109" s="28"/>
      <c r="AF109" s="28"/>
      <c r="AG109" s="22">
        <f>SUM(AG105:AG106)</f>
        <v>4.4000000000000004</v>
      </c>
      <c r="AH109" s="15">
        <v>37.42</v>
      </c>
      <c r="AI109" s="10">
        <f t="shared" si="68"/>
        <v>164.64800000000002</v>
      </c>
      <c r="AJ109" s="5"/>
      <c r="AK109" s="5"/>
      <c r="AL109" s="5"/>
      <c r="AM109" s="5">
        <f>SUM(AG109)*AI91</f>
        <v>4.4000000000000004</v>
      </c>
      <c r="AO109" s="11" t="s">
        <v>21</v>
      </c>
      <c r="AP109" s="12" t="s">
        <v>16</v>
      </c>
      <c r="AQ109" s="28"/>
      <c r="AR109" s="28"/>
      <c r="AS109" s="28"/>
      <c r="AT109" s="22">
        <f>SUM(AT105:AT106)</f>
        <v>4.5714285714285712</v>
      </c>
      <c r="AU109" s="15">
        <v>37.42</v>
      </c>
      <c r="AV109" s="10">
        <f t="shared" si="69"/>
        <v>171.06285714285715</v>
      </c>
      <c r="AW109" s="5"/>
      <c r="AX109" s="5"/>
      <c r="AY109" s="5"/>
      <c r="AZ109" s="5">
        <f>SUM(AT109)*AV91</f>
        <v>4.5714285714285712</v>
      </c>
    </row>
    <row r="110" spans="2:52" x14ac:dyDescent="0.25">
      <c r="B110" s="11" t="s">
        <v>13</v>
      </c>
      <c r="C110" s="12" t="s">
        <v>17</v>
      </c>
      <c r="D110" s="28"/>
      <c r="E110" s="28"/>
      <c r="F110" s="28"/>
      <c r="G110" s="34">
        <v>0.25</v>
      </c>
      <c r="H110" s="15">
        <v>37.42</v>
      </c>
      <c r="I110" s="10">
        <f t="shared" si="66"/>
        <v>9.3550000000000004</v>
      </c>
      <c r="J110" s="5"/>
      <c r="K110" s="5"/>
      <c r="L110" s="5">
        <f>SUM(G110)*I91</f>
        <v>0.25</v>
      </c>
      <c r="M110" s="5"/>
      <c r="O110" s="11" t="s">
        <v>13</v>
      </c>
      <c r="P110" s="12" t="s">
        <v>17</v>
      </c>
      <c r="Q110" s="28"/>
      <c r="R110" s="28"/>
      <c r="S110" s="28"/>
      <c r="T110" s="34">
        <v>0.25</v>
      </c>
      <c r="U110" s="15">
        <v>37.42</v>
      </c>
      <c r="V110" s="10">
        <f t="shared" si="67"/>
        <v>9.3550000000000004</v>
      </c>
      <c r="W110" s="5"/>
      <c r="X110" s="5"/>
      <c r="Y110" s="5">
        <f>SUM(T110)*V91</f>
        <v>0.25</v>
      </c>
      <c r="Z110" s="5"/>
      <c r="AB110" s="11" t="s">
        <v>13</v>
      </c>
      <c r="AC110" s="12" t="s">
        <v>17</v>
      </c>
      <c r="AD110" s="28"/>
      <c r="AE110" s="28"/>
      <c r="AF110" s="28"/>
      <c r="AG110" s="34">
        <v>0.25</v>
      </c>
      <c r="AH110" s="15">
        <v>37.42</v>
      </c>
      <c r="AI110" s="10">
        <f t="shared" si="68"/>
        <v>9.3550000000000004</v>
      </c>
      <c r="AJ110" s="5"/>
      <c r="AK110" s="5"/>
      <c r="AL110" s="5">
        <f>SUM(AG110)*AI91</f>
        <v>0.25</v>
      </c>
      <c r="AM110" s="5"/>
      <c r="AO110" s="11" t="s">
        <v>13</v>
      </c>
      <c r="AP110" s="12" t="s">
        <v>17</v>
      </c>
      <c r="AQ110" s="28"/>
      <c r="AR110" s="28"/>
      <c r="AS110" s="28"/>
      <c r="AT110" s="34">
        <v>0.25</v>
      </c>
      <c r="AU110" s="15">
        <v>37.42</v>
      </c>
      <c r="AV110" s="10">
        <f t="shared" si="69"/>
        <v>9.3550000000000004</v>
      </c>
      <c r="AW110" s="5"/>
      <c r="AX110" s="5"/>
      <c r="AY110" s="5">
        <f>SUM(AT110)*AV91</f>
        <v>0.25</v>
      </c>
      <c r="AZ110" s="5"/>
    </row>
    <row r="111" spans="2:52" x14ac:dyDescent="0.25">
      <c r="B111" s="11" t="s">
        <v>12</v>
      </c>
      <c r="C111" s="12"/>
      <c r="D111" s="28"/>
      <c r="E111" s="28"/>
      <c r="F111" s="28"/>
      <c r="G111" s="10"/>
      <c r="H111" s="15">
        <v>37.42</v>
      </c>
      <c r="I111" s="10">
        <f t="shared" si="66"/>
        <v>0</v>
      </c>
      <c r="J111" s="5"/>
      <c r="K111" s="5"/>
      <c r="L111" s="5"/>
      <c r="M111" s="5"/>
      <c r="O111" s="11" t="s">
        <v>12</v>
      </c>
      <c r="P111" s="12"/>
      <c r="Q111" s="28"/>
      <c r="R111" s="28"/>
      <c r="S111" s="28"/>
      <c r="T111" s="10"/>
      <c r="U111" s="15">
        <v>37.42</v>
      </c>
      <c r="V111" s="10">
        <f t="shared" si="67"/>
        <v>0</v>
      </c>
      <c r="W111" s="5"/>
      <c r="X111" s="5"/>
      <c r="Y111" s="5"/>
      <c r="Z111" s="5"/>
      <c r="AB111" s="11" t="s">
        <v>12</v>
      </c>
      <c r="AC111" s="12"/>
      <c r="AD111" s="28"/>
      <c r="AE111" s="28"/>
      <c r="AF111" s="28"/>
      <c r="AG111" s="10"/>
      <c r="AH111" s="15">
        <v>37.42</v>
      </c>
      <c r="AI111" s="10">
        <f t="shared" si="68"/>
        <v>0</v>
      </c>
      <c r="AJ111" s="5"/>
      <c r="AK111" s="5"/>
      <c r="AL111" s="5"/>
      <c r="AM111" s="5"/>
      <c r="AO111" s="11" t="s">
        <v>12</v>
      </c>
      <c r="AP111" s="12"/>
      <c r="AQ111" s="28"/>
      <c r="AR111" s="28"/>
      <c r="AS111" s="28"/>
      <c r="AT111" s="10"/>
      <c r="AU111" s="15">
        <v>37.42</v>
      </c>
      <c r="AV111" s="10">
        <f t="shared" si="69"/>
        <v>0</v>
      </c>
      <c r="AW111" s="5"/>
      <c r="AX111" s="5"/>
      <c r="AY111" s="5"/>
      <c r="AZ111" s="5"/>
    </row>
    <row r="112" spans="2:52" x14ac:dyDescent="0.25">
      <c r="B112" s="11" t="s">
        <v>11</v>
      </c>
      <c r="C112" s="12"/>
      <c r="D112" s="28"/>
      <c r="E112" s="28"/>
      <c r="F112" s="28"/>
      <c r="G112" s="10">
        <v>1</v>
      </c>
      <c r="H112" s="15">
        <f>SUM(I93:I111)*0.01</f>
        <v>10.688042833333334</v>
      </c>
      <c r="I112" s="10">
        <f>SUM(G112*H112)</f>
        <v>10.688042833333334</v>
      </c>
      <c r="J112" s="5"/>
      <c r="K112" s="5"/>
      <c r="L112" s="5"/>
      <c r="M112" s="5"/>
      <c r="O112" s="11" t="s">
        <v>11</v>
      </c>
      <c r="P112" s="12"/>
      <c r="Q112" s="28"/>
      <c r="R112" s="28"/>
      <c r="S112" s="28"/>
      <c r="T112" s="10">
        <v>1</v>
      </c>
      <c r="U112" s="15">
        <f>SUM(V93:V111)*0.01</f>
        <v>9.9548472333333358</v>
      </c>
      <c r="V112" s="10">
        <f>SUM(T112*U112)</f>
        <v>9.9548472333333358</v>
      </c>
      <c r="W112" s="5"/>
      <c r="X112" s="5"/>
      <c r="Y112" s="5"/>
      <c r="Z112" s="5"/>
      <c r="AB112" s="11" t="s">
        <v>11</v>
      </c>
      <c r="AC112" s="12"/>
      <c r="AD112" s="28"/>
      <c r="AE112" s="28"/>
      <c r="AF112" s="28"/>
      <c r="AG112" s="10">
        <v>1</v>
      </c>
      <c r="AH112" s="15">
        <f>SUM(AI93:AI111)*0.01</f>
        <v>10.251293233333334</v>
      </c>
      <c r="AI112" s="10">
        <f>SUM(AG112*AH112)</f>
        <v>10.251293233333334</v>
      </c>
      <c r="AJ112" s="5"/>
      <c r="AK112" s="5"/>
      <c r="AL112" s="5"/>
      <c r="AM112" s="5"/>
      <c r="AO112" s="11" t="s">
        <v>11</v>
      </c>
      <c r="AP112" s="12"/>
      <c r="AQ112" s="28"/>
      <c r="AR112" s="28"/>
      <c r="AS112" s="28"/>
      <c r="AT112" s="10">
        <v>1</v>
      </c>
      <c r="AU112" s="15">
        <f>SUM(AV93:AV111)*0.01</f>
        <v>10.364363804761906</v>
      </c>
      <c r="AV112" s="10">
        <f>SUM(AT112*AU112)</f>
        <v>10.364363804761906</v>
      </c>
      <c r="AW112" s="5"/>
      <c r="AX112" s="5"/>
      <c r="AY112" s="5"/>
      <c r="AZ112" s="5"/>
    </row>
    <row r="113" spans="1:52" s="2" customFormat="1" x14ac:dyDescent="0.25">
      <c r="B113" s="8" t="s">
        <v>10</v>
      </c>
      <c r="D113" s="27"/>
      <c r="E113" s="27"/>
      <c r="F113" s="27"/>
      <c r="G113" s="6">
        <f>SUM(G107:G110)</f>
        <v>11.313333333333333</v>
      </c>
      <c r="H113" s="14"/>
      <c r="I113" s="6">
        <f>SUM(I93:I112)</f>
        <v>1079.4923261666668</v>
      </c>
      <c r="J113" s="6">
        <f>SUM(I113)*I91</f>
        <v>1079.4923261666668</v>
      </c>
      <c r="K113" s="6">
        <f>SUM(K107:K112)</f>
        <v>4.0633333333333335</v>
      </c>
      <c r="L113" s="6">
        <f>SUM(L107:L112)</f>
        <v>3.25</v>
      </c>
      <c r="M113" s="6">
        <f>SUM(M107:M112)</f>
        <v>4</v>
      </c>
      <c r="O113" s="8" t="s">
        <v>10</v>
      </c>
      <c r="Q113" s="27"/>
      <c r="R113" s="27"/>
      <c r="S113" s="27"/>
      <c r="T113" s="6">
        <f>SUM(T107:T110)</f>
        <v>11.313333333333333</v>
      </c>
      <c r="U113" s="14"/>
      <c r="V113" s="6">
        <f>SUM(V93:V112)</f>
        <v>1005.4395705666668</v>
      </c>
      <c r="W113" s="6">
        <f>SUM(V113)*V91</f>
        <v>1005.4395705666668</v>
      </c>
      <c r="X113" s="6"/>
      <c r="Y113" s="6"/>
      <c r="Z113" s="6"/>
      <c r="AB113" s="8" t="s">
        <v>10</v>
      </c>
      <c r="AD113" s="27"/>
      <c r="AE113" s="27"/>
      <c r="AF113" s="27"/>
      <c r="AG113" s="6">
        <f>SUM(AG107:AG110)</f>
        <v>11.713333333333335</v>
      </c>
      <c r="AH113" s="14"/>
      <c r="AI113" s="6">
        <f>SUM(AI93:AI112)</f>
        <v>1035.3806165666667</v>
      </c>
      <c r="AJ113" s="6">
        <f>SUM(AI113)*AI91</f>
        <v>1035.3806165666667</v>
      </c>
      <c r="AK113" s="6"/>
      <c r="AL113" s="6"/>
      <c r="AM113" s="6"/>
      <c r="AO113" s="8" t="s">
        <v>10</v>
      </c>
      <c r="AQ113" s="27"/>
      <c r="AR113" s="27"/>
      <c r="AS113" s="27"/>
      <c r="AT113" s="6">
        <f>SUM(AT107:AT110)</f>
        <v>11.884761904761906</v>
      </c>
      <c r="AU113" s="14"/>
      <c r="AV113" s="6">
        <f>SUM(AV93:AV112)</f>
        <v>1046.8007442809526</v>
      </c>
      <c r="AW113" s="6">
        <f>SUM(AV113)*AV91</f>
        <v>1046.8007442809526</v>
      </c>
      <c r="AX113" s="6"/>
      <c r="AY113" s="6"/>
      <c r="AZ113" s="6"/>
    </row>
    <row r="114" spans="1:52" ht="15.6" x14ac:dyDescent="0.3">
      <c r="A114" s="3" t="s">
        <v>9</v>
      </c>
      <c r="B114" s="86" t="s">
        <v>243</v>
      </c>
      <c r="C114" s="12" t="s">
        <v>865</v>
      </c>
      <c r="D114" s="26">
        <v>0.91</v>
      </c>
      <c r="E114" s="26">
        <v>2.2999999999999998</v>
      </c>
      <c r="F114" s="68">
        <v>0.125</v>
      </c>
      <c r="G114" s="5"/>
      <c r="H114" s="13" t="s">
        <v>22</v>
      </c>
      <c r="I114" s="24">
        <v>3</v>
      </c>
      <c r="J114" s="5"/>
      <c r="K114" s="5"/>
      <c r="L114" s="5"/>
      <c r="M114" s="5"/>
      <c r="N114" s="3" t="s">
        <v>9</v>
      </c>
      <c r="O114" s="86" t="s">
        <v>243</v>
      </c>
      <c r="P114" s="12" t="s">
        <v>865</v>
      </c>
      <c r="Q114" s="26">
        <v>0.91</v>
      </c>
      <c r="R114" s="26">
        <v>2.2999999999999998</v>
      </c>
      <c r="S114" s="68">
        <v>0.125</v>
      </c>
      <c r="T114" s="5"/>
      <c r="U114" s="13" t="s">
        <v>22</v>
      </c>
      <c r="V114" s="24">
        <v>3</v>
      </c>
      <c r="W114" s="5"/>
      <c r="X114" s="5"/>
      <c r="Y114" s="5"/>
      <c r="Z114" s="5"/>
      <c r="AA114" s="3" t="s">
        <v>9</v>
      </c>
      <c r="AB114" s="86" t="s">
        <v>243</v>
      </c>
      <c r="AC114" s="12" t="s">
        <v>865</v>
      </c>
      <c r="AD114" s="26">
        <v>0.91</v>
      </c>
      <c r="AE114" s="26">
        <v>2.2999999999999998</v>
      </c>
      <c r="AF114" s="68">
        <v>0.125</v>
      </c>
      <c r="AG114" s="5"/>
      <c r="AH114" s="13" t="s">
        <v>22</v>
      </c>
      <c r="AI114" s="24">
        <v>3</v>
      </c>
      <c r="AJ114" s="5"/>
      <c r="AK114" s="5"/>
      <c r="AL114" s="5"/>
      <c r="AM114" s="5"/>
      <c r="AN114" s="3" t="s">
        <v>9</v>
      </c>
      <c r="AO114" s="86" t="s">
        <v>243</v>
      </c>
      <c r="AP114" s="12" t="s">
        <v>865</v>
      </c>
      <c r="AQ114" s="26">
        <v>0.91</v>
      </c>
      <c r="AR114" s="26">
        <v>2.2999999999999998</v>
      </c>
      <c r="AS114" s="68">
        <v>0.125</v>
      </c>
      <c r="AT114" s="5"/>
      <c r="AU114" s="13" t="s">
        <v>22</v>
      </c>
      <c r="AV114" s="24">
        <v>3</v>
      </c>
      <c r="AW114" s="5"/>
      <c r="AX114" s="5"/>
      <c r="AY114" s="5"/>
      <c r="AZ114" s="5"/>
    </row>
    <row r="115" spans="1:52" s="2" customFormat="1" x14ac:dyDescent="0.25">
      <c r="A115" s="66"/>
      <c r="B115" s="8" t="s">
        <v>3</v>
      </c>
      <c r="C115" s="2" t="s">
        <v>4</v>
      </c>
      <c r="D115" s="27" t="s">
        <v>5</v>
      </c>
      <c r="E115" s="27" t="s">
        <v>5</v>
      </c>
      <c r="F115" s="27" t="s">
        <v>23</v>
      </c>
      <c r="G115" s="6" t="s">
        <v>6</v>
      </c>
      <c r="H115" s="14" t="s">
        <v>7</v>
      </c>
      <c r="I115" s="6" t="s">
        <v>8</v>
      </c>
      <c r="J115" s="6"/>
      <c r="K115" s="6" t="s">
        <v>18</v>
      </c>
      <c r="L115" s="6" t="s">
        <v>19</v>
      </c>
      <c r="M115" s="6" t="s">
        <v>20</v>
      </c>
      <c r="N115" s="66"/>
      <c r="O115" s="8" t="s">
        <v>3</v>
      </c>
      <c r="P115" s="2" t="s">
        <v>4</v>
      </c>
      <c r="Q115" s="27" t="s">
        <v>5</v>
      </c>
      <c r="R115" s="27" t="s">
        <v>5</v>
      </c>
      <c r="S115" s="27" t="s">
        <v>23</v>
      </c>
      <c r="T115" s="6" t="s">
        <v>6</v>
      </c>
      <c r="U115" s="14" t="s">
        <v>7</v>
      </c>
      <c r="V115" s="6" t="s">
        <v>8</v>
      </c>
      <c r="W115" s="6"/>
      <c r="X115" s="6" t="s">
        <v>18</v>
      </c>
      <c r="Y115" s="6" t="s">
        <v>19</v>
      </c>
      <c r="Z115" s="6" t="s">
        <v>20</v>
      </c>
      <c r="AA115" s="66"/>
      <c r="AB115" s="8" t="s">
        <v>3</v>
      </c>
      <c r="AC115" s="2" t="s">
        <v>4</v>
      </c>
      <c r="AD115" s="27" t="s">
        <v>5</v>
      </c>
      <c r="AE115" s="27" t="s">
        <v>5</v>
      </c>
      <c r="AF115" s="27" t="s">
        <v>23</v>
      </c>
      <c r="AG115" s="6" t="s">
        <v>6</v>
      </c>
      <c r="AH115" s="14" t="s">
        <v>7</v>
      </c>
      <c r="AI115" s="6" t="s">
        <v>8</v>
      </c>
      <c r="AJ115" s="6"/>
      <c r="AK115" s="6" t="s">
        <v>18</v>
      </c>
      <c r="AL115" s="6" t="s">
        <v>19</v>
      </c>
      <c r="AM115" s="6" t="s">
        <v>20</v>
      </c>
      <c r="AN115" s="66"/>
      <c r="AO115" s="8" t="s">
        <v>3</v>
      </c>
      <c r="AP115" s="2" t="s">
        <v>4</v>
      </c>
      <c r="AQ115" s="27" t="s">
        <v>5</v>
      </c>
      <c r="AR115" s="27" t="s">
        <v>5</v>
      </c>
      <c r="AS115" s="27" t="s">
        <v>23</v>
      </c>
      <c r="AT115" s="6" t="s">
        <v>6</v>
      </c>
      <c r="AU115" s="14" t="s">
        <v>7</v>
      </c>
      <c r="AV115" s="6" t="s">
        <v>8</v>
      </c>
      <c r="AW115" s="6"/>
      <c r="AX115" s="6" t="s">
        <v>18</v>
      </c>
      <c r="AY115" s="6" t="s">
        <v>19</v>
      </c>
      <c r="AZ115" s="6" t="s">
        <v>20</v>
      </c>
    </row>
    <row r="116" spans="1:52" x14ac:dyDescent="0.25">
      <c r="A116" s="30" t="s">
        <v>24</v>
      </c>
      <c r="B116" s="11" t="s">
        <v>63</v>
      </c>
      <c r="C116" s="12" t="s">
        <v>246</v>
      </c>
      <c r="D116" s="28">
        <v>0.15</v>
      </c>
      <c r="E116" s="28">
        <v>0.05</v>
      </c>
      <c r="F116" s="28">
        <f t="shared" ref="F116:F118" si="70">SUM(D116*E116)</f>
        <v>7.4999999999999997E-3</v>
      </c>
      <c r="G116" s="10">
        <f>SUM(D114+E114+E114+0.4)</f>
        <v>5.91</v>
      </c>
      <c r="H116" s="15">
        <v>5398</v>
      </c>
      <c r="I116" s="10">
        <f t="shared" ref="I116:I118" si="71">SUM(F116*G116)*H116</f>
        <v>239.26634999999999</v>
      </c>
      <c r="J116" s="5"/>
      <c r="K116" s="5"/>
      <c r="L116" s="5"/>
      <c r="M116" s="5"/>
      <c r="N116" s="30" t="s">
        <v>24</v>
      </c>
      <c r="O116" s="11" t="s">
        <v>63</v>
      </c>
      <c r="P116" s="12" t="s">
        <v>246</v>
      </c>
      <c r="Q116" s="28">
        <v>0.15</v>
      </c>
      <c r="R116" s="235">
        <v>3.7999999999999999E-2</v>
      </c>
      <c r="S116" s="28">
        <f t="shared" ref="S116" si="72">SUM(Q116*R116)</f>
        <v>5.6999999999999993E-3</v>
      </c>
      <c r="T116" s="10">
        <f>SUM(Q114+R114+R114+0.4)</f>
        <v>5.91</v>
      </c>
      <c r="U116" s="236">
        <v>5306</v>
      </c>
      <c r="V116" s="10">
        <f t="shared" ref="V116:V118" si="73">SUM(S116*T116)*U116</f>
        <v>178.74322199999997</v>
      </c>
      <c r="W116" s="5"/>
      <c r="X116" s="5"/>
      <c r="Y116" s="5"/>
      <c r="Z116" s="5"/>
      <c r="AA116" s="30" t="s">
        <v>24</v>
      </c>
      <c r="AB116" s="11" t="s">
        <v>63</v>
      </c>
      <c r="AC116" s="12" t="s">
        <v>246</v>
      </c>
      <c r="AD116" s="28">
        <v>0.15</v>
      </c>
      <c r="AE116" s="235">
        <v>3.7999999999999999E-2</v>
      </c>
      <c r="AF116" s="28">
        <f t="shared" ref="AF116:AF118" si="74">SUM(AD116*AE116)</f>
        <v>5.6999999999999993E-3</v>
      </c>
      <c r="AG116" s="10">
        <f>SUM(AD114+AE114+AE114+0.4)</f>
        <v>5.91</v>
      </c>
      <c r="AH116" s="236">
        <v>5306</v>
      </c>
      <c r="AI116" s="10">
        <f t="shared" ref="AI116:AI118" si="75">SUM(AF116*AG116)*AH116</f>
        <v>178.74322199999997</v>
      </c>
      <c r="AJ116" s="5"/>
      <c r="AK116" s="5"/>
      <c r="AL116" s="5"/>
      <c r="AM116" s="5"/>
      <c r="AN116" s="30" t="s">
        <v>24</v>
      </c>
      <c r="AO116" s="11" t="s">
        <v>63</v>
      </c>
      <c r="AP116" s="234" t="s">
        <v>1648</v>
      </c>
      <c r="AQ116" s="28">
        <v>0.15</v>
      </c>
      <c r="AR116" s="28">
        <v>3.7999999999999999E-2</v>
      </c>
      <c r="AS116" s="28">
        <f t="shared" ref="AS116:AS117" si="76">SUM(AQ116*AR116)</f>
        <v>5.6999999999999993E-3</v>
      </c>
      <c r="AT116" s="10">
        <f>SUM(AQ114+AR114+AR114+0.4)</f>
        <v>5.91</v>
      </c>
      <c r="AU116" s="236">
        <v>3828</v>
      </c>
      <c r="AV116" s="10">
        <f t="shared" ref="AV116:AV118" si="77">SUM(AS116*AT116)*AU116</f>
        <v>128.95383599999997</v>
      </c>
      <c r="AW116" s="5"/>
      <c r="AX116" s="5"/>
      <c r="AY116" s="5"/>
      <c r="AZ116" s="5"/>
    </row>
    <row r="117" spans="1:52" x14ac:dyDescent="0.25">
      <c r="A117" s="30" t="s">
        <v>24</v>
      </c>
      <c r="B117" s="11" t="s">
        <v>245</v>
      </c>
      <c r="C117" s="12" t="s">
        <v>246</v>
      </c>
      <c r="D117" s="28">
        <v>0.05</v>
      </c>
      <c r="E117" s="28">
        <v>2.5000000000000001E-2</v>
      </c>
      <c r="F117" s="28">
        <f t="shared" si="70"/>
        <v>1.2500000000000002E-3</v>
      </c>
      <c r="G117" s="10">
        <f>SUM(G116)</f>
        <v>5.91</v>
      </c>
      <c r="H117" s="15">
        <v>4566</v>
      </c>
      <c r="I117" s="10">
        <f t="shared" si="71"/>
        <v>33.731325000000005</v>
      </c>
      <c r="J117" s="5"/>
      <c r="K117" s="5"/>
      <c r="L117" s="5"/>
      <c r="M117" s="5"/>
      <c r="N117" s="30" t="s">
        <v>24</v>
      </c>
      <c r="O117" s="11" t="s">
        <v>245</v>
      </c>
      <c r="P117" s="12" t="s">
        <v>246</v>
      </c>
      <c r="Q117" s="28">
        <v>0.05</v>
      </c>
      <c r="R117" s="28">
        <v>2.5000000000000001E-2</v>
      </c>
      <c r="S117" s="28">
        <f t="shared" ref="S117:S118" si="78">SUM(Q117*R117)</f>
        <v>1.2500000000000002E-3</v>
      </c>
      <c r="T117" s="10">
        <f>SUM(T116)</f>
        <v>5.91</v>
      </c>
      <c r="U117" s="15">
        <v>4566</v>
      </c>
      <c r="V117" s="10">
        <f t="shared" si="73"/>
        <v>33.731325000000005</v>
      </c>
      <c r="W117" s="5"/>
      <c r="X117" s="5"/>
      <c r="Y117" s="5"/>
      <c r="Z117" s="5"/>
      <c r="AA117" s="30" t="s">
        <v>24</v>
      </c>
      <c r="AB117" s="11" t="s">
        <v>245</v>
      </c>
      <c r="AC117" s="12" t="s">
        <v>246</v>
      </c>
      <c r="AD117" s="28">
        <v>0.05</v>
      </c>
      <c r="AE117" s="28">
        <v>2.5000000000000001E-2</v>
      </c>
      <c r="AF117" s="28">
        <f t="shared" si="74"/>
        <v>1.2500000000000002E-3</v>
      </c>
      <c r="AG117" s="10">
        <f>SUM(AG116)</f>
        <v>5.91</v>
      </c>
      <c r="AH117" s="15">
        <v>4566</v>
      </c>
      <c r="AI117" s="10">
        <f t="shared" si="75"/>
        <v>33.731325000000005</v>
      </c>
      <c r="AJ117" s="5"/>
      <c r="AK117" s="5"/>
      <c r="AL117" s="5"/>
      <c r="AM117" s="5"/>
      <c r="AN117" s="30" t="s">
        <v>24</v>
      </c>
      <c r="AO117" s="11" t="s">
        <v>245</v>
      </c>
      <c r="AP117" s="234" t="s">
        <v>1648</v>
      </c>
      <c r="AQ117" s="28">
        <v>0.05</v>
      </c>
      <c r="AR117" s="28">
        <v>2.5000000000000001E-2</v>
      </c>
      <c r="AS117" s="28">
        <f t="shared" si="76"/>
        <v>1.2500000000000002E-3</v>
      </c>
      <c r="AT117" s="10">
        <f>SUM(AT116)</f>
        <v>5.91</v>
      </c>
      <c r="AU117" s="236">
        <v>3709</v>
      </c>
      <c r="AV117" s="10">
        <f t="shared" si="77"/>
        <v>27.400237500000006</v>
      </c>
      <c r="AW117" s="5"/>
      <c r="AX117" s="5"/>
      <c r="AY117" s="5"/>
      <c r="AZ117" s="5"/>
    </row>
    <row r="118" spans="1:52" x14ac:dyDescent="0.25">
      <c r="A118" s="30" t="s">
        <v>24</v>
      </c>
      <c r="B118" s="11"/>
      <c r="C118" s="12"/>
      <c r="D118" s="28"/>
      <c r="E118" s="28"/>
      <c r="F118" s="28">
        <f t="shared" si="70"/>
        <v>0</v>
      </c>
      <c r="G118" s="10"/>
      <c r="H118" s="15"/>
      <c r="I118" s="10">
        <f t="shared" si="71"/>
        <v>0</v>
      </c>
      <c r="J118" s="5"/>
      <c r="K118" s="5"/>
      <c r="L118" s="5"/>
      <c r="M118" s="5"/>
      <c r="N118" s="30" t="s">
        <v>24</v>
      </c>
      <c r="O118" s="11"/>
      <c r="P118" s="12"/>
      <c r="Q118" s="28"/>
      <c r="R118" s="28"/>
      <c r="S118" s="28">
        <f t="shared" si="78"/>
        <v>0</v>
      </c>
      <c r="T118" s="10"/>
      <c r="U118" s="15"/>
      <c r="V118" s="10">
        <f t="shared" si="73"/>
        <v>0</v>
      </c>
      <c r="W118" s="5"/>
      <c r="X118" s="5"/>
      <c r="Y118" s="5"/>
      <c r="Z118" s="5"/>
      <c r="AA118" s="30" t="s">
        <v>24</v>
      </c>
      <c r="AB118" s="11"/>
      <c r="AC118" s="12"/>
      <c r="AD118" s="28"/>
      <c r="AE118" s="28"/>
      <c r="AF118" s="28">
        <f t="shared" si="74"/>
        <v>0</v>
      </c>
      <c r="AG118" s="10"/>
      <c r="AH118" s="15"/>
      <c r="AI118" s="10">
        <f t="shared" si="75"/>
        <v>0</v>
      </c>
      <c r="AJ118" s="5"/>
      <c r="AK118" s="5"/>
      <c r="AL118" s="5"/>
      <c r="AM118" s="5"/>
      <c r="AN118" s="30" t="s">
        <v>24</v>
      </c>
      <c r="AO118" s="11"/>
      <c r="AP118" s="12"/>
      <c r="AQ118" s="28"/>
      <c r="AR118" s="28"/>
      <c r="AS118" s="28">
        <f t="shared" ref="AS118" si="79">SUM(AQ118*AR118)</f>
        <v>0</v>
      </c>
      <c r="AT118" s="10"/>
      <c r="AU118" s="15"/>
      <c r="AV118" s="10">
        <f t="shared" si="77"/>
        <v>0</v>
      </c>
      <c r="AW118" s="5"/>
      <c r="AX118" s="5"/>
      <c r="AY118" s="5"/>
      <c r="AZ118" s="5"/>
    </row>
    <row r="119" spans="1:52" x14ac:dyDescent="0.25">
      <c r="A119" s="95"/>
      <c r="B119" s="11" t="s">
        <v>862</v>
      </c>
      <c r="C119" s="12"/>
      <c r="D119" s="28"/>
      <c r="E119" s="28"/>
      <c r="F119" s="28"/>
      <c r="G119" s="10">
        <v>6</v>
      </c>
      <c r="H119" s="15">
        <v>2.5</v>
      </c>
      <c r="I119" s="10">
        <f t="shared" ref="I119:I134" si="80">SUM(G119*H119)</f>
        <v>15</v>
      </c>
      <c r="J119" s="5"/>
      <c r="K119" s="5"/>
      <c r="L119" s="5"/>
      <c r="M119" s="5"/>
      <c r="N119" s="95"/>
      <c r="O119" s="11" t="s">
        <v>862</v>
      </c>
      <c r="P119" s="12"/>
      <c r="Q119" s="28"/>
      <c r="R119" s="28"/>
      <c r="S119" s="28"/>
      <c r="T119" s="10">
        <v>6</v>
      </c>
      <c r="U119" s="15">
        <v>2.5</v>
      </c>
      <c r="V119" s="10">
        <f t="shared" ref="V119:V134" si="81">SUM(T119*U119)</f>
        <v>15</v>
      </c>
      <c r="W119" s="5"/>
      <c r="X119" s="5"/>
      <c r="Y119" s="5"/>
      <c r="Z119" s="5"/>
      <c r="AA119" s="95"/>
      <c r="AB119" s="11" t="s">
        <v>862</v>
      </c>
      <c r="AC119" s="12"/>
      <c r="AD119" s="28"/>
      <c r="AE119" s="28"/>
      <c r="AF119" s="28"/>
      <c r="AG119" s="10">
        <v>6</v>
      </c>
      <c r="AH119" s="15">
        <v>2.5</v>
      </c>
      <c r="AI119" s="10">
        <f t="shared" ref="AI119:AI134" si="82">SUM(AG119*AH119)</f>
        <v>15</v>
      </c>
      <c r="AJ119" s="5"/>
      <c r="AK119" s="5"/>
      <c r="AL119" s="5"/>
      <c r="AM119" s="5"/>
      <c r="AN119" s="95"/>
      <c r="AO119" s="11" t="s">
        <v>862</v>
      </c>
      <c r="AP119" s="12"/>
      <c r="AQ119" s="28"/>
      <c r="AR119" s="28"/>
      <c r="AS119" s="28"/>
      <c r="AT119" s="10">
        <v>6</v>
      </c>
      <c r="AU119" s="15">
        <v>2.5</v>
      </c>
      <c r="AV119" s="10">
        <f t="shared" ref="AV119:AV134" si="83">SUM(AT119*AU119)</f>
        <v>15</v>
      </c>
      <c r="AW119" s="5"/>
      <c r="AX119" s="5"/>
      <c r="AY119" s="5"/>
      <c r="AZ119" s="5"/>
    </row>
    <row r="120" spans="1:52" x14ac:dyDescent="0.25">
      <c r="B120" s="11" t="s">
        <v>27</v>
      </c>
      <c r="C120" s="12"/>
      <c r="D120" s="28"/>
      <c r="E120" s="28"/>
      <c r="F120" s="28"/>
      <c r="G120" s="10">
        <f>SUM(G116)</f>
        <v>5.91</v>
      </c>
      <c r="H120" s="15">
        <f>SUM(D116+D116+E116+E116+D117+D117+E117+E117)*3</f>
        <v>1.65</v>
      </c>
      <c r="I120" s="10">
        <f t="shared" si="80"/>
        <v>9.7515000000000001</v>
      </c>
      <c r="J120" s="5"/>
      <c r="K120" s="5"/>
      <c r="L120" s="5"/>
      <c r="M120" s="5"/>
      <c r="O120" s="11" t="s">
        <v>27</v>
      </c>
      <c r="P120" s="12"/>
      <c r="Q120" s="28"/>
      <c r="R120" s="28"/>
      <c r="S120" s="28"/>
      <c r="T120" s="10">
        <f>SUM(T116)</f>
        <v>5.91</v>
      </c>
      <c r="U120" s="15">
        <f>SUM(Q116+Q116+R116+R116+Q117+Q117+R117+R117)*3</f>
        <v>1.5779999999999998</v>
      </c>
      <c r="V120" s="10">
        <f t="shared" si="81"/>
        <v>9.3259799999999995</v>
      </c>
      <c r="W120" s="5"/>
      <c r="X120" s="5"/>
      <c r="Y120" s="5"/>
      <c r="Z120" s="5"/>
      <c r="AB120" s="11" t="s">
        <v>27</v>
      </c>
      <c r="AC120" s="334" t="s">
        <v>1621</v>
      </c>
      <c r="AD120" s="335"/>
      <c r="AE120" s="335"/>
      <c r="AF120" s="335"/>
      <c r="AG120" s="171">
        <f>SUM(AG117)</f>
        <v>5.91</v>
      </c>
      <c r="AH120" s="171">
        <f>SUM(AD116+AD116+AE116+AE116+AD117+AD117+AE117+AE117)*6</f>
        <v>3.1559999999999997</v>
      </c>
      <c r="AI120" s="10">
        <f t="shared" si="82"/>
        <v>18.651959999999999</v>
      </c>
      <c r="AJ120" s="5"/>
      <c r="AK120" s="5"/>
      <c r="AL120" s="5"/>
      <c r="AM120" s="5"/>
      <c r="AO120" s="11" t="s">
        <v>27</v>
      </c>
      <c r="AP120" s="334" t="s">
        <v>1649</v>
      </c>
      <c r="AQ120" s="335"/>
      <c r="AR120" s="335"/>
      <c r="AS120" s="335"/>
      <c r="AT120" s="171">
        <f>SUM(AT117)</f>
        <v>5.91</v>
      </c>
      <c r="AU120" s="171">
        <f>SUM(AQ116+AQ116+AR116+AR116+AQ117+AQ117+AR117+AR117)*7</f>
        <v>3.6819999999999995</v>
      </c>
      <c r="AV120" s="10">
        <f t="shared" si="83"/>
        <v>21.760619999999996</v>
      </c>
      <c r="AW120" s="5"/>
      <c r="AX120" s="5"/>
      <c r="AY120" s="5"/>
      <c r="AZ120" s="5"/>
    </row>
    <row r="121" spans="1:52" x14ac:dyDescent="0.25">
      <c r="B121" s="11" t="s">
        <v>13</v>
      </c>
      <c r="C121" s="12" t="s">
        <v>14</v>
      </c>
      <c r="D121" s="28" t="s">
        <v>29</v>
      </c>
      <c r="E121" s="28"/>
      <c r="F121" s="28">
        <f>SUM(G116:G118)</f>
        <v>11.82</v>
      </c>
      <c r="G121" s="34">
        <f>SUM(F121)/15</f>
        <v>0.78800000000000003</v>
      </c>
      <c r="H121" s="23"/>
      <c r="I121" s="10">
        <f t="shared" si="80"/>
        <v>0</v>
      </c>
      <c r="J121" s="5"/>
      <c r="K121" s="5"/>
      <c r="L121" s="5"/>
      <c r="M121" s="5"/>
      <c r="O121" s="11" t="s">
        <v>13</v>
      </c>
      <c r="P121" s="12" t="s">
        <v>14</v>
      </c>
      <c r="Q121" s="28" t="s">
        <v>29</v>
      </c>
      <c r="R121" s="28"/>
      <c r="S121" s="28">
        <f>SUM(T116:T118)</f>
        <v>11.82</v>
      </c>
      <c r="T121" s="34">
        <f>SUM(S121)/15</f>
        <v>0.78800000000000003</v>
      </c>
      <c r="U121" s="23"/>
      <c r="V121" s="10">
        <f t="shared" si="81"/>
        <v>0</v>
      </c>
      <c r="W121" s="5"/>
      <c r="X121" s="5"/>
      <c r="Y121" s="5"/>
      <c r="Z121" s="5"/>
      <c r="AB121" s="11" t="s">
        <v>13</v>
      </c>
      <c r="AC121" s="12" t="s">
        <v>14</v>
      </c>
      <c r="AD121" s="28" t="s">
        <v>29</v>
      </c>
      <c r="AE121" s="28"/>
      <c r="AF121" s="28">
        <f>SUM(AG116:AG118)</f>
        <v>11.82</v>
      </c>
      <c r="AG121" s="34">
        <f>SUM(AF121)/15</f>
        <v>0.78800000000000003</v>
      </c>
      <c r="AH121" s="23"/>
      <c r="AI121" s="10">
        <f t="shared" si="82"/>
        <v>0</v>
      </c>
      <c r="AJ121" s="5"/>
      <c r="AK121" s="5"/>
      <c r="AL121" s="5"/>
      <c r="AM121" s="5"/>
      <c r="AO121" s="11" t="s">
        <v>13</v>
      </c>
      <c r="AP121" s="12" t="s">
        <v>14</v>
      </c>
      <c r="AQ121" s="28" t="s">
        <v>29</v>
      </c>
      <c r="AR121" s="28"/>
      <c r="AS121" s="28">
        <f>SUM(AT116:AT118)</f>
        <v>11.82</v>
      </c>
      <c r="AT121" s="34">
        <f>SUM(AS121)/15</f>
        <v>0.78800000000000003</v>
      </c>
      <c r="AU121" s="23"/>
      <c r="AV121" s="10">
        <f t="shared" si="83"/>
        <v>0</v>
      </c>
      <c r="AW121" s="5"/>
      <c r="AX121" s="5"/>
      <c r="AY121" s="5"/>
      <c r="AZ121" s="5"/>
    </row>
    <row r="122" spans="1:52" x14ac:dyDescent="0.25">
      <c r="B122" s="11" t="s">
        <v>13</v>
      </c>
      <c r="C122" s="12" t="s">
        <v>14</v>
      </c>
      <c r="D122" s="28" t="s">
        <v>60</v>
      </c>
      <c r="E122" s="28"/>
      <c r="F122" s="69">
        <v>2</v>
      </c>
      <c r="G122" s="34">
        <f>SUM(F122)*0.25</f>
        <v>0.5</v>
      </c>
      <c r="H122" s="23"/>
      <c r="I122" s="10">
        <f t="shared" si="80"/>
        <v>0</v>
      </c>
      <c r="J122" s="5"/>
      <c r="K122" s="5"/>
      <c r="L122" s="5"/>
      <c r="M122" s="5"/>
      <c r="O122" s="11" t="s">
        <v>13</v>
      </c>
      <c r="P122" s="12" t="s">
        <v>14</v>
      </c>
      <c r="Q122" s="28" t="s">
        <v>60</v>
      </c>
      <c r="R122" s="28"/>
      <c r="S122" s="69">
        <v>2</v>
      </c>
      <c r="T122" s="34">
        <f>SUM(S122)*0.25</f>
        <v>0.5</v>
      </c>
      <c r="U122" s="23"/>
      <c r="V122" s="10">
        <f t="shared" si="81"/>
        <v>0</v>
      </c>
      <c r="W122" s="5"/>
      <c r="X122" s="5"/>
      <c r="Y122" s="5"/>
      <c r="Z122" s="5"/>
      <c r="AB122" s="11" t="s">
        <v>13</v>
      </c>
      <c r="AC122" s="12" t="s">
        <v>14</v>
      </c>
      <c r="AD122" s="28" t="s">
        <v>60</v>
      </c>
      <c r="AE122" s="28"/>
      <c r="AF122" s="69">
        <v>2</v>
      </c>
      <c r="AG122" s="34">
        <f>SUM(AF122)*0.25</f>
        <v>0.5</v>
      </c>
      <c r="AH122" s="23"/>
      <c r="AI122" s="10">
        <f t="shared" si="82"/>
        <v>0</v>
      </c>
      <c r="AJ122" s="5"/>
      <c r="AK122" s="5"/>
      <c r="AL122" s="5"/>
      <c r="AM122" s="5"/>
      <c r="AO122" s="11" t="s">
        <v>13</v>
      </c>
      <c r="AP122" s="12" t="s">
        <v>14</v>
      </c>
      <c r="AQ122" s="28" t="s">
        <v>60</v>
      </c>
      <c r="AR122" s="28"/>
      <c r="AS122" s="69">
        <v>2</v>
      </c>
      <c r="AT122" s="34">
        <f>SUM(AS122)*0.25</f>
        <v>0.5</v>
      </c>
      <c r="AU122" s="23"/>
      <c r="AV122" s="10">
        <f t="shared" si="83"/>
        <v>0</v>
      </c>
      <c r="AW122" s="5"/>
      <c r="AX122" s="5"/>
      <c r="AY122" s="5"/>
      <c r="AZ122" s="5"/>
    </row>
    <row r="123" spans="1:52" x14ac:dyDescent="0.25">
      <c r="B123" s="11" t="s">
        <v>13</v>
      </c>
      <c r="C123" s="12" t="s">
        <v>14</v>
      </c>
      <c r="D123" s="28" t="s">
        <v>248</v>
      </c>
      <c r="E123" s="28"/>
      <c r="F123" s="69"/>
      <c r="G123" s="34">
        <v>0.5</v>
      </c>
      <c r="H123" s="23"/>
      <c r="I123" s="10">
        <f t="shared" si="80"/>
        <v>0</v>
      </c>
      <c r="J123" s="5"/>
      <c r="K123" s="5"/>
      <c r="L123" s="5"/>
      <c r="M123" s="5"/>
      <c r="O123" s="11" t="s">
        <v>13</v>
      </c>
      <c r="P123" s="12" t="s">
        <v>14</v>
      </c>
      <c r="Q123" s="28" t="s">
        <v>248</v>
      </c>
      <c r="R123" s="28"/>
      <c r="S123" s="69"/>
      <c r="T123" s="34">
        <v>0.5</v>
      </c>
      <c r="U123" s="23"/>
      <c r="V123" s="10">
        <f t="shared" si="81"/>
        <v>0</v>
      </c>
      <c r="W123" s="5"/>
      <c r="X123" s="5"/>
      <c r="Y123" s="5"/>
      <c r="Z123" s="5"/>
      <c r="AB123" s="11" t="s">
        <v>13</v>
      </c>
      <c r="AC123" s="12" t="s">
        <v>14</v>
      </c>
      <c r="AD123" s="28" t="s">
        <v>248</v>
      </c>
      <c r="AE123" s="28"/>
      <c r="AF123" s="69"/>
      <c r="AG123" s="34">
        <v>0.5</v>
      </c>
      <c r="AH123" s="23"/>
      <c r="AI123" s="10">
        <f t="shared" si="82"/>
        <v>0</v>
      </c>
      <c r="AJ123" s="5"/>
      <c r="AK123" s="5"/>
      <c r="AL123" s="5"/>
      <c r="AM123" s="5"/>
      <c r="AO123" s="11" t="s">
        <v>13</v>
      </c>
      <c r="AP123" s="12" t="s">
        <v>14</v>
      </c>
      <c r="AQ123" s="28" t="s">
        <v>248</v>
      </c>
      <c r="AR123" s="28"/>
      <c r="AS123" s="69"/>
      <c r="AT123" s="34">
        <v>0.5</v>
      </c>
      <c r="AU123" s="23"/>
      <c r="AV123" s="10">
        <f t="shared" si="83"/>
        <v>0</v>
      </c>
      <c r="AW123" s="5"/>
      <c r="AX123" s="5"/>
      <c r="AY123" s="5"/>
      <c r="AZ123" s="5"/>
    </row>
    <row r="124" spans="1:52" x14ac:dyDescent="0.25">
      <c r="B124" s="11" t="s">
        <v>13</v>
      </c>
      <c r="C124" s="12" t="s">
        <v>14</v>
      </c>
      <c r="D124" s="28" t="s">
        <v>247</v>
      </c>
      <c r="E124" s="28"/>
      <c r="F124" s="28"/>
      <c r="G124" s="34">
        <f>SUM(G121)</f>
        <v>0.78800000000000003</v>
      </c>
      <c r="H124" s="23"/>
      <c r="I124" s="10">
        <f t="shared" si="80"/>
        <v>0</v>
      </c>
      <c r="J124" s="5"/>
      <c r="K124" s="5"/>
      <c r="L124" s="5"/>
      <c r="M124" s="5"/>
      <c r="O124" s="11" t="s">
        <v>13</v>
      </c>
      <c r="P124" s="12" t="s">
        <v>14</v>
      </c>
      <c r="Q124" s="28" t="s">
        <v>247</v>
      </c>
      <c r="R124" s="28"/>
      <c r="S124" s="28"/>
      <c r="T124" s="34">
        <f>SUM(T121)</f>
        <v>0.78800000000000003</v>
      </c>
      <c r="U124" s="23"/>
      <c r="V124" s="10">
        <f t="shared" si="81"/>
        <v>0</v>
      </c>
      <c r="W124" s="5"/>
      <c r="X124" s="5"/>
      <c r="Y124" s="5"/>
      <c r="Z124" s="5"/>
      <c r="AB124" s="11" t="s">
        <v>13</v>
      </c>
      <c r="AC124" s="12" t="s">
        <v>14</v>
      </c>
      <c r="AD124" s="28" t="s">
        <v>247</v>
      </c>
      <c r="AE124" s="28"/>
      <c r="AF124" s="28"/>
      <c r="AG124" s="34">
        <f>SUM(AG121)</f>
        <v>0.78800000000000003</v>
      </c>
      <c r="AH124" s="23"/>
      <c r="AI124" s="10">
        <f t="shared" si="82"/>
        <v>0</v>
      </c>
      <c r="AJ124" s="5"/>
      <c r="AK124" s="5"/>
      <c r="AL124" s="5"/>
      <c r="AM124" s="5"/>
      <c r="AO124" s="11" t="s">
        <v>13</v>
      </c>
      <c r="AP124" s="12" t="s">
        <v>14</v>
      </c>
      <c r="AQ124" s="28" t="s">
        <v>247</v>
      </c>
      <c r="AR124" s="28"/>
      <c r="AS124" s="28"/>
      <c r="AT124" s="34">
        <f>SUM(AT121)</f>
        <v>0.78800000000000003</v>
      </c>
      <c r="AU124" s="23"/>
      <c r="AV124" s="10">
        <f t="shared" si="83"/>
        <v>0</v>
      </c>
      <c r="AW124" s="5"/>
      <c r="AX124" s="5"/>
      <c r="AY124" s="5"/>
      <c r="AZ124" s="5"/>
    </row>
    <row r="125" spans="1:52" x14ac:dyDescent="0.25">
      <c r="B125" s="11" t="s">
        <v>13</v>
      </c>
      <c r="C125" s="12" t="s">
        <v>15</v>
      </c>
      <c r="D125" s="28"/>
      <c r="E125" s="28"/>
      <c r="F125" s="28"/>
      <c r="G125" s="34">
        <v>1</v>
      </c>
      <c r="H125" s="23"/>
      <c r="I125" s="10">
        <f t="shared" si="80"/>
        <v>0</v>
      </c>
      <c r="J125" s="5"/>
      <c r="K125" s="5"/>
      <c r="L125" s="5"/>
      <c r="M125" s="5"/>
      <c r="O125" s="11" t="s">
        <v>13</v>
      </c>
      <c r="P125" s="12" t="s">
        <v>15</v>
      </c>
      <c r="Q125" s="28"/>
      <c r="R125" s="28"/>
      <c r="S125" s="28"/>
      <c r="T125" s="34">
        <v>1</v>
      </c>
      <c r="U125" s="23"/>
      <c r="V125" s="10">
        <f t="shared" si="81"/>
        <v>0</v>
      </c>
      <c r="W125" s="5"/>
      <c r="X125" s="5"/>
      <c r="Y125" s="5"/>
      <c r="Z125" s="5"/>
      <c r="AB125" s="11" t="s">
        <v>13</v>
      </c>
      <c r="AC125" s="12" t="s">
        <v>15</v>
      </c>
      <c r="AD125" s="28"/>
      <c r="AE125" s="28"/>
      <c r="AF125" s="28"/>
      <c r="AG125" s="34">
        <v>1</v>
      </c>
      <c r="AH125" s="23"/>
      <c r="AI125" s="10">
        <f t="shared" si="82"/>
        <v>0</v>
      </c>
      <c r="AJ125" s="5"/>
      <c r="AK125" s="5"/>
      <c r="AL125" s="5"/>
      <c r="AM125" s="5"/>
      <c r="AO125" s="11" t="s">
        <v>13</v>
      </c>
      <c r="AP125" s="12" t="s">
        <v>15</v>
      </c>
      <c r="AQ125" s="28"/>
      <c r="AR125" s="28"/>
      <c r="AS125" s="28"/>
      <c r="AT125" s="34">
        <v>1</v>
      </c>
      <c r="AU125" s="23"/>
      <c r="AV125" s="10">
        <f t="shared" si="83"/>
        <v>0</v>
      </c>
      <c r="AW125" s="5"/>
      <c r="AX125" s="5"/>
      <c r="AY125" s="5"/>
      <c r="AZ125" s="5"/>
    </row>
    <row r="126" spans="1:52" x14ac:dyDescent="0.25">
      <c r="B126" s="11" t="s">
        <v>13</v>
      </c>
      <c r="C126" s="12" t="s">
        <v>15</v>
      </c>
      <c r="D126" s="28"/>
      <c r="E126" s="28"/>
      <c r="F126" s="28"/>
      <c r="G126" s="34"/>
      <c r="H126" s="23"/>
      <c r="I126" s="10">
        <f t="shared" si="80"/>
        <v>0</v>
      </c>
      <c r="J126" s="5"/>
      <c r="K126" s="5"/>
      <c r="L126" s="5"/>
      <c r="M126" s="5"/>
      <c r="O126" s="11" t="s">
        <v>13</v>
      </c>
      <c r="P126" s="12" t="s">
        <v>15</v>
      </c>
      <c r="Q126" s="28"/>
      <c r="R126" s="28"/>
      <c r="S126" s="28"/>
      <c r="T126" s="34"/>
      <c r="U126" s="23"/>
      <c r="V126" s="10">
        <f t="shared" si="81"/>
        <v>0</v>
      </c>
      <c r="W126" s="5"/>
      <c r="X126" s="5"/>
      <c r="Y126" s="5"/>
      <c r="Z126" s="5"/>
      <c r="AB126" s="11" t="s">
        <v>13</v>
      </c>
      <c r="AC126" s="12" t="s">
        <v>15</v>
      </c>
      <c r="AD126" s="28"/>
      <c r="AE126" s="28"/>
      <c r="AF126" s="28"/>
      <c r="AG126" s="34"/>
      <c r="AH126" s="23"/>
      <c r="AI126" s="10">
        <f t="shared" si="82"/>
        <v>0</v>
      </c>
      <c r="AJ126" s="5"/>
      <c r="AK126" s="5"/>
      <c r="AL126" s="5"/>
      <c r="AM126" s="5"/>
      <c r="AO126" s="11" t="s">
        <v>13</v>
      </c>
      <c r="AP126" s="12" t="s">
        <v>15</v>
      </c>
      <c r="AQ126" s="28"/>
      <c r="AR126" s="28"/>
      <c r="AS126" s="28"/>
      <c r="AT126" s="34"/>
      <c r="AU126" s="23"/>
      <c r="AV126" s="10">
        <f t="shared" si="83"/>
        <v>0</v>
      </c>
      <c r="AW126" s="5"/>
      <c r="AX126" s="5"/>
      <c r="AY126" s="5"/>
      <c r="AZ126" s="5"/>
    </row>
    <row r="127" spans="1:52" x14ac:dyDescent="0.25">
      <c r="B127" s="11" t="s">
        <v>13</v>
      </c>
      <c r="C127" s="12" t="s">
        <v>15</v>
      </c>
      <c r="D127" s="28"/>
      <c r="E127" s="28"/>
      <c r="F127" s="28"/>
      <c r="G127" s="34"/>
      <c r="H127" s="23"/>
      <c r="I127" s="10">
        <f t="shared" si="80"/>
        <v>0</v>
      </c>
      <c r="J127" s="5"/>
      <c r="K127" s="5"/>
      <c r="L127" s="5"/>
      <c r="M127" s="5"/>
      <c r="O127" s="11" t="s">
        <v>13</v>
      </c>
      <c r="P127" s="12" t="s">
        <v>15</v>
      </c>
      <c r="Q127" s="28"/>
      <c r="R127" s="28"/>
      <c r="S127" s="28"/>
      <c r="T127" s="34"/>
      <c r="U127" s="23"/>
      <c r="V127" s="10">
        <f t="shared" si="81"/>
        <v>0</v>
      </c>
      <c r="W127" s="5"/>
      <c r="X127" s="5"/>
      <c r="Y127" s="5"/>
      <c r="Z127" s="5"/>
      <c r="AB127" s="11" t="s">
        <v>13</v>
      </c>
      <c r="AC127" s="12" t="s">
        <v>15</v>
      </c>
      <c r="AD127" s="28"/>
      <c r="AE127" s="28"/>
      <c r="AF127" s="28"/>
      <c r="AG127" s="34"/>
      <c r="AH127" s="23"/>
      <c r="AI127" s="10">
        <f t="shared" si="82"/>
        <v>0</v>
      </c>
      <c r="AJ127" s="5"/>
      <c r="AK127" s="5"/>
      <c r="AL127" s="5"/>
      <c r="AM127" s="5"/>
      <c r="AO127" s="11" t="s">
        <v>13</v>
      </c>
      <c r="AP127" s="12" t="s">
        <v>15</v>
      </c>
      <c r="AQ127" s="28"/>
      <c r="AR127" s="28"/>
      <c r="AS127" s="28"/>
      <c r="AT127" s="34"/>
      <c r="AU127" s="23"/>
      <c r="AV127" s="10">
        <f t="shared" si="83"/>
        <v>0</v>
      </c>
      <c r="AW127" s="5"/>
      <c r="AX127" s="5"/>
      <c r="AY127" s="5"/>
      <c r="AZ127" s="5"/>
    </row>
    <row r="128" spans="1:52" x14ac:dyDescent="0.25">
      <c r="B128" s="11" t="s">
        <v>13</v>
      </c>
      <c r="C128" s="12" t="s">
        <v>16</v>
      </c>
      <c r="D128" s="28"/>
      <c r="E128" s="28"/>
      <c r="F128" s="28"/>
      <c r="G128" s="34">
        <v>3</v>
      </c>
      <c r="H128" s="23"/>
      <c r="I128" s="10">
        <f t="shared" si="80"/>
        <v>0</v>
      </c>
      <c r="J128" s="5"/>
      <c r="K128" s="5"/>
      <c r="L128" s="5"/>
      <c r="M128" s="5"/>
      <c r="O128" s="11" t="s">
        <v>13</v>
      </c>
      <c r="P128" s="12" t="s">
        <v>16</v>
      </c>
      <c r="Q128" s="28"/>
      <c r="R128" s="28"/>
      <c r="S128" s="28"/>
      <c r="T128" s="34">
        <v>3</v>
      </c>
      <c r="U128" s="23"/>
      <c r="V128" s="10">
        <f t="shared" si="81"/>
        <v>0</v>
      </c>
      <c r="W128" s="5"/>
      <c r="X128" s="5"/>
      <c r="Y128" s="5"/>
      <c r="Z128" s="5"/>
      <c r="AB128" s="11" t="s">
        <v>13</v>
      </c>
      <c r="AC128" s="12" t="s">
        <v>16</v>
      </c>
      <c r="AD128" s="28"/>
      <c r="AE128" s="28"/>
      <c r="AF128" s="28"/>
      <c r="AG128" s="34">
        <v>3</v>
      </c>
      <c r="AH128" s="23"/>
      <c r="AI128" s="10">
        <f t="shared" si="82"/>
        <v>0</v>
      </c>
      <c r="AJ128" s="5"/>
      <c r="AK128" s="5"/>
      <c r="AL128" s="5"/>
      <c r="AM128" s="5"/>
      <c r="AO128" s="11" t="s">
        <v>13</v>
      </c>
      <c r="AP128" s="12" t="s">
        <v>16</v>
      </c>
      <c r="AQ128" s="28"/>
      <c r="AR128" s="28"/>
      <c r="AS128" s="28"/>
      <c r="AT128" s="34">
        <v>3</v>
      </c>
      <c r="AU128" s="23"/>
      <c r="AV128" s="10">
        <f t="shared" si="83"/>
        <v>0</v>
      </c>
      <c r="AW128" s="5"/>
      <c r="AX128" s="5"/>
      <c r="AY128" s="5"/>
      <c r="AZ128" s="5"/>
    </row>
    <row r="129" spans="1:52" x14ac:dyDescent="0.25">
      <c r="B129" s="11" t="s">
        <v>13</v>
      </c>
      <c r="C129" s="12" t="s">
        <v>16</v>
      </c>
      <c r="D129" s="28"/>
      <c r="E129" s="28"/>
      <c r="F129" s="28"/>
      <c r="G129" s="34"/>
      <c r="H129" s="23"/>
      <c r="I129" s="10">
        <f t="shared" si="80"/>
        <v>0</v>
      </c>
      <c r="J129" s="5"/>
      <c r="K129" s="5"/>
      <c r="L129" s="5"/>
      <c r="M129" s="5"/>
      <c r="O129" s="11" t="s">
        <v>13</v>
      </c>
      <c r="P129" s="12" t="s">
        <v>16</v>
      </c>
      <c r="Q129" s="28"/>
      <c r="R129" s="28"/>
      <c r="S129" s="28"/>
      <c r="T129" s="34"/>
      <c r="U129" s="23"/>
      <c r="V129" s="10">
        <f t="shared" si="81"/>
        <v>0</v>
      </c>
      <c r="W129" s="5"/>
      <c r="X129" s="5"/>
      <c r="Y129" s="5"/>
      <c r="Z129" s="5"/>
      <c r="AB129" s="11" t="s">
        <v>13</v>
      </c>
      <c r="AC129" s="12" t="s">
        <v>16</v>
      </c>
      <c r="AD129" s="28"/>
      <c r="AE129" s="28"/>
      <c r="AF129" s="28"/>
      <c r="AG129" s="171">
        <f>SUM(AG128)/10</f>
        <v>0.3</v>
      </c>
      <c r="AH129" s="23"/>
      <c r="AI129" s="10">
        <f t="shared" si="82"/>
        <v>0</v>
      </c>
      <c r="AJ129" s="5"/>
      <c r="AK129" s="5"/>
      <c r="AL129" s="5"/>
      <c r="AM129" s="5"/>
      <c r="AO129" s="11" t="s">
        <v>13</v>
      </c>
      <c r="AP129" s="12" t="s">
        <v>16</v>
      </c>
      <c r="AQ129" s="28"/>
      <c r="AR129" s="28"/>
      <c r="AS129" s="28"/>
      <c r="AT129" s="171">
        <f>SUM(AT128)/7</f>
        <v>0.42857142857142855</v>
      </c>
      <c r="AU129" s="23"/>
      <c r="AV129" s="10">
        <f t="shared" si="83"/>
        <v>0</v>
      </c>
      <c r="AW129" s="5"/>
      <c r="AX129" s="5"/>
      <c r="AY129" s="5"/>
      <c r="AZ129" s="5"/>
    </row>
    <row r="130" spans="1:52" x14ac:dyDescent="0.25">
      <c r="B130" s="11" t="s">
        <v>21</v>
      </c>
      <c r="C130" s="12" t="s">
        <v>14</v>
      </c>
      <c r="D130" s="28"/>
      <c r="E130" s="28"/>
      <c r="F130" s="28"/>
      <c r="G130" s="22">
        <f>SUM(G121:G124)</f>
        <v>2.5760000000000001</v>
      </c>
      <c r="H130" s="15">
        <v>37.42</v>
      </c>
      <c r="I130" s="10">
        <f t="shared" si="80"/>
        <v>96.393920000000008</v>
      </c>
      <c r="J130" s="5"/>
      <c r="K130" s="5">
        <f>SUM(G130)*I114</f>
        <v>7.7279999999999998</v>
      </c>
      <c r="L130" s="5"/>
      <c r="M130" s="5"/>
      <c r="O130" s="11" t="s">
        <v>21</v>
      </c>
      <c r="P130" s="12" t="s">
        <v>14</v>
      </c>
      <c r="Q130" s="28"/>
      <c r="R130" s="28"/>
      <c r="S130" s="28"/>
      <c r="T130" s="22">
        <f>SUM(T121:T124)</f>
        <v>2.5760000000000001</v>
      </c>
      <c r="U130" s="15">
        <v>37.42</v>
      </c>
      <c r="V130" s="10">
        <f t="shared" si="81"/>
        <v>96.393920000000008</v>
      </c>
      <c r="W130" s="5"/>
      <c r="X130" s="5">
        <f>SUM(T130)*V114</f>
        <v>7.7279999999999998</v>
      </c>
      <c r="Y130" s="5"/>
      <c r="Z130" s="5"/>
      <c r="AB130" s="11" t="s">
        <v>21</v>
      </c>
      <c r="AC130" s="12" t="s">
        <v>14</v>
      </c>
      <c r="AD130" s="28"/>
      <c r="AE130" s="28"/>
      <c r="AF130" s="28"/>
      <c r="AG130" s="22">
        <f>SUM(AG121:AG124)</f>
        <v>2.5760000000000001</v>
      </c>
      <c r="AH130" s="15">
        <v>37.42</v>
      </c>
      <c r="AI130" s="10">
        <f t="shared" si="82"/>
        <v>96.393920000000008</v>
      </c>
      <c r="AJ130" s="5"/>
      <c r="AK130" s="5">
        <f>SUM(AG130)*AI114</f>
        <v>7.7279999999999998</v>
      </c>
      <c r="AL130" s="5"/>
      <c r="AM130" s="5"/>
      <c r="AO130" s="11" t="s">
        <v>21</v>
      </c>
      <c r="AP130" s="12" t="s">
        <v>14</v>
      </c>
      <c r="AQ130" s="28"/>
      <c r="AR130" s="28"/>
      <c r="AS130" s="28"/>
      <c r="AT130" s="22">
        <f>SUM(AT121:AT124)</f>
        <v>2.5760000000000001</v>
      </c>
      <c r="AU130" s="15">
        <v>37.42</v>
      </c>
      <c r="AV130" s="10">
        <f t="shared" si="83"/>
        <v>96.393920000000008</v>
      </c>
      <c r="AW130" s="5"/>
      <c r="AX130" s="5">
        <f>SUM(AT130)*AV114</f>
        <v>7.7279999999999998</v>
      </c>
      <c r="AY130" s="5"/>
      <c r="AZ130" s="5"/>
    </row>
    <row r="131" spans="1:52" x14ac:dyDescent="0.25">
      <c r="B131" s="11" t="s">
        <v>21</v>
      </c>
      <c r="C131" s="12" t="s">
        <v>15</v>
      </c>
      <c r="D131" s="28"/>
      <c r="E131" s="28"/>
      <c r="F131" s="28"/>
      <c r="G131" s="22">
        <f>SUM(G125:G127)</f>
        <v>1</v>
      </c>
      <c r="H131" s="15">
        <v>37.42</v>
      </c>
      <c r="I131" s="10">
        <f t="shared" si="80"/>
        <v>37.42</v>
      </c>
      <c r="J131" s="5"/>
      <c r="K131" s="5"/>
      <c r="L131" s="5">
        <f>SUM(G131)*I114</f>
        <v>3</v>
      </c>
      <c r="M131" s="5"/>
      <c r="O131" s="11" t="s">
        <v>21</v>
      </c>
      <c r="P131" s="12" t="s">
        <v>15</v>
      </c>
      <c r="Q131" s="28"/>
      <c r="R131" s="28"/>
      <c r="S131" s="28"/>
      <c r="T131" s="22">
        <f>SUM(T125:T127)</f>
        <v>1</v>
      </c>
      <c r="U131" s="15">
        <v>37.42</v>
      </c>
      <c r="V131" s="10">
        <f t="shared" si="81"/>
        <v>37.42</v>
      </c>
      <c r="W131" s="5"/>
      <c r="X131" s="5"/>
      <c r="Y131" s="5">
        <f>SUM(T131)*V114</f>
        <v>3</v>
      </c>
      <c r="Z131" s="5"/>
      <c r="AB131" s="11" t="s">
        <v>21</v>
      </c>
      <c r="AC131" s="12" t="s">
        <v>15</v>
      </c>
      <c r="AD131" s="28"/>
      <c r="AE131" s="28"/>
      <c r="AF131" s="28"/>
      <c r="AG131" s="22">
        <f>SUM(AG125:AG127)</f>
        <v>1</v>
      </c>
      <c r="AH131" s="15">
        <v>37.42</v>
      </c>
      <c r="AI131" s="10">
        <f t="shared" si="82"/>
        <v>37.42</v>
      </c>
      <c r="AJ131" s="5"/>
      <c r="AK131" s="5"/>
      <c r="AL131" s="5">
        <f>SUM(AG131)*AI114</f>
        <v>3</v>
      </c>
      <c r="AM131" s="5"/>
      <c r="AO131" s="11" t="s">
        <v>21</v>
      </c>
      <c r="AP131" s="12" t="s">
        <v>15</v>
      </c>
      <c r="AQ131" s="28"/>
      <c r="AR131" s="28"/>
      <c r="AS131" s="28"/>
      <c r="AT131" s="22">
        <f>SUM(AT125:AT127)</f>
        <v>1</v>
      </c>
      <c r="AU131" s="15">
        <v>37.42</v>
      </c>
      <c r="AV131" s="10">
        <f t="shared" si="83"/>
        <v>37.42</v>
      </c>
      <c r="AW131" s="5"/>
      <c r="AX131" s="5"/>
      <c r="AY131" s="5">
        <f>SUM(AT131)*AV114</f>
        <v>3</v>
      </c>
      <c r="AZ131" s="5"/>
    </row>
    <row r="132" spans="1:52" x14ac:dyDescent="0.25">
      <c r="B132" s="11" t="s">
        <v>21</v>
      </c>
      <c r="C132" s="12" t="s">
        <v>16</v>
      </c>
      <c r="D132" s="28"/>
      <c r="E132" s="28"/>
      <c r="F132" s="28"/>
      <c r="G132" s="22">
        <f>SUM(G128:G129)</f>
        <v>3</v>
      </c>
      <c r="H132" s="15">
        <v>37.42</v>
      </c>
      <c r="I132" s="10">
        <f t="shared" si="80"/>
        <v>112.26</v>
      </c>
      <c r="J132" s="5"/>
      <c r="K132" s="5"/>
      <c r="L132" s="5"/>
      <c r="M132" s="5">
        <f>SUM(G132)*I114</f>
        <v>9</v>
      </c>
      <c r="O132" s="11" t="s">
        <v>21</v>
      </c>
      <c r="P132" s="12" t="s">
        <v>16</v>
      </c>
      <c r="Q132" s="28"/>
      <c r="R132" s="28"/>
      <c r="S132" s="28"/>
      <c r="T132" s="22">
        <f>SUM(T128:T129)</f>
        <v>3</v>
      </c>
      <c r="U132" s="15">
        <v>37.42</v>
      </c>
      <c r="V132" s="10">
        <f t="shared" si="81"/>
        <v>112.26</v>
      </c>
      <c r="W132" s="5"/>
      <c r="X132" s="5"/>
      <c r="Y132" s="5"/>
      <c r="Z132" s="5">
        <f>SUM(T132)*V114</f>
        <v>9</v>
      </c>
      <c r="AB132" s="11" t="s">
        <v>21</v>
      </c>
      <c r="AC132" s="12" t="s">
        <v>16</v>
      </c>
      <c r="AD132" s="28"/>
      <c r="AE132" s="28"/>
      <c r="AF132" s="28"/>
      <c r="AG132" s="22">
        <f>SUM(AG128:AG129)</f>
        <v>3.3</v>
      </c>
      <c r="AH132" s="15">
        <v>37.42</v>
      </c>
      <c r="AI132" s="10">
        <f t="shared" si="82"/>
        <v>123.486</v>
      </c>
      <c r="AJ132" s="5"/>
      <c r="AK132" s="5"/>
      <c r="AL132" s="5"/>
      <c r="AM132" s="5">
        <f>SUM(AG132)*AI114</f>
        <v>9.8999999999999986</v>
      </c>
      <c r="AO132" s="11" t="s">
        <v>21</v>
      </c>
      <c r="AP132" s="12" t="s">
        <v>16</v>
      </c>
      <c r="AQ132" s="28"/>
      <c r="AR132" s="28"/>
      <c r="AS132" s="28"/>
      <c r="AT132" s="22">
        <f>SUM(AT128:AT129)</f>
        <v>3.4285714285714284</v>
      </c>
      <c r="AU132" s="15">
        <v>37.42</v>
      </c>
      <c r="AV132" s="10">
        <f t="shared" si="83"/>
        <v>128.29714285714286</v>
      </c>
      <c r="AW132" s="5"/>
      <c r="AX132" s="5"/>
      <c r="AY132" s="5"/>
      <c r="AZ132" s="5">
        <f>SUM(AT132)*AV114</f>
        <v>10.285714285714285</v>
      </c>
    </row>
    <row r="133" spans="1:52" x14ac:dyDescent="0.25">
      <c r="B133" s="11" t="s">
        <v>13</v>
      </c>
      <c r="C133" s="12" t="s">
        <v>17</v>
      </c>
      <c r="D133" s="28"/>
      <c r="E133" s="28"/>
      <c r="F133" s="28"/>
      <c r="G133" s="34">
        <v>0.25</v>
      </c>
      <c r="H133" s="15">
        <v>37.42</v>
      </c>
      <c r="I133" s="10">
        <f t="shared" si="80"/>
        <v>9.3550000000000004</v>
      </c>
      <c r="J133" s="5"/>
      <c r="K133" s="5"/>
      <c r="L133" s="5">
        <f>SUM(G133)*I114</f>
        <v>0.75</v>
      </c>
      <c r="M133" s="5"/>
      <c r="O133" s="11" t="s">
        <v>13</v>
      </c>
      <c r="P133" s="12" t="s">
        <v>17</v>
      </c>
      <c r="Q133" s="28"/>
      <c r="R133" s="28"/>
      <c r="S133" s="28"/>
      <c r="T133" s="34">
        <v>0.25</v>
      </c>
      <c r="U133" s="15">
        <v>37.42</v>
      </c>
      <c r="V133" s="10">
        <f t="shared" si="81"/>
        <v>9.3550000000000004</v>
      </c>
      <c r="W133" s="5"/>
      <c r="X133" s="5"/>
      <c r="Y133" s="5">
        <f>SUM(T133)*V114</f>
        <v>0.75</v>
      </c>
      <c r="Z133" s="5"/>
      <c r="AB133" s="11" t="s">
        <v>13</v>
      </c>
      <c r="AC133" s="12" t="s">
        <v>17</v>
      </c>
      <c r="AD133" s="28"/>
      <c r="AE133" s="28"/>
      <c r="AF133" s="28"/>
      <c r="AG133" s="34">
        <v>0.25</v>
      </c>
      <c r="AH133" s="15">
        <v>37.42</v>
      </c>
      <c r="AI133" s="10">
        <f t="shared" si="82"/>
        <v>9.3550000000000004</v>
      </c>
      <c r="AJ133" s="5"/>
      <c r="AK133" s="5"/>
      <c r="AL133" s="5">
        <f>SUM(AG133)*AI114</f>
        <v>0.75</v>
      </c>
      <c r="AM133" s="5"/>
      <c r="AO133" s="11" t="s">
        <v>13</v>
      </c>
      <c r="AP133" s="12" t="s">
        <v>17</v>
      </c>
      <c r="AQ133" s="28"/>
      <c r="AR133" s="28"/>
      <c r="AS133" s="28"/>
      <c r="AT133" s="34">
        <v>0.25</v>
      </c>
      <c r="AU133" s="15">
        <v>37.42</v>
      </c>
      <c r="AV133" s="10">
        <f t="shared" si="83"/>
        <v>9.3550000000000004</v>
      </c>
      <c r="AW133" s="5"/>
      <c r="AX133" s="5"/>
      <c r="AY133" s="5">
        <f>SUM(AT133)*AV114</f>
        <v>0.75</v>
      </c>
      <c r="AZ133" s="5"/>
    </row>
    <row r="134" spans="1:52" x14ac:dyDescent="0.25">
      <c r="B134" s="11" t="s">
        <v>12</v>
      </c>
      <c r="C134" s="12"/>
      <c r="D134" s="28"/>
      <c r="E134" s="28"/>
      <c r="F134" s="28"/>
      <c r="G134" s="10"/>
      <c r="H134" s="15">
        <v>37.42</v>
      </c>
      <c r="I134" s="10">
        <f t="shared" si="80"/>
        <v>0</v>
      </c>
      <c r="J134" s="5"/>
      <c r="K134" s="5"/>
      <c r="L134" s="5"/>
      <c r="M134" s="5"/>
      <c r="O134" s="11" t="s">
        <v>12</v>
      </c>
      <c r="P134" s="12"/>
      <c r="Q134" s="28"/>
      <c r="R134" s="28"/>
      <c r="S134" s="28"/>
      <c r="T134" s="10"/>
      <c r="U134" s="15">
        <v>37.42</v>
      </c>
      <c r="V134" s="10">
        <f t="shared" si="81"/>
        <v>0</v>
      </c>
      <c r="W134" s="5"/>
      <c r="X134" s="5"/>
      <c r="Y134" s="5"/>
      <c r="Z134" s="5"/>
      <c r="AB134" s="11" t="s">
        <v>12</v>
      </c>
      <c r="AC134" s="12"/>
      <c r="AD134" s="28"/>
      <c r="AE134" s="28"/>
      <c r="AF134" s="28"/>
      <c r="AG134" s="10"/>
      <c r="AH134" s="15">
        <v>37.42</v>
      </c>
      <c r="AI134" s="10">
        <f t="shared" si="82"/>
        <v>0</v>
      </c>
      <c r="AJ134" s="5"/>
      <c r="AK134" s="5"/>
      <c r="AL134" s="5"/>
      <c r="AM134" s="5"/>
      <c r="AO134" s="11" t="s">
        <v>12</v>
      </c>
      <c r="AP134" s="12"/>
      <c r="AQ134" s="28"/>
      <c r="AR134" s="28"/>
      <c r="AS134" s="28"/>
      <c r="AT134" s="10"/>
      <c r="AU134" s="15">
        <v>37.42</v>
      </c>
      <c r="AV134" s="10">
        <f t="shared" si="83"/>
        <v>0</v>
      </c>
      <c r="AW134" s="5"/>
      <c r="AX134" s="5"/>
      <c r="AY134" s="5"/>
      <c r="AZ134" s="5"/>
    </row>
    <row r="135" spans="1:52" x14ac:dyDescent="0.25">
      <c r="B135" s="11" t="s">
        <v>11</v>
      </c>
      <c r="C135" s="12"/>
      <c r="D135" s="28"/>
      <c r="E135" s="28"/>
      <c r="F135" s="28"/>
      <c r="G135" s="10">
        <v>1</v>
      </c>
      <c r="H135" s="15">
        <f>SUM(I116:I134)*0.01</f>
        <v>5.5317809500000008</v>
      </c>
      <c r="I135" s="10">
        <f>SUM(G135*H135)</f>
        <v>5.5317809500000008</v>
      </c>
      <c r="J135" s="5"/>
      <c r="K135" s="5"/>
      <c r="L135" s="5"/>
      <c r="M135" s="5"/>
      <c r="O135" s="11" t="s">
        <v>11</v>
      </c>
      <c r="P135" s="12"/>
      <c r="Q135" s="28"/>
      <c r="R135" s="28"/>
      <c r="S135" s="28"/>
      <c r="T135" s="10">
        <v>1</v>
      </c>
      <c r="U135" s="15">
        <f>SUM(V116:V134)*0.01</f>
        <v>4.9222944699999998</v>
      </c>
      <c r="V135" s="10">
        <f>SUM(T135*U135)</f>
        <v>4.9222944699999998</v>
      </c>
      <c r="W135" s="5"/>
      <c r="X135" s="5"/>
      <c r="Y135" s="5"/>
      <c r="Z135" s="5"/>
      <c r="AB135" s="11" t="s">
        <v>11</v>
      </c>
      <c r="AC135" s="12"/>
      <c r="AD135" s="28"/>
      <c r="AE135" s="28"/>
      <c r="AF135" s="28"/>
      <c r="AG135" s="10">
        <v>1</v>
      </c>
      <c r="AH135" s="15">
        <f>SUM(AI116:AI134)*0.01</f>
        <v>5.12781427</v>
      </c>
      <c r="AI135" s="10">
        <f>SUM(AG135*AH135)</f>
        <v>5.12781427</v>
      </c>
      <c r="AJ135" s="5"/>
      <c r="AK135" s="5"/>
      <c r="AL135" s="5"/>
      <c r="AM135" s="5"/>
      <c r="AO135" s="11" t="s">
        <v>11</v>
      </c>
      <c r="AP135" s="12"/>
      <c r="AQ135" s="28"/>
      <c r="AR135" s="28"/>
      <c r="AS135" s="28"/>
      <c r="AT135" s="10">
        <v>1</v>
      </c>
      <c r="AU135" s="15">
        <f>SUM(AV116:AV134)*0.01</f>
        <v>4.6458075635714282</v>
      </c>
      <c r="AV135" s="10">
        <f>SUM(AT135*AU135)</f>
        <v>4.6458075635714282</v>
      </c>
      <c r="AW135" s="5"/>
      <c r="AX135" s="5"/>
      <c r="AY135" s="5"/>
      <c r="AZ135" s="5"/>
    </row>
    <row r="136" spans="1:52" s="2" customFormat="1" x14ac:dyDescent="0.25">
      <c r="B136" s="8" t="s">
        <v>10</v>
      </c>
      <c r="D136" s="27"/>
      <c r="E136" s="27"/>
      <c r="F136" s="27"/>
      <c r="G136" s="6">
        <f>SUM(G130:G133)</f>
        <v>6.8260000000000005</v>
      </c>
      <c r="H136" s="14"/>
      <c r="I136" s="6">
        <f>SUM(I116:I135)</f>
        <v>558.70987595000008</v>
      </c>
      <c r="J136" s="6">
        <f>SUM(I136)*I114</f>
        <v>1676.1296278500004</v>
      </c>
      <c r="K136" s="6">
        <f>SUM(K130:K135)</f>
        <v>7.7279999999999998</v>
      </c>
      <c r="L136" s="6">
        <f>SUM(L130:L135)</f>
        <v>3.75</v>
      </c>
      <c r="M136" s="6">
        <f>SUM(M130:M135)</f>
        <v>9</v>
      </c>
      <c r="O136" s="8" t="s">
        <v>10</v>
      </c>
      <c r="Q136" s="27"/>
      <c r="R136" s="27"/>
      <c r="S136" s="27"/>
      <c r="T136" s="6">
        <f>SUM(T130:T133)</f>
        <v>6.8260000000000005</v>
      </c>
      <c r="U136" s="14"/>
      <c r="V136" s="6">
        <f>SUM(V116:V135)</f>
        <v>497.15174146999999</v>
      </c>
      <c r="W136" s="6">
        <f>SUM(V136)*V114</f>
        <v>1491.45522441</v>
      </c>
      <c r="X136" s="6"/>
      <c r="Y136" s="6"/>
      <c r="Z136" s="6"/>
      <c r="AB136" s="8" t="s">
        <v>10</v>
      </c>
      <c r="AD136" s="27"/>
      <c r="AE136" s="27"/>
      <c r="AF136" s="27"/>
      <c r="AG136" s="6">
        <f>SUM(AG130:AG133)</f>
        <v>7.1259999999999994</v>
      </c>
      <c r="AH136" s="14"/>
      <c r="AI136" s="6">
        <f>SUM(AI116:AI135)</f>
        <v>517.90924127000005</v>
      </c>
      <c r="AJ136" s="6">
        <f>SUM(AI136)*AI114</f>
        <v>1553.72772381</v>
      </c>
      <c r="AK136" s="6"/>
      <c r="AL136" s="6"/>
      <c r="AM136" s="6"/>
      <c r="AO136" s="8" t="s">
        <v>10</v>
      </c>
      <c r="AQ136" s="27"/>
      <c r="AR136" s="27"/>
      <c r="AS136" s="27"/>
      <c r="AT136" s="6">
        <f>SUM(AT130:AT133)</f>
        <v>7.2545714285714284</v>
      </c>
      <c r="AU136" s="14"/>
      <c r="AV136" s="6">
        <f>SUM(AV116:AV135)</f>
        <v>469.22656392071428</v>
      </c>
      <c r="AW136" s="6">
        <f>SUM(AV136)*AV114</f>
        <v>1407.6796917621427</v>
      </c>
      <c r="AX136" s="6"/>
      <c r="AY136" s="6"/>
      <c r="AZ136" s="6"/>
    </row>
    <row r="137" spans="1:52" ht="15.6" x14ac:dyDescent="0.3">
      <c r="A137" s="3" t="s">
        <v>9</v>
      </c>
      <c r="B137" s="86" t="s">
        <v>243</v>
      </c>
      <c r="C137" s="12" t="s">
        <v>865</v>
      </c>
      <c r="D137" s="26">
        <v>1.01</v>
      </c>
      <c r="E137" s="26">
        <v>2.2999999999999998</v>
      </c>
      <c r="F137" s="68">
        <v>0.125</v>
      </c>
      <c r="G137" s="5"/>
      <c r="H137" s="13" t="s">
        <v>22</v>
      </c>
      <c r="I137" s="24">
        <v>1</v>
      </c>
      <c r="J137" s="5"/>
      <c r="K137" s="5"/>
      <c r="L137" s="5"/>
      <c r="M137" s="5"/>
      <c r="N137" s="3" t="s">
        <v>9</v>
      </c>
      <c r="O137" s="86" t="s">
        <v>243</v>
      </c>
      <c r="P137" s="12" t="s">
        <v>865</v>
      </c>
      <c r="Q137" s="26">
        <v>1.01</v>
      </c>
      <c r="R137" s="26">
        <v>2.2999999999999998</v>
      </c>
      <c r="S137" s="68">
        <v>0.125</v>
      </c>
      <c r="T137" s="5"/>
      <c r="U137" s="13" t="s">
        <v>22</v>
      </c>
      <c r="V137" s="24">
        <v>1</v>
      </c>
      <c r="W137" s="5"/>
      <c r="X137" s="5"/>
      <c r="Y137" s="5"/>
      <c r="Z137" s="5"/>
      <c r="AA137" s="3" t="s">
        <v>9</v>
      </c>
      <c r="AB137" s="86" t="s">
        <v>243</v>
      </c>
      <c r="AC137" s="12" t="s">
        <v>865</v>
      </c>
      <c r="AD137" s="26">
        <v>1.01</v>
      </c>
      <c r="AE137" s="26">
        <v>2.2999999999999998</v>
      </c>
      <c r="AF137" s="68">
        <v>0.125</v>
      </c>
      <c r="AG137" s="5"/>
      <c r="AH137" s="13" t="s">
        <v>22</v>
      </c>
      <c r="AI137" s="24">
        <v>1</v>
      </c>
      <c r="AJ137" s="5"/>
      <c r="AK137" s="5"/>
      <c r="AL137" s="5"/>
      <c r="AM137" s="5"/>
      <c r="AN137" s="3" t="s">
        <v>9</v>
      </c>
      <c r="AO137" s="86" t="s">
        <v>243</v>
      </c>
      <c r="AP137" s="12" t="s">
        <v>865</v>
      </c>
      <c r="AQ137" s="26">
        <v>1.01</v>
      </c>
      <c r="AR137" s="26">
        <v>2.2999999999999998</v>
      </c>
      <c r="AS137" s="68">
        <v>0.125</v>
      </c>
      <c r="AT137" s="5"/>
      <c r="AU137" s="13" t="s">
        <v>22</v>
      </c>
      <c r="AV137" s="24">
        <v>1</v>
      </c>
      <c r="AW137" s="5"/>
      <c r="AX137" s="5"/>
      <c r="AY137" s="5"/>
      <c r="AZ137" s="5"/>
    </row>
    <row r="138" spans="1:52" s="2" customFormat="1" x14ac:dyDescent="0.25">
      <c r="A138" s="66"/>
      <c r="B138" s="8" t="s">
        <v>3</v>
      </c>
      <c r="C138" s="2" t="s">
        <v>4</v>
      </c>
      <c r="D138" s="27" t="s">
        <v>5</v>
      </c>
      <c r="E138" s="27" t="s">
        <v>5</v>
      </c>
      <c r="F138" s="27" t="s">
        <v>23</v>
      </c>
      <c r="G138" s="6" t="s">
        <v>6</v>
      </c>
      <c r="H138" s="14" t="s">
        <v>7</v>
      </c>
      <c r="I138" s="6" t="s">
        <v>8</v>
      </c>
      <c r="J138" s="6"/>
      <c r="K138" s="6" t="s">
        <v>18</v>
      </c>
      <c r="L138" s="6" t="s">
        <v>19</v>
      </c>
      <c r="M138" s="6" t="s">
        <v>20</v>
      </c>
      <c r="N138" s="66"/>
      <c r="O138" s="8" t="s">
        <v>3</v>
      </c>
      <c r="P138" s="2" t="s">
        <v>4</v>
      </c>
      <c r="Q138" s="27" t="s">
        <v>5</v>
      </c>
      <c r="R138" s="27" t="s">
        <v>5</v>
      </c>
      <c r="S138" s="27" t="s">
        <v>23</v>
      </c>
      <c r="T138" s="6" t="s">
        <v>6</v>
      </c>
      <c r="U138" s="14" t="s">
        <v>7</v>
      </c>
      <c r="V138" s="6" t="s">
        <v>8</v>
      </c>
      <c r="W138" s="6"/>
      <c r="X138" s="6" t="s">
        <v>18</v>
      </c>
      <c r="Y138" s="6" t="s">
        <v>19</v>
      </c>
      <c r="Z138" s="6" t="s">
        <v>20</v>
      </c>
      <c r="AA138" s="66"/>
      <c r="AB138" s="8" t="s">
        <v>3</v>
      </c>
      <c r="AC138" s="2" t="s">
        <v>4</v>
      </c>
      <c r="AD138" s="27" t="s">
        <v>5</v>
      </c>
      <c r="AE138" s="27" t="s">
        <v>5</v>
      </c>
      <c r="AF138" s="27" t="s">
        <v>23</v>
      </c>
      <c r="AG138" s="6" t="s">
        <v>6</v>
      </c>
      <c r="AH138" s="14" t="s">
        <v>7</v>
      </c>
      <c r="AI138" s="6" t="s">
        <v>8</v>
      </c>
      <c r="AJ138" s="6"/>
      <c r="AK138" s="6" t="s">
        <v>18</v>
      </c>
      <c r="AL138" s="6" t="s">
        <v>19</v>
      </c>
      <c r="AM138" s="6" t="s">
        <v>20</v>
      </c>
      <c r="AN138" s="66"/>
      <c r="AO138" s="8" t="s">
        <v>3</v>
      </c>
      <c r="AP138" s="2" t="s">
        <v>4</v>
      </c>
      <c r="AQ138" s="27" t="s">
        <v>5</v>
      </c>
      <c r="AR138" s="27" t="s">
        <v>5</v>
      </c>
      <c r="AS138" s="27" t="s">
        <v>23</v>
      </c>
      <c r="AT138" s="6" t="s">
        <v>6</v>
      </c>
      <c r="AU138" s="14" t="s">
        <v>7</v>
      </c>
      <c r="AV138" s="6" t="s">
        <v>8</v>
      </c>
      <c r="AW138" s="6"/>
      <c r="AX138" s="6" t="s">
        <v>18</v>
      </c>
      <c r="AY138" s="6" t="s">
        <v>19</v>
      </c>
      <c r="AZ138" s="6" t="s">
        <v>20</v>
      </c>
    </row>
    <row r="139" spans="1:52" x14ac:dyDescent="0.25">
      <c r="A139" s="30" t="s">
        <v>24</v>
      </c>
      <c r="B139" s="11" t="s">
        <v>63</v>
      </c>
      <c r="C139" s="12" t="s">
        <v>246</v>
      </c>
      <c r="D139" s="28">
        <v>0.15</v>
      </c>
      <c r="E139" s="28">
        <v>0.05</v>
      </c>
      <c r="F139" s="28">
        <f t="shared" ref="F139:F141" si="84">SUM(D139*E139)</f>
        <v>7.4999999999999997E-3</v>
      </c>
      <c r="G139" s="10">
        <f>SUM(D137+E137+E137+0.4)</f>
        <v>6.01</v>
      </c>
      <c r="H139" s="15">
        <v>5398</v>
      </c>
      <c r="I139" s="10">
        <f t="shared" ref="I139:I141" si="85">SUM(F139*G139)*H139</f>
        <v>243.31484999999998</v>
      </c>
      <c r="J139" s="5"/>
      <c r="K139" s="5"/>
      <c r="L139" s="5"/>
      <c r="M139" s="5"/>
      <c r="N139" s="30" t="s">
        <v>24</v>
      </c>
      <c r="O139" s="11" t="s">
        <v>63</v>
      </c>
      <c r="P139" s="12" t="s">
        <v>246</v>
      </c>
      <c r="Q139" s="28">
        <v>0.15</v>
      </c>
      <c r="R139" s="235">
        <v>3.7999999999999999E-2</v>
      </c>
      <c r="S139" s="28">
        <f t="shared" ref="S139" si="86">SUM(Q139*R139)</f>
        <v>5.6999999999999993E-3</v>
      </c>
      <c r="T139" s="10">
        <f>SUM(Q137+R137+R137+0.4)</f>
        <v>6.01</v>
      </c>
      <c r="U139" s="236">
        <v>5306</v>
      </c>
      <c r="V139" s="10">
        <f t="shared" ref="V139:V141" si="87">SUM(S139*T139)*U139</f>
        <v>181.76764199999997</v>
      </c>
      <c r="W139" s="5"/>
      <c r="X139" s="5"/>
      <c r="Y139" s="5"/>
      <c r="Z139" s="5"/>
      <c r="AA139" s="30" t="s">
        <v>24</v>
      </c>
      <c r="AB139" s="11" t="s">
        <v>63</v>
      </c>
      <c r="AC139" s="12" t="s">
        <v>246</v>
      </c>
      <c r="AD139" s="28">
        <v>0.15</v>
      </c>
      <c r="AE139" s="235">
        <v>3.7999999999999999E-2</v>
      </c>
      <c r="AF139" s="28">
        <f t="shared" ref="AF139:AF141" si="88">SUM(AD139*AE139)</f>
        <v>5.6999999999999993E-3</v>
      </c>
      <c r="AG139" s="10">
        <f>SUM(AD137+AE137+AE137+0.4)</f>
        <v>6.01</v>
      </c>
      <c r="AH139" s="236">
        <v>5306</v>
      </c>
      <c r="AI139" s="10">
        <f t="shared" ref="AI139:AI141" si="89">SUM(AF139*AG139)*AH139</f>
        <v>181.76764199999997</v>
      </c>
      <c r="AJ139" s="5"/>
      <c r="AK139" s="5"/>
      <c r="AL139" s="5"/>
      <c r="AM139" s="5"/>
      <c r="AN139" s="30" t="s">
        <v>24</v>
      </c>
      <c r="AO139" s="11" t="s">
        <v>63</v>
      </c>
      <c r="AP139" s="234" t="s">
        <v>1648</v>
      </c>
      <c r="AQ139" s="28">
        <v>0.15</v>
      </c>
      <c r="AR139" s="28">
        <v>3.7999999999999999E-2</v>
      </c>
      <c r="AS139" s="28">
        <f t="shared" ref="AS139:AS140" si="90">SUM(AQ139*AR139)</f>
        <v>5.6999999999999993E-3</v>
      </c>
      <c r="AT139" s="10">
        <f>SUM(AQ137+AR137+AR137+0.4)</f>
        <v>6.01</v>
      </c>
      <c r="AU139" s="236">
        <v>3828</v>
      </c>
      <c r="AV139" s="10">
        <f t="shared" ref="AV139:AV141" si="91">SUM(AS139*AT139)*AU139</f>
        <v>131.13579599999997</v>
      </c>
      <c r="AW139" s="5"/>
      <c r="AX139" s="5"/>
      <c r="AY139" s="5"/>
      <c r="AZ139" s="5"/>
    </row>
    <row r="140" spans="1:52" x14ac:dyDescent="0.25">
      <c r="A140" s="30" t="s">
        <v>24</v>
      </c>
      <c r="B140" s="11" t="s">
        <v>245</v>
      </c>
      <c r="C140" s="12" t="s">
        <v>246</v>
      </c>
      <c r="D140" s="28">
        <v>0.05</v>
      </c>
      <c r="E140" s="28">
        <v>2.5000000000000001E-2</v>
      </c>
      <c r="F140" s="28">
        <f t="shared" si="84"/>
        <v>1.2500000000000002E-3</v>
      </c>
      <c r="G140" s="10">
        <f>SUM(G139)</f>
        <v>6.01</v>
      </c>
      <c r="H140" s="15">
        <v>4566</v>
      </c>
      <c r="I140" s="10">
        <f t="shared" si="85"/>
        <v>34.302075000000002</v>
      </c>
      <c r="J140" s="5"/>
      <c r="K140" s="5"/>
      <c r="L140" s="5"/>
      <c r="M140" s="5"/>
      <c r="N140" s="30" t="s">
        <v>24</v>
      </c>
      <c r="O140" s="11" t="s">
        <v>245</v>
      </c>
      <c r="P140" s="12" t="s">
        <v>246</v>
      </c>
      <c r="Q140" s="28">
        <v>0.05</v>
      </c>
      <c r="R140" s="28">
        <v>2.5000000000000001E-2</v>
      </c>
      <c r="S140" s="28">
        <f t="shared" ref="S140:S141" si="92">SUM(Q140*R140)</f>
        <v>1.2500000000000002E-3</v>
      </c>
      <c r="T140" s="10">
        <f>SUM(T139)</f>
        <v>6.01</v>
      </c>
      <c r="U140" s="15">
        <v>4566</v>
      </c>
      <c r="V140" s="10">
        <f t="shared" si="87"/>
        <v>34.302075000000002</v>
      </c>
      <c r="W140" s="5"/>
      <c r="X140" s="5"/>
      <c r="Y140" s="5"/>
      <c r="Z140" s="5"/>
      <c r="AA140" s="30" t="s">
        <v>24</v>
      </c>
      <c r="AB140" s="11" t="s">
        <v>245</v>
      </c>
      <c r="AC140" s="12" t="s">
        <v>246</v>
      </c>
      <c r="AD140" s="28">
        <v>0.05</v>
      </c>
      <c r="AE140" s="28">
        <v>2.5000000000000001E-2</v>
      </c>
      <c r="AF140" s="28">
        <f t="shared" si="88"/>
        <v>1.2500000000000002E-3</v>
      </c>
      <c r="AG140" s="10">
        <f>SUM(AG139)</f>
        <v>6.01</v>
      </c>
      <c r="AH140" s="15">
        <v>4566</v>
      </c>
      <c r="AI140" s="10">
        <f t="shared" si="89"/>
        <v>34.302075000000002</v>
      </c>
      <c r="AJ140" s="5"/>
      <c r="AK140" s="5"/>
      <c r="AL140" s="5"/>
      <c r="AM140" s="5"/>
      <c r="AN140" s="30" t="s">
        <v>24</v>
      </c>
      <c r="AO140" s="11" t="s">
        <v>245</v>
      </c>
      <c r="AP140" s="234" t="s">
        <v>1648</v>
      </c>
      <c r="AQ140" s="28">
        <v>0.05</v>
      </c>
      <c r="AR140" s="28">
        <v>2.5000000000000001E-2</v>
      </c>
      <c r="AS140" s="28">
        <f t="shared" si="90"/>
        <v>1.2500000000000002E-3</v>
      </c>
      <c r="AT140" s="10">
        <f>SUM(AT139)</f>
        <v>6.01</v>
      </c>
      <c r="AU140" s="236">
        <v>3709</v>
      </c>
      <c r="AV140" s="10">
        <f t="shared" si="91"/>
        <v>27.863862500000003</v>
      </c>
      <c r="AW140" s="5"/>
      <c r="AX140" s="5"/>
      <c r="AY140" s="5"/>
      <c r="AZ140" s="5"/>
    </row>
    <row r="141" spans="1:52" x14ac:dyDescent="0.25">
      <c r="A141" s="30" t="s">
        <v>24</v>
      </c>
      <c r="B141" s="11"/>
      <c r="C141" s="12"/>
      <c r="D141" s="28"/>
      <c r="E141" s="28"/>
      <c r="F141" s="28">
        <f t="shared" si="84"/>
        <v>0</v>
      </c>
      <c r="G141" s="10"/>
      <c r="H141" s="15"/>
      <c r="I141" s="10">
        <f t="shared" si="85"/>
        <v>0</v>
      </c>
      <c r="J141" s="5"/>
      <c r="K141" s="5"/>
      <c r="L141" s="5"/>
      <c r="M141" s="5"/>
      <c r="N141" s="30" t="s">
        <v>24</v>
      </c>
      <c r="O141" s="11"/>
      <c r="P141" s="12"/>
      <c r="Q141" s="28"/>
      <c r="R141" s="28"/>
      <c r="S141" s="28">
        <f t="shared" si="92"/>
        <v>0</v>
      </c>
      <c r="T141" s="10"/>
      <c r="U141" s="15"/>
      <c r="V141" s="10">
        <f t="shared" si="87"/>
        <v>0</v>
      </c>
      <c r="W141" s="5"/>
      <c r="X141" s="5"/>
      <c r="Y141" s="5"/>
      <c r="Z141" s="5"/>
      <c r="AA141" s="30" t="s">
        <v>24</v>
      </c>
      <c r="AB141" s="11"/>
      <c r="AC141" s="12"/>
      <c r="AD141" s="28"/>
      <c r="AE141" s="28"/>
      <c r="AF141" s="28">
        <f t="shared" si="88"/>
        <v>0</v>
      </c>
      <c r="AG141" s="10"/>
      <c r="AH141" s="15"/>
      <c r="AI141" s="10">
        <f t="shared" si="89"/>
        <v>0</v>
      </c>
      <c r="AJ141" s="5"/>
      <c r="AK141" s="5"/>
      <c r="AL141" s="5"/>
      <c r="AM141" s="5"/>
      <c r="AN141" s="30" t="s">
        <v>24</v>
      </c>
      <c r="AO141" s="11"/>
      <c r="AP141" s="12"/>
      <c r="AQ141" s="28"/>
      <c r="AR141" s="28"/>
      <c r="AS141" s="28">
        <f t="shared" ref="AS141" si="93">SUM(AQ141*AR141)</f>
        <v>0</v>
      </c>
      <c r="AT141" s="10"/>
      <c r="AU141" s="15"/>
      <c r="AV141" s="10">
        <f t="shared" si="91"/>
        <v>0</v>
      </c>
      <c r="AW141" s="5"/>
      <c r="AX141" s="5"/>
      <c r="AY141" s="5"/>
      <c r="AZ141" s="5"/>
    </row>
    <row r="142" spans="1:52" x14ac:dyDescent="0.25">
      <c r="A142" s="95"/>
      <c r="B142" s="11" t="s">
        <v>862</v>
      </c>
      <c r="C142" s="12"/>
      <c r="D142" s="28"/>
      <c r="E142" s="28"/>
      <c r="F142" s="28"/>
      <c r="G142" s="10">
        <v>6</v>
      </c>
      <c r="H142" s="15">
        <v>2.5</v>
      </c>
      <c r="I142" s="10">
        <f t="shared" ref="I142:I157" si="94">SUM(G142*H142)</f>
        <v>15</v>
      </c>
      <c r="J142" s="5"/>
      <c r="K142" s="5"/>
      <c r="L142" s="5"/>
      <c r="M142" s="5"/>
      <c r="N142" s="95"/>
      <c r="O142" s="11" t="s">
        <v>862</v>
      </c>
      <c r="P142" s="12"/>
      <c r="Q142" s="28"/>
      <c r="R142" s="28"/>
      <c r="S142" s="28"/>
      <c r="T142" s="10">
        <v>6</v>
      </c>
      <c r="U142" s="15">
        <v>2.5</v>
      </c>
      <c r="V142" s="10">
        <f t="shared" ref="V142:V157" si="95">SUM(T142*U142)</f>
        <v>15</v>
      </c>
      <c r="W142" s="5"/>
      <c r="X142" s="5"/>
      <c r="Y142" s="5"/>
      <c r="Z142" s="5"/>
      <c r="AA142" s="95"/>
      <c r="AB142" s="11" t="s">
        <v>862</v>
      </c>
      <c r="AC142" s="12"/>
      <c r="AD142" s="28"/>
      <c r="AE142" s="28"/>
      <c r="AF142" s="28"/>
      <c r="AG142" s="10">
        <v>6</v>
      </c>
      <c r="AH142" s="15">
        <v>2.5</v>
      </c>
      <c r="AI142" s="10">
        <f t="shared" ref="AI142:AI157" si="96">SUM(AG142*AH142)</f>
        <v>15</v>
      </c>
      <c r="AJ142" s="5"/>
      <c r="AK142" s="5"/>
      <c r="AL142" s="5"/>
      <c r="AM142" s="5"/>
      <c r="AN142" s="95"/>
      <c r="AO142" s="11" t="s">
        <v>862</v>
      </c>
      <c r="AP142" s="12"/>
      <c r="AQ142" s="28"/>
      <c r="AR142" s="28"/>
      <c r="AS142" s="28"/>
      <c r="AT142" s="10">
        <v>6</v>
      </c>
      <c r="AU142" s="15">
        <v>2.5</v>
      </c>
      <c r="AV142" s="10">
        <f t="shared" ref="AV142:AV157" si="97">SUM(AT142*AU142)</f>
        <v>15</v>
      </c>
      <c r="AW142" s="5"/>
      <c r="AX142" s="5"/>
      <c r="AY142" s="5"/>
      <c r="AZ142" s="5"/>
    </row>
    <row r="143" spans="1:52" x14ac:dyDescent="0.25">
      <c r="B143" s="11" t="s">
        <v>27</v>
      </c>
      <c r="C143" s="12"/>
      <c r="D143" s="28"/>
      <c r="E143" s="28"/>
      <c r="F143" s="28"/>
      <c r="G143" s="10">
        <f>SUM(G139)</f>
        <v>6.01</v>
      </c>
      <c r="H143" s="15">
        <f>SUM(D139+D139+E139+E139+D140+D140+E140+E140)*3</f>
        <v>1.65</v>
      </c>
      <c r="I143" s="10">
        <f t="shared" si="94"/>
        <v>9.9164999999999992</v>
      </c>
      <c r="J143" s="5"/>
      <c r="K143" s="5"/>
      <c r="L143" s="5"/>
      <c r="M143" s="5"/>
      <c r="O143" s="11" t="s">
        <v>27</v>
      </c>
      <c r="P143" s="12"/>
      <c r="Q143" s="28"/>
      <c r="R143" s="28"/>
      <c r="S143" s="28"/>
      <c r="T143" s="10">
        <f>SUM(T139)</f>
        <v>6.01</v>
      </c>
      <c r="U143" s="15">
        <f>SUM(Q139+Q139+R139+R139+Q140+Q140+R140+R140)*3</f>
        <v>1.5779999999999998</v>
      </c>
      <c r="V143" s="10">
        <f t="shared" si="95"/>
        <v>9.4837799999999994</v>
      </c>
      <c r="W143" s="5"/>
      <c r="X143" s="5"/>
      <c r="Y143" s="5"/>
      <c r="Z143" s="5"/>
      <c r="AB143" s="11" t="s">
        <v>27</v>
      </c>
      <c r="AC143" s="334" t="s">
        <v>1621</v>
      </c>
      <c r="AD143" s="335"/>
      <c r="AE143" s="335"/>
      <c r="AF143" s="335"/>
      <c r="AG143" s="171">
        <f>SUM(AG140)</f>
        <v>6.01</v>
      </c>
      <c r="AH143" s="171">
        <f>SUM(AD139+AD139+AE139+AE139+AD140+AD140+AE140+AE140)*6</f>
        <v>3.1559999999999997</v>
      </c>
      <c r="AI143" s="10">
        <f t="shared" si="96"/>
        <v>18.967559999999999</v>
      </c>
      <c r="AJ143" s="5"/>
      <c r="AK143" s="5"/>
      <c r="AL143" s="5"/>
      <c r="AM143" s="5"/>
      <c r="AO143" s="11" t="s">
        <v>27</v>
      </c>
      <c r="AP143" s="334" t="s">
        <v>1649</v>
      </c>
      <c r="AQ143" s="335"/>
      <c r="AR143" s="335"/>
      <c r="AS143" s="335"/>
      <c r="AT143" s="171">
        <f>SUM(AT140)</f>
        <v>6.01</v>
      </c>
      <c r="AU143" s="171">
        <f>SUM(AQ139+AQ139+AR139+AR139+AQ140+AQ140+AR140+AR140)*7</f>
        <v>3.6819999999999995</v>
      </c>
      <c r="AV143" s="10">
        <f t="shared" si="97"/>
        <v>22.128819999999997</v>
      </c>
      <c r="AW143" s="5"/>
      <c r="AX143" s="5"/>
      <c r="AY143" s="5"/>
      <c r="AZ143" s="5"/>
    </row>
    <row r="144" spans="1:52" x14ac:dyDescent="0.25">
      <c r="B144" s="11" t="s">
        <v>13</v>
      </c>
      <c r="C144" s="12" t="s">
        <v>14</v>
      </c>
      <c r="D144" s="28" t="s">
        <v>29</v>
      </c>
      <c r="E144" s="28"/>
      <c r="F144" s="28">
        <f>SUM(G139:G141)</f>
        <v>12.02</v>
      </c>
      <c r="G144" s="34">
        <f>SUM(F144)/15</f>
        <v>0.80133333333333334</v>
      </c>
      <c r="H144" s="23"/>
      <c r="I144" s="10">
        <f t="shared" si="94"/>
        <v>0</v>
      </c>
      <c r="J144" s="5"/>
      <c r="K144" s="5"/>
      <c r="L144" s="5"/>
      <c r="M144" s="5"/>
      <c r="O144" s="11" t="s">
        <v>13</v>
      </c>
      <c r="P144" s="12" t="s">
        <v>14</v>
      </c>
      <c r="Q144" s="28" t="s">
        <v>29</v>
      </c>
      <c r="R144" s="28"/>
      <c r="S144" s="28">
        <f>SUM(T139:T141)</f>
        <v>12.02</v>
      </c>
      <c r="T144" s="34">
        <f>SUM(S144)/15</f>
        <v>0.80133333333333334</v>
      </c>
      <c r="U144" s="23"/>
      <c r="V144" s="10">
        <f t="shared" si="95"/>
        <v>0</v>
      </c>
      <c r="W144" s="5"/>
      <c r="X144" s="5"/>
      <c r="Y144" s="5"/>
      <c r="Z144" s="5"/>
      <c r="AB144" s="11" t="s">
        <v>13</v>
      </c>
      <c r="AC144" s="12" t="s">
        <v>14</v>
      </c>
      <c r="AD144" s="28" t="s">
        <v>29</v>
      </c>
      <c r="AE144" s="28"/>
      <c r="AF144" s="28">
        <f>SUM(AG139:AG141)</f>
        <v>12.02</v>
      </c>
      <c r="AG144" s="34">
        <f>SUM(AF144)/15</f>
        <v>0.80133333333333334</v>
      </c>
      <c r="AH144" s="23"/>
      <c r="AI144" s="10">
        <f t="shared" si="96"/>
        <v>0</v>
      </c>
      <c r="AJ144" s="5"/>
      <c r="AK144" s="5"/>
      <c r="AL144" s="5"/>
      <c r="AM144" s="5"/>
      <c r="AO144" s="11" t="s">
        <v>13</v>
      </c>
      <c r="AP144" s="12" t="s">
        <v>14</v>
      </c>
      <c r="AQ144" s="28" t="s">
        <v>29</v>
      </c>
      <c r="AR144" s="28"/>
      <c r="AS144" s="28">
        <f>SUM(AT139:AT141)</f>
        <v>12.02</v>
      </c>
      <c r="AT144" s="34">
        <f>SUM(AS144)/15</f>
        <v>0.80133333333333334</v>
      </c>
      <c r="AU144" s="23"/>
      <c r="AV144" s="10">
        <f t="shared" si="97"/>
        <v>0</v>
      </c>
      <c r="AW144" s="5"/>
      <c r="AX144" s="5"/>
      <c r="AY144" s="5"/>
      <c r="AZ144" s="5"/>
    </row>
    <row r="145" spans="1:52" x14ac:dyDescent="0.25">
      <c r="B145" s="11" t="s">
        <v>13</v>
      </c>
      <c r="C145" s="12" t="s">
        <v>14</v>
      </c>
      <c r="D145" s="28" t="s">
        <v>60</v>
      </c>
      <c r="E145" s="28"/>
      <c r="F145" s="69">
        <v>2</v>
      </c>
      <c r="G145" s="34">
        <f>SUM(F145)*0.25</f>
        <v>0.5</v>
      </c>
      <c r="H145" s="23"/>
      <c r="I145" s="10">
        <f t="shared" si="94"/>
        <v>0</v>
      </c>
      <c r="J145" s="5"/>
      <c r="K145" s="5"/>
      <c r="L145" s="5"/>
      <c r="M145" s="5"/>
      <c r="O145" s="11" t="s">
        <v>13</v>
      </c>
      <c r="P145" s="12" t="s">
        <v>14</v>
      </c>
      <c r="Q145" s="28" t="s">
        <v>60</v>
      </c>
      <c r="R145" s="28"/>
      <c r="S145" s="69">
        <v>2</v>
      </c>
      <c r="T145" s="34">
        <f>SUM(S145)*0.25</f>
        <v>0.5</v>
      </c>
      <c r="U145" s="23"/>
      <c r="V145" s="10">
        <f t="shared" si="95"/>
        <v>0</v>
      </c>
      <c r="W145" s="5"/>
      <c r="X145" s="5"/>
      <c r="Y145" s="5"/>
      <c r="Z145" s="5"/>
      <c r="AB145" s="11" t="s">
        <v>13</v>
      </c>
      <c r="AC145" s="12" t="s">
        <v>14</v>
      </c>
      <c r="AD145" s="28" t="s">
        <v>60</v>
      </c>
      <c r="AE145" s="28"/>
      <c r="AF145" s="69">
        <v>2</v>
      </c>
      <c r="AG145" s="34">
        <f>SUM(AF145)*0.25</f>
        <v>0.5</v>
      </c>
      <c r="AH145" s="23"/>
      <c r="AI145" s="10">
        <f t="shared" si="96"/>
        <v>0</v>
      </c>
      <c r="AJ145" s="5"/>
      <c r="AK145" s="5"/>
      <c r="AL145" s="5"/>
      <c r="AM145" s="5"/>
      <c r="AO145" s="11" t="s">
        <v>13</v>
      </c>
      <c r="AP145" s="12" t="s">
        <v>14</v>
      </c>
      <c r="AQ145" s="28" t="s">
        <v>60</v>
      </c>
      <c r="AR145" s="28"/>
      <c r="AS145" s="69">
        <v>2</v>
      </c>
      <c r="AT145" s="34">
        <f>SUM(AS145)*0.25</f>
        <v>0.5</v>
      </c>
      <c r="AU145" s="23"/>
      <c r="AV145" s="10">
        <f t="shared" si="97"/>
        <v>0</v>
      </c>
      <c r="AW145" s="5"/>
      <c r="AX145" s="5"/>
      <c r="AY145" s="5"/>
      <c r="AZ145" s="5"/>
    </row>
    <row r="146" spans="1:52" x14ac:dyDescent="0.25">
      <c r="B146" s="11" t="s">
        <v>13</v>
      </c>
      <c r="C146" s="12" t="s">
        <v>14</v>
      </c>
      <c r="D146" s="28" t="s">
        <v>248</v>
      </c>
      <c r="E146" s="28"/>
      <c r="F146" s="69"/>
      <c r="G146" s="34">
        <v>0.5</v>
      </c>
      <c r="H146" s="23"/>
      <c r="I146" s="10">
        <f t="shared" si="94"/>
        <v>0</v>
      </c>
      <c r="J146" s="5"/>
      <c r="K146" s="5"/>
      <c r="L146" s="5"/>
      <c r="M146" s="5"/>
      <c r="O146" s="11" t="s">
        <v>13</v>
      </c>
      <c r="P146" s="12" t="s">
        <v>14</v>
      </c>
      <c r="Q146" s="28" t="s">
        <v>248</v>
      </c>
      <c r="R146" s="28"/>
      <c r="S146" s="69"/>
      <c r="T146" s="34">
        <v>0.5</v>
      </c>
      <c r="U146" s="23"/>
      <c r="V146" s="10">
        <f t="shared" si="95"/>
        <v>0</v>
      </c>
      <c r="W146" s="5"/>
      <c r="X146" s="5"/>
      <c r="Y146" s="5"/>
      <c r="Z146" s="5"/>
      <c r="AB146" s="11" t="s">
        <v>13</v>
      </c>
      <c r="AC146" s="12" t="s">
        <v>14</v>
      </c>
      <c r="AD146" s="28" t="s">
        <v>248</v>
      </c>
      <c r="AE146" s="28"/>
      <c r="AF146" s="69"/>
      <c r="AG146" s="34">
        <v>0.5</v>
      </c>
      <c r="AH146" s="23"/>
      <c r="AI146" s="10">
        <f t="shared" si="96"/>
        <v>0</v>
      </c>
      <c r="AJ146" s="5"/>
      <c r="AK146" s="5"/>
      <c r="AL146" s="5"/>
      <c r="AM146" s="5"/>
      <c r="AO146" s="11" t="s">
        <v>13</v>
      </c>
      <c r="AP146" s="12" t="s">
        <v>14</v>
      </c>
      <c r="AQ146" s="28" t="s">
        <v>248</v>
      </c>
      <c r="AR146" s="28"/>
      <c r="AS146" s="69"/>
      <c r="AT146" s="34">
        <v>0.5</v>
      </c>
      <c r="AU146" s="23"/>
      <c r="AV146" s="10">
        <f t="shared" si="97"/>
        <v>0</v>
      </c>
      <c r="AW146" s="5"/>
      <c r="AX146" s="5"/>
      <c r="AY146" s="5"/>
      <c r="AZ146" s="5"/>
    </row>
    <row r="147" spans="1:52" x14ac:dyDescent="0.25">
      <c r="B147" s="11" t="s">
        <v>13</v>
      </c>
      <c r="C147" s="12" t="s">
        <v>14</v>
      </c>
      <c r="D147" s="28" t="s">
        <v>247</v>
      </c>
      <c r="E147" s="28"/>
      <c r="F147" s="28"/>
      <c r="G147" s="34">
        <f>SUM(G144)</f>
        <v>0.80133333333333334</v>
      </c>
      <c r="H147" s="23"/>
      <c r="I147" s="10">
        <f t="shared" si="94"/>
        <v>0</v>
      </c>
      <c r="J147" s="5"/>
      <c r="K147" s="5"/>
      <c r="L147" s="5"/>
      <c r="M147" s="5"/>
      <c r="O147" s="11" t="s">
        <v>13</v>
      </c>
      <c r="P147" s="12" t="s">
        <v>14</v>
      </c>
      <c r="Q147" s="28" t="s">
        <v>247</v>
      </c>
      <c r="R147" s="28"/>
      <c r="S147" s="28"/>
      <c r="T147" s="34">
        <f>SUM(T144)</f>
        <v>0.80133333333333334</v>
      </c>
      <c r="U147" s="23"/>
      <c r="V147" s="10">
        <f t="shared" si="95"/>
        <v>0</v>
      </c>
      <c r="W147" s="5"/>
      <c r="X147" s="5"/>
      <c r="Y147" s="5"/>
      <c r="Z147" s="5"/>
      <c r="AB147" s="11" t="s">
        <v>13</v>
      </c>
      <c r="AC147" s="12" t="s">
        <v>14</v>
      </c>
      <c r="AD147" s="28" t="s">
        <v>247</v>
      </c>
      <c r="AE147" s="28"/>
      <c r="AF147" s="28"/>
      <c r="AG147" s="34">
        <f>SUM(AG144)</f>
        <v>0.80133333333333334</v>
      </c>
      <c r="AH147" s="23"/>
      <c r="AI147" s="10">
        <f t="shared" si="96"/>
        <v>0</v>
      </c>
      <c r="AJ147" s="5"/>
      <c r="AK147" s="5"/>
      <c r="AL147" s="5"/>
      <c r="AM147" s="5"/>
      <c r="AO147" s="11" t="s">
        <v>13</v>
      </c>
      <c r="AP147" s="12" t="s">
        <v>14</v>
      </c>
      <c r="AQ147" s="28" t="s">
        <v>247</v>
      </c>
      <c r="AR147" s="28"/>
      <c r="AS147" s="28"/>
      <c r="AT147" s="34">
        <f>SUM(AT144)</f>
        <v>0.80133333333333334</v>
      </c>
      <c r="AU147" s="23"/>
      <c r="AV147" s="10">
        <f t="shared" si="97"/>
        <v>0</v>
      </c>
      <c r="AW147" s="5"/>
      <c r="AX147" s="5"/>
      <c r="AY147" s="5"/>
      <c r="AZ147" s="5"/>
    </row>
    <row r="148" spans="1:52" x14ac:dyDescent="0.25">
      <c r="B148" s="11" t="s">
        <v>13</v>
      </c>
      <c r="C148" s="12" t="s">
        <v>15</v>
      </c>
      <c r="D148" s="28"/>
      <c r="E148" s="28"/>
      <c r="F148" s="28"/>
      <c r="G148" s="34">
        <v>1</v>
      </c>
      <c r="H148" s="23"/>
      <c r="I148" s="10">
        <f t="shared" si="94"/>
        <v>0</v>
      </c>
      <c r="J148" s="5"/>
      <c r="K148" s="5"/>
      <c r="L148" s="5"/>
      <c r="M148" s="5"/>
      <c r="O148" s="11" t="s">
        <v>13</v>
      </c>
      <c r="P148" s="12" t="s">
        <v>15</v>
      </c>
      <c r="Q148" s="28"/>
      <c r="R148" s="28"/>
      <c r="S148" s="28"/>
      <c r="T148" s="34">
        <v>1</v>
      </c>
      <c r="U148" s="23"/>
      <c r="V148" s="10">
        <f t="shared" si="95"/>
        <v>0</v>
      </c>
      <c r="W148" s="5"/>
      <c r="X148" s="5"/>
      <c r="Y148" s="5"/>
      <c r="Z148" s="5"/>
      <c r="AB148" s="11" t="s">
        <v>13</v>
      </c>
      <c r="AC148" s="12" t="s">
        <v>15</v>
      </c>
      <c r="AD148" s="28"/>
      <c r="AE148" s="28"/>
      <c r="AF148" s="28"/>
      <c r="AG148" s="34">
        <v>1</v>
      </c>
      <c r="AH148" s="23"/>
      <c r="AI148" s="10">
        <f t="shared" si="96"/>
        <v>0</v>
      </c>
      <c r="AJ148" s="5"/>
      <c r="AK148" s="5"/>
      <c r="AL148" s="5"/>
      <c r="AM148" s="5"/>
      <c r="AO148" s="11" t="s">
        <v>13</v>
      </c>
      <c r="AP148" s="12" t="s">
        <v>15</v>
      </c>
      <c r="AQ148" s="28"/>
      <c r="AR148" s="28"/>
      <c r="AS148" s="28"/>
      <c r="AT148" s="34">
        <v>1</v>
      </c>
      <c r="AU148" s="23"/>
      <c r="AV148" s="10">
        <f t="shared" si="97"/>
        <v>0</v>
      </c>
      <c r="AW148" s="5"/>
      <c r="AX148" s="5"/>
      <c r="AY148" s="5"/>
      <c r="AZ148" s="5"/>
    </row>
    <row r="149" spans="1:52" x14ac:dyDescent="0.25">
      <c r="B149" s="11" t="s">
        <v>13</v>
      </c>
      <c r="C149" s="12" t="s">
        <v>15</v>
      </c>
      <c r="D149" s="28"/>
      <c r="E149" s="28"/>
      <c r="F149" s="28"/>
      <c r="G149" s="34"/>
      <c r="H149" s="23"/>
      <c r="I149" s="10">
        <f t="shared" si="94"/>
        <v>0</v>
      </c>
      <c r="J149" s="5"/>
      <c r="K149" s="5"/>
      <c r="L149" s="5"/>
      <c r="M149" s="5"/>
      <c r="O149" s="11" t="s">
        <v>13</v>
      </c>
      <c r="P149" s="12" t="s">
        <v>15</v>
      </c>
      <c r="Q149" s="28"/>
      <c r="R149" s="28"/>
      <c r="S149" s="28"/>
      <c r="T149" s="34"/>
      <c r="U149" s="23"/>
      <c r="V149" s="10">
        <f t="shared" si="95"/>
        <v>0</v>
      </c>
      <c r="W149" s="5"/>
      <c r="X149" s="5"/>
      <c r="Y149" s="5"/>
      <c r="Z149" s="5"/>
      <c r="AB149" s="11" t="s">
        <v>13</v>
      </c>
      <c r="AC149" s="12" t="s">
        <v>15</v>
      </c>
      <c r="AD149" s="28"/>
      <c r="AE149" s="28"/>
      <c r="AF149" s="28"/>
      <c r="AG149" s="34"/>
      <c r="AH149" s="23"/>
      <c r="AI149" s="10">
        <f t="shared" si="96"/>
        <v>0</v>
      </c>
      <c r="AJ149" s="5"/>
      <c r="AK149" s="5"/>
      <c r="AL149" s="5"/>
      <c r="AM149" s="5"/>
      <c r="AO149" s="11" t="s">
        <v>13</v>
      </c>
      <c r="AP149" s="12" t="s">
        <v>15</v>
      </c>
      <c r="AQ149" s="28"/>
      <c r="AR149" s="28"/>
      <c r="AS149" s="28"/>
      <c r="AT149" s="34"/>
      <c r="AU149" s="23"/>
      <c r="AV149" s="10">
        <f t="shared" si="97"/>
        <v>0</v>
      </c>
      <c r="AW149" s="5"/>
      <c r="AX149" s="5"/>
      <c r="AY149" s="5"/>
      <c r="AZ149" s="5"/>
    </row>
    <row r="150" spans="1:52" x14ac:dyDescent="0.25">
      <c r="B150" s="11" t="s">
        <v>13</v>
      </c>
      <c r="C150" s="12" t="s">
        <v>15</v>
      </c>
      <c r="D150" s="28"/>
      <c r="E150" s="28"/>
      <c r="F150" s="28"/>
      <c r="G150" s="34"/>
      <c r="H150" s="23"/>
      <c r="I150" s="10">
        <f t="shared" si="94"/>
        <v>0</v>
      </c>
      <c r="J150" s="5"/>
      <c r="K150" s="5"/>
      <c r="L150" s="5"/>
      <c r="M150" s="5"/>
      <c r="O150" s="11" t="s">
        <v>13</v>
      </c>
      <c r="P150" s="12" t="s">
        <v>15</v>
      </c>
      <c r="Q150" s="28"/>
      <c r="R150" s="28"/>
      <c r="S150" s="28"/>
      <c r="T150" s="34"/>
      <c r="U150" s="23"/>
      <c r="V150" s="10">
        <f t="shared" si="95"/>
        <v>0</v>
      </c>
      <c r="W150" s="5"/>
      <c r="X150" s="5"/>
      <c r="Y150" s="5"/>
      <c r="Z150" s="5"/>
      <c r="AB150" s="11" t="s">
        <v>13</v>
      </c>
      <c r="AC150" s="12" t="s">
        <v>15</v>
      </c>
      <c r="AD150" s="28"/>
      <c r="AE150" s="28"/>
      <c r="AF150" s="28"/>
      <c r="AG150" s="34"/>
      <c r="AH150" s="23"/>
      <c r="AI150" s="10">
        <f t="shared" si="96"/>
        <v>0</v>
      </c>
      <c r="AJ150" s="5"/>
      <c r="AK150" s="5"/>
      <c r="AL150" s="5"/>
      <c r="AM150" s="5"/>
      <c r="AO150" s="11" t="s">
        <v>13</v>
      </c>
      <c r="AP150" s="12" t="s">
        <v>15</v>
      </c>
      <c r="AQ150" s="28"/>
      <c r="AR150" s="28"/>
      <c r="AS150" s="28"/>
      <c r="AT150" s="34"/>
      <c r="AU150" s="23"/>
      <c r="AV150" s="10">
        <f t="shared" si="97"/>
        <v>0</v>
      </c>
      <c r="AW150" s="5"/>
      <c r="AX150" s="5"/>
      <c r="AY150" s="5"/>
      <c r="AZ150" s="5"/>
    </row>
    <row r="151" spans="1:52" x14ac:dyDescent="0.25">
      <c r="B151" s="11" t="s">
        <v>13</v>
      </c>
      <c r="C151" s="12" t="s">
        <v>16</v>
      </c>
      <c r="D151" s="28"/>
      <c r="E151" s="28"/>
      <c r="F151" s="28"/>
      <c r="G151" s="34">
        <v>3</v>
      </c>
      <c r="H151" s="23"/>
      <c r="I151" s="10">
        <f t="shared" si="94"/>
        <v>0</v>
      </c>
      <c r="J151" s="5"/>
      <c r="K151" s="5"/>
      <c r="L151" s="5"/>
      <c r="M151" s="5"/>
      <c r="O151" s="11" t="s">
        <v>13</v>
      </c>
      <c r="P151" s="12" t="s">
        <v>16</v>
      </c>
      <c r="Q151" s="28"/>
      <c r="R151" s="28"/>
      <c r="S151" s="28"/>
      <c r="T151" s="34">
        <v>3</v>
      </c>
      <c r="U151" s="23"/>
      <c r="V151" s="10">
        <f t="shared" si="95"/>
        <v>0</v>
      </c>
      <c r="W151" s="5"/>
      <c r="X151" s="5"/>
      <c r="Y151" s="5"/>
      <c r="Z151" s="5"/>
      <c r="AB151" s="11" t="s">
        <v>13</v>
      </c>
      <c r="AC151" s="12" t="s">
        <v>16</v>
      </c>
      <c r="AD151" s="28"/>
      <c r="AE151" s="28"/>
      <c r="AF151" s="28"/>
      <c r="AG151" s="34">
        <v>3</v>
      </c>
      <c r="AH151" s="23"/>
      <c r="AI151" s="10">
        <f t="shared" si="96"/>
        <v>0</v>
      </c>
      <c r="AJ151" s="5"/>
      <c r="AK151" s="5"/>
      <c r="AL151" s="5"/>
      <c r="AM151" s="5"/>
      <c r="AO151" s="11" t="s">
        <v>13</v>
      </c>
      <c r="AP151" s="12" t="s">
        <v>16</v>
      </c>
      <c r="AQ151" s="28"/>
      <c r="AR151" s="28"/>
      <c r="AS151" s="28"/>
      <c r="AT151" s="34">
        <v>3</v>
      </c>
      <c r="AU151" s="23"/>
      <c r="AV151" s="10">
        <f t="shared" si="97"/>
        <v>0</v>
      </c>
      <c r="AW151" s="5"/>
      <c r="AX151" s="5"/>
      <c r="AY151" s="5"/>
      <c r="AZ151" s="5"/>
    </row>
    <row r="152" spans="1:52" x14ac:dyDescent="0.25">
      <c r="B152" s="11" t="s">
        <v>13</v>
      </c>
      <c r="C152" s="12" t="s">
        <v>16</v>
      </c>
      <c r="D152" s="28"/>
      <c r="E152" s="28"/>
      <c r="F152" s="28"/>
      <c r="G152" s="34"/>
      <c r="H152" s="23"/>
      <c r="I152" s="10">
        <f t="shared" si="94"/>
        <v>0</v>
      </c>
      <c r="J152" s="5"/>
      <c r="K152" s="5"/>
      <c r="L152" s="5"/>
      <c r="M152" s="5"/>
      <c r="O152" s="11" t="s">
        <v>13</v>
      </c>
      <c r="P152" s="12" t="s">
        <v>16</v>
      </c>
      <c r="Q152" s="28"/>
      <c r="R152" s="28"/>
      <c r="S152" s="28"/>
      <c r="T152" s="34"/>
      <c r="U152" s="23"/>
      <c r="V152" s="10">
        <f t="shared" si="95"/>
        <v>0</v>
      </c>
      <c r="W152" s="5"/>
      <c r="X152" s="5"/>
      <c r="Y152" s="5"/>
      <c r="Z152" s="5"/>
      <c r="AB152" s="11" t="s">
        <v>13</v>
      </c>
      <c r="AC152" s="12" t="s">
        <v>16</v>
      </c>
      <c r="AD152" s="28"/>
      <c r="AE152" s="28"/>
      <c r="AF152" s="28"/>
      <c r="AG152" s="171">
        <f>SUM(AG151)/10</f>
        <v>0.3</v>
      </c>
      <c r="AH152" s="23"/>
      <c r="AI152" s="10">
        <f t="shared" si="96"/>
        <v>0</v>
      </c>
      <c r="AJ152" s="5"/>
      <c r="AK152" s="5"/>
      <c r="AL152" s="5"/>
      <c r="AM152" s="5"/>
      <c r="AO152" s="11" t="s">
        <v>13</v>
      </c>
      <c r="AP152" s="12" t="s">
        <v>16</v>
      </c>
      <c r="AQ152" s="28"/>
      <c r="AR152" s="28"/>
      <c r="AS152" s="28"/>
      <c r="AT152" s="171">
        <f>SUM(AT151)/7</f>
        <v>0.42857142857142855</v>
      </c>
      <c r="AU152" s="23"/>
      <c r="AV152" s="10">
        <f t="shared" si="97"/>
        <v>0</v>
      </c>
      <c r="AW152" s="5"/>
      <c r="AX152" s="5"/>
      <c r="AY152" s="5"/>
      <c r="AZ152" s="5"/>
    </row>
    <row r="153" spans="1:52" x14ac:dyDescent="0.25">
      <c r="B153" s="11" t="s">
        <v>21</v>
      </c>
      <c r="C153" s="12" t="s">
        <v>14</v>
      </c>
      <c r="D153" s="28"/>
      <c r="E153" s="28"/>
      <c r="F153" s="28"/>
      <c r="G153" s="22">
        <f>SUM(G144:G147)</f>
        <v>2.6026666666666669</v>
      </c>
      <c r="H153" s="15">
        <v>37.42</v>
      </c>
      <c r="I153" s="10">
        <f t="shared" si="94"/>
        <v>97.391786666666675</v>
      </c>
      <c r="J153" s="5"/>
      <c r="K153" s="5">
        <f>SUM(G153)*I137</f>
        <v>2.6026666666666669</v>
      </c>
      <c r="L153" s="5"/>
      <c r="M153" s="5"/>
      <c r="O153" s="11" t="s">
        <v>21</v>
      </c>
      <c r="P153" s="12" t="s">
        <v>14</v>
      </c>
      <c r="Q153" s="28"/>
      <c r="R153" s="28"/>
      <c r="S153" s="28"/>
      <c r="T153" s="22">
        <f>SUM(T144:T147)</f>
        <v>2.6026666666666669</v>
      </c>
      <c r="U153" s="15">
        <v>37.42</v>
      </c>
      <c r="V153" s="10">
        <f t="shared" si="95"/>
        <v>97.391786666666675</v>
      </c>
      <c r="W153" s="5"/>
      <c r="X153" s="5">
        <f>SUM(T153)*V137</f>
        <v>2.6026666666666669</v>
      </c>
      <c r="Y153" s="5"/>
      <c r="Z153" s="5"/>
      <c r="AB153" s="11" t="s">
        <v>21</v>
      </c>
      <c r="AC153" s="12" t="s">
        <v>14</v>
      </c>
      <c r="AD153" s="28"/>
      <c r="AE153" s="28"/>
      <c r="AF153" s="28"/>
      <c r="AG153" s="22">
        <f>SUM(AG144:AG147)</f>
        <v>2.6026666666666669</v>
      </c>
      <c r="AH153" s="15">
        <v>37.42</v>
      </c>
      <c r="AI153" s="10">
        <f t="shared" si="96"/>
        <v>97.391786666666675</v>
      </c>
      <c r="AJ153" s="5"/>
      <c r="AK153" s="5">
        <f>SUM(AG153)*AI137</f>
        <v>2.6026666666666669</v>
      </c>
      <c r="AL153" s="5"/>
      <c r="AM153" s="5"/>
      <c r="AO153" s="11" t="s">
        <v>21</v>
      </c>
      <c r="AP153" s="12" t="s">
        <v>14</v>
      </c>
      <c r="AQ153" s="28"/>
      <c r="AR153" s="28"/>
      <c r="AS153" s="28"/>
      <c r="AT153" s="22">
        <f>SUM(AT144:AT147)</f>
        <v>2.6026666666666669</v>
      </c>
      <c r="AU153" s="15">
        <v>37.42</v>
      </c>
      <c r="AV153" s="10">
        <f t="shared" si="97"/>
        <v>97.391786666666675</v>
      </c>
      <c r="AW153" s="5"/>
      <c r="AX153" s="5">
        <f>SUM(AT153)*AV137</f>
        <v>2.6026666666666669</v>
      </c>
      <c r="AY153" s="5"/>
      <c r="AZ153" s="5"/>
    </row>
    <row r="154" spans="1:52" x14ac:dyDescent="0.25">
      <c r="B154" s="11" t="s">
        <v>21</v>
      </c>
      <c r="C154" s="12" t="s">
        <v>15</v>
      </c>
      <c r="D154" s="28"/>
      <c r="E154" s="28"/>
      <c r="F154" s="28"/>
      <c r="G154" s="22">
        <f>SUM(G148:G150)</f>
        <v>1</v>
      </c>
      <c r="H154" s="15">
        <v>37.42</v>
      </c>
      <c r="I154" s="10">
        <f t="shared" si="94"/>
        <v>37.42</v>
      </c>
      <c r="J154" s="5"/>
      <c r="K154" s="5"/>
      <c r="L154" s="5">
        <f>SUM(G154)*I137</f>
        <v>1</v>
      </c>
      <c r="M154" s="5"/>
      <c r="O154" s="11" t="s">
        <v>21</v>
      </c>
      <c r="P154" s="12" t="s">
        <v>15</v>
      </c>
      <c r="Q154" s="28"/>
      <c r="R154" s="28"/>
      <c r="S154" s="28"/>
      <c r="T154" s="22">
        <f>SUM(T148:T150)</f>
        <v>1</v>
      </c>
      <c r="U154" s="15">
        <v>37.42</v>
      </c>
      <c r="V154" s="10">
        <f t="shared" si="95"/>
        <v>37.42</v>
      </c>
      <c r="W154" s="5"/>
      <c r="X154" s="5"/>
      <c r="Y154" s="5">
        <f>SUM(T154)*V137</f>
        <v>1</v>
      </c>
      <c r="Z154" s="5"/>
      <c r="AB154" s="11" t="s">
        <v>21</v>
      </c>
      <c r="AC154" s="12" t="s">
        <v>15</v>
      </c>
      <c r="AD154" s="28"/>
      <c r="AE154" s="28"/>
      <c r="AF154" s="28"/>
      <c r="AG154" s="22">
        <f>SUM(AG148:AG150)</f>
        <v>1</v>
      </c>
      <c r="AH154" s="15">
        <v>37.42</v>
      </c>
      <c r="AI154" s="10">
        <f t="shared" si="96"/>
        <v>37.42</v>
      </c>
      <c r="AJ154" s="5"/>
      <c r="AK154" s="5"/>
      <c r="AL154" s="5">
        <f>SUM(AG154)*AI137</f>
        <v>1</v>
      </c>
      <c r="AM154" s="5"/>
      <c r="AO154" s="11" t="s">
        <v>21</v>
      </c>
      <c r="AP154" s="12" t="s">
        <v>15</v>
      </c>
      <c r="AQ154" s="28"/>
      <c r="AR154" s="28"/>
      <c r="AS154" s="28"/>
      <c r="AT154" s="22">
        <f>SUM(AT148:AT150)</f>
        <v>1</v>
      </c>
      <c r="AU154" s="15">
        <v>37.42</v>
      </c>
      <c r="AV154" s="10">
        <f t="shared" si="97"/>
        <v>37.42</v>
      </c>
      <c r="AW154" s="5"/>
      <c r="AX154" s="5"/>
      <c r="AY154" s="5">
        <f>SUM(AT154)*AV137</f>
        <v>1</v>
      </c>
      <c r="AZ154" s="5"/>
    </row>
    <row r="155" spans="1:52" x14ac:dyDescent="0.25">
      <c r="B155" s="11" t="s">
        <v>21</v>
      </c>
      <c r="C155" s="12" t="s">
        <v>16</v>
      </c>
      <c r="D155" s="28"/>
      <c r="E155" s="28"/>
      <c r="F155" s="28"/>
      <c r="G155" s="22">
        <f>SUM(G151:G152)</f>
        <v>3</v>
      </c>
      <c r="H155" s="15">
        <v>37.42</v>
      </c>
      <c r="I155" s="10">
        <f t="shared" si="94"/>
        <v>112.26</v>
      </c>
      <c r="J155" s="5"/>
      <c r="K155" s="5"/>
      <c r="L155" s="5"/>
      <c r="M155" s="5">
        <f>SUM(G155)*I137</f>
        <v>3</v>
      </c>
      <c r="O155" s="11" t="s">
        <v>21</v>
      </c>
      <c r="P155" s="12" t="s">
        <v>16</v>
      </c>
      <c r="Q155" s="28"/>
      <c r="R155" s="28"/>
      <c r="S155" s="28"/>
      <c r="T155" s="22">
        <f>SUM(T151:T152)</f>
        <v>3</v>
      </c>
      <c r="U155" s="15">
        <v>37.42</v>
      </c>
      <c r="V155" s="10">
        <f t="shared" si="95"/>
        <v>112.26</v>
      </c>
      <c r="W155" s="5"/>
      <c r="X155" s="5"/>
      <c r="Y155" s="5"/>
      <c r="Z155" s="5">
        <f>SUM(T155)*V137</f>
        <v>3</v>
      </c>
      <c r="AB155" s="11" t="s">
        <v>21</v>
      </c>
      <c r="AC155" s="12" t="s">
        <v>16</v>
      </c>
      <c r="AD155" s="28"/>
      <c r="AE155" s="28"/>
      <c r="AF155" s="28"/>
      <c r="AG155" s="22">
        <f>SUM(AG151:AG152)</f>
        <v>3.3</v>
      </c>
      <c r="AH155" s="15">
        <v>37.42</v>
      </c>
      <c r="AI155" s="10">
        <f t="shared" si="96"/>
        <v>123.486</v>
      </c>
      <c r="AJ155" s="5"/>
      <c r="AK155" s="5"/>
      <c r="AL155" s="5"/>
      <c r="AM155" s="5">
        <f>SUM(AG155)*AI137</f>
        <v>3.3</v>
      </c>
      <c r="AO155" s="11" t="s">
        <v>21</v>
      </c>
      <c r="AP155" s="12" t="s">
        <v>16</v>
      </c>
      <c r="AQ155" s="28"/>
      <c r="AR155" s="28"/>
      <c r="AS155" s="28"/>
      <c r="AT155" s="22">
        <f>SUM(AT151:AT152)</f>
        <v>3.4285714285714284</v>
      </c>
      <c r="AU155" s="15">
        <v>37.42</v>
      </c>
      <c r="AV155" s="10">
        <f t="shared" si="97"/>
        <v>128.29714285714286</v>
      </c>
      <c r="AW155" s="5"/>
      <c r="AX155" s="5"/>
      <c r="AY155" s="5"/>
      <c r="AZ155" s="5">
        <f>SUM(AT155)*AV137</f>
        <v>3.4285714285714284</v>
      </c>
    </row>
    <row r="156" spans="1:52" x14ac:dyDescent="0.25">
      <c r="B156" s="11" t="s">
        <v>13</v>
      </c>
      <c r="C156" s="12" t="s">
        <v>17</v>
      </c>
      <c r="D156" s="28"/>
      <c r="E156" s="28"/>
      <c r="F156" s="28"/>
      <c r="G156" s="34">
        <v>0.25</v>
      </c>
      <c r="H156" s="15">
        <v>37.42</v>
      </c>
      <c r="I156" s="10">
        <f t="shared" si="94"/>
        <v>9.3550000000000004</v>
      </c>
      <c r="J156" s="5"/>
      <c r="K156" s="5"/>
      <c r="L156" s="5">
        <f>SUM(G156)*I137</f>
        <v>0.25</v>
      </c>
      <c r="M156" s="5"/>
      <c r="O156" s="11" t="s">
        <v>13</v>
      </c>
      <c r="P156" s="12" t="s">
        <v>17</v>
      </c>
      <c r="Q156" s="28"/>
      <c r="R156" s="28"/>
      <c r="S156" s="28"/>
      <c r="T156" s="34">
        <v>0.25</v>
      </c>
      <c r="U156" s="15">
        <v>37.42</v>
      </c>
      <c r="V156" s="10">
        <f t="shared" si="95"/>
        <v>9.3550000000000004</v>
      </c>
      <c r="W156" s="5"/>
      <c r="X156" s="5"/>
      <c r="Y156" s="5">
        <f>SUM(T156)*V137</f>
        <v>0.25</v>
      </c>
      <c r="Z156" s="5"/>
      <c r="AB156" s="11" t="s">
        <v>13</v>
      </c>
      <c r="AC156" s="12" t="s">
        <v>17</v>
      </c>
      <c r="AD156" s="28"/>
      <c r="AE156" s="28"/>
      <c r="AF156" s="28"/>
      <c r="AG156" s="34">
        <v>0.25</v>
      </c>
      <c r="AH156" s="15">
        <v>37.42</v>
      </c>
      <c r="AI156" s="10">
        <f t="shared" si="96"/>
        <v>9.3550000000000004</v>
      </c>
      <c r="AJ156" s="5"/>
      <c r="AK156" s="5"/>
      <c r="AL156" s="5">
        <f>SUM(AG156)*AI137</f>
        <v>0.25</v>
      </c>
      <c r="AM156" s="5"/>
      <c r="AO156" s="11" t="s">
        <v>13</v>
      </c>
      <c r="AP156" s="12" t="s">
        <v>17</v>
      </c>
      <c r="AQ156" s="28"/>
      <c r="AR156" s="28"/>
      <c r="AS156" s="28"/>
      <c r="AT156" s="34">
        <v>0.25</v>
      </c>
      <c r="AU156" s="15">
        <v>37.42</v>
      </c>
      <c r="AV156" s="10">
        <f t="shared" si="97"/>
        <v>9.3550000000000004</v>
      </c>
      <c r="AW156" s="5"/>
      <c r="AX156" s="5"/>
      <c r="AY156" s="5">
        <f>SUM(AT156)*AV137</f>
        <v>0.25</v>
      </c>
      <c r="AZ156" s="5"/>
    </row>
    <row r="157" spans="1:52" x14ac:dyDescent="0.25">
      <c r="B157" s="11" t="s">
        <v>12</v>
      </c>
      <c r="C157" s="12"/>
      <c r="D157" s="28"/>
      <c r="E157" s="28"/>
      <c r="F157" s="28"/>
      <c r="G157" s="10"/>
      <c r="H157" s="15">
        <v>37.42</v>
      </c>
      <c r="I157" s="10">
        <f t="shared" si="94"/>
        <v>0</v>
      </c>
      <c r="J157" s="5"/>
      <c r="K157" s="5"/>
      <c r="L157" s="5"/>
      <c r="M157" s="5"/>
      <c r="O157" s="11" t="s">
        <v>12</v>
      </c>
      <c r="P157" s="12"/>
      <c r="Q157" s="28"/>
      <c r="R157" s="28"/>
      <c r="S157" s="28"/>
      <c r="T157" s="10"/>
      <c r="U157" s="15">
        <v>37.42</v>
      </c>
      <c r="V157" s="10">
        <f t="shared" si="95"/>
        <v>0</v>
      </c>
      <c r="W157" s="5"/>
      <c r="X157" s="5"/>
      <c r="Y157" s="5"/>
      <c r="Z157" s="5"/>
      <c r="AB157" s="11" t="s">
        <v>12</v>
      </c>
      <c r="AC157" s="12"/>
      <c r="AD157" s="28"/>
      <c r="AE157" s="28"/>
      <c r="AF157" s="28"/>
      <c r="AG157" s="10"/>
      <c r="AH157" s="15">
        <v>37.42</v>
      </c>
      <c r="AI157" s="10">
        <f t="shared" si="96"/>
        <v>0</v>
      </c>
      <c r="AJ157" s="5"/>
      <c r="AK157" s="5"/>
      <c r="AL157" s="5"/>
      <c r="AM157" s="5"/>
      <c r="AO157" s="11" t="s">
        <v>12</v>
      </c>
      <c r="AP157" s="12"/>
      <c r="AQ157" s="28"/>
      <c r="AR157" s="28"/>
      <c r="AS157" s="28"/>
      <c r="AT157" s="10"/>
      <c r="AU157" s="15">
        <v>37.42</v>
      </c>
      <c r="AV157" s="10">
        <f t="shared" si="97"/>
        <v>0</v>
      </c>
      <c r="AW157" s="5"/>
      <c r="AX157" s="5"/>
      <c r="AY157" s="5"/>
      <c r="AZ157" s="5"/>
    </row>
    <row r="158" spans="1:52" x14ac:dyDescent="0.25">
      <c r="B158" s="11" t="s">
        <v>11</v>
      </c>
      <c r="C158" s="12"/>
      <c r="D158" s="28"/>
      <c r="E158" s="28"/>
      <c r="F158" s="28"/>
      <c r="G158" s="10">
        <v>1</v>
      </c>
      <c r="H158" s="15">
        <f>SUM(I139:I157)*0.01</f>
        <v>5.5896021166666676</v>
      </c>
      <c r="I158" s="10">
        <f>SUM(G158*H158)</f>
        <v>5.5896021166666676</v>
      </c>
      <c r="J158" s="5"/>
      <c r="K158" s="5"/>
      <c r="L158" s="5"/>
      <c r="M158" s="5"/>
      <c r="O158" s="11" t="s">
        <v>11</v>
      </c>
      <c r="P158" s="12"/>
      <c r="Q158" s="28"/>
      <c r="R158" s="28"/>
      <c r="S158" s="28"/>
      <c r="T158" s="10">
        <v>1</v>
      </c>
      <c r="U158" s="15">
        <f>SUM(V139:V157)*0.01</f>
        <v>4.9698028366666662</v>
      </c>
      <c r="V158" s="10">
        <f>SUM(T158*U158)</f>
        <v>4.9698028366666662</v>
      </c>
      <c r="W158" s="5"/>
      <c r="X158" s="5"/>
      <c r="Y158" s="5"/>
      <c r="Z158" s="5"/>
      <c r="AB158" s="11" t="s">
        <v>11</v>
      </c>
      <c r="AC158" s="12"/>
      <c r="AD158" s="28"/>
      <c r="AE158" s="28"/>
      <c r="AF158" s="28"/>
      <c r="AG158" s="10">
        <v>1</v>
      </c>
      <c r="AH158" s="15">
        <f>SUM(AI139:AI157)*0.01</f>
        <v>5.1769006366666668</v>
      </c>
      <c r="AI158" s="10">
        <f>SUM(AG158*AH158)</f>
        <v>5.1769006366666668</v>
      </c>
      <c r="AJ158" s="5"/>
      <c r="AK158" s="5"/>
      <c r="AL158" s="5"/>
      <c r="AM158" s="5"/>
      <c r="AO158" s="11" t="s">
        <v>11</v>
      </c>
      <c r="AP158" s="12"/>
      <c r="AQ158" s="28"/>
      <c r="AR158" s="28"/>
      <c r="AS158" s="28"/>
      <c r="AT158" s="10">
        <v>1</v>
      </c>
      <c r="AU158" s="15">
        <f>SUM(AV139:AV157)*0.01</f>
        <v>4.6859240802380953</v>
      </c>
      <c r="AV158" s="10">
        <f>SUM(AT158*AU158)</f>
        <v>4.6859240802380953</v>
      </c>
      <c r="AW158" s="5"/>
      <c r="AX158" s="5"/>
      <c r="AY158" s="5"/>
      <c r="AZ158" s="5"/>
    </row>
    <row r="159" spans="1:52" s="2" customFormat="1" x14ac:dyDescent="0.25">
      <c r="B159" s="8" t="s">
        <v>10</v>
      </c>
      <c r="D159" s="27"/>
      <c r="E159" s="27"/>
      <c r="F159" s="27"/>
      <c r="G159" s="6">
        <f>SUM(G153:G156)</f>
        <v>6.8526666666666669</v>
      </c>
      <c r="H159" s="14"/>
      <c r="I159" s="6">
        <f>SUM(I139:I158)</f>
        <v>564.54981378333343</v>
      </c>
      <c r="J159" s="6">
        <f>SUM(I159)*I137</f>
        <v>564.54981378333343</v>
      </c>
      <c r="K159" s="6">
        <f>SUM(K153:K158)</f>
        <v>2.6026666666666669</v>
      </c>
      <c r="L159" s="6">
        <f>SUM(L153:L158)</f>
        <v>1.25</v>
      </c>
      <c r="M159" s="6">
        <f>SUM(M153:M158)</f>
        <v>3</v>
      </c>
      <c r="O159" s="8" t="s">
        <v>10</v>
      </c>
      <c r="Q159" s="27"/>
      <c r="R159" s="27"/>
      <c r="S159" s="27"/>
      <c r="T159" s="6">
        <f>SUM(T153:T156)</f>
        <v>6.8526666666666669</v>
      </c>
      <c r="U159" s="14"/>
      <c r="V159" s="6">
        <f>SUM(V139:V158)</f>
        <v>501.9500865033333</v>
      </c>
      <c r="W159" s="6">
        <f>SUM(V159)*V137</f>
        <v>501.9500865033333</v>
      </c>
      <c r="X159" s="6"/>
      <c r="Y159" s="6"/>
      <c r="Z159" s="6"/>
      <c r="AB159" s="8" t="s">
        <v>10</v>
      </c>
      <c r="AD159" s="27"/>
      <c r="AE159" s="27"/>
      <c r="AF159" s="27"/>
      <c r="AG159" s="6">
        <f>SUM(AG153:AG156)</f>
        <v>7.1526666666666667</v>
      </c>
      <c r="AH159" s="14"/>
      <c r="AI159" s="6">
        <f>SUM(AI139:AI158)</f>
        <v>522.86696430333336</v>
      </c>
      <c r="AJ159" s="6">
        <f>SUM(AI159)*AI137</f>
        <v>522.86696430333336</v>
      </c>
      <c r="AK159" s="6"/>
      <c r="AL159" s="6"/>
      <c r="AM159" s="6"/>
      <c r="AO159" s="8" t="s">
        <v>10</v>
      </c>
      <c r="AQ159" s="27"/>
      <c r="AR159" s="27"/>
      <c r="AS159" s="27"/>
      <c r="AT159" s="6">
        <f>SUM(AT153:AT156)</f>
        <v>7.2812380952380948</v>
      </c>
      <c r="AU159" s="14"/>
      <c r="AV159" s="6">
        <f>SUM(AV139:AV158)</f>
        <v>473.27833210404765</v>
      </c>
      <c r="AW159" s="6">
        <f>SUM(AV159)*AV137</f>
        <v>473.27833210404765</v>
      </c>
      <c r="AX159" s="6"/>
      <c r="AY159" s="6"/>
      <c r="AZ159" s="6"/>
    </row>
    <row r="160" spans="1:52" ht="15.6" x14ac:dyDescent="0.3">
      <c r="A160" s="3" t="s">
        <v>9</v>
      </c>
      <c r="B160" s="86" t="s">
        <v>243</v>
      </c>
      <c r="C160" s="12" t="s">
        <v>865</v>
      </c>
      <c r="D160" s="26">
        <v>1.1100000000000001</v>
      </c>
      <c r="E160" s="26">
        <v>2.2999999999999998</v>
      </c>
      <c r="F160" s="68">
        <v>0.125</v>
      </c>
      <c r="G160" s="5"/>
      <c r="H160" s="13" t="s">
        <v>22</v>
      </c>
      <c r="I160" s="24">
        <v>1</v>
      </c>
      <c r="J160" s="5"/>
      <c r="K160" s="5"/>
      <c r="L160" s="5"/>
      <c r="M160" s="5"/>
      <c r="N160" s="3" t="s">
        <v>9</v>
      </c>
      <c r="O160" s="86" t="s">
        <v>243</v>
      </c>
      <c r="P160" s="12" t="s">
        <v>865</v>
      </c>
      <c r="Q160" s="26">
        <v>1.1100000000000001</v>
      </c>
      <c r="R160" s="26">
        <v>2.2999999999999998</v>
      </c>
      <c r="S160" s="68">
        <v>0.125</v>
      </c>
      <c r="T160" s="5"/>
      <c r="U160" s="13" t="s">
        <v>22</v>
      </c>
      <c r="V160" s="24">
        <v>1</v>
      </c>
      <c r="W160" s="5"/>
      <c r="X160" s="5"/>
      <c r="Y160" s="5"/>
      <c r="Z160" s="5"/>
      <c r="AA160" s="3" t="s">
        <v>9</v>
      </c>
      <c r="AB160" s="86" t="s">
        <v>243</v>
      </c>
      <c r="AC160" s="12" t="s">
        <v>865</v>
      </c>
      <c r="AD160" s="26">
        <v>1.1100000000000001</v>
      </c>
      <c r="AE160" s="26">
        <v>2.2999999999999998</v>
      </c>
      <c r="AF160" s="68">
        <v>0.125</v>
      </c>
      <c r="AG160" s="5"/>
      <c r="AH160" s="13" t="s">
        <v>22</v>
      </c>
      <c r="AI160" s="24">
        <v>1</v>
      </c>
      <c r="AJ160" s="5"/>
      <c r="AK160" s="5"/>
      <c r="AL160" s="5"/>
      <c r="AM160" s="5"/>
      <c r="AN160" s="3" t="s">
        <v>9</v>
      </c>
      <c r="AO160" s="86" t="s">
        <v>243</v>
      </c>
      <c r="AP160" s="12" t="s">
        <v>865</v>
      </c>
      <c r="AQ160" s="26">
        <v>1.1100000000000001</v>
      </c>
      <c r="AR160" s="26">
        <v>2.2999999999999998</v>
      </c>
      <c r="AS160" s="68">
        <v>0.125</v>
      </c>
      <c r="AT160" s="5"/>
      <c r="AU160" s="13" t="s">
        <v>22</v>
      </c>
      <c r="AV160" s="24">
        <v>1</v>
      </c>
      <c r="AW160" s="5"/>
      <c r="AX160" s="5"/>
      <c r="AY160" s="5"/>
      <c r="AZ160" s="5"/>
    </row>
    <row r="161" spans="1:52" s="2" customFormat="1" x14ac:dyDescent="0.25">
      <c r="A161" s="66"/>
      <c r="B161" s="8" t="s">
        <v>3</v>
      </c>
      <c r="C161" s="2" t="s">
        <v>4</v>
      </c>
      <c r="D161" s="27" t="s">
        <v>5</v>
      </c>
      <c r="E161" s="27" t="s">
        <v>5</v>
      </c>
      <c r="F161" s="27" t="s">
        <v>23</v>
      </c>
      <c r="G161" s="6" t="s">
        <v>6</v>
      </c>
      <c r="H161" s="14" t="s">
        <v>7</v>
      </c>
      <c r="I161" s="6" t="s">
        <v>8</v>
      </c>
      <c r="J161" s="6"/>
      <c r="K161" s="6" t="s">
        <v>18</v>
      </c>
      <c r="L161" s="6" t="s">
        <v>19</v>
      </c>
      <c r="M161" s="6" t="s">
        <v>20</v>
      </c>
      <c r="N161" s="66"/>
      <c r="O161" s="8" t="s">
        <v>3</v>
      </c>
      <c r="P161" s="2" t="s">
        <v>4</v>
      </c>
      <c r="Q161" s="27" t="s">
        <v>5</v>
      </c>
      <c r="R161" s="27" t="s">
        <v>5</v>
      </c>
      <c r="S161" s="27" t="s">
        <v>23</v>
      </c>
      <c r="T161" s="6" t="s">
        <v>6</v>
      </c>
      <c r="U161" s="14" t="s">
        <v>7</v>
      </c>
      <c r="V161" s="6" t="s">
        <v>8</v>
      </c>
      <c r="W161" s="6"/>
      <c r="X161" s="6" t="s">
        <v>18</v>
      </c>
      <c r="Y161" s="6" t="s">
        <v>19</v>
      </c>
      <c r="Z161" s="6" t="s">
        <v>20</v>
      </c>
      <c r="AA161" s="66"/>
      <c r="AB161" s="8" t="s">
        <v>3</v>
      </c>
      <c r="AC161" s="2" t="s">
        <v>4</v>
      </c>
      <c r="AD161" s="27" t="s">
        <v>5</v>
      </c>
      <c r="AE161" s="27" t="s">
        <v>5</v>
      </c>
      <c r="AF161" s="27" t="s">
        <v>23</v>
      </c>
      <c r="AG161" s="6" t="s">
        <v>6</v>
      </c>
      <c r="AH161" s="14" t="s">
        <v>7</v>
      </c>
      <c r="AI161" s="6" t="s">
        <v>8</v>
      </c>
      <c r="AJ161" s="6"/>
      <c r="AK161" s="6" t="s">
        <v>18</v>
      </c>
      <c r="AL161" s="6" t="s">
        <v>19</v>
      </c>
      <c r="AM161" s="6" t="s">
        <v>20</v>
      </c>
      <c r="AN161" s="66"/>
      <c r="AO161" s="8" t="s">
        <v>3</v>
      </c>
      <c r="AP161" s="2" t="s">
        <v>4</v>
      </c>
      <c r="AQ161" s="27" t="s">
        <v>5</v>
      </c>
      <c r="AR161" s="27" t="s">
        <v>5</v>
      </c>
      <c r="AS161" s="27" t="s">
        <v>23</v>
      </c>
      <c r="AT161" s="6" t="s">
        <v>6</v>
      </c>
      <c r="AU161" s="14" t="s">
        <v>7</v>
      </c>
      <c r="AV161" s="6" t="s">
        <v>8</v>
      </c>
      <c r="AW161" s="6"/>
      <c r="AX161" s="6" t="s">
        <v>18</v>
      </c>
      <c r="AY161" s="6" t="s">
        <v>19</v>
      </c>
      <c r="AZ161" s="6" t="s">
        <v>20</v>
      </c>
    </row>
    <row r="162" spans="1:52" x14ac:dyDescent="0.25">
      <c r="A162" s="30" t="s">
        <v>24</v>
      </c>
      <c r="B162" s="11" t="s">
        <v>63</v>
      </c>
      <c r="C162" s="12" t="s">
        <v>246</v>
      </c>
      <c r="D162" s="28">
        <v>0.15</v>
      </c>
      <c r="E162" s="28">
        <v>0.05</v>
      </c>
      <c r="F162" s="28">
        <f t="shared" ref="F162:F164" si="98">SUM(D162*E162)</f>
        <v>7.4999999999999997E-3</v>
      </c>
      <c r="G162" s="10">
        <f>SUM(D160+E160+E160+0.4)</f>
        <v>6.11</v>
      </c>
      <c r="H162" s="15">
        <v>5398</v>
      </c>
      <c r="I162" s="10">
        <f t="shared" ref="I162:I164" si="99">SUM(F162*G162)*H162</f>
        <v>247.36335</v>
      </c>
      <c r="J162" s="5"/>
      <c r="K162" s="5"/>
      <c r="L162" s="5"/>
      <c r="M162" s="5"/>
      <c r="N162" s="30" t="s">
        <v>24</v>
      </c>
      <c r="O162" s="11" t="s">
        <v>63</v>
      </c>
      <c r="P162" s="12" t="s">
        <v>246</v>
      </c>
      <c r="Q162" s="28">
        <v>0.15</v>
      </c>
      <c r="R162" s="235">
        <v>3.7999999999999999E-2</v>
      </c>
      <c r="S162" s="28">
        <f t="shared" ref="S162" si="100">SUM(Q162*R162)</f>
        <v>5.6999999999999993E-3</v>
      </c>
      <c r="T162" s="10">
        <f>SUM(Q160+R160+R160+0.4)</f>
        <v>6.11</v>
      </c>
      <c r="U162" s="236">
        <v>5306</v>
      </c>
      <c r="V162" s="10">
        <f t="shared" ref="V162:V164" si="101">SUM(S162*T162)*U162</f>
        <v>184.79206199999999</v>
      </c>
      <c r="W162" s="5"/>
      <c r="X162" s="5"/>
      <c r="Y162" s="5"/>
      <c r="Z162" s="5"/>
      <c r="AA162" s="30" t="s">
        <v>24</v>
      </c>
      <c r="AB162" s="11" t="s">
        <v>63</v>
      </c>
      <c r="AC162" s="12" t="s">
        <v>246</v>
      </c>
      <c r="AD162" s="28">
        <v>0.15</v>
      </c>
      <c r="AE162" s="235">
        <v>3.7999999999999999E-2</v>
      </c>
      <c r="AF162" s="28">
        <f t="shared" ref="AF162:AF164" si="102">SUM(AD162*AE162)</f>
        <v>5.6999999999999993E-3</v>
      </c>
      <c r="AG162" s="10">
        <f>SUM(AD160+AE160+AE160+0.4)</f>
        <v>6.11</v>
      </c>
      <c r="AH162" s="236">
        <v>5306</v>
      </c>
      <c r="AI162" s="10">
        <f t="shared" ref="AI162:AI164" si="103">SUM(AF162*AG162)*AH162</f>
        <v>184.79206199999999</v>
      </c>
      <c r="AJ162" s="5"/>
      <c r="AK162" s="5"/>
      <c r="AL162" s="5"/>
      <c r="AM162" s="5"/>
      <c r="AN162" s="30" t="s">
        <v>24</v>
      </c>
      <c r="AO162" s="11" t="s">
        <v>63</v>
      </c>
      <c r="AP162" s="234" t="s">
        <v>1648</v>
      </c>
      <c r="AQ162" s="28">
        <v>0.15</v>
      </c>
      <c r="AR162" s="28">
        <v>3.7999999999999999E-2</v>
      </c>
      <c r="AS162" s="28">
        <f t="shared" ref="AS162:AS163" si="104">SUM(AQ162*AR162)</f>
        <v>5.6999999999999993E-3</v>
      </c>
      <c r="AT162" s="10">
        <f>SUM(AQ160+AR160+AR160+0.4)</f>
        <v>6.11</v>
      </c>
      <c r="AU162" s="236">
        <v>3828</v>
      </c>
      <c r="AV162" s="10">
        <f t="shared" ref="AV162:AV164" si="105">SUM(AS162*AT162)*AU162</f>
        <v>133.31775599999997</v>
      </c>
      <c r="AW162" s="5"/>
      <c r="AX162" s="5"/>
      <c r="AY162" s="5"/>
      <c r="AZ162" s="5"/>
    </row>
    <row r="163" spans="1:52" x14ac:dyDescent="0.25">
      <c r="A163" s="30" t="s">
        <v>24</v>
      </c>
      <c r="B163" s="11" t="s">
        <v>245</v>
      </c>
      <c r="C163" s="12" t="s">
        <v>246</v>
      </c>
      <c r="D163" s="28">
        <v>0.05</v>
      </c>
      <c r="E163" s="28">
        <v>2.5000000000000001E-2</v>
      </c>
      <c r="F163" s="28">
        <f t="shared" si="98"/>
        <v>1.2500000000000002E-3</v>
      </c>
      <c r="G163" s="10">
        <f>SUM(G162)</f>
        <v>6.11</v>
      </c>
      <c r="H163" s="15">
        <v>4566</v>
      </c>
      <c r="I163" s="10">
        <f t="shared" si="99"/>
        <v>34.872825000000006</v>
      </c>
      <c r="J163" s="5"/>
      <c r="K163" s="5"/>
      <c r="L163" s="5"/>
      <c r="M163" s="5"/>
      <c r="N163" s="30" t="s">
        <v>24</v>
      </c>
      <c r="O163" s="11" t="s">
        <v>245</v>
      </c>
      <c r="P163" s="12" t="s">
        <v>246</v>
      </c>
      <c r="Q163" s="28">
        <v>0.05</v>
      </c>
      <c r="R163" s="28">
        <v>2.5000000000000001E-2</v>
      </c>
      <c r="S163" s="28">
        <f t="shared" ref="S163:S164" si="106">SUM(Q163*R163)</f>
        <v>1.2500000000000002E-3</v>
      </c>
      <c r="T163" s="10">
        <f>SUM(T162)</f>
        <v>6.11</v>
      </c>
      <c r="U163" s="15">
        <v>4566</v>
      </c>
      <c r="V163" s="10">
        <f t="shared" si="101"/>
        <v>34.872825000000006</v>
      </c>
      <c r="W163" s="5"/>
      <c r="X163" s="5"/>
      <c r="Y163" s="5"/>
      <c r="Z163" s="5"/>
      <c r="AA163" s="30" t="s">
        <v>24</v>
      </c>
      <c r="AB163" s="11" t="s">
        <v>245</v>
      </c>
      <c r="AC163" s="12" t="s">
        <v>246</v>
      </c>
      <c r="AD163" s="28">
        <v>0.05</v>
      </c>
      <c r="AE163" s="28">
        <v>2.5000000000000001E-2</v>
      </c>
      <c r="AF163" s="28">
        <f t="shared" si="102"/>
        <v>1.2500000000000002E-3</v>
      </c>
      <c r="AG163" s="10">
        <f>SUM(AG162)</f>
        <v>6.11</v>
      </c>
      <c r="AH163" s="15">
        <v>4566</v>
      </c>
      <c r="AI163" s="10">
        <f t="shared" si="103"/>
        <v>34.872825000000006</v>
      </c>
      <c r="AJ163" s="5"/>
      <c r="AK163" s="5"/>
      <c r="AL163" s="5"/>
      <c r="AM163" s="5"/>
      <c r="AN163" s="30" t="s">
        <v>24</v>
      </c>
      <c r="AO163" s="11" t="s">
        <v>245</v>
      </c>
      <c r="AP163" s="234" t="s">
        <v>1648</v>
      </c>
      <c r="AQ163" s="28">
        <v>0.05</v>
      </c>
      <c r="AR163" s="28">
        <v>2.5000000000000001E-2</v>
      </c>
      <c r="AS163" s="28">
        <f t="shared" si="104"/>
        <v>1.2500000000000002E-3</v>
      </c>
      <c r="AT163" s="10">
        <f>SUM(AT162)</f>
        <v>6.11</v>
      </c>
      <c r="AU163" s="236">
        <v>3709</v>
      </c>
      <c r="AV163" s="10">
        <f t="shared" si="105"/>
        <v>28.327487500000007</v>
      </c>
      <c r="AW163" s="5"/>
      <c r="AX163" s="5"/>
      <c r="AY163" s="5"/>
      <c r="AZ163" s="5"/>
    </row>
    <row r="164" spans="1:52" x14ac:dyDescent="0.25">
      <c r="A164" s="30" t="s">
        <v>24</v>
      </c>
      <c r="B164" s="11"/>
      <c r="C164" s="12"/>
      <c r="D164" s="28"/>
      <c r="E164" s="28"/>
      <c r="F164" s="28">
        <f t="shared" si="98"/>
        <v>0</v>
      </c>
      <c r="G164" s="10"/>
      <c r="H164" s="15"/>
      <c r="I164" s="10">
        <f t="shared" si="99"/>
        <v>0</v>
      </c>
      <c r="J164" s="5"/>
      <c r="K164" s="5"/>
      <c r="L164" s="5"/>
      <c r="M164" s="5"/>
      <c r="N164" s="30" t="s">
        <v>24</v>
      </c>
      <c r="O164" s="11"/>
      <c r="P164" s="12"/>
      <c r="Q164" s="28"/>
      <c r="R164" s="28"/>
      <c r="S164" s="28">
        <f t="shared" si="106"/>
        <v>0</v>
      </c>
      <c r="T164" s="10"/>
      <c r="U164" s="15"/>
      <c r="V164" s="10">
        <f t="shared" si="101"/>
        <v>0</v>
      </c>
      <c r="W164" s="5"/>
      <c r="X164" s="5"/>
      <c r="Y164" s="5"/>
      <c r="Z164" s="5"/>
      <c r="AA164" s="30" t="s">
        <v>24</v>
      </c>
      <c r="AB164" s="11"/>
      <c r="AC164" s="12"/>
      <c r="AD164" s="28"/>
      <c r="AE164" s="28"/>
      <c r="AF164" s="28">
        <f t="shared" si="102"/>
        <v>0</v>
      </c>
      <c r="AG164" s="10"/>
      <c r="AH164" s="15"/>
      <c r="AI164" s="10">
        <f t="shared" si="103"/>
        <v>0</v>
      </c>
      <c r="AJ164" s="5"/>
      <c r="AK164" s="5"/>
      <c r="AL164" s="5"/>
      <c r="AM164" s="5"/>
      <c r="AN164" s="30" t="s">
        <v>24</v>
      </c>
      <c r="AO164" s="11"/>
      <c r="AP164" s="12"/>
      <c r="AQ164" s="28"/>
      <c r="AR164" s="28"/>
      <c r="AS164" s="28">
        <f t="shared" ref="AS164" si="107">SUM(AQ164*AR164)</f>
        <v>0</v>
      </c>
      <c r="AT164" s="10"/>
      <c r="AU164" s="15"/>
      <c r="AV164" s="10">
        <f t="shared" si="105"/>
        <v>0</v>
      </c>
      <c r="AW164" s="5"/>
      <c r="AX164" s="5"/>
      <c r="AY164" s="5"/>
      <c r="AZ164" s="5"/>
    </row>
    <row r="165" spans="1:52" x14ac:dyDescent="0.25">
      <c r="A165" s="95"/>
      <c r="B165" s="11" t="s">
        <v>862</v>
      </c>
      <c r="C165" s="12"/>
      <c r="D165" s="28"/>
      <c r="E165" s="28"/>
      <c r="F165" s="28"/>
      <c r="G165" s="10">
        <v>6</v>
      </c>
      <c r="H165" s="15">
        <v>2.5</v>
      </c>
      <c r="I165" s="10">
        <f t="shared" ref="I165:I180" si="108">SUM(G165*H165)</f>
        <v>15</v>
      </c>
      <c r="J165" s="5"/>
      <c r="K165" s="5"/>
      <c r="L165" s="5"/>
      <c r="M165" s="5"/>
      <c r="N165" s="95"/>
      <c r="O165" s="11" t="s">
        <v>862</v>
      </c>
      <c r="P165" s="12"/>
      <c r="Q165" s="28"/>
      <c r="R165" s="28"/>
      <c r="S165" s="28"/>
      <c r="T165" s="10">
        <v>6</v>
      </c>
      <c r="U165" s="15">
        <v>2.5</v>
      </c>
      <c r="V165" s="10">
        <f t="shared" ref="V165:V180" si="109">SUM(T165*U165)</f>
        <v>15</v>
      </c>
      <c r="W165" s="5"/>
      <c r="X165" s="5"/>
      <c r="Y165" s="5"/>
      <c r="Z165" s="5"/>
      <c r="AA165" s="95"/>
      <c r="AB165" s="11" t="s">
        <v>862</v>
      </c>
      <c r="AC165" s="12"/>
      <c r="AD165" s="28"/>
      <c r="AE165" s="28"/>
      <c r="AF165" s="28"/>
      <c r="AG165" s="10">
        <v>6</v>
      </c>
      <c r="AH165" s="15">
        <v>2.5</v>
      </c>
      <c r="AI165" s="10">
        <f t="shared" ref="AI165:AI180" si="110">SUM(AG165*AH165)</f>
        <v>15</v>
      </c>
      <c r="AJ165" s="5"/>
      <c r="AK165" s="5"/>
      <c r="AL165" s="5"/>
      <c r="AM165" s="5"/>
      <c r="AN165" s="95"/>
      <c r="AO165" s="11" t="s">
        <v>862</v>
      </c>
      <c r="AP165" s="12"/>
      <c r="AQ165" s="28"/>
      <c r="AR165" s="28"/>
      <c r="AS165" s="28"/>
      <c r="AT165" s="10">
        <v>6</v>
      </c>
      <c r="AU165" s="15">
        <v>2.5</v>
      </c>
      <c r="AV165" s="10">
        <f t="shared" ref="AV165:AV180" si="111">SUM(AT165*AU165)</f>
        <v>15</v>
      </c>
      <c r="AW165" s="5"/>
      <c r="AX165" s="5"/>
      <c r="AY165" s="5"/>
      <c r="AZ165" s="5"/>
    </row>
    <row r="166" spans="1:52" x14ac:dyDescent="0.25">
      <c r="B166" s="11" t="s">
        <v>27</v>
      </c>
      <c r="C166" s="12"/>
      <c r="D166" s="28"/>
      <c r="E166" s="28"/>
      <c r="F166" s="28"/>
      <c r="G166" s="10">
        <f>SUM(G162)</f>
        <v>6.11</v>
      </c>
      <c r="H166" s="15">
        <f>SUM(D162+D162+E162+E162+D163+D163+E163+E163)*3</f>
        <v>1.65</v>
      </c>
      <c r="I166" s="10">
        <f t="shared" si="108"/>
        <v>10.0815</v>
      </c>
      <c r="J166" s="5"/>
      <c r="K166" s="5"/>
      <c r="L166" s="5"/>
      <c r="M166" s="5"/>
      <c r="O166" s="11" t="s">
        <v>27</v>
      </c>
      <c r="P166" s="12"/>
      <c r="Q166" s="28"/>
      <c r="R166" s="28"/>
      <c r="S166" s="28"/>
      <c r="T166" s="10">
        <f>SUM(T162)</f>
        <v>6.11</v>
      </c>
      <c r="U166" s="15">
        <f>SUM(Q162+Q162+R162+R162+Q163+Q163+R163+R163)*3</f>
        <v>1.5779999999999998</v>
      </c>
      <c r="V166" s="10">
        <f t="shared" si="109"/>
        <v>9.6415799999999994</v>
      </c>
      <c r="W166" s="5"/>
      <c r="X166" s="5"/>
      <c r="Y166" s="5"/>
      <c r="Z166" s="5"/>
      <c r="AB166" s="11" t="s">
        <v>27</v>
      </c>
      <c r="AC166" s="334" t="s">
        <v>1621</v>
      </c>
      <c r="AD166" s="335"/>
      <c r="AE166" s="335"/>
      <c r="AF166" s="335"/>
      <c r="AG166" s="171">
        <f>SUM(AG163)</f>
        <v>6.11</v>
      </c>
      <c r="AH166" s="171">
        <f>SUM(AD162+AD162+AE162+AE162+AD163+AD163+AE163+AE163)*6</f>
        <v>3.1559999999999997</v>
      </c>
      <c r="AI166" s="10">
        <f t="shared" si="110"/>
        <v>19.283159999999999</v>
      </c>
      <c r="AJ166" s="5"/>
      <c r="AK166" s="5"/>
      <c r="AL166" s="5"/>
      <c r="AM166" s="5"/>
      <c r="AO166" s="11" t="s">
        <v>27</v>
      </c>
      <c r="AP166" s="334" t="s">
        <v>1649</v>
      </c>
      <c r="AQ166" s="335"/>
      <c r="AR166" s="335"/>
      <c r="AS166" s="335"/>
      <c r="AT166" s="171">
        <f>SUM(AT163)</f>
        <v>6.11</v>
      </c>
      <c r="AU166" s="171">
        <f>SUM(AQ162+AQ162+AR162+AR162+AQ163+AQ163+AR163+AR163)*7</f>
        <v>3.6819999999999995</v>
      </c>
      <c r="AV166" s="10">
        <f t="shared" si="111"/>
        <v>22.497019999999999</v>
      </c>
      <c r="AW166" s="5"/>
      <c r="AX166" s="5"/>
      <c r="AY166" s="5"/>
      <c r="AZ166" s="5"/>
    </row>
    <row r="167" spans="1:52" x14ac:dyDescent="0.25">
      <c r="B167" s="11" t="s">
        <v>13</v>
      </c>
      <c r="C167" s="12" t="s">
        <v>14</v>
      </c>
      <c r="D167" s="28" t="s">
        <v>29</v>
      </c>
      <c r="E167" s="28"/>
      <c r="F167" s="28">
        <f>SUM(G162:G164)</f>
        <v>12.22</v>
      </c>
      <c r="G167" s="34">
        <f>SUM(F167)/15</f>
        <v>0.81466666666666676</v>
      </c>
      <c r="H167" s="23"/>
      <c r="I167" s="10">
        <f t="shared" si="108"/>
        <v>0</v>
      </c>
      <c r="J167" s="5"/>
      <c r="K167" s="5"/>
      <c r="L167" s="5"/>
      <c r="M167" s="5"/>
      <c r="O167" s="11" t="s">
        <v>13</v>
      </c>
      <c r="P167" s="12" t="s">
        <v>14</v>
      </c>
      <c r="Q167" s="28" t="s">
        <v>29</v>
      </c>
      <c r="R167" s="28"/>
      <c r="S167" s="28">
        <f>SUM(T162:T164)</f>
        <v>12.22</v>
      </c>
      <c r="T167" s="34">
        <f>SUM(S167)/15</f>
        <v>0.81466666666666676</v>
      </c>
      <c r="U167" s="23"/>
      <c r="V167" s="10">
        <f t="shared" si="109"/>
        <v>0</v>
      </c>
      <c r="W167" s="5"/>
      <c r="X167" s="5"/>
      <c r="Y167" s="5"/>
      <c r="Z167" s="5"/>
      <c r="AB167" s="11" t="s">
        <v>13</v>
      </c>
      <c r="AC167" s="12" t="s">
        <v>14</v>
      </c>
      <c r="AD167" s="28" t="s">
        <v>29</v>
      </c>
      <c r="AE167" s="28"/>
      <c r="AF167" s="28">
        <f>SUM(AG162:AG164)</f>
        <v>12.22</v>
      </c>
      <c r="AG167" s="34">
        <f>SUM(AF167)/15</f>
        <v>0.81466666666666676</v>
      </c>
      <c r="AH167" s="23"/>
      <c r="AI167" s="10">
        <f t="shared" si="110"/>
        <v>0</v>
      </c>
      <c r="AJ167" s="5"/>
      <c r="AK167" s="5"/>
      <c r="AL167" s="5"/>
      <c r="AM167" s="5"/>
      <c r="AO167" s="11" t="s">
        <v>13</v>
      </c>
      <c r="AP167" s="12" t="s">
        <v>14</v>
      </c>
      <c r="AQ167" s="28" t="s">
        <v>29</v>
      </c>
      <c r="AR167" s="28"/>
      <c r="AS167" s="28">
        <f>SUM(AT162:AT164)</f>
        <v>12.22</v>
      </c>
      <c r="AT167" s="34">
        <f>SUM(AS167)/15</f>
        <v>0.81466666666666676</v>
      </c>
      <c r="AU167" s="23"/>
      <c r="AV167" s="10">
        <f t="shared" si="111"/>
        <v>0</v>
      </c>
      <c r="AW167" s="5"/>
      <c r="AX167" s="5"/>
      <c r="AY167" s="5"/>
      <c r="AZ167" s="5"/>
    </row>
    <row r="168" spans="1:52" x14ac:dyDescent="0.25">
      <c r="B168" s="11" t="s">
        <v>13</v>
      </c>
      <c r="C168" s="12" t="s">
        <v>14</v>
      </c>
      <c r="D168" s="28" t="s">
        <v>60</v>
      </c>
      <c r="E168" s="28"/>
      <c r="F168" s="69">
        <v>2</v>
      </c>
      <c r="G168" s="34">
        <f>SUM(F168)*0.25</f>
        <v>0.5</v>
      </c>
      <c r="H168" s="23"/>
      <c r="I168" s="10">
        <f t="shared" si="108"/>
        <v>0</v>
      </c>
      <c r="J168" s="5"/>
      <c r="K168" s="5"/>
      <c r="L168" s="5"/>
      <c r="M168" s="5"/>
      <c r="O168" s="11" t="s">
        <v>13</v>
      </c>
      <c r="P168" s="12" t="s">
        <v>14</v>
      </c>
      <c r="Q168" s="28" t="s">
        <v>60</v>
      </c>
      <c r="R168" s="28"/>
      <c r="S168" s="69">
        <v>2</v>
      </c>
      <c r="T168" s="34">
        <f>SUM(S168)*0.25</f>
        <v>0.5</v>
      </c>
      <c r="U168" s="23"/>
      <c r="V168" s="10">
        <f t="shared" si="109"/>
        <v>0</v>
      </c>
      <c r="W168" s="5"/>
      <c r="X168" s="5"/>
      <c r="Y168" s="5"/>
      <c r="Z168" s="5"/>
      <c r="AB168" s="11" t="s">
        <v>13</v>
      </c>
      <c r="AC168" s="12" t="s">
        <v>14</v>
      </c>
      <c r="AD168" s="28" t="s">
        <v>60</v>
      </c>
      <c r="AE168" s="28"/>
      <c r="AF168" s="69">
        <v>2</v>
      </c>
      <c r="AG168" s="34">
        <f>SUM(AF168)*0.25</f>
        <v>0.5</v>
      </c>
      <c r="AH168" s="23"/>
      <c r="AI168" s="10">
        <f t="shared" si="110"/>
        <v>0</v>
      </c>
      <c r="AJ168" s="5"/>
      <c r="AK168" s="5"/>
      <c r="AL168" s="5"/>
      <c r="AM168" s="5"/>
      <c r="AO168" s="11" t="s">
        <v>13</v>
      </c>
      <c r="AP168" s="12" t="s">
        <v>14</v>
      </c>
      <c r="AQ168" s="28" t="s">
        <v>60</v>
      </c>
      <c r="AR168" s="28"/>
      <c r="AS168" s="69">
        <v>2</v>
      </c>
      <c r="AT168" s="34">
        <f>SUM(AS168)*0.25</f>
        <v>0.5</v>
      </c>
      <c r="AU168" s="23"/>
      <c r="AV168" s="10">
        <f t="shared" si="111"/>
        <v>0</v>
      </c>
      <c r="AW168" s="5"/>
      <c r="AX168" s="5"/>
      <c r="AY168" s="5"/>
      <c r="AZ168" s="5"/>
    </row>
    <row r="169" spans="1:52" x14ac:dyDescent="0.25">
      <c r="B169" s="11" t="s">
        <v>13</v>
      </c>
      <c r="C169" s="12" t="s">
        <v>14</v>
      </c>
      <c r="D169" s="28" t="s">
        <v>248</v>
      </c>
      <c r="E169" s="28"/>
      <c r="F169" s="69"/>
      <c r="G169" s="34">
        <v>0.5</v>
      </c>
      <c r="H169" s="23"/>
      <c r="I169" s="10">
        <f t="shared" si="108"/>
        <v>0</v>
      </c>
      <c r="J169" s="5"/>
      <c r="K169" s="5"/>
      <c r="L169" s="5"/>
      <c r="M169" s="5"/>
      <c r="O169" s="11" t="s">
        <v>13</v>
      </c>
      <c r="P169" s="12" t="s">
        <v>14</v>
      </c>
      <c r="Q169" s="28" t="s">
        <v>248</v>
      </c>
      <c r="R169" s="28"/>
      <c r="S169" s="69"/>
      <c r="T169" s="34">
        <v>0.5</v>
      </c>
      <c r="U169" s="23"/>
      <c r="V169" s="10">
        <f t="shared" si="109"/>
        <v>0</v>
      </c>
      <c r="W169" s="5"/>
      <c r="X169" s="5"/>
      <c r="Y169" s="5"/>
      <c r="Z169" s="5"/>
      <c r="AB169" s="11" t="s">
        <v>13</v>
      </c>
      <c r="AC169" s="12" t="s">
        <v>14</v>
      </c>
      <c r="AD169" s="28" t="s">
        <v>248</v>
      </c>
      <c r="AE169" s="28"/>
      <c r="AF169" s="69"/>
      <c r="AG169" s="34">
        <v>0.5</v>
      </c>
      <c r="AH169" s="23"/>
      <c r="AI169" s="10">
        <f t="shared" si="110"/>
        <v>0</v>
      </c>
      <c r="AJ169" s="5"/>
      <c r="AK169" s="5"/>
      <c r="AL169" s="5"/>
      <c r="AM169" s="5"/>
      <c r="AO169" s="11" t="s">
        <v>13</v>
      </c>
      <c r="AP169" s="12" t="s">
        <v>14</v>
      </c>
      <c r="AQ169" s="28" t="s">
        <v>248</v>
      </c>
      <c r="AR169" s="28"/>
      <c r="AS169" s="69"/>
      <c r="AT169" s="34">
        <v>0.5</v>
      </c>
      <c r="AU169" s="23"/>
      <c r="AV169" s="10">
        <f t="shared" si="111"/>
        <v>0</v>
      </c>
      <c r="AW169" s="5"/>
      <c r="AX169" s="5"/>
      <c r="AY169" s="5"/>
      <c r="AZ169" s="5"/>
    </row>
    <row r="170" spans="1:52" x14ac:dyDescent="0.25">
      <c r="B170" s="11" t="s">
        <v>13</v>
      </c>
      <c r="C170" s="12" t="s">
        <v>14</v>
      </c>
      <c r="D170" s="28" t="s">
        <v>247</v>
      </c>
      <c r="E170" s="28"/>
      <c r="F170" s="28"/>
      <c r="G170" s="34">
        <f>SUM(G167)</f>
        <v>0.81466666666666676</v>
      </c>
      <c r="H170" s="23"/>
      <c r="I170" s="10">
        <f t="shared" si="108"/>
        <v>0</v>
      </c>
      <c r="J170" s="5"/>
      <c r="K170" s="5"/>
      <c r="L170" s="5"/>
      <c r="M170" s="5"/>
      <c r="O170" s="11" t="s">
        <v>13</v>
      </c>
      <c r="P170" s="12" t="s">
        <v>14</v>
      </c>
      <c r="Q170" s="28" t="s">
        <v>247</v>
      </c>
      <c r="R170" s="28"/>
      <c r="S170" s="28"/>
      <c r="T170" s="34">
        <f>SUM(T167)</f>
        <v>0.81466666666666676</v>
      </c>
      <c r="U170" s="23"/>
      <c r="V170" s="10">
        <f t="shared" si="109"/>
        <v>0</v>
      </c>
      <c r="W170" s="5"/>
      <c r="X170" s="5"/>
      <c r="Y170" s="5"/>
      <c r="Z170" s="5"/>
      <c r="AB170" s="11" t="s">
        <v>13</v>
      </c>
      <c r="AC170" s="12" t="s">
        <v>14</v>
      </c>
      <c r="AD170" s="28" t="s">
        <v>247</v>
      </c>
      <c r="AE170" s="28"/>
      <c r="AF170" s="28"/>
      <c r="AG170" s="34">
        <f>SUM(AG167)</f>
        <v>0.81466666666666676</v>
      </c>
      <c r="AH170" s="23"/>
      <c r="AI170" s="10">
        <f t="shared" si="110"/>
        <v>0</v>
      </c>
      <c r="AJ170" s="5"/>
      <c r="AK170" s="5"/>
      <c r="AL170" s="5"/>
      <c r="AM170" s="5"/>
      <c r="AO170" s="11" t="s">
        <v>13</v>
      </c>
      <c r="AP170" s="12" t="s">
        <v>14</v>
      </c>
      <c r="AQ170" s="28" t="s">
        <v>247</v>
      </c>
      <c r="AR170" s="28"/>
      <c r="AS170" s="28"/>
      <c r="AT170" s="34">
        <f>SUM(AT167)</f>
        <v>0.81466666666666676</v>
      </c>
      <c r="AU170" s="23"/>
      <c r="AV170" s="10">
        <f t="shared" si="111"/>
        <v>0</v>
      </c>
      <c r="AW170" s="5"/>
      <c r="AX170" s="5"/>
      <c r="AY170" s="5"/>
      <c r="AZ170" s="5"/>
    </row>
    <row r="171" spans="1:52" x14ac:dyDescent="0.25">
      <c r="B171" s="11" t="s">
        <v>13</v>
      </c>
      <c r="C171" s="12" t="s">
        <v>15</v>
      </c>
      <c r="D171" s="28"/>
      <c r="E171" s="28"/>
      <c r="F171" s="28"/>
      <c r="G171" s="34">
        <v>1</v>
      </c>
      <c r="H171" s="23"/>
      <c r="I171" s="10">
        <f t="shared" si="108"/>
        <v>0</v>
      </c>
      <c r="J171" s="5"/>
      <c r="K171" s="5"/>
      <c r="L171" s="5"/>
      <c r="M171" s="5"/>
      <c r="O171" s="11" t="s">
        <v>13</v>
      </c>
      <c r="P171" s="12" t="s">
        <v>15</v>
      </c>
      <c r="Q171" s="28"/>
      <c r="R171" s="28"/>
      <c r="S171" s="28"/>
      <c r="T171" s="34">
        <v>1</v>
      </c>
      <c r="U171" s="23"/>
      <c r="V171" s="10">
        <f t="shared" si="109"/>
        <v>0</v>
      </c>
      <c r="W171" s="5"/>
      <c r="X171" s="5"/>
      <c r="Y171" s="5"/>
      <c r="Z171" s="5"/>
      <c r="AB171" s="11" t="s">
        <v>13</v>
      </c>
      <c r="AC171" s="12" t="s">
        <v>15</v>
      </c>
      <c r="AD171" s="28"/>
      <c r="AE171" s="28"/>
      <c r="AF171" s="28"/>
      <c r="AG171" s="34">
        <v>1</v>
      </c>
      <c r="AH171" s="23"/>
      <c r="AI171" s="10">
        <f t="shared" si="110"/>
        <v>0</v>
      </c>
      <c r="AJ171" s="5"/>
      <c r="AK171" s="5"/>
      <c r="AL171" s="5"/>
      <c r="AM171" s="5"/>
      <c r="AO171" s="11" t="s">
        <v>13</v>
      </c>
      <c r="AP171" s="12" t="s">
        <v>15</v>
      </c>
      <c r="AQ171" s="28"/>
      <c r="AR171" s="28"/>
      <c r="AS171" s="28"/>
      <c r="AT171" s="34">
        <v>1</v>
      </c>
      <c r="AU171" s="23"/>
      <c r="AV171" s="10">
        <f t="shared" si="111"/>
        <v>0</v>
      </c>
      <c r="AW171" s="5"/>
      <c r="AX171" s="5"/>
      <c r="AY171" s="5"/>
      <c r="AZ171" s="5"/>
    </row>
    <row r="172" spans="1:52" x14ac:dyDescent="0.25">
      <c r="B172" s="11" t="s">
        <v>13</v>
      </c>
      <c r="C172" s="12" t="s">
        <v>15</v>
      </c>
      <c r="D172" s="28"/>
      <c r="E172" s="28"/>
      <c r="F172" s="28"/>
      <c r="G172" s="34"/>
      <c r="H172" s="23"/>
      <c r="I172" s="10">
        <f t="shared" si="108"/>
        <v>0</v>
      </c>
      <c r="J172" s="5"/>
      <c r="K172" s="5"/>
      <c r="L172" s="5"/>
      <c r="M172" s="5"/>
      <c r="O172" s="11" t="s">
        <v>13</v>
      </c>
      <c r="P172" s="12" t="s">
        <v>15</v>
      </c>
      <c r="Q172" s="28"/>
      <c r="R172" s="28"/>
      <c r="S172" s="28"/>
      <c r="T172" s="34"/>
      <c r="U172" s="23"/>
      <c r="V172" s="10">
        <f t="shared" si="109"/>
        <v>0</v>
      </c>
      <c r="W172" s="5"/>
      <c r="X172" s="5"/>
      <c r="Y172" s="5"/>
      <c r="Z172" s="5"/>
      <c r="AB172" s="11" t="s">
        <v>13</v>
      </c>
      <c r="AC172" s="12" t="s">
        <v>15</v>
      </c>
      <c r="AD172" s="28"/>
      <c r="AE172" s="28"/>
      <c r="AF172" s="28"/>
      <c r="AG172" s="34"/>
      <c r="AH172" s="23"/>
      <c r="AI172" s="10">
        <f t="shared" si="110"/>
        <v>0</v>
      </c>
      <c r="AJ172" s="5"/>
      <c r="AK172" s="5"/>
      <c r="AL172" s="5"/>
      <c r="AM172" s="5"/>
      <c r="AO172" s="11" t="s">
        <v>13</v>
      </c>
      <c r="AP172" s="12" t="s">
        <v>15</v>
      </c>
      <c r="AQ172" s="28"/>
      <c r="AR172" s="28"/>
      <c r="AS172" s="28"/>
      <c r="AT172" s="34"/>
      <c r="AU172" s="23"/>
      <c r="AV172" s="10">
        <f t="shared" si="111"/>
        <v>0</v>
      </c>
      <c r="AW172" s="5"/>
      <c r="AX172" s="5"/>
      <c r="AY172" s="5"/>
      <c r="AZ172" s="5"/>
    </row>
    <row r="173" spans="1:52" x14ac:dyDescent="0.25">
      <c r="B173" s="11" t="s">
        <v>13</v>
      </c>
      <c r="C173" s="12" t="s">
        <v>15</v>
      </c>
      <c r="D173" s="28"/>
      <c r="E173" s="28"/>
      <c r="F173" s="28"/>
      <c r="G173" s="34"/>
      <c r="H173" s="23"/>
      <c r="I173" s="10">
        <f t="shared" si="108"/>
        <v>0</v>
      </c>
      <c r="J173" s="5"/>
      <c r="K173" s="5"/>
      <c r="L173" s="5"/>
      <c r="M173" s="5"/>
      <c r="O173" s="11" t="s">
        <v>13</v>
      </c>
      <c r="P173" s="12" t="s">
        <v>15</v>
      </c>
      <c r="Q173" s="28"/>
      <c r="R173" s="28"/>
      <c r="S173" s="28"/>
      <c r="T173" s="34"/>
      <c r="U173" s="23"/>
      <c r="V173" s="10">
        <f t="shared" si="109"/>
        <v>0</v>
      </c>
      <c r="W173" s="5"/>
      <c r="X173" s="5"/>
      <c r="Y173" s="5"/>
      <c r="Z173" s="5"/>
      <c r="AB173" s="11" t="s">
        <v>13</v>
      </c>
      <c r="AC173" s="12" t="s">
        <v>15</v>
      </c>
      <c r="AD173" s="28"/>
      <c r="AE173" s="28"/>
      <c r="AF173" s="28"/>
      <c r="AG173" s="34"/>
      <c r="AH173" s="23"/>
      <c r="AI173" s="10">
        <f t="shared" si="110"/>
        <v>0</v>
      </c>
      <c r="AJ173" s="5"/>
      <c r="AK173" s="5"/>
      <c r="AL173" s="5"/>
      <c r="AM173" s="5"/>
      <c r="AO173" s="11" t="s">
        <v>13</v>
      </c>
      <c r="AP173" s="12" t="s">
        <v>15</v>
      </c>
      <c r="AQ173" s="28"/>
      <c r="AR173" s="28"/>
      <c r="AS173" s="28"/>
      <c r="AT173" s="34"/>
      <c r="AU173" s="23"/>
      <c r="AV173" s="10">
        <f t="shared" si="111"/>
        <v>0</v>
      </c>
      <c r="AW173" s="5"/>
      <c r="AX173" s="5"/>
      <c r="AY173" s="5"/>
      <c r="AZ173" s="5"/>
    </row>
    <row r="174" spans="1:52" x14ac:dyDescent="0.25">
      <c r="B174" s="11" t="s">
        <v>13</v>
      </c>
      <c r="C174" s="12" t="s">
        <v>16</v>
      </c>
      <c r="D174" s="28"/>
      <c r="E174" s="28"/>
      <c r="F174" s="28"/>
      <c r="G174" s="34">
        <v>3</v>
      </c>
      <c r="H174" s="23"/>
      <c r="I174" s="10">
        <f t="shared" si="108"/>
        <v>0</v>
      </c>
      <c r="J174" s="5"/>
      <c r="K174" s="5"/>
      <c r="L174" s="5"/>
      <c r="M174" s="5"/>
      <c r="O174" s="11" t="s">
        <v>13</v>
      </c>
      <c r="P174" s="12" t="s">
        <v>16</v>
      </c>
      <c r="Q174" s="28"/>
      <c r="R174" s="28"/>
      <c r="S174" s="28"/>
      <c r="T174" s="34">
        <v>3</v>
      </c>
      <c r="U174" s="23"/>
      <c r="V174" s="10">
        <f t="shared" si="109"/>
        <v>0</v>
      </c>
      <c r="W174" s="5"/>
      <c r="X174" s="5"/>
      <c r="Y174" s="5"/>
      <c r="Z174" s="5"/>
      <c r="AB174" s="11" t="s">
        <v>13</v>
      </c>
      <c r="AC174" s="12" t="s">
        <v>16</v>
      </c>
      <c r="AD174" s="28"/>
      <c r="AE174" s="28"/>
      <c r="AF174" s="28"/>
      <c r="AG174" s="34">
        <v>3</v>
      </c>
      <c r="AH174" s="23"/>
      <c r="AI174" s="10">
        <f t="shared" si="110"/>
        <v>0</v>
      </c>
      <c r="AJ174" s="5"/>
      <c r="AK174" s="5"/>
      <c r="AL174" s="5"/>
      <c r="AM174" s="5"/>
      <c r="AO174" s="11" t="s">
        <v>13</v>
      </c>
      <c r="AP174" s="12" t="s">
        <v>16</v>
      </c>
      <c r="AQ174" s="28"/>
      <c r="AR174" s="28"/>
      <c r="AS174" s="28"/>
      <c r="AT174" s="34">
        <v>3</v>
      </c>
      <c r="AU174" s="23"/>
      <c r="AV174" s="10">
        <f t="shared" si="111"/>
        <v>0</v>
      </c>
      <c r="AW174" s="5"/>
      <c r="AX174" s="5"/>
      <c r="AY174" s="5"/>
      <c r="AZ174" s="5"/>
    </row>
    <row r="175" spans="1:52" x14ac:dyDescent="0.25">
      <c r="B175" s="11" t="s">
        <v>13</v>
      </c>
      <c r="C175" s="12" t="s">
        <v>16</v>
      </c>
      <c r="D175" s="28"/>
      <c r="E175" s="28"/>
      <c r="F175" s="28"/>
      <c r="G175" s="34"/>
      <c r="H175" s="23"/>
      <c r="I175" s="10">
        <f t="shared" si="108"/>
        <v>0</v>
      </c>
      <c r="J175" s="5"/>
      <c r="K175" s="5"/>
      <c r="L175" s="5"/>
      <c r="M175" s="5"/>
      <c r="O175" s="11" t="s">
        <v>13</v>
      </c>
      <c r="P175" s="12" t="s">
        <v>16</v>
      </c>
      <c r="Q175" s="28"/>
      <c r="R175" s="28"/>
      <c r="S175" s="28"/>
      <c r="T175" s="34"/>
      <c r="U175" s="23"/>
      <c r="V175" s="10">
        <f t="shared" si="109"/>
        <v>0</v>
      </c>
      <c r="W175" s="5"/>
      <c r="X175" s="5"/>
      <c r="Y175" s="5"/>
      <c r="Z175" s="5"/>
      <c r="AB175" s="11" t="s">
        <v>13</v>
      </c>
      <c r="AC175" s="12" t="s">
        <v>16</v>
      </c>
      <c r="AD175" s="28"/>
      <c r="AE175" s="28"/>
      <c r="AF175" s="28"/>
      <c r="AG175" s="171">
        <f>SUM(AG174)/10</f>
        <v>0.3</v>
      </c>
      <c r="AH175" s="23"/>
      <c r="AI175" s="10">
        <f t="shared" si="110"/>
        <v>0</v>
      </c>
      <c r="AJ175" s="5"/>
      <c r="AK175" s="5"/>
      <c r="AL175" s="5"/>
      <c r="AM175" s="5"/>
      <c r="AO175" s="11" t="s">
        <v>13</v>
      </c>
      <c r="AP175" s="12" t="s">
        <v>16</v>
      </c>
      <c r="AQ175" s="28"/>
      <c r="AR175" s="28"/>
      <c r="AS175" s="28"/>
      <c r="AT175" s="171">
        <f>SUM(AT174)/7</f>
        <v>0.42857142857142855</v>
      </c>
      <c r="AU175" s="23"/>
      <c r="AV175" s="10">
        <f t="shared" si="111"/>
        <v>0</v>
      </c>
      <c r="AW175" s="5"/>
      <c r="AX175" s="5"/>
      <c r="AY175" s="5"/>
      <c r="AZ175" s="5"/>
    </row>
    <row r="176" spans="1:52" x14ac:dyDescent="0.25">
      <c r="B176" s="11" t="s">
        <v>21</v>
      </c>
      <c r="C176" s="12" t="s">
        <v>14</v>
      </c>
      <c r="D176" s="28"/>
      <c r="E176" s="28"/>
      <c r="F176" s="28"/>
      <c r="G176" s="22">
        <f>SUM(G167:G170)</f>
        <v>2.6293333333333333</v>
      </c>
      <c r="H176" s="15">
        <v>37.42</v>
      </c>
      <c r="I176" s="10">
        <f t="shared" si="108"/>
        <v>98.389653333333342</v>
      </c>
      <c r="J176" s="5"/>
      <c r="K176" s="5">
        <f>SUM(G176)*I160</f>
        <v>2.6293333333333333</v>
      </c>
      <c r="L176" s="5"/>
      <c r="M176" s="5"/>
      <c r="O176" s="11" t="s">
        <v>21</v>
      </c>
      <c r="P176" s="12" t="s">
        <v>14</v>
      </c>
      <c r="Q176" s="28"/>
      <c r="R176" s="28"/>
      <c r="S176" s="28"/>
      <c r="T176" s="22">
        <f>SUM(T167:T170)</f>
        <v>2.6293333333333333</v>
      </c>
      <c r="U176" s="15">
        <v>37.42</v>
      </c>
      <c r="V176" s="10">
        <f t="shared" si="109"/>
        <v>98.389653333333342</v>
      </c>
      <c r="W176" s="5"/>
      <c r="X176" s="5">
        <f>SUM(T176)*V160</f>
        <v>2.6293333333333333</v>
      </c>
      <c r="Y176" s="5"/>
      <c r="Z176" s="5"/>
      <c r="AB176" s="11" t="s">
        <v>21</v>
      </c>
      <c r="AC176" s="12" t="s">
        <v>14</v>
      </c>
      <c r="AD176" s="28"/>
      <c r="AE176" s="28"/>
      <c r="AF176" s="28"/>
      <c r="AG176" s="22">
        <f>SUM(AG167:AG170)</f>
        <v>2.6293333333333333</v>
      </c>
      <c r="AH176" s="15">
        <v>37.42</v>
      </c>
      <c r="AI176" s="10">
        <f t="shared" si="110"/>
        <v>98.389653333333342</v>
      </c>
      <c r="AJ176" s="5"/>
      <c r="AK176" s="5">
        <f>SUM(AG176)*AI160</f>
        <v>2.6293333333333333</v>
      </c>
      <c r="AL176" s="5"/>
      <c r="AM176" s="5"/>
      <c r="AO176" s="11" t="s">
        <v>21</v>
      </c>
      <c r="AP176" s="12" t="s">
        <v>14</v>
      </c>
      <c r="AQ176" s="28"/>
      <c r="AR176" s="28"/>
      <c r="AS176" s="28"/>
      <c r="AT176" s="22">
        <f>SUM(AT167:AT170)</f>
        <v>2.6293333333333333</v>
      </c>
      <c r="AU176" s="15">
        <v>37.42</v>
      </c>
      <c r="AV176" s="10">
        <f t="shared" si="111"/>
        <v>98.389653333333342</v>
      </c>
      <c r="AW176" s="5"/>
      <c r="AX176" s="5">
        <f>SUM(AT176)*AV160</f>
        <v>2.6293333333333333</v>
      </c>
      <c r="AY176" s="5"/>
      <c r="AZ176" s="5"/>
    </row>
    <row r="177" spans="1:52" x14ac:dyDescent="0.25">
      <c r="B177" s="11" t="s">
        <v>21</v>
      </c>
      <c r="C177" s="12" t="s">
        <v>15</v>
      </c>
      <c r="D177" s="28"/>
      <c r="E177" s="28"/>
      <c r="F177" s="28"/>
      <c r="G177" s="22">
        <f>SUM(G171:G173)</f>
        <v>1</v>
      </c>
      <c r="H177" s="15">
        <v>37.42</v>
      </c>
      <c r="I177" s="10">
        <f t="shared" si="108"/>
        <v>37.42</v>
      </c>
      <c r="J177" s="5"/>
      <c r="K177" s="5"/>
      <c r="L177" s="5">
        <f>SUM(G177)*I160</f>
        <v>1</v>
      </c>
      <c r="M177" s="5"/>
      <c r="O177" s="11" t="s">
        <v>21</v>
      </c>
      <c r="P177" s="12" t="s">
        <v>15</v>
      </c>
      <c r="Q177" s="28"/>
      <c r="R177" s="28"/>
      <c r="S177" s="28"/>
      <c r="T177" s="22">
        <f>SUM(T171:T173)</f>
        <v>1</v>
      </c>
      <c r="U177" s="15">
        <v>37.42</v>
      </c>
      <c r="V177" s="10">
        <f t="shared" si="109"/>
        <v>37.42</v>
      </c>
      <c r="W177" s="5"/>
      <c r="X177" s="5"/>
      <c r="Y177" s="5">
        <f>SUM(T177)*V160</f>
        <v>1</v>
      </c>
      <c r="Z177" s="5"/>
      <c r="AB177" s="11" t="s">
        <v>21</v>
      </c>
      <c r="AC177" s="12" t="s">
        <v>15</v>
      </c>
      <c r="AD177" s="28"/>
      <c r="AE177" s="28"/>
      <c r="AF177" s="28"/>
      <c r="AG177" s="22">
        <f>SUM(AG171:AG173)</f>
        <v>1</v>
      </c>
      <c r="AH177" s="15">
        <v>37.42</v>
      </c>
      <c r="AI177" s="10">
        <f t="shared" si="110"/>
        <v>37.42</v>
      </c>
      <c r="AJ177" s="5"/>
      <c r="AK177" s="5"/>
      <c r="AL177" s="5">
        <f>SUM(AG177)*AI160</f>
        <v>1</v>
      </c>
      <c r="AM177" s="5"/>
      <c r="AO177" s="11" t="s">
        <v>21</v>
      </c>
      <c r="AP177" s="12" t="s">
        <v>15</v>
      </c>
      <c r="AQ177" s="28"/>
      <c r="AR177" s="28"/>
      <c r="AS177" s="28"/>
      <c r="AT177" s="22">
        <f>SUM(AT171:AT173)</f>
        <v>1</v>
      </c>
      <c r="AU177" s="15">
        <v>37.42</v>
      </c>
      <c r="AV177" s="10">
        <f t="shared" si="111"/>
        <v>37.42</v>
      </c>
      <c r="AW177" s="5"/>
      <c r="AX177" s="5"/>
      <c r="AY177" s="5">
        <f>SUM(AT177)*AV160</f>
        <v>1</v>
      </c>
      <c r="AZ177" s="5"/>
    </row>
    <row r="178" spans="1:52" x14ac:dyDescent="0.25">
      <c r="B178" s="11" t="s">
        <v>21</v>
      </c>
      <c r="C178" s="12" t="s">
        <v>16</v>
      </c>
      <c r="D178" s="28"/>
      <c r="E178" s="28"/>
      <c r="F178" s="28"/>
      <c r="G178" s="22">
        <f>SUM(G174:G175)</f>
        <v>3</v>
      </c>
      <c r="H178" s="15">
        <v>37.42</v>
      </c>
      <c r="I178" s="10">
        <f t="shared" si="108"/>
        <v>112.26</v>
      </c>
      <c r="J178" s="5"/>
      <c r="K178" s="5"/>
      <c r="L178" s="5"/>
      <c r="M178" s="5">
        <f>SUM(G178)*I160</f>
        <v>3</v>
      </c>
      <c r="O178" s="11" t="s">
        <v>21</v>
      </c>
      <c r="P178" s="12" t="s">
        <v>16</v>
      </c>
      <c r="Q178" s="28"/>
      <c r="R178" s="28"/>
      <c r="S178" s="28"/>
      <c r="T178" s="22">
        <f>SUM(T174:T175)</f>
        <v>3</v>
      </c>
      <c r="U178" s="15">
        <v>37.42</v>
      </c>
      <c r="V178" s="10">
        <f t="shared" si="109"/>
        <v>112.26</v>
      </c>
      <c r="W178" s="5"/>
      <c r="X178" s="5"/>
      <c r="Y178" s="5"/>
      <c r="Z178" s="5">
        <f>SUM(T178)*V160</f>
        <v>3</v>
      </c>
      <c r="AB178" s="11" t="s">
        <v>21</v>
      </c>
      <c r="AC178" s="12" t="s">
        <v>16</v>
      </c>
      <c r="AD178" s="28"/>
      <c r="AE178" s="28"/>
      <c r="AF178" s="28"/>
      <c r="AG178" s="22">
        <f>SUM(AG174:AG175)</f>
        <v>3.3</v>
      </c>
      <c r="AH178" s="15">
        <v>37.42</v>
      </c>
      <c r="AI178" s="10">
        <f t="shared" si="110"/>
        <v>123.486</v>
      </c>
      <c r="AJ178" s="5"/>
      <c r="AK178" s="5"/>
      <c r="AL178" s="5"/>
      <c r="AM178" s="5">
        <f>SUM(AG178)*AI160</f>
        <v>3.3</v>
      </c>
      <c r="AO178" s="11" t="s">
        <v>21</v>
      </c>
      <c r="AP178" s="12" t="s">
        <v>16</v>
      </c>
      <c r="AQ178" s="28"/>
      <c r="AR178" s="28"/>
      <c r="AS178" s="28"/>
      <c r="AT178" s="22">
        <f>SUM(AT174:AT175)</f>
        <v>3.4285714285714284</v>
      </c>
      <c r="AU178" s="15">
        <v>37.42</v>
      </c>
      <c r="AV178" s="10">
        <f t="shared" si="111"/>
        <v>128.29714285714286</v>
      </c>
      <c r="AW178" s="5"/>
      <c r="AX178" s="5"/>
      <c r="AY178" s="5"/>
      <c r="AZ178" s="5">
        <f>SUM(AT178)*AV160</f>
        <v>3.4285714285714284</v>
      </c>
    </row>
    <row r="179" spans="1:52" x14ac:dyDescent="0.25">
      <c r="B179" s="11" t="s">
        <v>13</v>
      </c>
      <c r="C179" s="12" t="s">
        <v>17</v>
      </c>
      <c r="D179" s="28"/>
      <c r="E179" s="28"/>
      <c r="F179" s="28"/>
      <c r="G179" s="34">
        <v>0.25</v>
      </c>
      <c r="H179" s="15">
        <v>37.42</v>
      </c>
      <c r="I179" s="10">
        <f t="shared" si="108"/>
        <v>9.3550000000000004</v>
      </c>
      <c r="J179" s="5"/>
      <c r="K179" s="5"/>
      <c r="L179" s="5">
        <f>SUM(G179)*I160</f>
        <v>0.25</v>
      </c>
      <c r="M179" s="5"/>
      <c r="O179" s="11" t="s">
        <v>13</v>
      </c>
      <c r="P179" s="12" t="s">
        <v>17</v>
      </c>
      <c r="Q179" s="28"/>
      <c r="R179" s="28"/>
      <c r="S179" s="28"/>
      <c r="T179" s="34">
        <v>0.25</v>
      </c>
      <c r="U179" s="15">
        <v>37.42</v>
      </c>
      <c r="V179" s="10">
        <f t="shared" si="109"/>
        <v>9.3550000000000004</v>
      </c>
      <c r="W179" s="5"/>
      <c r="X179" s="5"/>
      <c r="Y179" s="5">
        <f>SUM(T179)*V160</f>
        <v>0.25</v>
      </c>
      <c r="Z179" s="5"/>
      <c r="AB179" s="11" t="s">
        <v>13</v>
      </c>
      <c r="AC179" s="12" t="s">
        <v>17</v>
      </c>
      <c r="AD179" s="28"/>
      <c r="AE179" s="28"/>
      <c r="AF179" s="28"/>
      <c r="AG179" s="34">
        <v>0.25</v>
      </c>
      <c r="AH179" s="15">
        <v>37.42</v>
      </c>
      <c r="AI179" s="10">
        <f t="shared" si="110"/>
        <v>9.3550000000000004</v>
      </c>
      <c r="AJ179" s="5"/>
      <c r="AK179" s="5"/>
      <c r="AL179" s="5">
        <f>SUM(AG179)*AI160</f>
        <v>0.25</v>
      </c>
      <c r="AM179" s="5"/>
      <c r="AO179" s="11" t="s">
        <v>13</v>
      </c>
      <c r="AP179" s="12" t="s">
        <v>17</v>
      </c>
      <c r="AQ179" s="28"/>
      <c r="AR179" s="28"/>
      <c r="AS179" s="28"/>
      <c r="AT179" s="34">
        <v>0.25</v>
      </c>
      <c r="AU179" s="15">
        <v>37.42</v>
      </c>
      <c r="AV179" s="10">
        <f t="shared" si="111"/>
        <v>9.3550000000000004</v>
      </c>
      <c r="AW179" s="5"/>
      <c r="AX179" s="5"/>
      <c r="AY179" s="5">
        <f>SUM(AT179)*AV160</f>
        <v>0.25</v>
      </c>
      <c r="AZ179" s="5"/>
    </row>
    <row r="180" spans="1:52" x14ac:dyDescent="0.25">
      <c r="B180" s="11" t="s">
        <v>12</v>
      </c>
      <c r="C180" s="12"/>
      <c r="D180" s="28"/>
      <c r="E180" s="28"/>
      <c r="F180" s="28"/>
      <c r="G180" s="10"/>
      <c r="H180" s="15">
        <v>37.42</v>
      </c>
      <c r="I180" s="10">
        <f t="shared" si="108"/>
        <v>0</v>
      </c>
      <c r="J180" s="5"/>
      <c r="K180" s="5"/>
      <c r="L180" s="5"/>
      <c r="M180" s="5"/>
      <c r="O180" s="11" t="s">
        <v>12</v>
      </c>
      <c r="P180" s="12"/>
      <c r="Q180" s="28"/>
      <c r="R180" s="28"/>
      <c r="S180" s="28"/>
      <c r="T180" s="10"/>
      <c r="U180" s="15">
        <v>37.42</v>
      </c>
      <c r="V180" s="10">
        <f t="shared" si="109"/>
        <v>0</v>
      </c>
      <c r="W180" s="5"/>
      <c r="X180" s="5"/>
      <c r="Y180" s="5"/>
      <c r="Z180" s="5"/>
      <c r="AB180" s="11" t="s">
        <v>12</v>
      </c>
      <c r="AC180" s="12"/>
      <c r="AD180" s="28"/>
      <c r="AE180" s="28"/>
      <c r="AF180" s="28"/>
      <c r="AG180" s="10"/>
      <c r="AH180" s="15">
        <v>37.42</v>
      </c>
      <c r="AI180" s="10">
        <f t="shared" si="110"/>
        <v>0</v>
      </c>
      <c r="AJ180" s="5"/>
      <c r="AK180" s="5"/>
      <c r="AL180" s="5"/>
      <c r="AM180" s="5"/>
      <c r="AO180" s="11" t="s">
        <v>12</v>
      </c>
      <c r="AP180" s="12"/>
      <c r="AQ180" s="28"/>
      <c r="AR180" s="28"/>
      <c r="AS180" s="28"/>
      <c r="AT180" s="10"/>
      <c r="AU180" s="15">
        <v>37.42</v>
      </c>
      <c r="AV180" s="10">
        <f t="shared" si="111"/>
        <v>0</v>
      </c>
      <c r="AW180" s="5"/>
      <c r="AX180" s="5"/>
      <c r="AY180" s="5"/>
      <c r="AZ180" s="5"/>
    </row>
    <row r="181" spans="1:52" x14ac:dyDescent="0.25">
      <c r="B181" s="11" t="s">
        <v>11</v>
      </c>
      <c r="C181" s="12"/>
      <c r="D181" s="28"/>
      <c r="E181" s="28"/>
      <c r="F181" s="28"/>
      <c r="G181" s="10">
        <v>1</v>
      </c>
      <c r="H181" s="15">
        <f>SUM(I162:I180)*0.01</f>
        <v>5.6474232833333335</v>
      </c>
      <c r="I181" s="10">
        <f>SUM(G181*H181)</f>
        <v>5.6474232833333335</v>
      </c>
      <c r="J181" s="5"/>
      <c r="K181" s="5"/>
      <c r="L181" s="5"/>
      <c r="M181" s="5"/>
      <c r="O181" s="11" t="s">
        <v>11</v>
      </c>
      <c r="P181" s="12"/>
      <c r="Q181" s="28"/>
      <c r="R181" s="28"/>
      <c r="S181" s="28"/>
      <c r="T181" s="10">
        <v>1</v>
      </c>
      <c r="U181" s="15">
        <f>SUM(V162:V180)*0.01</f>
        <v>5.0173112033333336</v>
      </c>
      <c r="V181" s="10">
        <f>SUM(T181*U181)</f>
        <v>5.0173112033333336</v>
      </c>
      <c r="W181" s="5"/>
      <c r="X181" s="5"/>
      <c r="Y181" s="5"/>
      <c r="Z181" s="5"/>
      <c r="AB181" s="11" t="s">
        <v>11</v>
      </c>
      <c r="AC181" s="12"/>
      <c r="AD181" s="28"/>
      <c r="AE181" s="28"/>
      <c r="AF181" s="28"/>
      <c r="AG181" s="10">
        <v>1</v>
      </c>
      <c r="AH181" s="15">
        <f>SUM(AI162:AI180)*0.01</f>
        <v>5.2259870033333344</v>
      </c>
      <c r="AI181" s="10">
        <f>SUM(AG181*AH181)</f>
        <v>5.2259870033333344</v>
      </c>
      <c r="AJ181" s="5"/>
      <c r="AK181" s="5"/>
      <c r="AL181" s="5"/>
      <c r="AM181" s="5"/>
      <c r="AO181" s="11" t="s">
        <v>11</v>
      </c>
      <c r="AP181" s="12"/>
      <c r="AQ181" s="28"/>
      <c r="AR181" s="28"/>
      <c r="AS181" s="28"/>
      <c r="AT181" s="10">
        <v>1</v>
      </c>
      <c r="AU181" s="15">
        <f>SUM(AV162:AV180)*0.01</f>
        <v>4.7260405969047623</v>
      </c>
      <c r="AV181" s="10">
        <f>SUM(AT181*AU181)</f>
        <v>4.7260405969047623</v>
      </c>
      <c r="AW181" s="5"/>
      <c r="AX181" s="5"/>
      <c r="AY181" s="5"/>
      <c r="AZ181" s="5"/>
    </row>
    <row r="182" spans="1:52" s="2" customFormat="1" x14ac:dyDescent="0.25">
      <c r="B182" s="8" t="s">
        <v>10</v>
      </c>
      <c r="D182" s="27"/>
      <c r="E182" s="27"/>
      <c r="F182" s="27"/>
      <c r="G182" s="6">
        <f>SUM(G176:G179)</f>
        <v>6.8793333333333333</v>
      </c>
      <c r="H182" s="14"/>
      <c r="I182" s="6">
        <f>SUM(I162:I181)</f>
        <v>570.38975161666667</v>
      </c>
      <c r="J182" s="6">
        <f>SUM(I182)*I160</f>
        <v>570.38975161666667</v>
      </c>
      <c r="K182" s="6">
        <f>SUM(K176:K181)</f>
        <v>2.6293333333333333</v>
      </c>
      <c r="L182" s="6">
        <f>SUM(L176:L181)</f>
        <v>1.25</v>
      </c>
      <c r="M182" s="6">
        <f>SUM(M176:M181)</f>
        <v>3</v>
      </c>
      <c r="O182" s="8" t="s">
        <v>10</v>
      </c>
      <c r="Q182" s="27"/>
      <c r="R182" s="27"/>
      <c r="S182" s="27"/>
      <c r="T182" s="6">
        <f>SUM(T176:T179)</f>
        <v>6.8793333333333333</v>
      </c>
      <c r="U182" s="14"/>
      <c r="V182" s="6">
        <f>SUM(V162:V181)</f>
        <v>506.74843153666671</v>
      </c>
      <c r="W182" s="6">
        <f>SUM(V182)*V160</f>
        <v>506.74843153666671</v>
      </c>
      <c r="X182" s="6"/>
      <c r="Y182" s="6"/>
      <c r="Z182" s="6"/>
      <c r="AB182" s="8" t="s">
        <v>10</v>
      </c>
      <c r="AD182" s="27"/>
      <c r="AE182" s="27"/>
      <c r="AF182" s="27"/>
      <c r="AG182" s="6">
        <f>SUM(AG176:AG179)</f>
        <v>7.1793333333333331</v>
      </c>
      <c r="AH182" s="14"/>
      <c r="AI182" s="6">
        <f>SUM(AI162:AI181)</f>
        <v>527.82468733666678</v>
      </c>
      <c r="AJ182" s="6">
        <f>SUM(AI182)*AI160</f>
        <v>527.82468733666678</v>
      </c>
      <c r="AK182" s="6"/>
      <c r="AL182" s="6"/>
      <c r="AM182" s="6"/>
      <c r="AO182" s="8" t="s">
        <v>10</v>
      </c>
      <c r="AQ182" s="27"/>
      <c r="AR182" s="27"/>
      <c r="AS182" s="27"/>
      <c r="AT182" s="6">
        <f>SUM(AT176:AT179)</f>
        <v>7.3079047619047621</v>
      </c>
      <c r="AU182" s="14"/>
      <c r="AV182" s="6">
        <f>SUM(AV162:AV181)</f>
        <v>477.33010028738096</v>
      </c>
      <c r="AW182" s="6">
        <f>SUM(AV182)*AV160</f>
        <v>477.33010028738096</v>
      </c>
      <c r="AX182" s="6"/>
      <c r="AY182" s="6"/>
      <c r="AZ182" s="6"/>
    </row>
    <row r="183" spans="1:52" ht="15.6" x14ac:dyDescent="0.3">
      <c r="A183" s="3" t="s">
        <v>9</v>
      </c>
      <c r="B183" s="86" t="s">
        <v>243</v>
      </c>
      <c r="C183" s="12" t="s">
        <v>865</v>
      </c>
      <c r="D183" s="26">
        <v>1.1299999999999999</v>
      </c>
      <c r="E183" s="26">
        <v>2.2999999999999998</v>
      </c>
      <c r="F183" s="68">
        <v>0.125</v>
      </c>
      <c r="G183" s="5"/>
      <c r="H183" s="13" t="s">
        <v>22</v>
      </c>
      <c r="I183" s="24">
        <v>1</v>
      </c>
      <c r="J183" s="5"/>
      <c r="K183" s="5"/>
      <c r="L183" s="5"/>
      <c r="M183" s="5"/>
      <c r="N183" s="3" t="s">
        <v>9</v>
      </c>
      <c r="O183" s="86" t="s">
        <v>243</v>
      </c>
      <c r="P183" s="12" t="s">
        <v>865</v>
      </c>
      <c r="Q183" s="26">
        <v>1.1299999999999999</v>
      </c>
      <c r="R183" s="26">
        <v>2.2999999999999998</v>
      </c>
      <c r="S183" s="68">
        <v>0.125</v>
      </c>
      <c r="T183" s="5"/>
      <c r="U183" s="13" t="s">
        <v>22</v>
      </c>
      <c r="V183" s="24">
        <v>1</v>
      </c>
      <c r="W183" s="5"/>
      <c r="X183" s="5"/>
      <c r="Y183" s="5"/>
      <c r="Z183" s="5"/>
      <c r="AA183" s="3" t="s">
        <v>9</v>
      </c>
      <c r="AB183" s="86" t="s">
        <v>243</v>
      </c>
      <c r="AC183" s="12" t="s">
        <v>865</v>
      </c>
      <c r="AD183" s="26">
        <v>1.1299999999999999</v>
      </c>
      <c r="AE183" s="26">
        <v>2.2999999999999998</v>
      </c>
      <c r="AF183" s="68">
        <v>0.125</v>
      </c>
      <c r="AG183" s="5"/>
      <c r="AH183" s="13" t="s">
        <v>22</v>
      </c>
      <c r="AI183" s="24">
        <v>1</v>
      </c>
      <c r="AJ183" s="5"/>
      <c r="AK183" s="5"/>
      <c r="AL183" s="5"/>
      <c r="AM183" s="5"/>
      <c r="AN183" s="3" t="s">
        <v>9</v>
      </c>
      <c r="AO183" s="86" t="s">
        <v>243</v>
      </c>
      <c r="AP183" s="12" t="s">
        <v>865</v>
      </c>
      <c r="AQ183" s="26">
        <v>1.1299999999999999</v>
      </c>
      <c r="AR183" s="26">
        <v>2.2999999999999998</v>
      </c>
      <c r="AS183" s="68">
        <v>0.125</v>
      </c>
      <c r="AT183" s="5"/>
      <c r="AU183" s="13" t="s">
        <v>22</v>
      </c>
      <c r="AV183" s="24">
        <v>1</v>
      </c>
      <c r="AW183" s="5"/>
      <c r="AX183" s="5"/>
      <c r="AY183" s="5"/>
      <c r="AZ183" s="5"/>
    </row>
    <row r="184" spans="1:52" s="2" customFormat="1" x14ac:dyDescent="0.25">
      <c r="A184" s="66"/>
      <c r="B184" s="8" t="s">
        <v>3</v>
      </c>
      <c r="C184" s="2" t="s">
        <v>4</v>
      </c>
      <c r="D184" s="27" t="s">
        <v>5</v>
      </c>
      <c r="E184" s="27" t="s">
        <v>5</v>
      </c>
      <c r="F184" s="27" t="s">
        <v>23</v>
      </c>
      <c r="G184" s="6" t="s">
        <v>6</v>
      </c>
      <c r="H184" s="14" t="s">
        <v>7</v>
      </c>
      <c r="I184" s="6" t="s">
        <v>8</v>
      </c>
      <c r="J184" s="6"/>
      <c r="K184" s="6" t="s">
        <v>18</v>
      </c>
      <c r="L184" s="6" t="s">
        <v>19</v>
      </c>
      <c r="M184" s="6" t="s">
        <v>20</v>
      </c>
      <c r="N184" s="66"/>
      <c r="O184" s="8" t="s">
        <v>3</v>
      </c>
      <c r="P184" s="2" t="s">
        <v>4</v>
      </c>
      <c r="Q184" s="27" t="s">
        <v>5</v>
      </c>
      <c r="R184" s="27" t="s">
        <v>5</v>
      </c>
      <c r="S184" s="27" t="s">
        <v>23</v>
      </c>
      <c r="T184" s="6" t="s">
        <v>6</v>
      </c>
      <c r="U184" s="14" t="s">
        <v>7</v>
      </c>
      <c r="V184" s="6" t="s">
        <v>8</v>
      </c>
      <c r="W184" s="6"/>
      <c r="X184" s="6" t="s">
        <v>18</v>
      </c>
      <c r="Y184" s="6" t="s">
        <v>19</v>
      </c>
      <c r="Z184" s="6" t="s">
        <v>20</v>
      </c>
      <c r="AA184" s="66"/>
      <c r="AB184" s="8" t="s">
        <v>3</v>
      </c>
      <c r="AC184" s="2" t="s">
        <v>4</v>
      </c>
      <c r="AD184" s="27" t="s">
        <v>5</v>
      </c>
      <c r="AE184" s="27" t="s">
        <v>5</v>
      </c>
      <c r="AF184" s="27" t="s">
        <v>23</v>
      </c>
      <c r="AG184" s="6" t="s">
        <v>6</v>
      </c>
      <c r="AH184" s="14" t="s">
        <v>7</v>
      </c>
      <c r="AI184" s="6" t="s">
        <v>8</v>
      </c>
      <c r="AJ184" s="6"/>
      <c r="AK184" s="6" t="s">
        <v>18</v>
      </c>
      <c r="AL184" s="6" t="s">
        <v>19</v>
      </c>
      <c r="AM184" s="6" t="s">
        <v>20</v>
      </c>
      <c r="AN184" s="66"/>
      <c r="AO184" s="8" t="s">
        <v>3</v>
      </c>
      <c r="AP184" s="2" t="s">
        <v>4</v>
      </c>
      <c r="AQ184" s="27" t="s">
        <v>5</v>
      </c>
      <c r="AR184" s="27" t="s">
        <v>5</v>
      </c>
      <c r="AS184" s="27" t="s">
        <v>23</v>
      </c>
      <c r="AT184" s="6" t="s">
        <v>6</v>
      </c>
      <c r="AU184" s="14" t="s">
        <v>7</v>
      </c>
      <c r="AV184" s="6" t="s">
        <v>8</v>
      </c>
      <c r="AW184" s="6"/>
      <c r="AX184" s="6" t="s">
        <v>18</v>
      </c>
      <c r="AY184" s="6" t="s">
        <v>19</v>
      </c>
      <c r="AZ184" s="6" t="s">
        <v>20</v>
      </c>
    </row>
    <row r="185" spans="1:52" x14ac:dyDescent="0.25">
      <c r="A185" s="30" t="s">
        <v>24</v>
      </c>
      <c r="B185" s="11" t="s">
        <v>63</v>
      </c>
      <c r="C185" s="12" t="s">
        <v>246</v>
      </c>
      <c r="D185" s="28">
        <v>0.15</v>
      </c>
      <c r="E185" s="28">
        <v>0.05</v>
      </c>
      <c r="F185" s="28">
        <f t="shared" ref="F185:F187" si="112">SUM(D185*E185)</f>
        <v>7.4999999999999997E-3</v>
      </c>
      <c r="G185" s="10">
        <f>SUM(D183+E183+E183+0.4)</f>
        <v>6.13</v>
      </c>
      <c r="H185" s="15">
        <v>5398</v>
      </c>
      <c r="I185" s="10">
        <f t="shared" ref="I185:I187" si="113">SUM(F185*G185)*H185</f>
        <v>248.17304999999996</v>
      </c>
      <c r="J185" s="5"/>
      <c r="K185" s="5"/>
      <c r="L185" s="5"/>
      <c r="M185" s="5"/>
      <c r="N185" s="30" t="s">
        <v>24</v>
      </c>
      <c r="O185" s="11" t="s">
        <v>63</v>
      </c>
      <c r="P185" s="12" t="s">
        <v>246</v>
      </c>
      <c r="Q185" s="28">
        <v>0.15</v>
      </c>
      <c r="R185" s="235">
        <v>3.7999999999999999E-2</v>
      </c>
      <c r="S185" s="28">
        <f t="shared" ref="S185" si="114">SUM(Q185*R185)</f>
        <v>5.6999999999999993E-3</v>
      </c>
      <c r="T185" s="10">
        <f>SUM(Q183+R183+R183+0.4)</f>
        <v>6.13</v>
      </c>
      <c r="U185" s="236">
        <v>5306</v>
      </c>
      <c r="V185" s="10">
        <f t="shared" ref="V185:V187" si="115">SUM(S185*T185)*U185</f>
        <v>185.39694599999996</v>
      </c>
      <c r="W185" s="5"/>
      <c r="X185" s="5"/>
      <c r="Y185" s="5"/>
      <c r="Z185" s="5"/>
      <c r="AA185" s="30" t="s">
        <v>24</v>
      </c>
      <c r="AB185" s="11" t="s">
        <v>63</v>
      </c>
      <c r="AC185" s="12" t="s">
        <v>246</v>
      </c>
      <c r="AD185" s="28">
        <v>0.15</v>
      </c>
      <c r="AE185" s="235">
        <v>3.7999999999999999E-2</v>
      </c>
      <c r="AF185" s="28">
        <f t="shared" ref="AF185:AF187" si="116">SUM(AD185*AE185)</f>
        <v>5.6999999999999993E-3</v>
      </c>
      <c r="AG185" s="10">
        <f>SUM(AD183+AE183+AE183+0.4)</f>
        <v>6.13</v>
      </c>
      <c r="AH185" s="236">
        <v>5306</v>
      </c>
      <c r="AI185" s="10">
        <f t="shared" ref="AI185:AI187" si="117">SUM(AF185*AG185)*AH185</f>
        <v>185.39694599999996</v>
      </c>
      <c r="AJ185" s="5"/>
      <c r="AK185" s="5"/>
      <c r="AL185" s="5"/>
      <c r="AM185" s="5"/>
      <c r="AN185" s="30" t="s">
        <v>24</v>
      </c>
      <c r="AO185" s="11" t="s">
        <v>63</v>
      </c>
      <c r="AP185" s="234" t="s">
        <v>1648</v>
      </c>
      <c r="AQ185" s="28">
        <v>0.15</v>
      </c>
      <c r="AR185" s="28">
        <v>3.7999999999999999E-2</v>
      </c>
      <c r="AS185" s="28">
        <f t="shared" ref="AS185:AS186" si="118">SUM(AQ185*AR185)</f>
        <v>5.6999999999999993E-3</v>
      </c>
      <c r="AT185" s="10">
        <f>SUM(AQ183+AR183+AR183+0.4)</f>
        <v>6.13</v>
      </c>
      <c r="AU185" s="236">
        <v>3828</v>
      </c>
      <c r="AV185" s="10">
        <f t="shared" ref="AV185:AV187" si="119">SUM(AS185*AT185)*AU185</f>
        <v>133.75414799999999</v>
      </c>
      <c r="AW185" s="5"/>
      <c r="AX185" s="5"/>
      <c r="AY185" s="5"/>
      <c r="AZ185" s="5"/>
    </row>
    <row r="186" spans="1:52" x14ac:dyDescent="0.25">
      <c r="A186" s="30" t="s">
        <v>24</v>
      </c>
      <c r="B186" s="11" t="s">
        <v>245</v>
      </c>
      <c r="C186" s="12" t="s">
        <v>246</v>
      </c>
      <c r="D186" s="28">
        <v>0.05</v>
      </c>
      <c r="E186" s="28">
        <v>2.5000000000000001E-2</v>
      </c>
      <c r="F186" s="28">
        <f t="shared" si="112"/>
        <v>1.2500000000000002E-3</v>
      </c>
      <c r="G186" s="10">
        <f>SUM(G185)</f>
        <v>6.13</v>
      </c>
      <c r="H186" s="15">
        <v>4566</v>
      </c>
      <c r="I186" s="10">
        <f t="shared" si="113"/>
        <v>34.986975000000008</v>
      </c>
      <c r="J186" s="5"/>
      <c r="K186" s="5"/>
      <c r="L186" s="5"/>
      <c r="M186" s="5"/>
      <c r="N186" s="30" t="s">
        <v>24</v>
      </c>
      <c r="O186" s="11" t="s">
        <v>245</v>
      </c>
      <c r="P186" s="12" t="s">
        <v>246</v>
      </c>
      <c r="Q186" s="28">
        <v>0.05</v>
      </c>
      <c r="R186" s="28">
        <v>2.5000000000000001E-2</v>
      </c>
      <c r="S186" s="28">
        <f t="shared" ref="S186:S187" si="120">SUM(Q186*R186)</f>
        <v>1.2500000000000002E-3</v>
      </c>
      <c r="T186" s="10">
        <f>SUM(T185)</f>
        <v>6.13</v>
      </c>
      <c r="U186" s="15">
        <v>4566</v>
      </c>
      <c r="V186" s="10">
        <f t="shared" si="115"/>
        <v>34.986975000000008</v>
      </c>
      <c r="W186" s="5"/>
      <c r="X186" s="5"/>
      <c r="Y186" s="5"/>
      <c r="Z186" s="5"/>
      <c r="AA186" s="30" t="s">
        <v>24</v>
      </c>
      <c r="AB186" s="11" t="s">
        <v>245</v>
      </c>
      <c r="AC186" s="12" t="s">
        <v>246</v>
      </c>
      <c r="AD186" s="28">
        <v>0.05</v>
      </c>
      <c r="AE186" s="28">
        <v>2.5000000000000001E-2</v>
      </c>
      <c r="AF186" s="28">
        <f t="shared" si="116"/>
        <v>1.2500000000000002E-3</v>
      </c>
      <c r="AG186" s="10">
        <f>SUM(AG185)</f>
        <v>6.13</v>
      </c>
      <c r="AH186" s="15">
        <v>4566</v>
      </c>
      <c r="AI186" s="10">
        <f t="shared" si="117"/>
        <v>34.986975000000008</v>
      </c>
      <c r="AJ186" s="5"/>
      <c r="AK186" s="5"/>
      <c r="AL186" s="5"/>
      <c r="AM186" s="5"/>
      <c r="AN186" s="30" t="s">
        <v>24</v>
      </c>
      <c r="AO186" s="11" t="s">
        <v>245</v>
      </c>
      <c r="AP186" s="234" t="s">
        <v>1648</v>
      </c>
      <c r="AQ186" s="28">
        <v>0.05</v>
      </c>
      <c r="AR186" s="28">
        <v>2.5000000000000001E-2</v>
      </c>
      <c r="AS186" s="28">
        <f t="shared" si="118"/>
        <v>1.2500000000000002E-3</v>
      </c>
      <c r="AT186" s="10">
        <f>SUM(AT185)</f>
        <v>6.13</v>
      </c>
      <c r="AU186" s="236">
        <v>3709</v>
      </c>
      <c r="AV186" s="10">
        <f t="shared" si="119"/>
        <v>28.420212500000005</v>
      </c>
      <c r="AW186" s="5"/>
      <c r="AX186" s="5"/>
      <c r="AY186" s="5"/>
      <c r="AZ186" s="5"/>
    </row>
    <row r="187" spans="1:52" x14ac:dyDescent="0.25">
      <c r="A187" s="30" t="s">
        <v>24</v>
      </c>
      <c r="B187" s="11"/>
      <c r="C187" s="12"/>
      <c r="D187" s="28"/>
      <c r="E187" s="28"/>
      <c r="F187" s="28">
        <f t="shared" si="112"/>
        <v>0</v>
      </c>
      <c r="G187" s="10"/>
      <c r="H187" s="15"/>
      <c r="I187" s="10">
        <f t="shared" si="113"/>
        <v>0</v>
      </c>
      <c r="J187" s="5"/>
      <c r="K187" s="5"/>
      <c r="L187" s="5"/>
      <c r="M187" s="5"/>
      <c r="N187" s="30" t="s">
        <v>24</v>
      </c>
      <c r="O187" s="11"/>
      <c r="P187" s="12"/>
      <c r="Q187" s="28"/>
      <c r="R187" s="28"/>
      <c r="S187" s="28">
        <f t="shared" si="120"/>
        <v>0</v>
      </c>
      <c r="T187" s="10"/>
      <c r="U187" s="15"/>
      <c r="V187" s="10">
        <f t="shared" si="115"/>
        <v>0</v>
      </c>
      <c r="W187" s="5"/>
      <c r="X187" s="5"/>
      <c r="Y187" s="5"/>
      <c r="Z187" s="5"/>
      <c r="AA187" s="30" t="s">
        <v>24</v>
      </c>
      <c r="AB187" s="11"/>
      <c r="AC187" s="12"/>
      <c r="AD187" s="28"/>
      <c r="AE187" s="28"/>
      <c r="AF187" s="28">
        <f t="shared" si="116"/>
        <v>0</v>
      </c>
      <c r="AG187" s="10"/>
      <c r="AH187" s="15"/>
      <c r="AI187" s="10">
        <f t="shared" si="117"/>
        <v>0</v>
      </c>
      <c r="AJ187" s="5"/>
      <c r="AK187" s="5"/>
      <c r="AL187" s="5"/>
      <c r="AM187" s="5"/>
      <c r="AN187" s="30" t="s">
        <v>24</v>
      </c>
      <c r="AO187" s="11"/>
      <c r="AP187" s="12"/>
      <c r="AQ187" s="28"/>
      <c r="AR187" s="28"/>
      <c r="AS187" s="28">
        <f t="shared" ref="AS187" si="121">SUM(AQ187*AR187)</f>
        <v>0</v>
      </c>
      <c r="AT187" s="10"/>
      <c r="AU187" s="15"/>
      <c r="AV187" s="10">
        <f t="shared" si="119"/>
        <v>0</v>
      </c>
      <c r="AW187" s="5"/>
      <c r="AX187" s="5"/>
      <c r="AY187" s="5"/>
      <c r="AZ187" s="5"/>
    </row>
    <row r="188" spans="1:52" x14ac:dyDescent="0.25">
      <c r="A188" s="95"/>
      <c r="B188" s="11" t="s">
        <v>862</v>
      </c>
      <c r="C188" s="12"/>
      <c r="D188" s="28"/>
      <c r="E188" s="28"/>
      <c r="F188" s="28"/>
      <c r="G188" s="10">
        <v>6</v>
      </c>
      <c r="H188" s="15">
        <v>2.5</v>
      </c>
      <c r="I188" s="10">
        <f t="shared" ref="I188:I203" si="122">SUM(G188*H188)</f>
        <v>15</v>
      </c>
      <c r="J188" s="5"/>
      <c r="K188" s="5"/>
      <c r="L188" s="5"/>
      <c r="M188" s="5"/>
      <c r="N188" s="95"/>
      <c r="O188" s="11" t="s">
        <v>862</v>
      </c>
      <c r="P188" s="12"/>
      <c r="Q188" s="28"/>
      <c r="R188" s="28"/>
      <c r="S188" s="28"/>
      <c r="T188" s="10">
        <v>6</v>
      </c>
      <c r="U188" s="15">
        <v>2.5</v>
      </c>
      <c r="V188" s="10">
        <f t="shared" ref="V188:V203" si="123">SUM(T188*U188)</f>
        <v>15</v>
      </c>
      <c r="W188" s="5"/>
      <c r="X188" s="5"/>
      <c r="Y188" s="5"/>
      <c r="Z188" s="5"/>
      <c r="AA188" s="95"/>
      <c r="AB188" s="11" t="s">
        <v>862</v>
      </c>
      <c r="AC188" s="12"/>
      <c r="AD188" s="28"/>
      <c r="AE188" s="28"/>
      <c r="AF188" s="28"/>
      <c r="AG188" s="10">
        <v>6</v>
      </c>
      <c r="AH188" s="15">
        <v>2.5</v>
      </c>
      <c r="AI188" s="10">
        <f t="shared" ref="AI188:AI203" si="124">SUM(AG188*AH188)</f>
        <v>15</v>
      </c>
      <c r="AJ188" s="5"/>
      <c r="AK188" s="5"/>
      <c r="AL188" s="5"/>
      <c r="AM188" s="5"/>
      <c r="AN188" s="95"/>
      <c r="AO188" s="11" t="s">
        <v>862</v>
      </c>
      <c r="AP188" s="12"/>
      <c r="AQ188" s="28"/>
      <c r="AR188" s="28"/>
      <c r="AS188" s="28"/>
      <c r="AT188" s="10">
        <v>6</v>
      </c>
      <c r="AU188" s="15">
        <v>2.5</v>
      </c>
      <c r="AV188" s="10">
        <f t="shared" ref="AV188:AV203" si="125">SUM(AT188*AU188)</f>
        <v>15</v>
      </c>
      <c r="AW188" s="5"/>
      <c r="AX188" s="5"/>
      <c r="AY188" s="5"/>
      <c r="AZ188" s="5"/>
    </row>
    <row r="189" spans="1:52" x14ac:dyDescent="0.25">
      <c r="B189" s="11" t="s">
        <v>27</v>
      </c>
      <c r="C189" s="12"/>
      <c r="D189" s="28"/>
      <c r="E189" s="28"/>
      <c r="F189" s="28"/>
      <c r="G189" s="10">
        <f>SUM(G185)</f>
        <v>6.13</v>
      </c>
      <c r="H189" s="15">
        <f>SUM(D185+D185+E185+E185+D186+D186+E186+E186)*3</f>
        <v>1.65</v>
      </c>
      <c r="I189" s="10">
        <f t="shared" si="122"/>
        <v>10.1145</v>
      </c>
      <c r="J189" s="5"/>
      <c r="K189" s="5"/>
      <c r="L189" s="5"/>
      <c r="M189" s="5"/>
      <c r="O189" s="11" t="s">
        <v>27</v>
      </c>
      <c r="P189" s="12"/>
      <c r="Q189" s="28"/>
      <c r="R189" s="28"/>
      <c r="S189" s="28"/>
      <c r="T189" s="10">
        <f>SUM(T185)</f>
        <v>6.13</v>
      </c>
      <c r="U189" s="15">
        <f>SUM(Q185+Q185+R185+R185+Q186+Q186+R186+R186)*3</f>
        <v>1.5779999999999998</v>
      </c>
      <c r="V189" s="10">
        <f t="shared" si="123"/>
        <v>9.6731399999999983</v>
      </c>
      <c r="W189" s="5"/>
      <c r="X189" s="5"/>
      <c r="Y189" s="5"/>
      <c r="Z189" s="5"/>
      <c r="AB189" s="11" t="s">
        <v>27</v>
      </c>
      <c r="AC189" s="334" t="s">
        <v>1621</v>
      </c>
      <c r="AD189" s="335"/>
      <c r="AE189" s="335"/>
      <c r="AF189" s="335"/>
      <c r="AG189" s="171">
        <f>SUM(AG186)</f>
        <v>6.13</v>
      </c>
      <c r="AH189" s="171">
        <f>SUM(AD185+AD185+AE185+AE185+AD186+AD186+AE186+AE186)*6</f>
        <v>3.1559999999999997</v>
      </c>
      <c r="AI189" s="10">
        <f t="shared" si="124"/>
        <v>19.346279999999997</v>
      </c>
      <c r="AJ189" s="5"/>
      <c r="AK189" s="5"/>
      <c r="AL189" s="5"/>
      <c r="AM189" s="5"/>
      <c r="AO189" s="11" t="s">
        <v>27</v>
      </c>
      <c r="AP189" s="334" t="s">
        <v>1649</v>
      </c>
      <c r="AQ189" s="335"/>
      <c r="AR189" s="335"/>
      <c r="AS189" s="335"/>
      <c r="AT189" s="171">
        <f>SUM(AT186)</f>
        <v>6.13</v>
      </c>
      <c r="AU189" s="171">
        <f>SUM(AQ185+AQ185+AR185+AR185+AQ186+AQ186+AR186+AR186)*7</f>
        <v>3.6819999999999995</v>
      </c>
      <c r="AV189" s="10">
        <f t="shared" si="125"/>
        <v>22.570659999999997</v>
      </c>
      <c r="AW189" s="5"/>
      <c r="AX189" s="5"/>
      <c r="AY189" s="5"/>
      <c r="AZ189" s="5"/>
    </row>
    <row r="190" spans="1:52" x14ac:dyDescent="0.25">
      <c r="B190" s="11" t="s">
        <v>13</v>
      </c>
      <c r="C190" s="12" t="s">
        <v>14</v>
      </c>
      <c r="D190" s="28" t="s">
        <v>29</v>
      </c>
      <c r="E190" s="28"/>
      <c r="F190" s="28">
        <f>SUM(G185:G187)</f>
        <v>12.26</v>
      </c>
      <c r="G190" s="34">
        <f>SUM(F190)/15</f>
        <v>0.81733333333333336</v>
      </c>
      <c r="H190" s="23"/>
      <c r="I190" s="10">
        <f t="shared" si="122"/>
        <v>0</v>
      </c>
      <c r="J190" s="5"/>
      <c r="K190" s="5"/>
      <c r="L190" s="5"/>
      <c r="M190" s="5"/>
      <c r="O190" s="11" t="s">
        <v>13</v>
      </c>
      <c r="P190" s="12" t="s">
        <v>14</v>
      </c>
      <c r="Q190" s="28" t="s">
        <v>29</v>
      </c>
      <c r="R190" s="28"/>
      <c r="S190" s="28">
        <f>SUM(T185:T187)</f>
        <v>12.26</v>
      </c>
      <c r="T190" s="34">
        <f>SUM(S190)/15</f>
        <v>0.81733333333333336</v>
      </c>
      <c r="U190" s="23"/>
      <c r="V190" s="10">
        <f t="shared" si="123"/>
        <v>0</v>
      </c>
      <c r="W190" s="5"/>
      <c r="X190" s="5"/>
      <c r="Y190" s="5"/>
      <c r="Z190" s="5"/>
      <c r="AB190" s="11" t="s">
        <v>13</v>
      </c>
      <c r="AC190" s="12" t="s">
        <v>14</v>
      </c>
      <c r="AD190" s="28" t="s">
        <v>29</v>
      </c>
      <c r="AE190" s="28"/>
      <c r="AF190" s="28">
        <f>SUM(AG185:AG187)</f>
        <v>12.26</v>
      </c>
      <c r="AG190" s="34">
        <f>SUM(AF190)/15</f>
        <v>0.81733333333333336</v>
      </c>
      <c r="AH190" s="23"/>
      <c r="AI190" s="10">
        <f t="shared" si="124"/>
        <v>0</v>
      </c>
      <c r="AJ190" s="5"/>
      <c r="AK190" s="5"/>
      <c r="AL190" s="5"/>
      <c r="AM190" s="5"/>
      <c r="AO190" s="11" t="s">
        <v>13</v>
      </c>
      <c r="AP190" s="12" t="s">
        <v>14</v>
      </c>
      <c r="AQ190" s="28" t="s">
        <v>29</v>
      </c>
      <c r="AR190" s="28"/>
      <c r="AS190" s="28">
        <f>SUM(AT185:AT187)</f>
        <v>12.26</v>
      </c>
      <c r="AT190" s="34">
        <f>SUM(AS190)/15</f>
        <v>0.81733333333333336</v>
      </c>
      <c r="AU190" s="23"/>
      <c r="AV190" s="10">
        <f t="shared" si="125"/>
        <v>0</v>
      </c>
      <c r="AW190" s="5"/>
      <c r="AX190" s="5"/>
      <c r="AY190" s="5"/>
      <c r="AZ190" s="5"/>
    </row>
    <row r="191" spans="1:52" x14ac:dyDescent="0.25">
      <c r="B191" s="11" t="s">
        <v>13</v>
      </c>
      <c r="C191" s="12" t="s">
        <v>14</v>
      </c>
      <c r="D191" s="28" t="s">
        <v>60</v>
      </c>
      <c r="E191" s="28"/>
      <c r="F191" s="69">
        <v>2</v>
      </c>
      <c r="G191" s="34">
        <f>SUM(F191)*0.25</f>
        <v>0.5</v>
      </c>
      <c r="H191" s="23"/>
      <c r="I191" s="10">
        <f t="shared" si="122"/>
        <v>0</v>
      </c>
      <c r="J191" s="5"/>
      <c r="K191" s="5"/>
      <c r="L191" s="5"/>
      <c r="M191" s="5"/>
      <c r="O191" s="11" t="s">
        <v>13</v>
      </c>
      <c r="P191" s="12" t="s">
        <v>14</v>
      </c>
      <c r="Q191" s="28" t="s">
        <v>60</v>
      </c>
      <c r="R191" s="28"/>
      <c r="S191" s="69">
        <v>2</v>
      </c>
      <c r="T191" s="34">
        <f>SUM(S191)*0.25</f>
        <v>0.5</v>
      </c>
      <c r="U191" s="23"/>
      <c r="V191" s="10">
        <f t="shared" si="123"/>
        <v>0</v>
      </c>
      <c r="W191" s="5"/>
      <c r="X191" s="5"/>
      <c r="Y191" s="5"/>
      <c r="Z191" s="5"/>
      <c r="AB191" s="11" t="s">
        <v>13</v>
      </c>
      <c r="AC191" s="12" t="s">
        <v>14</v>
      </c>
      <c r="AD191" s="28" t="s">
        <v>60</v>
      </c>
      <c r="AE191" s="28"/>
      <c r="AF191" s="69">
        <v>2</v>
      </c>
      <c r="AG191" s="34">
        <f>SUM(AF191)*0.25</f>
        <v>0.5</v>
      </c>
      <c r="AH191" s="23"/>
      <c r="AI191" s="10">
        <f t="shared" si="124"/>
        <v>0</v>
      </c>
      <c r="AJ191" s="5"/>
      <c r="AK191" s="5"/>
      <c r="AL191" s="5"/>
      <c r="AM191" s="5"/>
      <c r="AO191" s="11" t="s">
        <v>13</v>
      </c>
      <c r="AP191" s="12" t="s">
        <v>14</v>
      </c>
      <c r="AQ191" s="28" t="s">
        <v>60</v>
      </c>
      <c r="AR191" s="28"/>
      <c r="AS191" s="69">
        <v>2</v>
      </c>
      <c r="AT191" s="34">
        <f>SUM(AS191)*0.25</f>
        <v>0.5</v>
      </c>
      <c r="AU191" s="23"/>
      <c r="AV191" s="10">
        <f t="shared" si="125"/>
        <v>0</v>
      </c>
      <c r="AW191" s="5"/>
      <c r="AX191" s="5"/>
      <c r="AY191" s="5"/>
      <c r="AZ191" s="5"/>
    </row>
    <row r="192" spans="1:52" x14ac:dyDescent="0.25">
      <c r="B192" s="11" t="s">
        <v>13</v>
      </c>
      <c r="C192" s="12" t="s">
        <v>14</v>
      </c>
      <c r="D192" s="28" t="s">
        <v>248</v>
      </c>
      <c r="E192" s="28"/>
      <c r="F192" s="69"/>
      <c r="G192" s="34">
        <v>0.5</v>
      </c>
      <c r="H192" s="23"/>
      <c r="I192" s="10">
        <f t="shared" si="122"/>
        <v>0</v>
      </c>
      <c r="J192" s="5"/>
      <c r="K192" s="5"/>
      <c r="L192" s="5"/>
      <c r="M192" s="5"/>
      <c r="O192" s="11" t="s">
        <v>13</v>
      </c>
      <c r="P192" s="12" t="s">
        <v>14</v>
      </c>
      <c r="Q192" s="28" t="s">
        <v>248</v>
      </c>
      <c r="R192" s="28"/>
      <c r="S192" s="69"/>
      <c r="T192" s="34">
        <v>0.5</v>
      </c>
      <c r="U192" s="23"/>
      <c r="V192" s="10">
        <f t="shared" si="123"/>
        <v>0</v>
      </c>
      <c r="W192" s="5"/>
      <c r="X192" s="5"/>
      <c r="Y192" s="5"/>
      <c r="Z192" s="5"/>
      <c r="AB192" s="11" t="s">
        <v>13</v>
      </c>
      <c r="AC192" s="12" t="s">
        <v>14</v>
      </c>
      <c r="AD192" s="28" t="s">
        <v>248</v>
      </c>
      <c r="AE192" s="28"/>
      <c r="AF192" s="69"/>
      <c r="AG192" s="34">
        <v>0.5</v>
      </c>
      <c r="AH192" s="23"/>
      <c r="AI192" s="10">
        <f t="shared" si="124"/>
        <v>0</v>
      </c>
      <c r="AJ192" s="5"/>
      <c r="AK192" s="5"/>
      <c r="AL192" s="5"/>
      <c r="AM192" s="5"/>
      <c r="AO192" s="11" t="s">
        <v>13</v>
      </c>
      <c r="AP192" s="12" t="s">
        <v>14</v>
      </c>
      <c r="AQ192" s="28" t="s">
        <v>248</v>
      </c>
      <c r="AR192" s="28"/>
      <c r="AS192" s="69"/>
      <c r="AT192" s="34">
        <v>0.5</v>
      </c>
      <c r="AU192" s="23"/>
      <c r="AV192" s="10">
        <f t="shared" si="125"/>
        <v>0</v>
      </c>
      <c r="AW192" s="5"/>
      <c r="AX192" s="5"/>
      <c r="AY192" s="5"/>
      <c r="AZ192" s="5"/>
    </row>
    <row r="193" spans="1:52" x14ac:dyDescent="0.25">
      <c r="B193" s="11" t="s">
        <v>13</v>
      </c>
      <c r="C193" s="12" t="s">
        <v>14</v>
      </c>
      <c r="D193" s="28" t="s">
        <v>247</v>
      </c>
      <c r="E193" s="28"/>
      <c r="F193" s="28"/>
      <c r="G193" s="34">
        <f>SUM(G190)</f>
        <v>0.81733333333333336</v>
      </c>
      <c r="H193" s="23"/>
      <c r="I193" s="10">
        <f t="shared" si="122"/>
        <v>0</v>
      </c>
      <c r="J193" s="5"/>
      <c r="K193" s="5"/>
      <c r="L193" s="5"/>
      <c r="M193" s="5"/>
      <c r="O193" s="11" t="s">
        <v>13</v>
      </c>
      <c r="P193" s="12" t="s">
        <v>14</v>
      </c>
      <c r="Q193" s="28" t="s">
        <v>247</v>
      </c>
      <c r="R193" s="28"/>
      <c r="S193" s="28"/>
      <c r="T193" s="34">
        <f>SUM(T190)</f>
        <v>0.81733333333333336</v>
      </c>
      <c r="U193" s="23"/>
      <c r="V193" s="10">
        <f t="shared" si="123"/>
        <v>0</v>
      </c>
      <c r="W193" s="5"/>
      <c r="X193" s="5"/>
      <c r="Y193" s="5"/>
      <c r="Z193" s="5"/>
      <c r="AB193" s="11" t="s">
        <v>13</v>
      </c>
      <c r="AC193" s="12" t="s">
        <v>14</v>
      </c>
      <c r="AD193" s="28" t="s">
        <v>247</v>
      </c>
      <c r="AE193" s="28"/>
      <c r="AF193" s="28"/>
      <c r="AG193" s="34">
        <f>SUM(AG190)</f>
        <v>0.81733333333333336</v>
      </c>
      <c r="AH193" s="23"/>
      <c r="AI193" s="10">
        <f t="shared" si="124"/>
        <v>0</v>
      </c>
      <c r="AJ193" s="5"/>
      <c r="AK193" s="5"/>
      <c r="AL193" s="5"/>
      <c r="AM193" s="5"/>
      <c r="AO193" s="11" t="s">
        <v>13</v>
      </c>
      <c r="AP193" s="12" t="s">
        <v>14</v>
      </c>
      <c r="AQ193" s="28" t="s">
        <v>247</v>
      </c>
      <c r="AR193" s="28"/>
      <c r="AS193" s="28"/>
      <c r="AT193" s="34">
        <f>SUM(AT190)</f>
        <v>0.81733333333333336</v>
      </c>
      <c r="AU193" s="23"/>
      <c r="AV193" s="10">
        <f t="shared" si="125"/>
        <v>0</v>
      </c>
      <c r="AW193" s="5"/>
      <c r="AX193" s="5"/>
      <c r="AY193" s="5"/>
      <c r="AZ193" s="5"/>
    </row>
    <row r="194" spans="1:52" x14ac:dyDescent="0.25">
      <c r="B194" s="11" t="s">
        <v>13</v>
      </c>
      <c r="C194" s="12" t="s">
        <v>15</v>
      </c>
      <c r="D194" s="28"/>
      <c r="E194" s="28"/>
      <c r="F194" s="28"/>
      <c r="G194" s="34">
        <v>1</v>
      </c>
      <c r="H194" s="23"/>
      <c r="I194" s="10">
        <f t="shared" si="122"/>
        <v>0</v>
      </c>
      <c r="J194" s="5"/>
      <c r="K194" s="5"/>
      <c r="L194" s="5"/>
      <c r="M194" s="5"/>
      <c r="O194" s="11" t="s">
        <v>13</v>
      </c>
      <c r="P194" s="12" t="s">
        <v>15</v>
      </c>
      <c r="Q194" s="28"/>
      <c r="R194" s="28"/>
      <c r="S194" s="28"/>
      <c r="T194" s="34">
        <v>1</v>
      </c>
      <c r="U194" s="23"/>
      <c r="V194" s="10">
        <f t="shared" si="123"/>
        <v>0</v>
      </c>
      <c r="W194" s="5"/>
      <c r="X194" s="5"/>
      <c r="Y194" s="5"/>
      <c r="Z194" s="5"/>
      <c r="AB194" s="11" t="s">
        <v>13</v>
      </c>
      <c r="AC194" s="12" t="s">
        <v>15</v>
      </c>
      <c r="AD194" s="28"/>
      <c r="AE194" s="28"/>
      <c r="AF194" s="28"/>
      <c r="AG194" s="34">
        <v>1</v>
      </c>
      <c r="AH194" s="23"/>
      <c r="AI194" s="10">
        <f t="shared" si="124"/>
        <v>0</v>
      </c>
      <c r="AJ194" s="5"/>
      <c r="AK194" s="5"/>
      <c r="AL194" s="5"/>
      <c r="AM194" s="5"/>
      <c r="AO194" s="11" t="s">
        <v>13</v>
      </c>
      <c r="AP194" s="12" t="s">
        <v>15</v>
      </c>
      <c r="AQ194" s="28"/>
      <c r="AR194" s="28"/>
      <c r="AS194" s="28"/>
      <c r="AT194" s="34">
        <v>1</v>
      </c>
      <c r="AU194" s="23"/>
      <c r="AV194" s="10">
        <f t="shared" si="125"/>
        <v>0</v>
      </c>
      <c r="AW194" s="5"/>
      <c r="AX194" s="5"/>
      <c r="AY194" s="5"/>
      <c r="AZ194" s="5"/>
    </row>
    <row r="195" spans="1:52" x14ac:dyDescent="0.25">
      <c r="B195" s="11" t="s">
        <v>13</v>
      </c>
      <c r="C195" s="12" t="s">
        <v>15</v>
      </c>
      <c r="D195" s="28"/>
      <c r="E195" s="28"/>
      <c r="F195" s="28"/>
      <c r="G195" s="34"/>
      <c r="H195" s="23"/>
      <c r="I195" s="10">
        <f t="shared" si="122"/>
        <v>0</v>
      </c>
      <c r="J195" s="5"/>
      <c r="K195" s="5"/>
      <c r="L195" s="5"/>
      <c r="M195" s="5"/>
      <c r="O195" s="11" t="s">
        <v>13</v>
      </c>
      <c r="P195" s="12" t="s">
        <v>15</v>
      </c>
      <c r="Q195" s="28"/>
      <c r="R195" s="28"/>
      <c r="S195" s="28"/>
      <c r="T195" s="34"/>
      <c r="U195" s="23"/>
      <c r="V195" s="10">
        <f t="shared" si="123"/>
        <v>0</v>
      </c>
      <c r="W195" s="5"/>
      <c r="X195" s="5"/>
      <c r="Y195" s="5"/>
      <c r="Z195" s="5"/>
      <c r="AB195" s="11" t="s">
        <v>13</v>
      </c>
      <c r="AC195" s="12" t="s">
        <v>15</v>
      </c>
      <c r="AD195" s="28"/>
      <c r="AE195" s="28"/>
      <c r="AF195" s="28"/>
      <c r="AG195" s="34"/>
      <c r="AH195" s="23"/>
      <c r="AI195" s="10">
        <f t="shared" si="124"/>
        <v>0</v>
      </c>
      <c r="AJ195" s="5"/>
      <c r="AK195" s="5"/>
      <c r="AL195" s="5"/>
      <c r="AM195" s="5"/>
      <c r="AO195" s="11" t="s">
        <v>13</v>
      </c>
      <c r="AP195" s="12" t="s">
        <v>15</v>
      </c>
      <c r="AQ195" s="28"/>
      <c r="AR195" s="28"/>
      <c r="AS195" s="28"/>
      <c r="AT195" s="34"/>
      <c r="AU195" s="23"/>
      <c r="AV195" s="10">
        <f t="shared" si="125"/>
        <v>0</v>
      </c>
      <c r="AW195" s="5"/>
      <c r="AX195" s="5"/>
      <c r="AY195" s="5"/>
      <c r="AZ195" s="5"/>
    </row>
    <row r="196" spans="1:52" x14ac:dyDescent="0.25">
      <c r="B196" s="11" t="s">
        <v>13</v>
      </c>
      <c r="C196" s="12" t="s">
        <v>15</v>
      </c>
      <c r="D196" s="28"/>
      <c r="E196" s="28"/>
      <c r="F196" s="28"/>
      <c r="G196" s="34"/>
      <c r="H196" s="23"/>
      <c r="I196" s="10">
        <f t="shared" si="122"/>
        <v>0</v>
      </c>
      <c r="J196" s="5"/>
      <c r="K196" s="5"/>
      <c r="L196" s="5"/>
      <c r="M196" s="5"/>
      <c r="O196" s="11" t="s">
        <v>13</v>
      </c>
      <c r="P196" s="12" t="s">
        <v>15</v>
      </c>
      <c r="Q196" s="28"/>
      <c r="R196" s="28"/>
      <c r="S196" s="28"/>
      <c r="T196" s="34"/>
      <c r="U196" s="23"/>
      <c r="V196" s="10">
        <f t="shared" si="123"/>
        <v>0</v>
      </c>
      <c r="W196" s="5"/>
      <c r="X196" s="5"/>
      <c r="Y196" s="5"/>
      <c r="Z196" s="5"/>
      <c r="AB196" s="11" t="s">
        <v>13</v>
      </c>
      <c r="AC196" s="12" t="s">
        <v>15</v>
      </c>
      <c r="AD196" s="28"/>
      <c r="AE196" s="28"/>
      <c r="AF196" s="28"/>
      <c r="AG196" s="34"/>
      <c r="AH196" s="23"/>
      <c r="AI196" s="10">
        <f t="shared" si="124"/>
        <v>0</v>
      </c>
      <c r="AJ196" s="5"/>
      <c r="AK196" s="5"/>
      <c r="AL196" s="5"/>
      <c r="AM196" s="5"/>
      <c r="AO196" s="11" t="s">
        <v>13</v>
      </c>
      <c r="AP196" s="12" t="s">
        <v>15</v>
      </c>
      <c r="AQ196" s="28"/>
      <c r="AR196" s="28"/>
      <c r="AS196" s="28"/>
      <c r="AT196" s="34"/>
      <c r="AU196" s="23"/>
      <c r="AV196" s="10">
        <f t="shared" si="125"/>
        <v>0</v>
      </c>
      <c r="AW196" s="5"/>
      <c r="AX196" s="5"/>
      <c r="AY196" s="5"/>
      <c r="AZ196" s="5"/>
    </row>
    <row r="197" spans="1:52" x14ac:dyDescent="0.25">
      <c r="B197" s="11" t="s">
        <v>13</v>
      </c>
      <c r="C197" s="12" t="s">
        <v>16</v>
      </c>
      <c r="D197" s="28"/>
      <c r="E197" s="28"/>
      <c r="F197" s="28"/>
      <c r="G197" s="34">
        <v>3</v>
      </c>
      <c r="H197" s="23"/>
      <c r="I197" s="10">
        <f t="shared" si="122"/>
        <v>0</v>
      </c>
      <c r="J197" s="5"/>
      <c r="K197" s="5"/>
      <c r="L197" s="5"/>
      <c r="M197" s="5"/>
      <c r="O197" s="11" t="s">
        <v>13</v>
      </c>
      <c r="P197" s="12" t="s">
        <v>16</v>
      </c>
      <c r="Q197" s="28"/>
      <c r="R197" s="28"/>
      <c r="S197" s="28"/>
      <c r="T197" s="34">
        <v>3</v>
      </c>
      <c r="U197" s="23"/>
      <c r="V197" s="10">
        <f t="shared" si="123"/>
        <v>0</v>
      </c>
      <c r="W197" s="5"/>
      <c r="X197" s="5"/>
      <c r="Y197" s="5"/>
      <c r="Z197" s="5"/>
      <c r="AB197" s="11" t="s">
        <v>13</v>
      </c>
      <c r="AC197" s="12" t="s">
        <v>16</v>
      </c>
      <c r="AD197" s="28"/>
      <c r="AE197" s="28"/>
      <c r="AF197" s="28"/>
      <c r="AG197" s="34">
        <v>3</v>
      </c>
      <c r="AH197" s="23"/>
      <c r="AI197" s="10">
        <f t="shared" si="124"/>
        <v>0</v>
      </c>
      <c r="AJ197" s="5"/>
      <c r="AK197" s="5"/>
      <c r="AL197" s="5"/>
      <c r="AM197" s="5"/>
      <c r="AO197" s="11" t="s">
        <v>13</v>
      </c>
      <c r="AP197" s="12" t="s">
        <v>16</v>
      </c>
      <c r="AQ197" s="28"/>
      <c r="AR197" s="28"/>
      <c r="AS197" s="28"/>
      <c r="AT197" s="34">
        <v>3</v>
      </c>
      <c r="AU197" s="23"/>
      <c r="AV197" s="10">
        <f t="shared" si="125"/>
        <v>0</v>
      </c>
      <c r="AW197" s="5"/>
      <c r="AX197" s="5"/>
      <c r="AY197" s="5"/>
      <c r="AZ197" s="5"/>
    </row>
    <row r="198" spans="1:52" x14ac:dyDescent="0.25">
      <c r="B198" s="11" t="s">
        <v>13</v>
      </c>
      <c r="C198" s="12" t="s">
        <v>16</v>
      </c>
      <c r="D198" s="28"/>
      <c r="E198" s="28"/>
      <c r="F198" s="28"/>
      <c r="G198" s="34"/>
      <c r="H198" s="23"/>
      <c r="I198" s="10">
        <f t="shared" si="122"/>
        <v>0</v>
      </c>
      <c r="J198" s="5"/>
      <c r="K198" s="5"/>
      <c r="L198" s="5"/>
      <c r="M198" s="5"/>
      <c r="O198" s="11" t="s">
        <v>13</v>
      </c>
      <c r="P198" s="12" t="s">
        <v>16</v>
      </c>
      <c r="Q198" s="28"/>
      <c r="R198" s="28"/>
      <c r="S198" s="28"/>
      <c r="T198" s="34"/>
      <c r="U198" s="23"/>
      <c r="V198" s="10">
        <f t="shared" si="123"/>
        <v>0</v>
      </c>
      <c r="W198" s="5"/>
      <c r="X198" s="5"/>
      <c r="Y198" s="5"/>
      <c r="Z198" s="5"/>
      <c r="AB198" s="11" t="s">
        <v>13</v>
      </c>
      <c r="AC198" s="12" t="s">
        <v>16</v>
      </c>
      <c r="AD198" s="28"/>
      <c r="AE198" s="28"/>
      <c r="AF198" s="28"/>
      <c r="AG198" s="171">
        <f>SUM(AG197)/10</f>
        <v>0.3</v>
      </c>
      <c r="AH198" s="23"/>
      <c r="AI198" s="10">
        <f t="shared" si="124"/>
        <v>0</v>
      </c>
      <c r="AJ198" s="5"/>
      <c r="AK198" s="5"/>
      <c r="AL198" s="5"/>
      <c r="AM198" s="5"/>
      <c r="AO198" s="11" t="s">
        <v>13</v>
      </c>
      <c r="AP198" s="12" t="s">
        <v>16</v>
      </c>
      <c r="AQ198" s="28"/>
      <c r="AR198" s="28"/>
      <c r="AS198" s="28"/>
      <c r="AT198" s="171">
        <f>SUM(AT197)/7</f>
        <v>0.42857142857142855</v>
      </c>
      <c r="AU198" s="23"/>
      <c r="AV198" s="10">
        <f t="shared" si="125"/>
        <v>0</v>
      </c>
      <c r="AW198" s="5"/>
      <c r="AX198" s="5"/>
      <c r="AY198" s="5"/>
      <c r="AZ198" s="5"/>
    </row>
    <row r="199" spans="1:52" x14ac:dyDescent="0.25">
      <c r="B199" s="11" t="s">
        <v>21</v>
      </c>
      <c r="C199" s="12" t="s">
        <v>14</v>
      </c>
      <c r="D199" s="28"/>
      <c r="E199" s="28"/>
      <c r="F199" s="28"/>
      <c r="G199" s="22">
        <f>SUM(G190:G193)</f>
        <v>2.6346666666666669</v>
      </c>
      <c r="H199" s="15">
        <v>37.42</v>
      </c>
      <c r="I199" s="10">
        <f t="shared" si="122"/>
        <v>98.589226666666676</v>
      </c>
      <c r="J199" s="5"/>
      <c r="K199" s="5">
        <f>SUM(G199)*I183</f>
        <v>2.6346666666666669</v>
      </c>
      <c r="L199" s="5"/>
      <c r="M199" s="5"/>
      <c r="O199" s="11" t="s">
        <v>21</v>
      </c>
      <c r="P199" s="12" t="s">
        <v>14</v>
      </c>
      <c r="Q199" s="28"/>
      <c r="R199" s="28"/>
      <c r="S199" s="28"/>
      <c r="T199" s="22">
        <f>SUM(T190:T193)</f>
        <v>2.6346666666666669</v>
      </c>
      <c r="U199" s="15">
        <v>37.42</v>
      </c>
      <c r="V199" s="10">
        <f t="shared" si="123"/>
        <v>98.589226666666676</v>
      </c>
      <c r="W199" s="5"/>
      <c r="X199" s="5">
        <f>SUM(T199)*V183</f>
        <v>2.6346666666666669</v>
      </c>
      <c r="Y199" s="5"/>
      <c r="Z199" s="5"/>
      <c r="AB199" s="11" t="s">
        <v>21</v>
      </c>
      <c r="AC199" s="12" t="s">
        <v>14</v>
      </c>
      <c r="AD199" s="28"/>
      <c r="AE199" s="28"/>
      <c r="AF199" s="28"/>
      <c r="AG199" s="22">
        <f>SUM(AG190:AG193)</f>
        <v>2.6346666666666669</v>
      </c>
      <c r="AH199" s="15">
        <v>37.42</v>
      </c>
      <c r="AI199" s="10">
        <f t="shared" si="124"/>
        <v>98.589226666666676</v>
      </c>
      <c r="AJ199" s="5"/>
      <c r="AK199" s="5">
        <f>SUM(AG199)*AI183</f>
        <v>2.6346666666666669</v>
      </c>
      <c r="AL199" s="5"/>
      <c r="AM199" s="5"/>
      <c r="AO199" s="11" t="s">
        <v>21</v>
      </c>
      <c r="AP199" s="12" t="s">
        <v>14</v>
      </c>
      <c r="AQ199" s="28"/>
      <c r="AR199" s="28"/>
      <c r="AS199" s="28"/>
      <c r="AT199" s="22">
        <f>SUM(AT190:AT193)</f>
        <v>2.6346666666666669</v>
      </c>
      <c r="AU199" s="15">
        <v>37.42</v>
      </c>
      <c r="AV199" s="10">
        <f t="shared" si="125"/>
        <v>98.589226666666676</v>
      </c>
      <c r="AW199" s="5"/>
      <c r="AX199" s="5">
        <f>SUM(AT199)*AV183</f>
        <v>2.6346666666666669</v>
      </c>
      <c r="AY199" s="5"/>
      <c r="AZ199" s="5"/>
    </row>
    <row r="200" spans="1:52" x14ac:dyDescent="0.25">
      <c r="B200" s="11" t="s">
        <v>21</v>
      </c>
      <c r="C200" s="12" t="s">
        <v>15</v>
      </c>
      <c r="D200" s="28"/>
      <c r="E200" s="28"/>
      <c r="F200" s="28"/>
      <c r="G200" s="22">
        <f>SUM(G194:G196)</f>
        <v>1</v>
      </c>
      <c r="H200" s="15">
        <v>37.42</v>
      </c>
      <c r="I200" s="10">
        <f t="shared" si="122"/>
        <v>37.42</v>
      </c>
      <c r="J200" s="5"/>
      <c r="K200" s="5"/>
      <c r="L200" s="5">
        <f>SUM(G200)*I183</f>
        <v>1</v>
      </c>
      <c r="M200" s="5"/>
      <c r="O200" s="11" t="s">
        <v>21</v>
      </c>
      <c r="P200" s="12" t="s">
        <v>15</v>
      </c>
      <c r="Q200" s="28"/>
      <c r="R200" s="28"/>
      <c r="S200" s="28"/>
      <c r="T200" s="22">
        <f>SUM(T194:T196)</f>
        <v>1</v>
      </c>
      <c r="U200" s="15">
        <v>37.42</v>
      </c>
      <c r="V200" s="10">
        <f t="shared" si="123"/>
        <v>37.42</v>
      </c>
      <c r="W200" s="5"/>
      <c r="X200" s="5"/>
      <c r="Y200" s="5">
        <f>SUM(T200)*V183</f>
        <v>1</v>
      </c>
      <c r="Z200" s="5"/>
      <c r="AB200" s="11" t="s">
        <v>21</v>
      </c>
      <c r="AC200" s="12" t="s">
        <v>15</v>
      </c>
      <c r="AD200" s="28"/>
      <c r="AE200" s="28"/>
      <c r="AF200" s="28"/>
      <c r="AG200" s="22">
        <f>SUM(AG194:AG196)</f>
        <v>1</v>
      </c>
      <c r="AH200" s="15">
        <v>37.42</v>
      </c>
      <c r="AI200" s="10">
        <f t="shared" si="124"/>
        <v>37.42</v>
      </c>
      <c r="AJ200" s="5"/>
      <c r="AK200" s="5"/>
      <c r="AL200" s="5">
        <f>SUM(AG200)*AI183</f>
        <v>1</v>
      </c>
      <c r="AM200" s="5"/>
      <c r="AO200" s="11" t="s">
        <v>21</v>
      </c>
      <c r="AP200" s="12" t="s">
        <v>15</v>
      </c>
      <c r="AQ200" s="28"/>
      <c r="AR200" s="28"/>
      <c r="AS200" s="28"/>
      <c r="AT200" s="22">
        <f>SUM(AT194:AT196)</f>
        <v>1</v>
      </c>
      <c r="AU200" s="15">
        <v>37.42</v>
      </c>
      <c r="AV200" s="10">
        <f t="shared" si="125"/>
        <v>37.42</v>
      </c>
      <c r="AW200" s="5"/>
      <c r="AX200" s="5"/>
      <c r="AY200" s="5">
        <f>SUM(AT200)*AV183</f>
        <v>1</v>
      </c>
      <c r="AZ200" s="5"/>
    </row>
    <row r="201" spans="1:52" x14ac:dyDescent="0.25">
      <c r="B201" s="11" t="s">
        <v>21</v>
      </c>
      <c r="C201" s="12" t="s">
        <v>16</v>
      </c>
      <c r="D201" s="28"/>
      <c r="E201" s="28"/>
      <c r="F201" s="28"/>
      <c r="G201" s="22">
        <f>SUM(G197:G198)</f>
        <v>3</v>
      </c>
      <c r="H201" s="15">
        <v>37.42</v>
      </c>
      <c r="I201" s="10">
        <f t="shared" si="122"/>
        <v>112.26</v>
      </c>
      <c r="J201" s="5"/>
      <c r="K201" s="5"/>
      <c r="L201" s="5"/>
      <c r="M201" s="5">
        <f>SUM(G201)*I183</f>
        <v>3</v>
      </c>
      <c r="O201" s="11" t="s">
        <v>21</v>
      </c>
      <c r="P201" s="12" t="s">
        <v>16</v>
      </c>
      <c r="Q201" s="28"/>
      <c r="R201" s="28"/>
      <c r="S201" s="28"/>
      <c r="T201" s="22">
        <f>SUM(T197:T198)</f>
        <v>3</v>
      </c>
      <c r="U201" s="15">
        <v>37.42</v>
      </c>
      <c r="V201" s="10">
        <f t="shared" si="123"/>
        <v>112.26</v>
      </c>
      <c r="W201" s="5"/>
      <c r="X201" s="5"/>
      <c r="Y201" s="5"/>
      <c r="Z201" s="5">
        <f>SUM(T201)*V183</f>
        <v>3</v>
      </c>
      <c r="AB201" s="11" t="s">
        <v>21</v>
      </c>
      <c r="AC201" s="12" t="s">
        <v>16</v>
      </c>
      <c r="AD201" s="28"/>
      <c r="AE201" s="28"/>
      <c r="AF201" s="28"/>
      <c r="AG201" s="22">
        <f>SUM(AG197:AG198)</f>
        <v>3.3</v>
      </c>
      <c r="AH201" s="15">
        <v>37.42</v>
      </c>
      <c r="AI201" s="10">
        <f t="shared" si="124"/>
        <v>123.486</v>
      </c>
      <c r="AJ201" s="5"/>
      <c r="AK201" s="5"/>
      <c r="AL201" s="5"/>
      <c r="AM201" s="5">
        <f>SUM(AG201)*AI183</f>
        <v>3.3</v>
      </c>
      <c r="AO201" s="11" t="s">
        <v>21</v>
      </c>
      <c r="AP201" s="12" t="s">
        <v>16</v>
      </c>
      <c r="AQ201" s="28"/>
      <c r="AR201" s="28"/>
      <c r="AS201" s="28"/>
      <c r="AT201" s="22">
        <f>SUM(AT197:AT198)</f>
        <v>3.4285714285714284</v>
      </c>
      <c r="AU201" s="15">
        <v>37.42</v>
      </c>
      <c r="AV201" s="10">
        <f t="shared" si="125"/>
        <v>128.29714285714286</v>
      </c>
      <c r="AW201" s="5"/>
      <c r="AX201" s="5"/>
      <c r="AY201" s="5"/>
      <c r="AZ201" s="5">
        <f>SUM(AT201)*AV183</f>
        <v>3.4285714285714284</v>
      </c>
    </row>
    <row r="202" spans="1:52" x14ac:dyDescent="0.25">
      <c r="B202" s="11" t="s">
        <v>13</v>
      </c>
      <c r="C202" s="12" t="s">
        <v>17</v>
      </c>
      <c r="D202" s="28"/>
      <c r="E202" s="28"/>
      <c r="F202" s="28"/>
      <c r="G202" s="34">
        <v>0.25</v>
      </c>
      <c r="H202" s="15">
        <v>37.42</v>
      </c>
      <c r="I202" s="10">
        <f t="shared" si="122"/>
        <v>9.3550000000000004</v>
      </c>
      <c r="J202" s="5"/>
      <c r="K202" s="5"/>
      <c r="L202" s="5">
        <f>SUM(G202)*I183</f>
        <v>0.25</v>
      </c>
      <c r="M202" s="5"/>
      <c r="O202" s="11" t="s">
        <v>13</v>
      </c>
      <c r="P202" s="12" t="s">
        <v>17</v>
      </c>
      <c r="Q202" s="28"/>
      <c r="R202" s="28"/>
      <c r="S202" s="28"/>
      <c r="T202" s="34">
        <v>0.25</v>
      </c>
      <c r="U202" s="15">
        <v>37.42</v>
      </c>
      <c r="V202" s="10">
        <f t="shared" si="123"/>
        <v>9.3550000000000004</v>
      </c>
      <c r="W202" s="5"/>
      <c r="X202" s="5"/>
      <c r="Y202" s="5">
        <f>SUM(T202)*V183</f>
        <v>0.25</v>
      </c>
      <c r="Z202" s="5"/>
      <c r="AB202" s="11" t="s">
        <v>13</v>
      </c>
      <c r="AC202" s="12" t="s">
        <v>17</v>
      </c>
      <c r="AD202" s="28"/>
      <c r="AE202" s="28"/>
      <c r="AF202" s="28"/>
      <c r="AG202" s="34">
        <v>0.25</v>
      </c>
      <c r="AH202" s="15">
        <v>37.42</v>
      </c>
      <c r="AI202" s="10">
        <f t="shared" si="124"/>
        <v>9.3550000000000004</v>
      </c>
      <c r="AJ202" s="5"/>
      <c r="AK202" s="5"/>
      <c r="AL202" s="5">
        <f>SUM(AG202)*AI183</f>
        <v>0.25</v>
      </c>
      <c r="AM202" s="5"/>
      <c r="AO202" s="11" t="s">
        <v>13</v>
      </c>
      <c r="AP202" s="12" t="s">
        <v>17</v>
      </c>
      <c r="AQ202" s="28"/>
      <c r="AR202" s="28"/>
      <c r="AS202" s="28"/>
      <c r="AT202" s="34">
        <v>0.25</v>
      </c>
      <c r="AU202" s="15">
        <v>37.42</v>
      </c>
      <c r="AV202" s="10">
        <f t="shared" si="125"/>
        <v>9.3550000000000004</v>
      </c>
      <c r="AW202" s="5"/>
      <c r="AX202" s="5"/>
      <c r="AY202" s="5">
        <f>SUM(AT202)*AV183</f>
        <v>0.25</v>
      </c>
      <c r="AZ202" s="5"/>
    </row>
    <row r="203" spans="1:52" x14ac:dyDescent="0.25">
      <c r="B203" s="11" t="s">
        <v>12</v>
      </c>
      <c r="C203" s="12"/>
      <c r="D203" s="28"/>
      <c r="E203" s="28"/>
      <c r="F203" s="28"/>
      <c r="G203" s="10"/>
      <c r="H203" s="15">
        <v>37.42</v>
      </c>
      <c r="I203" s="10">
        <f t="shared" si="122"/>
        <v>0</v>
      </c>
      <c r="J203" s="5"/>
      <c r="K203" s="5"/>
      <c r="L203" s="5"/>
      <c r="M203" s="5"/>
      <c r="O203" s="11" t="s">
        <v>12</v>
      </c>
      <c r="P203" s="12"/>
      <c r="Q203" s="28"/>
      <c r="R203" s="28"/>
      <c r="S203" s="28"/>
      <c r="T203" s="10"/>
      <c r="U203" s="15">
        <v>37.42</v>
      </c>
      <c r="V203" s="10">
        <f t="shared" si="123"/>
        <v>0</v>
      </c>
      <c r="W203" s="5"/>
      <c r="X203" s="5"/>
      <c r="Y203" s="5"/>
      <c r="Z203" s="5"/>
      <c r="AB203" s="11" t="s">
        <v>12</v>
      </c>
      <c r="AC203" s="12"/>
      <c r="AD203" s="28"/>
      <c r="AE203" s="28"/>
      <c r="AF203" s="28"/>
      <c r="AG203" s="10"/>
      <c r="AH203" s="15">
        <v>37.42</v>
      </c>
      <c r="AI203" s="10">
        <f t="shared" si="124"/>
        <v>0</v>
      </c>
      <c r="AJ203" s="5"/>
      <c r="AK203" s="5"/>
      <c r="AL203" s="5"/>
      <c r="AM203" s="5"/>
      <c r="AO203" s="11" t="s">
        <v>12</v>
      </c>
      <c r="AP203" s="12"/>
      <c r="AQ203" s="28"/>
      <c r="AR203" s="28"/>
      <c r="AS203" s="28"/>
      <c r="AT203" s="10"/>
      <c r="AU203" s="15">
        <v>37.42</v>
      </c>
      <c r="AV203" s="10">
        <f t="shared" si="125"/>
        <v>0</v>
      </c>
      <c r="AW203" s="5"/>
      <c r="AX203" s="5"/>
      <c r="AY203" s="5"/>
      <c r="AZ203" s="5"/>
    </row>
    <row r="204" spans="1:52" x14ac:dyDescent="0.25">
      <c r="B204" s="11" t="s">
        <v>11</v>
      </c>
      <c r="C204" s="12"/>
      <c r="D204" s="28"/>
      <c r="E204" s="28"/>
      <c r="F204" s="28"/>
      <c r="G204" s="10">
        <v>1</v>
      </c>
      <c r="H204" s="15">
        <f>SUM(I185:I203)*0.01</f>
        <v>5.6589875166666674</v>
      </c>
      <c r="I204" s="10">
        <f>SUM(G204*H204)</f>
        <v>5.6589875166666674</v>
      </c>
      <c r="J204" s="5"/>
      <c r="K204" s="5"/>
      <c r="L204" s="5"/>
      <c r="M204" s="5"/>
      <c r="O204" s="11" t="s">
        <v>11</v>
      </c>
      <c r="P204" s="12"/>
      <c r="Q204" s="28"/>
      <c r="R204" s="28"/>
      <c r="S204" s="28"/>
      <c r="T204" s="10">
        <v>1</v>
      </c>
      <c r="U204" s="15">
        <f>SUM(V185:V203)*0.01</f>
        <v>5.0268128766666669</v>
      </c>
      <c r="V204" s="10">
        <f>SUM(T204*U204)</f>
        <v>5.0268128766666669</v>
      </c>
      <c r="W204" s="5"/>
      <c r="X204" s="5"/>
      <c r="Y204" s="5"/>
      <c r="Z204" s="5"/>
      <c r="AB204" s="11" t="s">
        <v>11</v>
      </c>
      <c r="AC204" s="12"/>
      <c r="AD204" s="28"/>
      <c r="AE204" s="28"/>
      <c r="AF204" s="28"/>
      <c r="AG204" s="10">
        <v>1</v>
      </c>
      <c r="AH204" s="15">
        <f>SUM(AI185:AI203)*0.01</f>
        <v>5.2358042766666664</v>
      </c>
      <c r="AI204" s="10">
        <f>SUM(AG204*AH204)</f>
        <v>5.2358042766666664</v>
      </c>
      <c r="AJ204" s="5"/>
      <c r="AK204" s="5"/>
      <c r="AL204" s="5"/>
      <c r="AM204" s="5"/>
      <c r="AO204" s="11" t="s">
        <v>11</v>
      </c>
      <c r="AP204" s="12"/>
      <c r="AQ204" s="28"/>
      <c r="AR204" s="28"/>
      <c r="AS204" s="28"/>
      <c r="AT204" s="10">
        <v>1</v>
      </c>
      <c r="AU204" s="15">
        <f>SUM(AV185:AV203)*0.01</f>
        <v>4.7340639002380955</v>
      </c>
      <c r="AV204" s="10">
        <f>SUM(AT204*AU204)</f>
        <v>4.7340639002380955</v>
      </c>
      <c r="AW204" s="5"/>
      <c r="AX204" s="5"/>
      <c r="AY204" s="5"/>
      <c r="AZ204" s="5"/>
    </row>
    <row r="205" spans="1:52" s="2" customFormat="1" x14ac:dyDescent="0.25">
      <c r="B205" s="8" t="s">
        <v>10</v>
      </c>
      <c r="D205" s="27"/>
      <c r="E205" s="27"/>
      <c r="F205" s="27"/>
      <c r="G205" s="6">
        <f>SUM(G199:G202)</f>
        <v>6.8846666666666669</v>
      </c>
      <c r="H205" s="14"/>
      <c r="I205" s="6">
        <f>SUM(I185:I204)</f>
        <v>571.55773918333341</v>
      </c>
      <c r="J205" s="6">
        <f>SUM(I205)*I183</f>
        <v>571.55773918333341</v>
      </c>
      <c r="K205" s="6">
        <f>SUM(K199:K204)</f>
        <v>2.6346666666666669</v>
      </c>
      <c r="L205" s="6">
        <f>SUM(L199:L204)</f>
        <v>1.25</v>
      </c>
      <c r="M205" s="6">
        <f>SUM(M199:M204)</f>
        <v>3</v>
      </c>
      <c r="O205" s="8" t="s">
        <v>10</v>
      </c>
      <c r="Q205" s="27"/>
      <c r="R205" s="27"/>
      <c r="S205" s="27"/>
      <c r="T205" s="6">
        <f>SUM(T199:T202)</f>
        <v>6.8846666666666669</v>
      </c>
      <c r="U205" s="14"/>
      <c r="V205" s="6">
        <f>SUM(V185:V204)</f>
        <v>507.70810054333333</v>
      </c>
      <c r="W205" s="6">
        <f>SUM(V205)*V183</f>
        <v>507.70810054333333</v>
      </c>
      <c r="X205" s="6"/>
      <c r="Y205" s="6"/>
      <c r="Z205" s="6"/>
      <c r="AB205" s="8" t="s">
        <v>10</v>
      </c>
      <c r="AD205" s="27"/>
      <c r="AE205" s="27"/>
      <c r="AF205" s="27"/>
      <c r="AG205" s="6">
        <f>SUM(AG199:AG202)</f>
        <v>7.1846666666666668</v>
      </c>
      <c r="AH205" s="14"/>
      <c r="AI205" s="6">
        <f>SUM(AI185:AI204)</f>
        <v>528.81623194333326</v>
      </c>
      <c r="AJ205" s="6">
        <f>SUM(AI205)*AI183</f>
        <v>528.81623194333326</v>
      </c>
      <c r="AK205" s="6"/>
      <c r="AL205" s="6"/>
      <c r="AM205" s="6"/>
      <c r="AO205" s="8" t="s">
        <v>10</v>
      </c>
      <c r="AQ205" s="27"/>
      <c r="AR205" s="27"/>
      <c r="AS205" s="27"/>
      <c r="AT205" s="6">
        <f>SUM(AT199:AT202)</f>
        <v>7.3132380952380949</v>
      </c>
      <c r="AU205" s="14"/>
      <c r="AV205" s="6">
        <f>SUM(AV185:AV204)</f>
        <v>478.14045392404762</v>
      </c>
      <c r="AW205" s="6">
        <f>SUM(AV205)*AV183</f>
        <v>478.14045392404762</v>
      </c>
      <c r="AX205" s="6"/>
      <c r="AY205" s="6"/>
      <c r="AZ205" s="6"/>
    </row>
    <row r="206" spans="1:52" ht="15.6" x14ac:dyDescent="0.3">
      <c r="A206" s="3" t="s">
        <v>9</v>
      </c>
      <c r="B206" s="86" t="s">
        <v>243</v>
      </c>
      <c r="C206" s="12" t="s">
        <v>865</v>
      </c>
      <c r="D206" s="26">
        <v>1.3</v>
      </c>
      <c r="E206" s="26">
        <v>2.2000000000000002</v>
      </c>
      <c r="F206" s="68">
        <v>0.2</v>
      </c>
      <c r="G206" s="96" t="s">
        <v>863</v>
      </c>
      <c r="H206" s="13" t="s">
        <v>22</v>
      </c>
      <c r="I206" s="24">
        <v>1</v>
      </c>
      <c r="J206" s="5"/>
      <c r="K206" s="5"/>
      <c r="L206" s="5"/>
      <c r="M206" s="5"/>
      <c r="N206" s="3" t="s">
        <v>9</v>
      </c>
      <c r="O206" s="86" t="s">
        <v>243</v>
      </c>
      <c r="P206" s="12" t="s">
        <v>865</v>
      </c>
      <c r="Q206" s="26">
        <v>1.3</v>
      </c>
      <c r="R206" s="26">
        <v>2.2000000000000002</v>
      </c>
      <c r="S206" s="68">
        <v>0.2</v>
      </c>
      <c r="T206" s="96" t="s">
        <v>863</v>
      </c>
      <c r="U206" s="13" t="s">
        <v>22</v>
      </c>
      <c r="V206" s="24">
        <v>1</v>
      </c>
      <c r="W206" s="5"/>
      <c r="X206" s="5"/>
      <c r="Y206" s="5"/>
      <c r="Z206" s="5"/>
      <c r="AA206" s="3" t="s">
        <v>9</v>
      </c>
      <c r="AB206" s="86" t="s">
        <v>243</v>
      </c>
      <c r="AC206" s="12" t="s">
        <v>865</v>
      </c>
      <c r="AD206" s="26">
        <v>1.3</v>
      </c>
      <c r="AE206" s="26">
        <v>2.2000000000000002</v>
      </c>
      <c r="AF206" s="68">
        <v>0.2</v>
      </c>
      <c r="AG206" s="96" t="s">
        <v>863</v>
      </c>
      <c r="AH206" s="13" t="s">
        <v>22</v>
      </c>
      <c r="AI206" s="24">
        <v>1</v>
      </c>
      <c r="AJ206" s="5"/>
      <c r="AK206" s="5"/>
      <c r="AL206" s="5"/>
      <c r="AM206" s="5"/>
      <c r="AN206" s="3" t="s">
        <v>9</v>
      </c>
      <c r="AO206" s="86" t="s">
        <v>243</v>
      </c>
      <c r="AP206" s="12" t="s">
        <v>865</v>
      </c>
      <c r="AQ206" s="26">
        <v>1.3</v>
      </c>
      <c r="AR206" s="26">
        <v>2.2000000000000002</v>
      </c>
      <c r="AS206" s="68">
        <v>0.2</v>
      </c>
      <c r="AT206" s="96" t="s">
        <v>863</v>
      </c>
      <c r="AU206" s="13" t="s">
        <v>22</v>
      </c>
      <c r="AV206" s="24">
        <v>1</v>
      </c>
      <c r="AW206" s="5"/>
      <c r="AX206" s="5"/>
      <c r="AY206" s="5"/>
      <c r="AZ206" s="5"/>
    </row>
    <row r="207" spans="1:52" s="2" customFormat="1" x14ac:dyDescent="0.25">
      <c r="A207" s="66"/>
      <c r="B207" s="8" t="s">
        <v>3</v>
      </c>
      <c r="C207" s="2" t="s">
        <v>4</v>
      </c>
      <c r="D207" s="27" t="s">
        <v>5</v>
      </c>
      <c r="E207" s="27" t="s">
        <v>5</v>
      </c>
      <c r="F207" s="27" t="s">
        <v>23</v>
      </c>
      <c r="G207" s="6" t="s">
        <v>6</v>
      </c>
      <c r="H207" s="14" t="s">
        <v>7</v>
      </c>
      <c r="I207" s="6" t="s">
        <v>8</v>
      </c>
      <c r="J207" s="6"/>
      <c r="K207" s="6" t="s">
        <v>18</v>
      </c>
      <c r="L207" s="6" t="s">
        <v>19</v>
      </c>
      <c r="M207" s="6" t="s">
        <v>20</v>
      </c>
      <c r="N207" s="66"/>
      <c r="O207" s="8" t="s">
        <v>3</v>
      </c>
      <c r="P207" s="2" t="s">
        <v>4</v>
      </c>
      <c r="Q207" s="27" t="s">
        <v>5</v>
      </c>
      <c r="R207" s="27" t="s">
        <v>5</v>
      </c>
      <c r="S207" s="27" t="s">
        <v>23</v>
      </c>
      <c r="T207" s="6" t="s">
        <v>6</v>
      </c>
      <c r="U207" s="14" t="s">
        <v>7</v>
      </c>
      <c r="V207" s="6" t="s">
        <v>8</v>
      </c>
      <c r="W207" s="6"/>
      <c r="X207" s="6" t="s">
        <v>18</v>
      </c>
      <c r="Y207" s="6" t="s">
        <v>19</v>
      </c>
      <c r="Z207" s="6" t="s">
        <v>20</v>
      </c>
      <c r="AA207" s="66"/>
      <c r="AB207" s="8" t="s">
        <v>3</v>
      </c>
      <c r="AC207" s="2" t="s">
        <v>4</v>
      </c>
      <c r="AD207" s="27" t="s">
        <v>5</v>
      </c>
      <c r="AE207" s="27" t="s">
        <v>5</v>
      </c>
      <c r="AF207" s="27" t="s">
        <v>23</v>
      </c>
      <c r="AG207" s="6" t="s">
        <v>6</v>
      </c>
      <c r="AH207" s="14" t="s">
        <v>7</v>
      </c>
      <c r="AI207" s="6" t="s">
        <v>8</v>
      </c>
      <c r="AJ207" s="6"/>
      <c r="AK207" s="6" t="s">
        <v>18</v>
      </c>
      <c r="AL207" s="6" t="s">
        <v>19</v>
      </c>
      <c r="AM207" s="6" t="s">
        <v>20</v>
      </c>
      <c r="AN207" s="66"/>
      <c r="AO207" s="8" t="s">
        <v>3</v>
      </c>
      <c r="AP207" s="2" t="s">
        <v>4</v>
      </c>
      <c r="AQ207" s="27" t="s">
        <v>5</v>
      </c>
      <c r="AR207" s="27" t="s">
        <v>5</v>
      </c>
      <c r="AS207" s="27" t="s">
        <v>23</v>
      </c>
      <c r="AT207" s="6" t="s">
        <v>6</v>
      </c>
      <c r="AU207" s="14" t="s">
        <v>7</v>
      </c>
      <c r="AV207" s="6" t="s">
        <v>8</v>
      </c>
      <c r="AW207" s="6"/>
      <c r="AX207" s="6" t="s">
        <v>18</v>
      </c>
      <c r="AY207" s="6" t="s">
        <v>19</v>
      </c>
      <c r="AZ207" s="6" t="s">
        <v>20</v>
      </c>
    </row>
    <row r="208" spans="1:52" x14ac:dyDescent="0.25">
      <c r="A208" s="30" t="s">
        <v>24</v>
      </c>
      <c r="B208" s="11" t="s">
        <v>63</v>
      </c>
      <c r="C208" s="12" t="s">
        <v>246</v>
      </c>
      <c r="D208" s="28">
        <v>0.17499999999999999</v>
      </c>
      <c r="E208" s="28">
        <v>0.05</v>
      </c>
      <c r="F208" s="28">
        <f t="shared" ref="F208:F210" si="126">SUM(D208*E208)</f>
        <v>8.7499999999999991E-3</v>
      </c>
      <c r="G208" s="10">
        <f>SUM(D206+E206+E206+0.4)</f>
        <v>6.1000000000000005</v>
      </c>
      <c r="H208" s="15">
        <v>5398</v>
      </c>
      <c r="I208" s="10">
        <f t="shared" ref="I208:I210" si="127">SUM(F208*G208)*H208</f>
        <v>288.11824999999999</v>
      </c>
      <c r="J208" s="5"/>
      <c r="K208" s="5"/>
      <c r="L208" s="5"/>
      <c r="M208" s="5"/>
      <c r="N208" s="30" t="s">
        <v>24</v>
      </c>
      <c r="O208" s="11" t="s">
        <v>63</v>
      </c>
      <c r="P208" s="12" t="s">
        <v>246</v>
      </c>
      <c r="Q208" s="28">
        <v>0.17499999999999999</v>
      </c>
      <c r="R208" s="28">
        <v>0.05</v>
      </c>
      <c r="S208" s="28">
        <f t="shared" ref="S208:S210" si="128">SUM(Q208*R208)</f>
        <v>8.7499999999999991E-3</v>
      </c>
      <c r="T208" s="10">
        <f>SUM(Q206+R206+R206+0.4)</f>
        <v>6.1000000000000005</v>
      </c>
      <c r="U208" s="15">
        <v>5398</v>
      </c>
      <c r="V208" s="10">
        <f t="shared" ref="V208:V210" si="129">SUM(S208*T208)*U208</f>
        <v>288.11824999999999</v>
      </c>
      <c r="W208" s="5"/>
      <c r="X208" s="5"/>
      <c r="Y208" s="5"/>
      <c r="Z208" s="5"/>
      <c r="AA208" s="30" t="s">
        <v>24</v>
      </c>
      <c r="AB208" s="11" t="s">
        <v>63</v>
      </c>
      <c r="AC208" s="12" t="s">
        <v>246</v>
      </c>
      <c r="AD208" s="28">
        <v>0.17499999999999999</v>
      </c>
      <c r="AE208" s="28">
        <v>0.05</v>
      </c>
      <c r="AF208" s="28">
        <f t="shared" ref="AF208:AF210" si="130">SUM(AD208*AE208)</f>
        <v>8.7499999999999991E-3</v>
      </c>
      <c r="AG208" s="10">
        <f>SUM(AD206+AE206+AE206+0.4)</f>
        <v>6.1000000000000005</v>
      </c>
      <c r="AH208" s="15">
        <v>5398</v>
      </c>
      <c r="AI208" s="10">
        <f t="shared" ref="AI208:AI210" si="131">SUM(AF208*AG208)*AH208</f>
        <v>288.11824999999999</v>
      </c>
      <c r="AJ208" s="5"/>
      <c r="AK208" s="5"/>
      <c r="AL208" s="5"/>
      <c r="AM208" s="5"/>
      <c r="AN208" s="30" t="s">
        <v>24</v>
      </c>
      <c r="AO208" s="11" t="s">
        <v>63</v>
      </c>
      <c r="AP208" s="234" t="s">
        <v>1648</v>
      </c>
      <c r="AQ208" s="28">
        <v>0.17499999999999999</v>
      </c>
      <c r="AR208" s="28">
        <v>0.05</v>
      </c>
      <c r="AS208" s="28">
        <f t="shared" ref="AS208:AS210" si="132">SUM(AQ208*AR208)</f>
        <v>8.7499999999999991E-3</v>
      </c>
      <c r="AT208" s="10">
        <f>SUM(AQ206+AR206+AR206+0.4)</f>
        <v>6.1000000000000005</v>
      </c>
      <c r="AU208" s="236">
        <v>5980</v>
      </c>
      <c r="AV208" s="10">
        <f t="shared" ref="AV208:AV210" si="133">SUM(AS208*AT208)*AU208</f>
        <v>319.1825</v>
      </c>
      <c r="AW208" s="5"/>
      <c r="AX208" s="5"/>
      <c r="AY208" s="5"/>
      <c r="AZ208" s="5"/>
    </row>
    <row r="209" spans="1:52" x14ac:dyDescent="0.25">
      <c r="A209" s="30" t="s">
        <v>24</v>
      </c>
      <c r="B209" s="11" t="s">
        <v>63</v>
      </c>
      <c r="C209" s="12" t="s">
        <v>246</v>
      </c>
      <c r="D209" s="28">
        <v>0.125</v>
      </c>
      <c r="E209" s="28">
        <v>6.3E-2</v>
      </c>
      <c r="F209" s="28">
        <f t="shared" si="126"/>
        <v>7.8750000000000001E-3</v>
      </c>
      <c r="G209" s="10">
        <f>SUM(G208)</f>
        <v>6.1000000000000005</v>
      </c>
      <c r="H209" s="15">
        <v>6968</v>
      </c>
      <c r="I209" s="10">
        <f t="shared" si="127"/>
        <v>334.7253</v>
      </c>
      <c r="J209" s="5"/>
      <c r="K209" s="5"/>
      <c r="L209" s="5"/>
      <c r="M209" s="5"/>
      <c r="N209" s="30" t="s">
        <v>24</v>
      </c>
      <c r="O209" s="11" t="s">
        <v>63</v>
      </c>
      <c r="P209" s="12" t="s">
        <v>246</v>
      </c>
      <c r="Q209" s="28">
        <v>0.125</v>
      </c>
      <c r="R209" s="28">
        <v>6.3E-2</v>
      </c>
      <c r="S209" s="28">
        <f t="shared" si="128"/>
        <v>7.8750000000000001E-3</v>
      </c>
      <c r="T209" s="10">
        <f>SUM(T208)</f>
        <v>6.1000000000000005</v>
      </c>
      <c r="U209" s="15">
        <v>6968</v>
      </c>
      <c r="V209" s="10">
        <f t="shared" si="129"/>
        <v>334.7253</v>
      </c>
      <c r="W209" s="5"/>
      <c r="X209" s="5"/>
      <c r="Y209" s="5"/>
      <c r="Z209" s="5"/>
      <c r="AA209" s="30" t="s">
        <v>24</v>
      </c>
      <c r="AB209" s="11" t="s">
        <v>63</v>
      </c>
      <c r="AC209" s="12" t="s">
        <v>246</v>
      </c>
      <c r="AD209" s="28">
        <v>0.125</v>
      </c>
      <c r="AE209" s="28">
        <v>6.3E-2</v>
      </c>
      <c r="AF209" s="28">
        <f t="shared" si="130"/>
        <v>7.8750000000000001E-3</v>
      </c>
      <c r="AG209" s="10">
        <f>SUM(AG208)</f>
        <v>6.1000000000000005</v>
      </c>
      <c r="AH209" s="15">
        <v>6968</v>
      </c>
      <c r="AI209" s="10">
        <f t="shared" si="131"/>
        <v>334.7253</v>
      </c>
      <c r="AJ209" s="5"/>
      <c r="AK209" s="5"/>
      <c r="AL209" s="5"/>
      <c r="AM209" s="5"/>
      <c r="AN209" s="30" t="s">
        <v>24</v>
      </c>
      <c r="AO209" s="11" t="s">
        <v>63</v>
      </c>
      <c r="AP209" s="234" t="s">
        <v>1648</v>
      </c>
      <c r="AQ209" s="28">
        <v>0.125</v>
      </c>
      <c r="AR209" s="28">
        <v>6.3E-2</v>
      </c>
      <c r="AS209" s="28">
        <f t="shared" si="132"/>
        <v>7.8750000000000001E-3</v>
      </c>
      <c r="AT209" s="10">
        <f>SUM(AT208)</f>
        <v>6.1000000000000005</v>
      </c>
      <c r="AU209" s="236">
        <v>4978</v>
      </c>
      <c r="AV209" s="10">
        <f t="shared" si="133"/>
        <v>239.13067500000002</v>
      </c>
      <c r="AW209" s="5"/>
      <c r="AX209" s="5"/>
      <c r="AY209" s="5"/>
      <c r="AZ209" s="5"/>
    </row>
    <row r="210" spans="1:52" x14ac:dyDescent="0.25">
      <c r="A210" s="30" t="s">
        <v>24</v>
      </c>
      <c r="B210" s="11"/>
      <c r="C210" s="12"/>
      <c r="D210" s="28"/>
      <c r="E210" s="28"/>
      <c r="F210" s="28">
        <f t="shared" si="126"/>
        <v>0</v>
      </c>
      <c r="G210" s="10"/>
      <c r="H210" s="15"/>
      <c r="I210" s="10">
        <f t="shared" si="127"/>
        <v>0</v>
      </c>
      <c r="J210" s="5"/>
      <c r="K210" s="5"/>
      <c r="L210" s="5"/>
      <c r="M210" s="5"/>
      <c r="N210" s="30" t="s">
        <v>24</v>
      </c>
      <c r="O210" s="11"/>
      <c r="P210" s="12"/>
      <c r="Q210" s="28"/>
      <c r="R210" s="28"/>
      <c r="S210" s="28">
        <f t="shared" si="128"/>
        <v>0</v>
      </c>
      <c r="T210" s="10"/>
      <c r="U210" s="15"/>
      <c r="V210" s="10">
        <f t="shared" si="129"/>
        <v>0</v>
      </c>
      <c r="W210" s="5"/>
      <c r="X210" s="5"/>
      <c r="Y210" s="5"/>
      <c r="Z210" s="5"/>
      <c r="AA210" s="30" t="s">
        <v>24</v>
      </c>
      <c r="AB210" s="11"/>
      <c r="AC210" s="12"/>
      <c r="AD210" s="28"/>
      <c r="AE210" s="28"/>
      <c r="AF210" s="28">
        <f t="shared" si="130"/>
        <v>0</v>
      </c>
      <c r="AG210" s="10"/>
      <c r="AH210" s="15"/>
      <c r="AI210" s="10">
        <f t="shared" si="131"/>
        <v>0</v>
      </c>
      <c r="AJ210" s="5"/>
      <c r="AK210" s="5"/>
      <c r="AL210" s="5"/>
      <c r="AM210" s="5"/>
      <c r="AN210" s="30" t="s">
        <v>24</v>
      </c>
      <c r="AO210" s="11"/>
      <c r="AP210" s="12"/>
      <c r="AQ210" s="28"/>
      <c r="AR210" s="28"/>
      <c r="AS210" s="28">
        <f t="shared" si="132"/>
        <v>0</v>
      </c>
      <c r="AT210" s="10"/>
      <c r="AU210" s="15"/>
      <c r="AV210" s="10">
        <f t="shared" si="133"/>
        <v>0</v>
      </c>
      <c r="AW210" s="5"/>
      <c r="AX210" s="5"/>
      <c r="AY210" s="5"/>
      <c r="AZ210" s="5"/>
    </row>
    <row r="211" spans="1:52" x14ac:dyDescent="0.25">
      <c r="A211" s="95"/>
      <c r="B211" s="11" t="s">
        <v>862</v>
      </c>
      <c r="C211" s="12"/>
      <c r="D211" s="28"/>
      <c r="E211" s="28"/>
      <c r="F211" s="28"/>
      <c r="G211" s="10">
        <v>6</v>
      </c>
      <c r="H211" s="15">
        <v>2.5</v>
      </c>
      <c r="I211" s="10">
        <f t="shared" ref="I211:I226" si="134">SUM(G211*H211)</f>
        <v>15</v>
      </c>
      <c r="J211" s="5"/>
      <c r="K211" s="5"/>
      <c r="L211" s="5"/>
      <c r="M211" s="5"/>
      <c r="N211" s="95"/>
      <c r="O211" s="11" t="s">
        <v>862</v>
      </c>
      <c r="P211" s="12"/>
      <c r="Q211" s="28"/>
      <c r="R211" s="28"/>
      <c r="S211" s="28"/>
      <c r="T211" s="10">
        <v>6</v>
      </c>
      <c r="U211" s="15">
        <v>2.5</v>
      </c>
      <c r="V211" s="10">
        <f t="shared" ref="V211:V226" si="135">SUM(T211*U211)</f>
        <v>15</v>
      </c>
      <c r="W211" s="5"/>
      <c r="X211" s="5"/>
      <c r="Y211" s="5"/>
      <c r="Z211" s="5"/>
      <c r="AA211" s="95"/>
      <c r="AB211" s="11" t="s">
        <v>862</v>
      </c>
      <c r="AC211" s="12"/>
      <c r="AD211" s="28"/>
      <c r="AE211" s="28"/>
      <c r="AF211" s="28"/>
      <c r="AG211" s="10">
        <v>6</v>
      </c>
      <c r="AH211" s="15">
        <v>2.5</v>
      </c>
      <c r="AI211" s="10">
        <f t="shared" ref="AI211:AI226" si="136">SUM(AG211*AH211)</f>
        <v>15</v>
      </c>
      <c r="AJ211" s="5"/>
      <c r="AK211" s="5"/>
      <c r="AL211" s="5"/>
      <c r="AM211" s="5"/>
      <c r="AN211" s="95"/>
      <c r="AO211" s="11" t="s">
        <v>862</v>
      </c>
      <c r="AP211" s="12"/>
      <c r="AQ211" s="28"/>
      <c r="AR211" s="28"/>
      <c r="AS211" s="28"/>
      <c r="AT211" s="10">
        <v>6</v>
      </c>
      <c r="AU211" s="15">
        <v>2.5</v>
      </c>
      <c r="AV211" s="10">
        <f t="shared" ref="AV211:AV226" si="137">SUM(AT211*AU211)</f>
        <v>15</v>
      </c>
      <c r="AW211" s="5"/>
      <c r="AX211" s="5"/>
      <c r="AY211" s="5"/>
      <c r="AZ211" s="5"/>
    </row>
    <row r="212" spans="1:52" x14ac:dyDescent="0.25">
      <c r="B212" s="11" t="s">
        <v>27</v>
      </c>
      <c r="C212" s="12"/>
      <c r="D212" s="28"/>
      <c r="E212" s="28"/>
      <c r="F212" s="28"/>
      <c r="G212" s="10">
        <f>SUM(G208)</f>
        <v>6.1000000000000005</v>
      </c>
      <c r="H212" s="15">
        <f>SUM(D208+D208+E208+E208+D209+D209+E209+E209)*3</f>
        <v>2.4779999999999998</v>
      </c>
      <c r="I212" s="10">
        <f t="shared" si="134"/>
        <v>15.1158</v>
      </c>
      <c r="J212" s="5"/>
      <c r="K212" s="5"/>
      <c r="L212" s="5"/>
      <c r="M212" s="5"/>
      <c r="O212" s="11" t="s">
        <v>27</v>
      </c>
      <c r="P212" s="12"/>
      <c r="Q212" s="28"/>
      <c r="R212" s="28"/>
      <c r="S212" s="28"/>
      <c r="T212" s="10">
        <f>SUM(T208)</f>
        <v>6.1000000000000005</v>
      </c>
      <c r="U212" s="15">
        <f>SUM(Q208+Q208+R208+R208+Q209+Q209+R209+R209)*3</f>
        <v>2.4779999999999998</v>
      </c>
      <c r="V212" s="10">
        <f t="shared" si="135"/>
        <v>15.1158</v>
      </c>
      <c r="W212" s="5"/>
      <c r="X212" s="5"/>
      <c r="Y212" s="5"/>
      <c r="Z212" s="5"/>
      <c r="AB212" s="11" t="s">
        <v>27</v>
      </c>
      <c r="AC212" s="334" t="s">
        <v>1621</v>
      </c>
      <c r="AD212" s="335"/>
      <c r="AE212" s="335"/>
      <c r="AF212" s="335"/>
      <c r="AG212" s="171">
        <f>SUM(AG209)</f>
        <v>6.1000000000000005</v>
      </c>
      <c r="AH212" s="171">
        <f>SUM(AD208+AD208+AE208+AE208+AD209+AD209+AE209+AE209)*6</f>
        <v>4.9559999999999995</v>
      </c>
      <c r="AI212" s="10">
        <f t="shared" si="136"/>
        <v>30.2316</v>
      </c>
      <c r="AJ212" s="5"/>
      <c r="AK212" s="5"/>
      <c r="AL212" s="5"/>
      <c r="AM212" s="5"/>
      <c r="AO212" s="11" t="s">
        <v>27</v>
      </c>
      <c r="AP212" s="334" t="s">
        <v>1649</v>
      </c>
      <c r="AQ212" s="335"/>
      <c r="AR212" s="335"/>
      <c r="AS212" s="335"/>
      <c r="AT212" s="171">
        <f>SUM(AT209)</f>
        <v>6.1000000000000005</v>
      </c>
      <c r="AU212" s="171">
        <f>SUM(AQ208+AQ208+AR208+AR208+AQ209+AQ209+AR209+AR209)*7</f>
        <v>5.7819999999999991</v>
      </c>
      <c r="AV212" s="10">
        <f t="shared" si="137"/>
        <v>35.270199999999996</v>
      </c>
      <c r="AW212" s="5"/>
      <c r="AX212" s="5"/>
      <c r="AY212" s="5"/>
      <c r="AZ212" s="5"/>
    </row>
    <row r="213" spans="1:52" x14ac:dyDescent="0.25">
      <c r="B213" s="11" t="s">
        <v>13</v>
      </c>
      <c r="C213" s="12" t="s">
        <v>14</v>
      </c>
      <c r="D213" s="28" t="s">
        <v>29</v>
      </c>
      <c r="E213" s="28"/>
      <c r="F213" s="28">
        <f>SUM(G208:G210)</f>
        <v>12.200000000000001</v>
      </c>
      <c r="G213" s="34">
        <f>SUM(F213)/15</f>
        <v>0.81333333333333335</v>
      </c>
      <c r="H213" s="23"/>
      <c r="I213" s="10">
        <f t="shared" si="134"/>
        <v>0</v>
      </c>
      <c r="J213" s="5"/>
      <c r="K213" s="5"/>
      <c r="L213" s="5"/>
      <c r="M213" s="5"/>
      <c r="O213" s="11" t="s">
        <v>13</v>
      </c>
      <c r="P213" s="12" t="s">
        <v>14</v>
      </c>
      <c r="Q213" s="28" t="s">
        <v>29</v>
      </c>
      <c r="R213" s="28"/>
      <c r="S213" s="28">
        <f>SUM(T208:T210)</f>
        <v>12.200000000000001</v>
      </c>
      <c r="T213" s="34">
        <f>SUM(S213)/15</f>
        <v>0.81333333333333335</v>
      </c>
      <c r="U213" s="23"/>
      <c r="V213" s="10">
        <f t="shared" si="135"/>
        <v>0</v>
      </c>
      <c r="W213" s="5"/>
      <c r="X213" s="5"/>
      <c r="Y213" s="5"/>
      <c r="Z213" s="5"/>
      <c r="AB213" s="11" t="s">
        <v>13</v>
      </c>
      <c r="AC213" s="12" t="s">
        <v>14</v>
      </c>
      <c r="AD213" s="28" t="s">
        <v>29</v>
      </c>
      <c r="AE213" s="28"/>
      <c r="AF213" s="28">
        <f>SUM(AG208:AG210)</f>
        <v>12.200000000000001</v>
      </c>
      <c r="AG213" s="34">
        <f>SUM(AF213)/15</f>
        <v>0.81333333333333335</v>
      </c>
      <c r="AH213" s="23"/>
      <c r="AI213" s="10">
        <f t="shared" si="136"/>
        <v>0</v>
      </c>
      <c r="AJ213" s="5"/>
      <c r="AK213" s="5"/>
      <c r="AL213" s="5"/>
      <c r="AM213" s="5"/>
      <c r="AO213" s="11" t="s">
        <v>13</v>
      </c>
      <c r="AP213" s="12" t="s">
        <v>14</v>
      </c>
      <c r="AQ213" s="28" t="s">
        <v>29</v>
      </c>
      <c r="AR213" s="28"/>
      <c r="AS213" s="28">
        <f>SUM(AT208:AT210)</f>
        <v>12.200000000000001</v>
      </c>
      <c r="AT213" s="34">
        <f>SUM(AS213)/15</f>
        <v>0.81333333333333335</v>
      </c>
      <c r="AU213" s="23"/>
      <c r="AV213" s="10">
        <f t="shared" si="137"/>
        <v>0</v>
      </c>
      <c r="AW213" s="5"/>
      <c r="AX213" s="5"/>
      <c r="AY213" s="5"/>
      <c r="AZ213" s="5"/>
    </row>
    <row r="214" spans="1:52" x14ac:dyDescent="0.25">
      <c r="B214" s="11" t="s">
        <v>13</v>
      </c>
      <c r="C214" s="12" t="s">
        <v>14</v>
      </c>
      <c r="D214" s="28" t="s">
        <v>60</v>
      </c>
      <c r="E214" s="28"/>
      <c r="F214" s="69">
        <v>4</v>
      </c>
      <c r="G214" s="34">
        <f>SUM(F214)*0.25</f>
        <v>1</v>
      </c>
      <c r="H214" s="23"/>
      <c r="I214" s="10">
        <f t="shared" si="134"/>
        <v>0</v>
      </c>
      <c r="J214" s="5"/>
      <c r="K214" s="5"/>
      <c r="L214" s="5"/>
      <c r="M214" s="5"/>
      <c r="O214" s="11" t="s">
        <v>13</v>
      </c>
      <c r="P214" s="12" t="s">
        <v>14</v>
      </c>
      <c r="Q214" s="28" t="s">
        <v>60</v>
      </c>
      <c r="R214" s="28"/>
      <c r="S214" s="69">
        <v>4</v>
      </c>
      <c r="T214" s="34">
        <f>SUM(S214)*0.25</f>
        <v>1</v>
      </c>
      <c r="U214" s="23"/>
      <c r="V214" s="10">
        <f t="shared" si="135"/>
        <v>0</v>
      </c>
      <c r="W214" s="5"/>
      <c r="X214" s="5"/>
      <c r="Y214" s="5"/>
      <c r="Z214" s="5"/>
      <c r="AB214" s="11" t="s">
        <v>13</v>
      </c>
      <c r="AC214" s="12" t="s">
        <v>14</v>
      </c>
      <c r="AD214" s="28" t="s">
        <v>60</v>
      </c>
      <c r="AE214" s="28"/>
      <c r="AF214" s="69">
        <v>4</v>
      </c>
      <c r="AG214" s="34">
        <f>SUM(AF214)*0.25</f>
        <v>1</v>
      </c>
      <c r="AH214" s="23"/>
      <c r="AI214" s="10">
        <f t="shared" si="136"/>
        <v>0</v>
      </c>
      <c r="AJ214" s="5"/>
      <c r="AK214" s="5"/>
      <c r="AL214" s="5"/>
      <c r="AM214" s="5"/>
      <c r="AO214" s="11" t="s">
        <v>13</v>
      </c>
      <c r="AP214" s="12" t="s">
        <v>14</v>
      </c>
      <c r="AQ214" s="28" t="s">
        <v>60</v>
      </c>
      <c r="AR214" s="28"/>
      <c r="AS214" s="69">
        <v>4</v>
      </c>
      <c r="AT214" s="34">
        <f>SUM(AS214)*0.25</f>
        <v>1</v>
      </c>
      <c r="AU214" s="23"/>
      <c r="AV214" s="10">
        <f t="shared" si="137"/>
        <v>0</v>
      </c>
      <c r="AW214" s="5"/>
      <c r="AX214" s="5"/>
      <c r="AY214" s="5"/>
      <c r="AZ214" s="5"/>
    </row>
    <row r="215" spans="1:52" x14ac:dyDescent="0.25">
      <c r="B215" s="11" t="s">
        <v>13</v>
      </c>
      <c r="C215" s="12" t="s">
        <v>14</v>
      </c>
      <c r="D215" s="28" t="s">
        <v>248</v>
      </c>
      <c r="E215" s="28"/>
      <c r="F215" s="69"/>
      <c r="G215" s="34">
        <v>0.5</v>
      </c>
      <c r="H215" s="23"/>
      <c r="I215" s="10">
        <f t="shared" si="134"/>
        <v>0</v>
      </c>
      <c r="J215" s="5"/>
      <c r="K215" s="5"/>
      <c r="L215" s="5"/>
      <c r="M215" s="5"/>
      <c r="O215" s="11" t="s">
        <v>13</v>
      </c>
      <c r="P215" s="12" t="s">
        <v>14</v>
      </c>
      <c r="Q215" s="28" t="s">
        <v>248</v>
      </c>
      <c r="R215" s="28"/>
      <c r="S215" s="69"/>
      <c r="T215" s="34">
        <v>0.5</v>
      </c>
      <c r="U215" s="23"/>
      <c r="V215" s="10">
        <f t="shared" si="135"/>
        <v>0</v>
      </c>
      <c r="W215" s="5"/>
      <c r="X215" s="5"/>
      <c r="Y215" s="5"/>
      <c r="Z215" s="5"/>
      <c r="AB215" s="11" t="s">
        <v>13</v>
      </c>
      <c r="AC215" s="12" t="s">
        <v>14</v>
      </c>
      <c r="AD215" s="28" t="s">
        <v>248</v>
      </c>
      <c r="AE215" s="28"/>
      <c r="AF215" s="69"/>
      <c r="AG215" s="34">
        <v>0.5</v>
      </c>
      <c r="AH215" s="23"/>
      <c r="AI215" s="10">
        <f t="shared" si="136"/>
        <v>0</v>
      </c>
      <c r="AJ215" s="5"/>
      <c r="AK215" s="5"/>
      <c r="AL215" s="5"/>
      <c r="AM215" s="5"/>
      <c r="AO215" s="11" t="s">
        <v>13</v>
      </c>
      <c r="AP215" s="12" t="s">
        <v>14</v>
      </c>
      <c r="AQ215" s="28" t="s">
        <v>248</v>
      </c>
      <c r="AR215" s="28"/>
      <c r="AS215" s="69"/>
      <c r="AT215" s="34">
        <v>0.5</v>
      </c>
      <c r="AU215" s="23"/>
      <c r="AV215" s="10">
        <f t="shared" si="137"/>
        <v>0</v>
      </c>
      <c r="AW215" s="5"/>
      <c r="AX215" s="5"/>
      <c r="AY215" s="5"/>
      <c r="AZ215" s="5"/>
    </row>
    <row r="216" spans="1:52" x14ac:dyDescent="0.25">
      <c r="B216" s="11" t="s">
        <v>13</v>
      </c>
      <c r="C216" s="12" t="s">
        <v>14</v>
      </c>
      <c r="D216" s="28" t="s">
        <v>247</v>
      </c>
      <c r="E216" s="28"/>
      <c r="F216" s="28"/>
      <c r="G216" s="34">
        <v>2</v>
      </c>
      <c r="H216" s="23"/>
      <c r="I216" s="10">
        <f t="shared" si="134"/>
        <v>0</v>
      </c>
      <c r="J216" s="5"/>
      <c r="K216" s="5"/>
      <c r="L216" s="5"/>
      <c r="M216" s="5"/>
      <c r="O216" s="11" t="s">
        <v>13</v>
      </c>
      <c r="P216" s="12" t="s">
        <v>14</v>
      </c>
      <c r="Q216" s="28" t="s">
        <v>247</v>
      </c>
      <c r="R216" s="28"/>
      <c r="S216" s="28"/>
      <c r="T216" s="34">
        <v>2</v>
      </c>
      <c r="U216" s="23"/>
      <c r="V216" s="10">
        <f t="shared" si="135"/>
        <v>0</v>
      </c>
      <c r="W216" s="5"/>
      <c r="X216" s="5"/>
      <c r="Y216" s="5"/>
      <c r="Z216" s="5"/>
      <c r="AB216" s="11" t="s">
        <v>13</v>
      </c>
      <c r="AC216" s="12" t="s">
        <v>14</v>
      </c>
      <c r="AD216" s="28" t="s">
        <v>247</v>
      </c>
      <c r="AE216" s="28"/>
      <c r="AF216" s="28"/>
      <c r="AG216" s="34">
        <v>2</v>
      </c>
      <c r="AH216" s="23"/>
      <c r="AI216" s="10">
        <f t="shared" si="136"/>
        <v>0</v>
      </c>
      <c r="AJ216" s="5"/>
      <c r="AK216" s="5"/>
      <c r="AL216" s="5"/>
      <c r="AM216" s="5"/>
      <c r="AO216" s="11" t="s">
        <v>13</v>
      </c>
      <c r="AP216" s="12" t="s">
        <v>14</v>
      </c>
      <c r="AQ216" s="28" t="s">
        <v>247</v>
      </c>
      <c r="AR216" s="28"/>
      <c r="AS216" s="28"/>
      <c r="AT216" s="34">
        <v>2</v>
      </c>
      <c r="AU216" s="23"/>
      <c r="AV216" s="10">
        <f t="shared" si="137"/>
        <v>0</v>
      </c>
      <c r="AW216" s="5"/>
      <c r="AX216" s="5"/>
      <c r="AY216" s="5"/>
      <c r="AZ216" s="5"/>
    </row>
    <row r="217" spans="1:52" x14ac:dyDescent="0.25">
      <c r="B217" s="11" t="s">
        <v>13</v>
      </c>
      <c r="C217" s="12" t="s">
        <v>15</v>
      </c>
      <c r="D217" s="28"/>
      <c r="E217" s="28"/>
      <c r="F217" s="28"/>
      <c r="G217" s="34">
        <v>3</v>
      </c>
      <c r="H217" s="23"/>
      <c r="I217" s="10">
        <f t="shared" si="134"/>
        <v>0</v>
      </c>
      <c r="J217" s="5"/>
      <c r="K217" s="5"/>
      <c r="L217" s="5"/>
      <c r="M217" s="5"/>
      <c r="O217" s="11" t="s">
        <v>13</v>
      </c>
      <c r="P217" s="12" t="s">
        <v>15</v>
      </c>
      <c r="Q217" s="28"/>
      <c r="R217" s="28"/>
      <c r="S217" s="28"/>
      <c r="T217" s="34">
        <v>3</v>
      </c>
      <c r="U217" s="23"/>
      <c r="V217" s="10">
        <f t="shared" si="135"/>
        <v>0</v>
      </c>
      <c r="W217" s="5"/>
      <c r="X217" s="5"/>
      <c r="Y217" s="5"/>
      <c r="Z217" s="5"/>
      <c r="AB217" s="11" t="s">
        <v>13</v>
      </c>
      <c r="AC217" s="12" t="s">
        <v>15</v>
      </c>
      <c r="AD217" s="28"/>
      <c r="AE217" s="28"/>
      <c r="AF217" s="28"/>
      <c r="AG217" s="34">
        <v>3</v>
      </c>
      <c r="AH217" s="23"/>
      <c r="AI217" s="10">
        <f t="shared" si="136"/>
        <v>0</v>
      </c>
      <c r="AJ217" s="5"/>
      <c r="AK217" s="5"/>
      <c r="AL217" s="5"/>
      <c r="AM217" s="5"/>
      <c r="AO217" s="11" t="s">
        <v>13</v>
      </c>
      <c r="AP217" s="12" t="s">
        <v>15</v>
      </c>
      <c r="AQ217" s="28"/>
      <c r="AR217" s="28"/>
      <c r="AS217" s="28"/>
      <c r="AT217" s="34">
        <v>3</v>
      </c>
      <c r="AU217" s="23"/>
      <c r="AV217" s="10">
        <f t="shared" si="137"/>
        <v>0</v>
      </c>
      <c r="AW217" s="5"/>
      <c r="AX217" s="5"/>
      <c r="AY217" s="5"/>
      <c r="AZ217" s="5"/>
    </row>
    <row r="218" spans="1:52" x14ac:dyDescent="0.25">
      <c r="B218" s="11" t="s">
        <v>13</v>
      </c>
      <c r="C218" s="12" t="s">
        <v>15</v>
      </c>
      <c r="D218" s="28"/>
      <c r="E218" s="28"/>
      <c r="F218" s="28"/>
      <c r="G218" s="34"/>
      <c r="H218" s="23"/>
      <c r="I218" s="10">
        <f t="shared" si="134"/>
        <v>0</v>
      </c>
      <c r="J218" s="5"/>
      <c r="K218" s="5"/>
      <c r="L218" s="5"/>
      <c r="M218" s="5"/>
      <c r="O218" s="11" t="s">
        <v>13</v>
      </c>
      <c r="P218" s="12" t="s">
        <v>15</v>
      </c>
      <c r="Q218" s="28"/>
      <c r="R218" s="28"/>
      <c r="S218" s="28"/>
      <c r="T218" s="34"/>
      <c r="U218" s="23"/>
      <c r="V218" s="10">
        <f t="shared" si="135"/>
        <v>0</v>
      </c>
      <c r="W218" s="5"/>
      <c r="X218" s="5"/>
      <c r="Y218" s="5"/>
      <c r="Z218" s="5"/>
      <c r="AB218" s="11" t="s">
        <v>13</v>
      </c>
      <c r="AC218" s="12" t="s">
        <v>15</v>
      </c>
      <c r="AD218" s="28"/>
      <c r="AE218" s="28"/>
      <c r="AF218" s="28"/>
      <c r="AG218" s="34"/>
      <c r="AH218" s="23"/>
      <c r="AI218" s="10">
        <f t="shared" si="136"/>
        <v>0</v>
      </c>
      <c r="AJ218" s="5"/>
      <c r="AK218" s="5"/>
      <c r="AL218" s="5"/>
      <c r="AM218" s="5"/>
      <c r="AO218" s="11" t="s">
        <v>13</v>
      </c>
      <c r="AP218" s="12" t="s">
        <v>15</v>
      </c>
      <c r="AQ218" s="28"/>
      <c r="AR218" s="28"/>
      <c r="AS218" s="28"/>
      <c r="AT218" s="34"/>
      <c r="AU218" s="23"/>
      <c r="AV218" s="10">
        <f t="shared" si="137"/>
        <v>0</v>
      </c>
      <c r="AW218" s="5"/>
      <c r="AX218" s="5"/>
      <c r="AY218" s="5"/>
      <c r="AZ218" s="5"/>
    </row>
    <row r="219" spans="1:52" x14ac:dyDescent="0.25">
      <c r="B219" s="11" t="s">
        <v>13</v>
      </c>
      <c r="C219" s="12" t="s">
        <v>15</v>
      </c>
      <c r="D219" s="28"/>
      <c r="E219" s="28"/>
      <c r="F219" s="28"/>
      <c r="G219" s="34"/>
      <c r="H219" s="23"/>
      <c r="I219" s="10">
        <f t="shared" si="134"/>
        <v>0</v>
      </c>
      <c r="J219" s="5"/>
      <c r="K219" s="5"/>
      <c r="L219" s="5"/>
      <c r="M219" s="5"/>
      <c r="O219" s="11" t="s">
        <v>13</v>
      </c>
      <c r="P219" s="12" t="s">
        <v>15</v>
      </c>
      <c r="Q219" s="28"/>
      <c r="R219" s="28"/>
      <c r="S219" s="28"/>
      <c r="T219" s="34"/>
      <c r="U219" s="23"/>
      <c r="V219" s="10">
        <f t="shared" si="135"/>
        <v>0</v>
      </c>
      <c r="W219" s="5"/>
      <c r="X219" s="5"/>
      <c r="Y219" s="5"/>
      <c r="Z219" s="5"/>
      <c r="AB219" s="11" t="s">
        <v>13</v>
      </c>
      <c r="AC219" s="12" t="s">
        <v>15</v>
      </c>
      <c r="AD219" s="28"/>
      <c r="AE219" s="28"/>
      <c r="AF219" s="28"/>
      <c r="AG219" s="34"/>
      <c r="AH219" s="23"/>
      <c r="AI219" s="10">
        <f t="shared" si="136"/>
        <v>0</v>
      </c>
      <c r="AJ219" s="5"/>
      <c r="AK219" s="5"/>
      <c r="AL219" s="5"/>
      <c r="AM219" s="5"/>
      <c r="AO219" s="11" t="s">
        <v>13</v>
      </c>
      <c r="AP219" s="12" t="s">
        <v>15</v>
      </c>
      <c r="AQ219" s="28"/>
      <c r="AR219" s="28"/>
      <c r="AS219" s="28"/>
      <c r="AT219" s="34"/>
      <c r="AU219" s="23"/>
      <c r="AV219" s="10">
        <f t="shared" si="137"/>
        <v>0</v>
      </c>
      <c r="AW219" s="5"/>
      <c r="AX219" s="5"/>
      <c r="AY219" s="5"/>
      <c r="AZ219" s="5"/>
    </row>
    <row r="220" spans="1:52" x14ac:dyDescent="0.25">
      <c r="B220" s="11" t="s">
        <v>13</v>
      </c>
      <c r="C220" s="12" t="s">
        <v>16</v>
      </c>
      <c r="D220" s="28"/>
      <c r="E220" s="28"/>
      <c r="F220" s="28"/>
      <c r="G220" s="34">
        <v>4</v>
      </c>
      <c r="H220" s="23"/>
      <c r="I220" s="10">
        <f t="shared" si="134"/>
        <v>0</v>
      </c>
      <c r="J220" s="5"/>
      <c r="K220" s="5"/>
      <c r="L220" s="5"/>
      <c r="M220" s="5"/>
      <c r="O220" s="11" t="s">
        <v>13</v>
      </c>
      <c r="P220" s="12" t="s">
        <v>16</v>
      </c>
      <c r="Q220" s="28"/>
      <c r="R220" s="28"/>
      <c r="S220" s="28"/>
      <c r="T220" s="34">
        <v>4</v>
      </c>
      <c r="U220" s="23"/>
      <c r="V220" s="10">
        <f t="shared" si="135"/>
        <v>0</v>
      </c>
      <c r="W220" s="5"/>
      <c r="X220" s="5"/>
      <c r="Y220" s="5"/>
      <c r="Z220" s="5"/>
      <c r="AB220" s="11" t="s">
        <v>13</v>
      </c>
      <c r="AC220" s="12" t="s">
        <v>16</v>
      </c>
      <c r="AD220" s="28"/>
      <c r="AE220" s="28"/>
      <c r="AF220" s="28"/>
      <c r="AG220" s="34">
        <v>4</v>
      </c>
      <c r="AH220" s="23"/>
      <c r="AI220" s="10">
        <f t="shared" si="136"/>
        <v>0</v>
      </c>
      <c r="AJ220" s="5"/>
      <c r="AK220" s="5"/>
      <c r="AL220" s="5"/>
      <c r="AM220" s="5"/>
      <c r="AO220" s="11" t="s">
        <v>13</v>
      </c>
      <c r="AP220" s="12" t="s">
        <v>16</v>
      </c>
      <c r="AQ220" s="28"/>
      <c r="AR220" s="28"/>
      <c r="AS220" s="28"/>
      <c r="AT220" s="34">
        <v>4</v>
      </c>
      <c r="AU220" s="23"/>
      <c r="AV220" s="10">
        <f t="shared" si="137"/>
        <v>0</v>
      </c>
      <c r="AW220" s="5"/>
      <c r="AX220" s="5"/>
      <c r="AY220" s="5"/>
      <c r="AZ220" s="5"/>
    </row>
    <row r="221" spans="1:52" x14ac:dyDescent="0.25">
      <c r="B221" s="11" t="s">
        <v>13</v>
      </c>
      <c r="C221" s="12" t="s">
        <v>16</v>
      </c>
      <c r="D221" s="28"/>
      <c r="E221" s="28"/>
      <c r="F221" s="28"/>
      <c r="G221" s="34"/>
      <c r="H221" s="23"/>
      <c r="I221" s="10">
        <f t="shared" si="134"/>
        <v>0</v>
      </c>
      <c r="J221" s="5"/>
      <c r="K221" s="5"/>
      <c r="L221" s="5"/>
      <c r="M221" s="5"/>
      <c r="O221" s="11" t="s">
        <v>13</v>
      </c>
      <c r="P221" s="12" t="s">
        <v>16</v>
      </c>
      <c r="Q221" s="28"/>
      <c r="R221" s="28"/>
      <c r="S221" s="28"/>
      <c r="T221" s="34"/>
      <c r="U221" s="23"/>
      <c r="V221" s="10">
        <f t="shared" si="135"/>
        <v>0</v>
      </c>
      <c r="W221" s="5"/>
      <c r="X221" s="5"/>
      <c r="Y221" s="5"/>
      <c r="Z221" s="5"/>
      <c r="AB221" s="11" t="s">
        <v>13</v>
      </c>
      <c r="AC221" s="12" t="s">
        <v>16</v>
      </c>
      <c r="AD221" s="28"/>
      <c r="AE221" s="28"/>
      <c r="AF221" s="28"/>
      <c r="AG221" s="171">
        <f>SUM(AG220)/10</f>
        <v>0.4</v>
      </c>
      <c r="AH221" s="23"/>
      <c r="AI221" s="10">
        <f t="shared" si="136"/>
        <v>0</v>
      </c>
      <c r="AJ221" s="5"/>
      <c r="AK221" s="5"/>
      <c r="AL221" s="5"/>
      <c r="AM221" s="5"/>
      <c r="AO221" s="11" t="s">
        <v>13</v>
      </c>
      <c r="AP221" s="12" t="s">
        <v>16</v>
      </c>
      <c r="AQ221" s="28"/>
      <c r="AR221" s="28"/>
      <c r="AS221" s="28"/>
      <c r="AT221" s="171">
        <f>SUM(AT220)/7</f>
        <v>0.5714285714285714</v>
      </c>
      <c r="AU221" s="23"/>
      <c r="AV221" s="10">
        <f t="shared" si="137"/>
        <v>0</v>
      </c>
      <c r="AW221" s="5"/>
      <c r="AX221" s="5"/>
      <c r="AY221" s="5"/>
      <c r="AZ221" s="5"/>
    </row>
    <row r="222" spans="1:52" x14ac:dyDescent="0.25">
      <c r="B222" s="11" t="s">
        <v>21</v>
      </c>
      <c r="C222" s="12" t="s">
        <v>14</v>
      </c>
      <c r="D222" s="28"/>
      <c r="E222" s="28"/>
      <c r="F222" s="28"/>
      <c r="G222" s="22">
        <f>SUM(G213:G216)</f>
        <v>4.3133333333333335</v>
      </c>
      <c r="H222" s="15">
        <v>37.42</v>
      </c>
      <c r="I222" s="10">
        <f t="shared" si="134"/>
        <v>161.40493333333333</v>
      </c>
      <c r="J222" s="5"/>
      <c r="K222" s="5">
        <f>SUM(G222)*I206</f>
        <v>4.3133333333333335</v>
      </c>
      <c r="L222" s="5"/>
      <c r="M222" s="5"/>
      <c r="O222" s="11" t="s">
        <v>21</v>
      </c>
      <c r="P222" s="12" t="s">
        <v>14</v>
      </c>
      <c r="Q222" s="28"/>
      <c r="R222" s="28"/>
      <c r="S222" s="28"/>
      <c r="T222" s="22">
        <f>SUM(T213:T216)</f>
        <v>4.3133333333333335</v>
      </c>
      <c r="U222" s="15">
        <v>37.42</v>
      </c>
      <c r="V222" s="10">
        <f t="shared" si="135"/>
        <v>161.40493333333333</v>
      </c>
      <c r="W222" s="5"/>
      <c r="X222" s="5">
        <f>SUM(T222)*V206</f>
        <v>4.3133333333333335</v>
      </c>
      <c r="Y222" s="5"/>
      <c r="Z222" s="5"/>
      <c r="AB222" s="11" t="s">
        <v>21</v>
      </c>
      <c r="AC222" s="12" t="s">
        <v>14</v>
      </c>
      <c r="AD222" s="28"/>
      <c r="AE222" s="28"/>
      <c r="AF222" s="28"/>
      <c r="AG222" s="22">
        <f>SUM(AG213:AG216)</f>
        <v>4.3133333333333335</v>
      </c>
      <c r="AH222" s="15">
        <v>37.42</v>
      </c>
      <c r="AI222" s="10">
        <f t="shared" si="136"/>
        <v>161.40493333333333</v>
      </c>
      <c r="AJ222" s="5"/>
      <c r="AK222" s="5">
        <f>SUM(AG222)*AI206</f>
        <v>4.3133333333333335</v>
      </c>
      <c r="AL222" s="5"/>
      <c r="AM222" s="5"/>
      <c r="AO222" s="11" t="s">
        <v>21</v>
      </c>
      <c r="AP222" s="12" t="s">
        <v>14</v>
      </c>
      <c r="AQ222" s="28"/>
      <c r="AR222" s="28"/>
      <c r="AS222" s="28"/>
      <c r="AT222" s="22">
        <f>SUM(AT213:AT216)</f>
        <v>4.3133333333333335</v>
      </c>
      <c r="AU222" s="15">
        <v>37.42</v>
      </c>
      <c r="AV222" s="10">
        <f t="shared" si="137"/>
        <v>161.40493333333333</v>
      </c>
      <c r="AW222" s="5"/>
      <c r="AX222" s="5">
        <f>SUM(AT222)*AV206</f>
        <v>4.3133333333333335</v>
      </c>
      <c r="AY222" s="5"/>
      <c r="AZ222" s="5"/>
    </row>
    <row r="223" spans="1:52" x14ac:dyDescent="0.25">
      <c r="B223" s="11" t="s">
        <v>21</v>
      </c>
      <c r="C223" s="12" t="s">
        <v>15</v>
      </c>
      <c r="D223" s="28"/>
      <c r="E223" s="28"/>
      <c r="F223" s="28"/>
      <c r="G223" s="22">
        <f>SUM(G217:G219)</f>
        <v>3</v>
      </c>
      <c r="H223" s="15">
        <v>37.42</v>
      </c>
      <c r="I223" s="10">
        <f t="shared" si="134"/>
        <v>112.26</v>
      </c>
      <c r="J223" s="5"/>
      <c r="K223" s="5"/>
      <c r="L223" s="5">
        <f>SUM(G223)*I206</f>
        <v>3</v>
      </c>
      <c r="M223" s="5"/>
      <c r="O223" s="11" t="s">
        <v>21</v>
      </c>
      <c r="P223" s="12" t="s">
        <v>15</v>
      </c>
      <c r="Q223" s="28"/>
      <c r="R223" s="28"/>
      <c r="S223" s="28"/>
      <c r="T223" s="22">
        <f>SUM(T217:T219)</f>
        <v>3</v>
      </c>
      <c r="U223" s="15">
        <v>37.42</v>
      </c>
      <c r="V223" s="10">
        <f t="shared" si="135"/>
        <v>112.26</v>
      </c>
      <c r="W223" s="5"/>
      <c r="X223" s="5"/>
      <c r="Y223" s="5">
        <f>SUM(T223)*V206</f>
        <v>3</v>
      </c>
      <c r="Z223" s="5"/>
      <c r="AB223" s="11" t="s">
        <v>21</v>
      </c>
      <c r="AC223" s="12" t="s">
        <v>15</v>
      </c>
      <c r="AD223" s="28"/>
      <c r="AE223" s="28"/>
      <c r="AF223" s="28"/>
      <c r="AG223" s="22">
        <f>SUM(AG217:AG219)</f>
        <v>3</v>
      </c>
      <c r="AH223" s="15">
        <v>37.42</v>
      </c>
      <c r="AI223" s="10">
        <f t="shared" si="136"/>
        <v>112.26</v>
      </c>
      <c r="AJ223" s="5"/>
      <c r="AK223" s="5"/>
      <c r="AL223" s="5">
        <f>SUM(AG223)*AI206</f>
        <v>3</v>
      </c>
      <c r="AM223" s="5"/>
      <c r="AO223" s="11" t="s">
        <v>21</v>
      </c>
      <c r="AP223" s="12" t="s">
        <v>15</v>
      </c>
      <c r="AQ223" s="28"/>
      <c r="AR223" s="28"/>
      <c r="AS223" s="28"/>
      <c r="AT223" s="22">
        <f>SUM(AT217:AT219)</f>
        <v>3</v>
      </c>
      <c r="AU223" s="15">
        <v>37.42</v>
      </c>
      <c r="AV223" s="10">
        <f t="shared" si="137"/>
        <v>112.26</v>
      </c>
      <c r="AW223" s="5"/>
      <c r="AX223" s="5"/>
      <c r="AY223" s="5">
        <f>SUM(AT223)*AV206</f>
        <v>3</v>
      </c>
      <c r="AZ223" s="5"/>
    </row>
    <row r="224" spans="1:52" x14ac:dyDescent="0.25">
      <c r="B224" s="11" t="s">
        <v>21</v>
      </c>
      <c r="C224" s="12" t="s">
        <v>16</v>
      </c>
      <c r="D224" s="28"/>
      <c r="E224" s="28"/>
      <c r="F224" s="28"/>
      <c r="G224" s="22">
        <f>SUM(G220:G221)</f>
        <v>4</v>
      </c>
      <c r="H224" s="15">
        <v>37.42</v>
      </c>
      <c r="I224" s="10">
        <f t="shared" si="134"/>
        <v>149.68</v>
      </c>
      <c r="J224" s="5"/>
      <c r="K224" s="5"/>
      <c r="L224" s="5"/>
      <c r="M224" s="5">
        <f>SUM(G224)*I206</f>
        <v>4</v>
      </c>
      <c r="O224" s="11" t="s">
        <v>21</v>
      </c>
      <c r="P224" s="12" t="s">
        <v>16</v>
      </c>
      <c r="Q224" s="28"/>
      <c r="R224" s="28"/>
      <c r="S224" s="28"/>
      <c r="T224" s="22">
        <f>SUM(T220:T221)</f>
        <v>4</v>
      </c>
      <c r="U224" s="15">
        <v>37.42</v>
      </c>
      <c r="V224" s="10">
        <f t="shared" si="135"/>
        <v>149.68</v>
      </c>
      <c r="W224" s="5"/>
      <c r="X224" s="5"/>
      <c r="Y224" s="5"/>
      <c r="Z224" s="5">
        <f>SUM(T224)*V206</f>
        <v>4</v>
      </c>
      <c r="AB224" s="11" t="s">
        <v>21</v>
      </c>
      <c r="AC224" s="12" t="s">
        <v>16</v>
      </c>
      <c r="AD224" s="28"/>
      <c r="AE224" s="28"/>
      <c r="AF224" s="28"/>
      <c r="AG224" s="22">
        <f>SUM(AG220:AG221)</f>
        <v>4.4000000000000004</v>
      </c>
      <c r="AH224" s="15">
        <v>37.42</v>
      </c>
      <c r="AI224" s="10">
        <f t="shared" si="136"/>
        <v>164.64800000000002</v>
      </c>
      <c r="AJ224" s="5"/>
      <c r="AK224" s="5"/>
      <c r="AL224" s="5"/>
      <c r="AM224" s="5">
        <f>SUM(AG224)*AI206</f>
        <v>4.4000000000000004</v>
      </c>
      <c r="AO224" s="11" t="s">
        <v>21</v>
      </c>
      <c r="AP224" s="12" t="s">
        <v>16</v>
      </c>
      <c r="AQ224" s="28"/>
      <c r="AR224" s="28"/>
      <c r="AS224" s="28"/>
      <c r="AT224" s="22">
        <f>SUM(AT220:AT221)</f>
        <v>4.5714285714285712</v>
      </c>
      <c r="AU224" s="15">
        <v>37.42</v>
      </c>
      <c r="AV224" s="10">
        <f t="shared" si="137"/>
        <v>171.06285714285715</v>
      </c>
      <c r="AW224" s="5"/>
      <c r="AX224" s="5"/>
      <c r="AY224" s="5"/>
      <c r="AZ224" s="5">
        <f>SUM(AT224)*AV206</f>
        <v>4.5714285714285712</v>
      </c>
    </row>
    <row r="225" spans="1:52" x14ac:dyDescent="0.25">
      <c r="B225" s="11" t="s">
        <v>13</v>
      </c>
      <c r="C225" s="12" t="s">
        <v>17</v>
      </c>
      <c r="D225" s="28"/>
      <c r="E225" s="28"/>
      <c r="F225" s="28"/>
      <c r="G225" s="34">
        <v>0.25</v>
      </c>
      <c r="H225" s="15">
        <v>37.42</v>
      </c>
      <c r="I225" s="10">
        <f t="shared" si="134"/>
        <v>9.3550000000000004</v>
      </c>
      <c r="J225" s="5"/>
      <c r="K225" s="5"/>
      <c r="L225" s="5">
        <f>SUM(G225)*I206</f>
        <v>0.25</v>
      </c>
      <c r="M225" s="5"/>
      <c r="O225" s="11" t="s">
        <v>13</v>
      </c>
      <c r="P225" s="12" t="s">
        <v>17</v>
      </c>
      <c r="Q225" s="28"/>
      <c r="R225" s="28"/>
      <c r="S225" s="28"/>
      <c r="T225" s="34">
        <v>0.25</v>
      </c>
      <c r="U225" s="15">
        <v>37.42</v>
      </c>
      <c r="V225" s="10">
        <f t="shared" si="135"/>
        <v>9.3550000000000004</v>
      </c>
      <c r="W225" s="5"/>
      <c r="X225" s="5"/>
      <c r="Y225" s="5">
        <f>SUM(T225)*V206</f>
        <v>0.25</v>
      </c>
      <c r="Z225" s="5"/>
      <c r="AB225" s="11" t="s">
        <v>13</v>
      </c>
      <c r="AC225" s="12" t="s">
        <v>17</v>
      </c>
      <c r="AD225" s="28"/>
      <c r="AE225" s="28"/>
      <c r="AF225" s="28"/>
      <c r="AG225" s="34">
        <v>0.25</v>
      </c>
      <c r="AH225" s="15">
        <v>37.42</v>
      </c>
      <c r="AI225" s="10">
        <f t="shared" si="136"/>
        <v>9.3550000000000004</v>
      </c>
      <c r="AJ225" s="5"/>
      <c r="AK225" s="5"/>
      <c r="AL225" s="5">
        <f>SUM(AG225)*AI206</f>
        <v>0.25</v>
      </c>
      <c r="AM225" s="5"/>
      <c r="AO225" s="11" t="s">
        <v>13</v>
      </c>
      <c r="AP225" s="12" t="s">
        <v>17</v>
      </c>
      <c r="AQ225" s="28"/>
      <c r="AR225" s="28"/>
      <c r="AS225" s="28"/>
      <c r="AT225" s="34">
        <v>0.25</v>
      </c>
      <c r="AU225" s="15">
        <v>37.42</v>
      </c>
      <c r="AV225" s="10">
        <f t="shared" si="137"/>
        <v>9.3550000000000004</v>
      </c>
      <c r="AW225" s="5"/>
      <c r="AX225" s="5"/>
      <c r="AY225" s="5">
        <f>SUM(AT225)*AV206</f>
        <v>0.25</v>
      </c>
      <c r="AZ225" s="5"/>
    </row>
    <row r="226" spans="1:52" x14ac:dyDescent="0.25">
      <c r="B226" s="11" t="s">
        <v>12</v>
      </c>
      <c r="C226" s="12"/>
      <c r="D226" s="28"/>
      <c r="E226" s="28"/>
      <c r="F226" s="28"/>
      <c r="G226" s="10"/>
      <c r="H226" s="15">
        <v>37.42</v>
      </c>
      <c r="I226" s="10">
        <f t="shared" si="134"/>
        <v>0</v>
      </c>
      <c r="J226" s="5"/>
      <c r="K226" s="5"/>
      <c r="L226" s="5"/>
      <c r="M226" s="5"/>
      <c r="O226" s="11" t="s">
        <v>12</v>
      </c>
      <c r="P226" s="12"/>
      <c r="Q226" s="28"/>
      <c r="R226" s="28"/>
      <c r="S226" s="28"/>
      <c r="T226" s="10"/>
      <c r="U226" s="15">
        <v>37.42</v>
      </c>
      <c r="V226" s="10">
        <f t="shared" si="135"/>
        <v>0</v>
      </c>
      <c r="W226" s="5"/>
      <c r="X226" s="5"/>
      <c r="Y226" s="5"/>
      <c r="Z226" s="5"/>
      <c r="AB226" s="11" t="s">
        <v>12</v>
      </c>
      <c r="AC226" s="12"/>
      <c r="AD226" s="28"/>
      <c r="AE226" s="28"/>
      <c r="AF226" s="28"/>
      <c r="AG226" s="10"/>
      <c r="AH226" s="15">
        <v>37.42</v>
      </c>
      <c r="AI226" s="10">
        <f t="shared" si="136"/>
        <v>0</v>
      </c>
      <c r="AJ226" s="5"/>
      <c r="AK226" s="5"/>
      <c r="AL226" s="5"/>
      <c r="AM226" s="5"/>
      <c r="AO226" s="11" t="s">
        <v>12</v>
      </c>
      <c r="AP226" s="12"/>
      <c r="AQ226" s="28"/>
      <c r="AR226" s="28"/>
      <c r="AS226" s="28"/>
      <c r="AT226" s="10"/>
      <c r="AU226" s="15">
        <v>37.42</v>
      </c>
      <c r="AV226" s="10">
        <f t="shared" si="137"/>
        <v>0</v>
      </c>
      <c r="AW226" s="5"/>
      <c r="AX226" s="5"/>
      <c r="AY226" s="5"/>
      <c r="AZ226" s="5"/>
    </row>
    <row r="227" spans="1:52" x14ac:dyDescent="0.25">
      <c r="B227" s="11" t="s">
        <v>11</v>
      </c>
      <c r="C227" s="12"/>
      <c r="D227" s="28"/>
      <c r="E227" s="28"/>
      <c r="F227" s="28"/>
      <c r="G227" s="10">
        <v>1</v>
      </c>
      <c r="H227" s="15">
        <f>SUM(I208:I226)*0.01</f>
        <v>10.856592833333334</v>
      </c>
      <c r="I227" s="10">
        <f>SUM(G227*H227)</f>
        <v>10.856592833333334</v>
      </c>
      <c r="J227" s="5"/>
      <c r="K227" s="5"/>
      <c r="L227" s="5"/>
      <c r="M227" s="5"/>
      <c r="O227" s="11" t="s">
        <v>11</v>
      </c>
      <c r="P227" s="12"/>
      <c r="Q227" s="28"/>
      <c r="R227" s="28"/>
      <c r="S227" s="28"/>
      <c r="T227" s="10">
        <v>1</v>
      </c>
      <c r="U227" s="15">
        <f>SUM(V208:V226)*0.01</f>
        <v>10.856592833333334</v>
      </c>
      <c r="V227" s="10">
        <f>SUM(T227*U227)</f>
        <v>10.856592833333334</v>
      </c>
      <c r="W227" s="5"/>
      <c r="X227" s="5"/>
      <c r="Y227" s="5"/>
      <c r="Z227" s="5"/>
      <c r="AB227" s="11" t="s">
        <v>11</v>
      </c>
      <c r="AC227" s="12"/>
      <c r="AD227" s="28"/>
      <c r="AE227" s="28"/>
      <c r="AF227" s="28"/>
      <c r="AG227" s="10">
        <v>1</v>
      </c>
      <c r="AH227" s="15">
        <f>SUM(AI208:AI226)*0.01</f>
        <v>11.157430833333333</v>
      </c>
      <c r="AI227" s="10">
        <f>SUM(AG227*AH227)</f>
        <v>11.157430833333333</v>
      </c>
      <c r="AJ227" s="5"/>
      <c r="AK227" s="5"/>
      <c r="AL227" s="5"/>
      <c r="AM227" s="5"/>
      <c r="AO227" s="11" t="s">
        <v>11</v>
      </c>
      <c r="AP227" s="12"/>
      <c r="AQ227" s="28"/>
      <c r="AR227" s="28"/>
      <c r="AS227" s="28"/>
      <c r="AT227" s="10">
        <v>1</v>
      </c>
      <c r="AU227" s="15">
        <f>SUM(AV208:AV226)*0.01</f>
        <v>10.626661654761905</v>
      </c>
      <c r="AV227" s="10">
        <f>SUM(AT227*AU227)</f>
        <v>10.626661654761905</v>
      </c>
      <c r="AW227" s="5"/>
      <c r="AX227" s="5"/>
      <c r="AY227" s="5"/>
      <c r="AZ227" s="5"/>
    </row>
    <row r="228" spans="1:52" s="2" customFormat="1" x14ac:dyDescent="0.25">
      <c r="B228" s="8" t="s">
        <v>10</v>
      </c>
      <c r="D228" s="27"/>
      <c r="E228" s="27"/>
      <c r="F228" s="27"/>
      <c r="G228" s="6">
        <f>SUM(G222:G225)</f>
        <v>11.563333333333333</v>
      </c>
      <c r="H228" s="14"/>
      <c r="I228" s="6">
        <f>SUM(I208:I227)</f>
        <v>1096.5158761666667</v>
      </c>
      <c r="J228" s="6">
        <f>SUM(I228)*I206</f>
        <v>1096.5158761666667</v>
      </c>
      <c r="K228" s="6">
        <f>SUM(K222:K227)</f>
        <v>4.3133333333333335</v>
      </c>
      <c r="L228" s="6">
        <f>SUM(L222:L227)</f>
        <v>3.25</v>
      </c>
      <c r="M228" s="6">
        <f>SUM(M222:M227)</f>
        <v>4</v>
      </c>
      <c r="O228" s="8" t="s">
        <v>10</v>
      </c>
      <c r="Q228" s="27"/>
      <c r="R228" s="27"/>
      <c r="S228" s="27"/>
      <c r="T228" s="6">
        <f>SUM(T222:T225)</f>
        <v>11.563333333333333</v>
      </c>
      <c r="U228" s="14"/>
      <c r="V228" s="6">
        <f>SUM(V208:V227)</f>
        <v>1096.5158761666667</v>
      </c>
      <c r="W228" s="6">
        <f>SUM(V228)*V206</f>
        <v>1096.5158761666667</v>
      </c>
      <c r="X228" s="6"/>
      <c r="Y228" s="6"/>
      <c r="Z228" s="6"/>
      <c r="AB228" s="8" t="s">
        <v>10</v>
      </c>
      <c r="AD228" s="27"/>
      <c r="AE228" s="27"/>
      <c r="AF228" s="27"/>
      <c r="AG228" s="6">
        <f>SUM(AG222:AG225)</f>
        <v>11.963333333333335</v>
      </c>
      <c r="AH228" s="14"/>
      <c r="AI228" s="6">
        <f>SUM(AI208:AI227)</f>
        <v>1126.9005141666667</v>
      </c>
      <c r="AJ228" s="6">
        <f>SUM(AI228)*AI206</f>
        <v>1126.9005141666667</v>
      </c>
      <c r="AK228" s="6"/>
      <c r="AL228" s="6"/>
      <c r="AM228" s="6"/>
      <c r="AO228" s="8" t="s">
        <v>10</v>
      </c>
      <c r="AQ228" s="27"/>
      <c r="AR228" s="27"/>
      <c r="AS228" s="27"/>
      <c r="AT228" s="6">
        <f>SUM(AT222:AT225)</f>
        <v>12.134761904761906</v>
      </c>
      <c r="AU228" s="14"/>
      <c r="AV228" s="6">
        <f>SUM(AV208:AV227)</f>
        <v>1073.2928271309524</v>
      </c>
      <c r="AW228" s="6">
        <f>SUM(AV228)*AV206</f>
        <v>1073.2928271309524</v>
      </c>
      <c r="AX228" s="6"/>
      <c r="AY228" s="6"/>
      <c r="AZ228" s="6"/>
    </row>
    <row r="229" spans="1:52" ht="15.6" x14ac:dyDescent="0.3">
      <c r="A229" s="3" t="s">
        <v>9</v>
      </c>
      <c r="B229" s="86" t="s">
        <v>326</v>
      </c>
      <c r="C229" s="12" t="s">
        <v>865</v>
      </c>
      <c r="D229" s="26">
        <v>1.86</v>
      </c>
      <c r="E229" s="26">
        <v>2.2999999999999998</v>
      </c>
      <c r="F229" s="68">
        <v>0.125</v>
      </c>
      <c r="G229" s="5"/>
      <c r="H229" s="13" t="s">
        <v>22</v>
      </c>
      <c r="I229" s="24">
        <v>1</v>
      </c>
      <c r="J229" s="5"/>
      <c r="K229" s="5"/>
      <c r="L229" s="5"/>
      <c r="M229" s="5"/>
      <c r="N229" s="3" t="s">
        <v>9</v>
      </c>
      <c r="O229" s="86" t="s">
        <v>326</v>
      </c>
      <c r="P229" s="12" t="s">
        <v>865</v>
      </c>
      <c r="Q229" s="26">
        <v>1.86</v>
      </c>
      <c r="R229" s="26">
        <v>2.2999999999999998</v>
      </c>
      <c r="S229" s="68">
        <v>0.125</v>
      </c>
      <c r="T229" s="5"/>
      <c r="U229" s="13" t="s">
        <v>22</v>
      </c>
      <c r="V229" s="24">
        <v>1</v>
      </c>
      <c r="W229" s="5"/>
      <c r="X229" s="5"/>
      <c r="Y229" s="5"/>
      <c r="Z229" s="5"/>
      <c r="AA229" s="3" t="s">
        <v>9</v>
      </c>
      <c r="AB229" s="86" t="s">
        <v>326</v>
      </c>
      <c r="AC229" s="12" t="s">
        <v>865</v>
      </c>
      <c r="AD229" s="26">
        <v>1.86</v>
      </c>
      <c r="AE229" s="26">
        <v>2.2999999999999998</v>
      </c>
      <c r="AF229" s="68">
        <v>0.125</v>
      </c>
      <c r="AG229" s="5"/>
      <c r="AH229" s="13" t="s">
        <v>22</v>
      </c>
      <c r="AI229" s="24">
        <v>1</v>
      </c>
      <c r="AJ229" s="5"/>
      <c r="AK229" s="5"/>
      <c r="AL229" s="5"/>
      <c r="AM229" s="5"/>
      <c r="AN229" s="3" t="s">
        <v>9</v>
      </c>
      <c r="AO229" s="86" t="s">
        <v>326</v>
      </c>
      <c r="AP229" s="12" t="s">
        <v>865</v>
      </c>
      <c r="AQ229" s="26">
        <v>1.86</v>
      </c>
      <c r="AR229" s="26">
        <v>2.2999999999999998</v>
      </c>
      <c r="AS229" s="68">
        <v>0.125</v>
      </c>
      <c r="AT229" s="5"/>
      <c r="AU229" s="13" t="s">
        <v>22</v>
      </c>
      <c r="AV229" s="24">
        <v>1</v>
      </c>
      <c r="AW229" s="5"/>
      <c r="AX229" s="5"/>
      <c r="AY229" s="5"/>
      <c r="AZ229" s="5"/>
    </row>
    <row r="230" spans="1:52" s="2" customFormat="1" x14ac:dyDescent="0.25">
      <c r="A230" s="66"/>
      <c r="B230" s="8" t="s">
        <v>3</v>
      </c>
      <c r="C230" s="2" t="s">
        <v>4</v>
      </c>
      <c r="D230" s="27" t="s">
        <v>5</v>
      </c>
      <c r="E230" s="27" t="s">
        <v>5</v>
      </c>
      <c r="F230" s="27" t="s">
        <v>23</v>
      </c>
      <c r="G230" s="6" t="s">
        <v>6</v>
      </c>
      <c r="H230" s="14" t="s">
        <v>7</v>
      </c>
      <c r="I230" s="6" t="s">
        <v>8</v>
      </c>
      <c r="J230" s="6"/>
      <c r="K230" s="6" t="s">
        <v>18</v>
      </c>
      <c r="L230" s="6" t="s">
        <v>19</v>
      </c>
      <c r="M230" s="6" t="s">
        <v>20</v>
      </c>
      <c r="N230" s="66"/>
      <c r="O230" s="8" t="s">
        <v>3</v>
      </c>
      <c r="P230" s="2" t="s">
        <v>4</v>
      </c>
      <c r="Q230" s="27" t="s">
        <v>5</v>
      </c>
      <c r="R230" s="27" t="s">
        <v>5</v>
      </c>
      <c r="S230" s="27" t="s">
        <v>23</v>
      </c>
      <c r="T230" s="6" t="s">
        <v>6</v>
      </c>
      <c r="U230" s="14" t="s">
        <v>7</v>
      </c>
      <c r="V230" s="6" t="s">
        <v>8</v>
      </c>
      <c r="W230" s="6"/>
      <c r="X230" s="6" t="s">
        <v>18</v>
      </c>
      <c r="Y230" s="6" t="s">
        <v>19</v>
      </c>
      <c r="Z230" s="6" t="s">
        <v>20</v>
      </c>
      <c r="AA230" s="66"/>
      <c r="AB230" s="8" t="s">
        <v>3</v>
      </c>
      <c r="AC230" s="2" t="s">
        <v>4</v>
      </c>
      <c r="AD230" s="27" t="s">
        <v>5</v>
      </c>
      <c r="AE230" s="27" t="s">
        <v>5</v>
      </c>
      <c r="AF230" s="27" t="s">
        <v>23</v>
      </c>
      <c r="AG230" s="6" t="s">
        <v>6</v>
      </c>
      <c r="AH230" s="14" t="s">
        <v>7</v>
      </c>
      <c r="AI230" s="6" t="s">
        <v>8</v>
      </c>
      <c r="AJ230" s="6"/>
      <c r="AK230" s="6" t="s">
        <v>18</v>
      </c>
      <c r="AL230" s="6" t="s">
        <v>19</v>
      </c>
      <c r="AM230" s="6" t="s">
        <v>20</v>
      </c>
      <c r="AN230" s="66"/>
      <c r="AO230" s="8" t="s">
        <v>3</v>
      </c>
      <c r="AP230" s="2" t="s">
        <v>4</v>
      </c>
      <c r="AQ230" s="27" t="s">
        <v>5</v>
      </c>
      <c r="AR230" s="27" t="s">
        <v>5</v>
      </c>
      <c r="AS230" s="27" t="s">
        <v>23</v>
      </c>
      <c r="AT230" s="6" t="s">
        <v>6</v>
      </c>
      <c r="AU230" s="14" t="s">
        <v>7</v>
      </c>
      <c r="AV230" s="6" t="s">
        <v>8</v>
      </c>
      <c r="AW230" s="6"/>
      <c r="AX230" s="6" t="s">
        <v>18</v>
      </c>
      <c r="AY230" s="6" t="s">
        <v>19</v>
      </c>
      <c r="AZ230" s="6" t="s">
        <v>20</v>
      </c>
    </row>
    <row r="231" spans="1:52" x14ac:dyDescent="0.25">
      <c r="A231" s="30" t="s">
        <v>24</v>
      </c>
      <c r="B231" s="11" t="s">
        <v>63</v>
      </c>
      <c r="C231" s="12" t="s">
        <v>246</v>
      </c>
      <c r="D231" s="28">
        <v>0.15</v>
      </c>
      <c r="E231" s="28">
        <v>0.05</v>
      </c>
      <c r="F231" s="28">
        <f t="shared" ref="F231:F233" si="138">SUM(D231*E231)</f>
        <v>7.4999999999999997E-3</v>
      </c>
      <c r="G231" s="10">
        <f>SUM(D229+E229+E229+0.4)</f>
        <v>6.86</v>
      </c>
      <c r="H231" s="15">
        <v>5398</v>
      </c>
      <c r="I231" s="10">
        <f t="shared" ref="I231:I233" si="139">SUM(F231*G231)*H231</f>
        <v>277.72710000000001</v>
      </c>
      <c r="J231" s="5"/>
      <c r="K231" s="5"/>
      <c r="L231" s="5"/>
      <c r="M231" s="5"/>
      <c r="N231" s="30" t="s">
        <v>24</v>
      </c>
      <c r="O231" s="11" t="s">
        <v>63</v>
      </c>
      <c r="P231" s="12" t="s">
        <v>246</v>
      </c>
      <c r="Q231" s="28">
        <v>0.15</v>
      </c>
      <c r="R231" s="235">
        <v>3.7999999999999999E-2</v>
      </c>
      <c r="S231" s="28">
        <f t="shared" ref="S231" si="140">SUM(Q231*R231)</f>
        <v>5.6999999999999993E-3</v>
      </c>
      <c r="T231" s="10">
        <f>SUM(Q229+R229+R229+0.4)</f>
        <v>6.86</v>
      </c>
      <c r="U231" s="236">
        <v>5306</v>
      </c>
      <c r="V231" s="10">
        <f t="shared" ref="V231:V233" si="141">SUM(S231*T231)*U231</f>
        <v>207.475212</v>
      </c>
      <c r="W231" s="5"/>
      <c r="X231" s="5"/>
      <c r="Y231" s="5"/>
      <c r="Z231" s="5"/>
      <c r="AA231" s="30" t="s">
        <v>24</v>
      </c>
      <c r="AB231" s="11" t="s">
        <v>63</v>
      </c>
      <c r="AC231" s="12" t="s">
        <v>246</v>
      </c>
      <c r="AD231" s="28">
        <v>0.15</v>
      </c>
      <c r="AE231" s="235">
        <v>3.7999999999999999E-2</v>
      </c>
      <c r="AF231" s="28">
        <f t="shared" ref="AF231:AF233" si="142">SUM(AD231*AE231)</f>
        <v>5.6999999999999993E-3</v>
      </c>
      <c r="AG231" s="10">
        <f>SUM(AD229+AE229+AE229+0.4)</f>
        <v>6.86</v>
      </c>
      <c r="AH231" s="236">
        <v>5306</v>
      </c>
      <c r="AI231" s="10">
        <f t="shared" ref="AI231:AI233" si="143">SUM(AF231*AG231)*AH231</f>
        <v>207.475212</v>
      </c>
      <c r="AJ231" s="5"/>
      <c r="AK231" s="5"/>
      <c r="AL231" s="5"/>
      <c r="AM231" s="5"/>
      <c r="AN231" s="30" t="s">
        <v>24</v>
      </c>
      <c r="AO231" s="11" t="s">
        <v>63</v>
      </c>
      <c r="AP231" s="234" t="s">
        <v>1648</v>
      </c>
      <c r="AQ231" s="28">
        <v>0.15</v>
      </c>
      <c r="AR231" s="28">
        <v>3.7999999999999999E-2</v>
      </c>
      <c r="AS231" s="28">
        <f t="shared" ref="AS231:AS232" si="144">SUM(AQ231*AR231)</f>
        <v>5.6999999999999993E-3</v>
      </c>
      <c r="AT231" s="10">
        <f>SUM(AQ229+AR229+AR229+0.4)</f>
        <v>6.86</v>
      </c>
      <c r="AU231" s="236">
        <v>3828</v>
      </c>
      <c r="AV231" s="10">
        <f t="shared" ref="AV231:AV233" si="145">SUM(AS231*AT231)*AU231</f>
        <v>149.682456</v>
      </c>
      <c r="AW231" s="5"/>
      <c r="AX231" s="5"/>
      <c r="AY231" s="5"/>
      <c r="AZ231" s="5"/>
    </row>
    <row r="232" spans="1:52" x14ac:dyDescent="0.25">
      <c r="A232" s="30" t="s">
        <v>24</v>
      </c>
      <c r="B232" s="11" t="s">
        <v>245</v>
      </c>
      <c r="C232" s="12" t="s">
        <v>246</v>
      </c>
      <c r="D232" s="28">
        <v>0.05</v>
      </c>
      <c r="E232" s="28">
        <v>2.5000000000000001E-2</v>
      </c>
      <c r="F232" s="28">
        <f t="shared" si="138"/>
        <v>1.2500000000000002E-3</v>
      </c>
      <c r="G232" s="10">
        <f>SUM(G231)</f>
        <v>6.86</v>
      </c>
      <c r="H232" s="15">
        <v>4566</v>
      </c>
      <c r="I232" s="10">
        <f t="shared" si="139"/>
        <v>39.153450000000014</v>
      </c>
      <c r="J232" s="5"/>
      <c r="K232" s="5"/>
      <c r="L232" s="5"/>
      <c r="M232" s="5"/>
      <c r="N232" s="30" t="s">
        <v>24</v>
      </c>
      <c r="O232" s="11" t="s">
        <v>245</v>
      </c>
      <c r="P232" s="12" t="s">
        <v>246</v>
      </c>
      <c r="Q232" s="28">
        <v>0.05</v>
      </c>
      <c r="R232" s="28">
        <v>2.5000000000000001E-2</v>
      </c>
      <c r="S232" s="28">
        <f t="shared" ref="S232:S233" si="146">SUM(Q232*R232)</f>
        <v>1.2500000000000002E-3</v>
      </c>
      <c r="T232" s="10">
        <f>SUM(T231)</f>
        <v>6.86</v>
      </c>
      <c r="U232" s="15">
        <v>4566</v>
      </c>
      <c r="V232" s="10">
        <f t="shared" si="141"/>
        <v>39.153450000000014</v>
      </c>
      <c r="W232" s="5"/>
      <c r="X232" s="5"/>
      <c r="Y232" s="5"/>
      <c r="Z232" s="5"/>
      <c r="AA232" s="30" t="s">
        <v>24</v>
      </c>
      <c r="AB232" s="11" t="s">
        <v>245</v>
      </c>
      <c r="AC232" s="12" t="s">
        <v>246</v>
      </c>
      <c r="AD232" s="28">
        <v>0.05</v>
      </c>
      <c r="AE232" s="28">
        <v>2.5000000000000001E-2</v>
      </c>
      <c r="AF232" s="28">
        <f t="shared" si="142"/>
        <v>1.2500000000000002E-3</v>
      </c>
      <c r="AG232" s="10">
        <f>SUM(AG231)</f>
        <v>6.86</v>
      </c>
      <c r="AH232" s="15">
        <v>4566</v>
      </c>
      <c r="AI232" s="10">
        <f t="shared" si="143"/>
        <v>39.153450000000014</v>
      </c>
      <c r="AJ232" s="5"/>
      <c r="AK232" s="5"/>
      <c r="AL232" s="5"/>
      <c r="AM232" s="5"/>
      <c r="AN232" s="30" t="s">
        <v>24</v>
      </c>
      <c r="AO232" s="11" t="s">
        <v>245</v>
      </c>
      <c r="AP232" s="234" t="s">
        <v>1648</v>
      </c>
      <c r="AQ232" s="28">
        <v>0.05</v>
      </c>
      <c r="AR232" s="28">
        <v>2.5000000000000001E-2</v>
      </c>
      <c r="AS232" s="28">
        <f t="shared" si="144"/>
        <v>1.2500000000000002E-3</v>
      </c>
      <c r="AT232" s="10">
        <f>SUM(AT231)</f>
        <v>6.86</v>
      </c>
      <c r="AU232" s="236">
        <v>3709</v>
      </c>
      <c r="AV232" s="10">
        <f t="shared" si="145"/>
        <v>31.80467500000001</v>
      </c>
      <c r="AW232" s="5"/>
      <c r="AX232" s="5"/>
      <c r="AY232" s="5"/>
      <c r="AZ232" s="5"/>
    </row>
    <row r="233" spans="1:52" x14ac:dyDescent="0.25">
      <c r="A233" s="30" t="s">
        <v>24</v>
      </c>
      <c r="B233" s="11"/>
      <c r="C233" s="12"/>
      <c r="D233" s="28"/>
      <c r="E233" s="28"/>
      <c r="F233" s="28">
        <f t="shared" si="138"/>
        <v>0</v>
      </c>
      <c r="G233" s="10"/>
      <c r="H233" s="15"/>
      <c r="I233" s="10">
        <f t="shared" si="139"/>
        <v>0</v>
      </c>
      <c r="J233" s="5"/>
      <c r="K233" s="5"/>
      <c r="L233" s="5"/>
      <c r="M233" s="5"/>
      <c r="N233" s="30" t="s">
        <v>24</v>
      </c>
      <c r="O233" s="11"/>
      <c r="P233" s="12"/>
      <c r="Q233" s="28"/>
      <c r="R233" s="28"/>
      <c r="S233" s="28">
        <f t="shared" si="146"/>
        <v>0</v>
      </c>
      <c r="T233" s="10"/>
      <c r="U233" s="15"/>
      <c r="V233" s="10">
        <f t="shared" si="141"/>
        <v>0</v>
      </c>
      <c r="W233" s="5"/>
      <c r="X233" s="5"/>
      <c r="Y233" s="5"/>
      <c r="Z233" s="5"/>
      <c r="AA233" s="30" t="s">
        <v>24</v>
      </c>
      <c r="AB233" s="11"/>
      <c r="AC233" s="12"/>
      <c r="AD233" s="28"/>
      <c r="AE233" s="28"/>
      <c r="AF233" s="28">
        <f t="shared" si="142"/>
        <v>0</v>
      </c>
      <c r="AG233" s="10"/>
      <c r="AH233" s="15"/>
      <c r="AI233" s="10">
        <f t="shared" si="143"/>
        <v>0</v>
      </c>
      <c r="AJ233" s="5"/>
      <c r="AK233" s="5"/>
      <c r="AL233" s="5"/>
      <c r="AM233" s="5"/>
      <c r="AN233" s="30" t="s">
        <v>24</v>
      </c>
      <c r="AO233" s="11"/>
      <c r="AP233" s="12"/>
      <c r="AQ233" s="28"/>
      <c r="AR233" s="28"/>
      <c r="AS233" s="28">
        <f t="shared" ref="AS233" si="147">SUM(AQ233*AR233)</f>
        <v>0</v>
      </c>
      <c r="AT233" s="10"/>
      <c r="AU233" s="15"/>
      <c r="AV233" s="10">
        <f t="shared" si="145"/>
        <v>0</v>
      </c>
      <c r="AW233" s="5"/>
      <c r="AX233" s="5"/>
      <c r="AY233" s="5"/>
      <c r="AZ233" s="5"/>
    </row>
    <row r="234" spans="1:52" x14ac:dyDescent="0.25">
      <c r="A234" s="95"/>
      <c r="B234" s="11" t="s">
        <v>862</v>
      </c>
      <c r="C234" s="12"/>
      <c r="D234" s="28"/>
      <c r="E234" s="28"/>
      <c r="F234" s="28"/>
      <c r="G234" s="10">
        <v>6</v>
      </c>
      <c r="H234" s="15">
        <v>2.5</v>
      </c>
      <c r="I234" s="10">
        <f t="shared" ref="I234:I249" si="148">SUM(G234*H234)</f>
        <v>15</v>
      </c>
      <c r="J234" s="5"/>
      <c r="K234" s="5"/>
      <c r="L234" s="5"/>
      <c r="M234" s="5"/>
      <c r="N234" s="95"/>
      <c r="O234" s="11" t="s">
        <v>862</v>
      </c>
      <c r="P234" s="12"/>
      <c r="Q234" s="28"/>
      <c r="R234" s="28"/>
      <c r="S234" s="28"/>
      <c r="T234" s="10">
        <v>6</v>
      </c>
      <c r="U234" s="15">
        <v>2.5</v>
      </c>
      <c r="V234" s="10">
        <f t="shared" ref="V234:V249" si="149">SUM(T234*U234)</f>
        <v>15</v>
      </c>
      <c r="W234" s="5"/>
      <c r="X234" s="5"/>
      <c r="Y234" s="5"/>
      <c r="Z234" s="5"/>
      <c r="AA234" s="95"/>
      <c r="AB234" s="11" t="s">
        <v>862</v>
      </c>
      <c r="AC234" s="12"/>
      <c r="AD234" s="28"/>
      <c r="AE234" s="28"/>
      <c r="AF234" s="28"/>
      <c r="AG234" s="10">
        <v>6</v>
      </c>
      <c r="AH234" s="15">
        <v>2.5</v>
      </c>
      <c r="AI234" s="10">
        <f t="shared" ref="AI234:AI249" si="150">SUM(AG234*AH234)</f>
        <v>15</v>
      </c>
      <c r="AJ234" s="5"/>
      <c r="AK234" s="5"/>
      <c r="AL234" s="5"/>
      <c r="AM234" s="5"/>
      <c r="AN234" s="95"/>
      <c r="AO234" s="11" t="s">
        <v>862</v>
      </c>
      <c r="AP234" s="12"/>
      <c r="AQ234" s="28"/>
      <c r="AR234" s="28"/>
      <c r="AS234" s="28"/>
      <c r="AT234" s="10">
        <v>6</v>
      </c>
      <c r="AU234" s="15">
        <v>2.5</v>
      </c>
      <c r="AV234" s="10">
        <f t="shared" ref="AV234:AV249" si="151">SUM(AT234*AU234)</f>
        <v>15</v>
      </c>
      <c r="AW234" s="5"/>
      <c r="AX234" s="5"/>
      <c r="AY234" s="5"/>
      <c r="AZ234" s="5"/>
    </row>
    <row r="235" spans="1:52" x14ac:dyDescent="0.25">
      <c r="B235" s="11" t="s">
        <v>27</v>
      </c>
      <c r="C235" s="12"/>
      <c r="D235" s="28"/>
      <c r="E235" s="28"/>
      <c r="F235" s="28"/>
      <c r="G235" s="10">
        <f>SUM(G231)</f>
        <v>6.86</v>
      </c>
      <c r="H235" s="15">
        <f>SUM(D231+D231+E231+E231+D232+D232+E232+E232)*3</f>
        <v>1.65</v>
      </c>
      <c r="I235" s="10">
        <f t="shared" si="148"/>
        <v>11.318999999999999</v>
      </c>
      <c r="J235" s="5"/>
      <c r="K235" s="5"/>
      <c r="L235" s="5"/>
      <c r="M235" s="5"/>
      <c r="O235" s="11" t="s">
        <v>27</v>
      </c>
      <c r="P235" s="12"/>
      <c r="Q235" s="28"/>
      <c r="R235" s="28"/>
      <c r="S235" s="28"/>
      <c r="T235" s="10">
        <f>SUM(T231)</f>
        <v>6.86</v>
      </c>
      <c r="U235" s="15">
        <f>SUM(Q231+Q231+R231+R231+Q232+Q232+R232+R232)*3</f>
        <v>1.5779999999999998</v>
      </c>
      <c r="V235" s="10">
        <f t="shared" si="149"/>
        <v>10.82508</v>
      </c>
      <c r="W235" s="5"/>
      <c r="X235" s="5"/>
      <c r="Y235" s="5"/>
      <c r="Z235" s="5"/>
      <c r="AB235" s="11" t="s">
        <v>27</v>
      </c>
      <c r="AC235" s="334" t="s">
        <v>1621</v>
      </c>
      <c r="AD235" s="335"/>
      <c r="AE235" s="335"/>
      <c r="AF235" s="335"/>
      <c r="AG235" s="171">
        <f>SUM(AG232)</f>
        <v>6.86</v>
      </c>
      <c r="AH235" s="171">
        <f>SUM(AD231+AD231+AE231+AE231+AD232+AD232+AE232+AE232)*6</f>
        <v>3.1559999999999997</v>
      </c>
      <c r="AI235" s="10">
        <f t="shared" si="150"/>
        <v>21.65016</v>
      </c>
      <c r="AJ235" s="5"/>
      <c r="AK235" s="5"/>
      <c r="AL235" s="5"/>
      <c r="AM235" s="5"/>
      <c r="AO235" s="11" t="s">
        <v>27</v>
      </c>
      <c r="AP235" s="334" t="s">
        <v>1649</v>
      </c>
      <c r="AQ235" s="335"/>
      <c r="AR235" s="335"/>
      <c r="AS235" s="335"/>
      <c r="AT235" s="171">
        <f>SUM(AT232)</f>
        <v>6.86</v>
      </c>
      <c r="AU235" s="171">
        <f>SUM(AQ231+AQ231+AR231+AR231+AQ232+AQ232+AR232+AR232)*7</f>
        <v>3.6819999999999995</v>
      </c>
      <c r="AV235" s="10">
        <f t="shared" si="151"/>
        <v>25.258519999999997</v>
      </c>
      <c r="AW235" s="5"/>
      <c r="AX235" s="5"/>
      <c r="AY235" s="5"/>
      <c r="AZ235" s="5"/>
    </row>
    <row r="236" spans="1:52" x14ac:dyDescent="0.25">
      <c r="B236" s="11" t="s">
        <v>13</v>
      </c>
      <c r="C236" s="12" t="s">
        <v>14</v>
      </c>
      <c r="D236" s="28" t="s">
        <v>29</v>
      </c>
      <c r="E236" s="28"/>
      <c r="F236" s="28">
        <f>SUM(G231:G233)</f>
        <v>13.72</v>
      </c>
      <c r="G236" s="34">
        <f>SUM(F236)/15</f>
        <v>0.91466666666666674</v>
      </c>
      <c r="H236" s="23"/>
      <c r="I236" s="10">
        <f t="shared" si="148"/>
        <v>0</v>
      </c>
      <c r="J236" s="5"/>
      <c r="K236" s="5"/>
      <c r="L236" s="5"/>
      <c r="M236" s="5"/>
      <c r="O236" s="11" t="s">
        <v>13</v>
      </c>
      <c r="P236" s="12" t="s">
        <v>14</v>
      </c>
      <c r="Q236" s="28" t="s">
        <v>29</v>
      </c>
      <c r="R236" s="28"/>
      <c r="S236" s="28">
        <f>SUM(T231:T233)</f>
        <v>13.72</v>
      </c>
      <c r="T236" s="34">
        <f>SUM(S236)/15</f>
        <v>0.91466666666666674</v>
      </c>
      <c r="U236" s="23"/>
      <c r="V236" s="10">
        <f t="shared" si="149"/>
        <v>0</v>
      </c>
      <c r="W236" s="5"/>
      <c r="X236" s="5"/>
      <c r="Y236" s="5"/>
      <c r="Z236" s="5"/>
      <c r="AB236" s="11" t="s">
        <v>13</v>
      </c>
      <c r="AC236" s="12" t="s">
        <v>14</v>
      </c>
      <c r="AD236" s="28" t="s">
        <v>29</v>
      </c>
      <c r="AE236" s="28"/>
      <c r="AF236" s="28">
        <f>SUM(AG231:AG233)</f>
        <v>13.72</v>
      </c>
      <c r="AG236" s="34">
        <f>SUM(AF236)/15</f>
        <v>0.91466666666666674</v>
      </c>
      <c r="AH236" s="23"/>
      <c r="AI236" s="10">
        <f t="shared" si="150"/>
        <v>0</v>
      </c>
      <c r="AJ236" s="5"/>
      <c r="AK236" s="5"/>
      <c r="AL236" s="5"/>
      <c r="AM236" s="5"/>
      <c r="AO236" s="11" t="s">
        <v>13</v>
      </c>
      <c r="AP236" s="12" t="s">
        <v>14</v>
      </c>
      <c r="AQ236" s="28" t="s">
        <v>29</v>
      </c>
      <c r="AR236" s="28"/>
      <c r="AS236" s="28">
        <f>SUM(AT231:AT233)</f>
        <v>13.72</v>
      </c>
      <c r="AT236" s="34">
        <f>SUM(AS236)/15</f>
        <v>0.91466666666666674</v>
      </c>
      <c r="AU236" s="23"/>
      <c r="AV236" s="10">
        <f t="shared" si="151"/>
        <v>0</v>
      </c>
      <c r="AW236" s="5"/>
      <c r="AX236" s="5"/>
      <c r="AY236" s="5"/>
      <c r="AZ236" s="5"/>
    </row>
    <row r="237" spans="1:52" x14ac:dyDescent="0.25">
      <c r="B237" s="11" t="s">
        <v>13</v>
      </c>
      <c r="C237" s="12" t="s">
        <v>14</v>
      </c>
      <c r="D237" s="28" t="s">
        <v>60</v>
      </c>
      <c r="E237" s="28"/>
      <c r="F237" s="69">
        <v>2</v>
      </c>
      <c r="G237" s="34">
        <f>SUM(F237)*0.25</f>
        <v>0.5</v>
      </c>
      <c r="H237" s="23"/>
      <c r="I237" s="10">
        <f t="shared" si="148"/>
        <v>0</v>
      </c>
      <c r="J237" s="5"/>
      <c r="K237" s="5"/>
      <c r="L237" s="5"/>
      <c r="M237" s="5"/>
      <c r="O237" s="11" t="s">
        <v>13</v>
      </c>
      <c r="P237" s="12" t="s">
        <v>14</v>
      </c>
      <c r="Q237" s="28" t="s">
        <v>60</v>
      </c>
      <c r="R237" s="28"/>
      <c r="S237" s="69">
        <v>2</v>
      </c>
      <c r="T237" s="34">
        <f>SUM(S237)*0.25</f>
        <v>0.5</v>
      </c>
      <c r="U237" s="23"/>
      <c r="V237" s="10">
        <f t="shared" si="149"/>
        <v>0</v>
      </c>
      <c r="W237" s="5"/>
      <c r="X237" s="5"/>
      <c r="Y237" s="5"/>
      <c r="Z237" s="5"/>
      <c r="AB237" s="11" t="s">
        <v>13</v>
      </c>
      <c r="AC237" s="12" t="s">
        <v>14</v>
      </c>
      <c r="AD237" s="28" t="s">
        <v>60</v>
      </c>
      <c r="AE237" s="28"/>
      <c r="AF237" s="69">
        <v>2</v>
      </c>
      <c r="AG237" s="34">
        <f>SUM(AF237)*0.25</f>
        <v>0.5</v>
      </c>
      <c r="AH237" s="23"/>
      <c r="AI237" s="10">
        <f t="shared" si="150"/>
        <v>0</v>
      </c>
      <c r="AJ237" s="5"/>
      <c r="AK237" s="5"/>
      <c r="AL237" s="5"/>
      <c r="AM237" s="5"/>
      <c r="AO237" s="11" t="s">
        <v>13</v>
      </c>
      <c r="AP237" s="12" t="s">
        <v>14</v>
      </c>
      <c r="AQ237" s="28" t="s">
        <v>60</v>
      </c>
      <c r="AR237" s="28"/>
      <c r="AS237" s="69">
        <v>2</v>
      </c>
      <c r="AT237" s="34">
        <f>SUM(AS237)*0.25</f>
        <v>0.5</v>
      </c>
      <c r="AU237" s="23"/>
      <c r="AV237" s="10">
        <f t="shared" si="151"/>
        <v>0</v>
      </c>
      <c r="AW237" s="5"/>
      <c r="AX237" s="5"/>
      <c r="AY237" s="5"/>
      <c r="AZ237" s="5"/>
    </row>
    <row r="238" spans="1:52" x14ac:dyDescent="0.25">
      <c r="B238" s="11" t="s">
        <v>13</v>
      </c>
      <c r="C238" s="12" t="s">
        <v>14</v>
      </c>
      <c r="D238" s="28" t="s">
        <v>248</v>
      </c>
      <c r="E238" s="28"/>
      <c r="F238" s="69"/>
      <c r="G238" s="34">
        <v>0.5</v>
      </c>
      <c r="H238" s="23"/>
      <c r="I238" s="10">
        <f t="shared" si="148"/>
        <v>0</v>
      </c>
      <c r="J238" s="5"/>
      <c r="K238" s="5"/>
      <c r="L238" s="5"/>
      <c r="M238" s="5"/>
      <c r="O238" s="11" t="s">
        <v>13</v>
      </c>
      <c r="P238" s="12" t="s">
        <v>14</v>
      </c>
      <c r="Q238" s="28" t="s">
        <v>248</v>
      </c>
      <c r="R238" s="28"/>
      <c r="S238" s="69"/>
      <c r="T238" s="34">
        <v>0.5</v>
      </c>
      <c r="U238" s="23"/>
      <c r="V238" s="10">
        <f t="shared" si="149"/>
        <v>0</v>
      </c>
      <c r="W238" s="5"/>
      <c r="X238" s="5"/>
      <c r="Y238" s="5"/>
      <c r="Z238" s="5"/>
      <c r="AB238" s="11" t="s">
        <v>13</v>
      </c>
      <c r="AC238" s="12" t="s">
        <v>14</v>
      </c>
      <c r="AD238" s="28" t="s">
        <v>248</v>
      </c>
      <c r="AE238" s="28"/>
      <c r="AF238" s="69"/>
      <c r="AG238" s="34">
        <v>0.5</v>
      </c>
      <c r="AH238" s="23"/>
      <c r="AI238" s="10">
        <f t="shared" si="150"/>
        <v>0</v>
      </c>
      <c r="AJ238" s="5"/>
      <c r="AK238" s="5"/>
      <c r="AL238" s="5"/>
      <c r="AM238" s="5"/>
      <c r="AO238" s="11" t="s">
        <v>13</v>
      </c>
      <c r="AP238" s="12" t="s">
        <v>14</v>
      </c>
      <c r="AQ238" s="28" t="s">
        <v>248</v>
      </c>
      <c r="AR238" s="28"/>
      <c r="AS238" s="69"/>
      <c r="AT238" s="34">
        <v>0.5</v>
      </c>
      <c r="AU238" s="23"/>
      <c r="AV238" s="10">
        <f t="shared" si="151"/>
        <v>0</v>
      </c>
      <c r="AW238" s="5"/>
      <c r="AX238" s="5"/>
      <c r="AY238" s="5"/>
      <c r="AZ238" s="5"/>
    </row>
    <row r="239" spans="1:52" x14ac:dyDescent="0.25">
      <c r="B239" s="11" t="s">
        <v>13</v>
      </c>
      <c r="C239" s="12" t="s">
        <v>14</v>
      </c>
      <c r="D239" s="28" t="s">
        <v>247</v>
      </c>
      <c r="E239" s="28"/>
      <c r="F239" s="28"/>
      <c r="G239" s="34">
        <f>SUM(G236)</f>
        <v>0.91466666666666674</v>
      </c>
      <c r="H239" s="23"/>
      <c r="I239" s="10">
        <f t="shared" si="148"/>
        <v>0</v>
      </c>
      <c r="J239" s="5"/>
      <c r="K239" s="5"/>
      <c r="L239" s="5"/>
      <c r="M239" s="5"/>
      <c r="O239" s="11" t="s">
        <v>13</v>
      </c>
      <c r="P239" s="12" t="s">
        <v>14</v>
      </c>
      <c r="Q239" s="28" t="s">
        <v>247</v>
      </c>
      <c r="R239" s="28"/>
      <c r="S239" s="28"/>
      <c r="T239" s="34">
        <f>SUM(T236)</f>
        <v>0.91466666666666674</v>
      </c>
      <c r="U239" s="23"/>
      <c r="V239" s="10">
        <f t="shared" si="149"/>
        <v>0</v>
      </c>
      <c r="W239" s="5"/>
      <c r="X239" s="5"/>
      <c r="Y239" s="5"/>
      <c r="Z239" s="5"/>
      <c r="AB239" s="11" t="s">
        <v>13</v>
      </c>
      <c r="AC239" s="12" t="s">
        <v>14</v>
      </c>
      <c r="AD239" s="28" t="s">
        <v>247</v>
      </c>
      <c r="AE239" s="28"/>
      <c r="AF239" s="28"/>
      <c r="AG239" s="34">
        <f>SUM(AG236)</f>
        <v>0.91466666666666674</v>
      </c>
      <c r="AH239" s="23"/>
      <c r="AI239" s="10">
        <f t="shared" si="150"/>
        <v>0</v>
      </c>
      <c r="AJ239" s="5"/>
      <c r="AK239" s="5"/>
      <c r="AL239" s="5"/>
      <c r="AM239" s="5"/>
      <c r="AO239" s="11" t="s">
        <v>13</v>
      </c>
      <c r="AP239" s="12" t="s">
        <v>14</v>
      </c>
      <c r="AQ239" s="28" t="s">
        <v>247</v>
      </c>
      <c r="AR239" s="28"/>
      <c r="AS239" s="28"/>
      <c r="AT239" s="34">
        <f>SUM(AT236)</f>
        <v>0.91466666666666674</v>
      </c>
      <c r="AU239" s="23"/>
      <c r="AV239" s="10">
        <f t="shared" si="151"/>
        <v>0</v>
      </c>
      <c r="AW239" s="5"/>
      <c r="AX239" s="5"/>
      <c r="AY239" s="5"/>
      <c r="AZ239" s="5"/>
    </row>
    <row r="240" spans="1:52" x14ac:dyDescent="0.25">
      <c r="B240" s="11" t="s">
        <v>13</v>
      </c>
      <c r="C240" s="12" t="s">
        <v>15</v>
      </c>
      <c r="D240" s="28"/>
      <c r="E240" s="28"/>
      <c r="F240" s="28"/>
      <c r="G240" s="34">
        <v>1</v>
      </c>
      <c r="H240" s="23"/>
      <c r="I240" s="10">
        <f t="shared" si="148"/>
        <v>0</v>
      </c>
      <c r="J240" s="5"/>
      <c r="K240" s="5"/>
      <c r="L240" s="5"/>
      <c r="M240" s="5"/>
      <c r="O240" s="11" t="s">
        <v>13</v>
      </c>
      <c r="P240" s="12" t="s">
        <v>15</v>
      </c>
      <c r="Q240" s="28"/>
      <c r="R240" s="28"/>
      <c r="S240" s="28"/>
      <c r="T240" s="34">
        <v>1</v>
      </c>
      <c r="U240" s="23"/>
      <c r="V240" s="10">
        <f t="shared" si="149"/>
        <v>0</v>
      </c>
      <c r="W240" s="5"/>
      <c r="X240" s="5"/>
      <c r="Y240" s="5"/>
      <c r="Z240" s="5"/>
      <c r="AB240" s="11" t="s">
        <v>13</v>
      </c>
      <c r="AC240" s="12" t="s">
        <v>15</v>
      </c>
      <c r="AD240" s="28"/>
      <c r="AE240" s="28"/>
      <c r="AF240" s="28"/>
      <c r="AG240" s="34">
        <v>1</v>
      </c>
      <c r="AH240" s="23"/>
      <c r="AI240" s="10">
        <f t="shared" si="150"/>
        <v>0</v>
      </c>
      <c r="AJ240" s="5"/>
      <c r="AK240" s="5"/>
      <c r="AL240" s="5"/>
      <c r="AM240" s="5"/>
      <c r="AO240" s="11" t="s">
        <v>13</v>
      </c>
      <c r="AP240" s="12" t="s">
        <v>15</v>
      </c>
      <c r="AQ240" s="28"/>
      <c r="AR240" s="28"/>
      <c r="AS240" s="28"/>
      <c r="AT240" s="34">
        <v>1</v>
      </c>
      <c r="AU240" s="23"/>
      <c r="AV240" s="10">
        <f t="shared" si="151"/>
        <v>0</v>
      </c>
      <c r="AW240" s="5"/>
      <c r="AX240" s="5"/>
      <c r="AY240" s="5"/>
      <c r="AZ240" s="5"/>
    </row>
    <row r="241" spans="1:52" x14ac:dyDescent="0.25">
      <c r="B241" s="11" t="s">
        <v>13</v>
      </c>
      <c r="C241" s="12" t="s">
        <v>15</v>
      </c>
      <c r="D241" s="28"/>
      <c r="E241" s="28"/>
      <c r="F241" s="28"/>
      <c r="G241" s="34"/>
      <c r="H241" s="23"/>
      <c r="I241" s="10">
        <f t="shared" si="148"/>
        <v>0</v>
      </c>
      <c r="J241" s="5"/>
      <c r="K241" s="5"/>
      <c r="L241" s="5"/>
      <c r="M241" s="5"/>
      <c r="O241" s="11" t="s">
        <v>13</v>
      </c>
      <c r="P241" s="12" t="s">
        <v>15</v>
      </c>
      <c r="Q241" s="28"/>
      <c r="R241" s="28"/>
      <c r="S241" s="28"/>
      <c r="T241" s="34"/>
      <c r="U241" s="23"/>
      <c r="V241" s="10">
        <f t="shared" si="149"/>
        <v>0</v>
      </c>
      <c r="W241" s="5"/>
      <c r="X241" s="5"/>
      <c r="Y241" s="5"/>
      <c r="Z241" s="5"/>
      <c r="AB241" s="11" t="s">
        <v>13</v>
      </c>
      <c r="AC241" s="12" t="s">
        <v>15</v>
      </c>
      <c r="AD241" s="28"/>
      <c r="AE241" s="28"/>
      <c r="AF241" s="28"/>
      <c r="AG241" s="34"/>
      <c r="AH241" s="23"/>
      <c r="AI241" s="10">
        <f t="shared" si="150"/>
        <v>0</v>
      </c>
      <c r="AJ241" s="5"/>
      <c r="AK241" s="5"/>
      <c r="AL241" s="5"/>
      <c r="AM241" s="5"/>
      <c r="AO241" s="11" t="s">
        <v>13</v>
      </c>
      <c r="AP241" s="12" t="s">
        <v>15</v>
      </c>
      <c r="AQ241" s="28"/>
      <c r="AR241" s="28"/>
      <c r="AS241" s="28"/>
      <c r="AT241" s="34"/>
      <c r="AU241" s="23"/>
      <c r="AV241" s="10">
        <f t="shared" si="151"/>
        <v>0</v>
      </c>
      <c r="AW241" s="5"/>
      <c r="AX241" s="5"/>
      <c r="AY241" s="5"/>
      <c r="AZ241" s="5"/>
    </row>
    <row r="242" spans="1:52" x14ac:dyDescent="0.25">
      <c r="B242" s="11" t="s">
        <v>13</v>
      </c>
      <c r="C242" s="12" t="s">
        <v>15</v>
      </c>
      <c r="D242" s="28"/>
      <c r="E242" s="28"/>
      <c r="F242" s="28"/>
      <c r="G242" s="34"/>
      <c r="H242" s="23"/>
      <c r="I242" s="10">
        <f t="shared" si="148"/>
        <v>0</v>
      </c>
      <c r="J242" s="5"/>
      <c r="K242" s="5"/>
      <c r="L242" s="5"/>
      <c r="M242" s="5"/>
      <c r="O242" s="11" t="s">
        <v>13</v>
      </c>
      <c r="P242" s="12" t="s">
        <v>15</v>
      </c>
      <c r="Q242" s="28"/>
      <c r="R242" s="28"/>
      <c r="S242" s="28"/>
      <c r="T242" s="34"/>
      <c r="U242" s="23"/>
      <c r="V242" s="10">
        <f t="shared" si="149"/>
        <v>0</v>
      </c>
      <c r="W242" s="5"/>
      <c r="X242" s="5"/>
      <c r="Y242" s="5"/>
      <c r="Z242" s="5"/>
      <c r="AB242" s="11" t="s">
        <v>13</v>
      </c>
      <c r="AC242" s="12" t="s">
        <v>15</v>
      </c>
      <c r="AD242" s="28"/>
      <c r="AE242" s="28"/>
      <c r="AF242" s="28"/>
      <c r="AG242" s="34"/>
      <c r="AH242" s="23"/>
      <c r="AI242" s="10">
        <f t="shared" si="150"/>
        <v>0</v>
      </c>
      <c r="AJ242" s="5"/>
      <c r="AK242" s="5"/>
      <c r="AL242" s="5"/>
      <c r="AM242" s="5"/>
      <c r="AO242" s="11" t="s">
        <v>13</v>
      </c>
      <c r="AP242" s="12" t="s">
        <v>15</v>
      </c>
      <c r="AQ242" s="28"/>
      <c r="AR242" s="28"/>
      <c r="AS242" s="28"/>
      <c r="AT242" s="34"/>
      <c r="AU242" s="23"/>
      <c r="AV242" s="10">
        <f t="shared" si="151"/>
        <v>0</v>
      </c>
      <c r="AW242" s="5"/>
      <c r="AX242" s="5"/>
      <c r="AY242" s="5"/>
      <c r="AZ242" s="5"/>
    </row>
    <row r="243" spans="1:52" x14ac:dyDescent="0.25">
      <c r="B243" s="11" t="s">
        <v>13</v>
      </c>
      <c r="C243" s="12" t="s">
        <v>16</v>
      </c>
      <c r="D243" s="28"/>
      <c r="E243" s="28"/>
      <c r="F243" s="28"/>
      <c r="G243" s="34">
        <v>3</v>
      </c>
      <c r="H243" s="23"/>
      <c r="I243" s="10">
        <f t="shared" si="148"/>
        <v>0</v>
      </c>
      <c r="J243" s="5"/>
      <c r="K243" s="5"/>
      <c r="L243" s="5"/>
      <c r="M243" s="5"/>
      <c r="O243" s="11" t="s">
        <v>13</v>
      </c>
      <c r="P243" s="12" t="s">
        <v>16</v>
      </c>
      <c r="Q243" s="28"/>
      <c r="R243" s="28"/>
      <c r="S243" s="28"/>
      <c r="T243" s="34">
        <v>3</v>
      </c>
      <c r="U243" s="23"/>
      <c r="V243" s="10">
        <f t="shared" si="149"/>
        <v>0</v>
      </c>
      <c r="W243" s="5"/>
      <c r="X243" s="5"/>
      <c r="Y243" s="5"/>
      <c r="Z243" s="5"/>
      <c r="AB243" s="11" t="s">
        <v>13</v>
      </c>
      <c r="AC243" s="12" t="s">
        <v>16</v>
      </c>
      <c r="AD243" s="28"/>
      <c r="AE243" s="28"/>
      <c r="AF243" s="28"/>
      <c r="AG243" s="34">
        <v>3</v>
      </c>
      <c r="AH243" s="23"/>
      <c r="AI243" s="10">
        <f t="shared" si="150"/>
        <v>0</v>
      </c>
      <c r="AJ243" s="5"/>
      <c r="AK243" s="5"/>
      <c r="AL243" s="5"/>
      <c r="AM243" s="5"/>
      <c r="AO243" s="11" t="s">
        <v>13</v>
      </c>
      <c r="AP243" s="12" t="s">
        <v>16</v>
      </c>
      <c r="AQ243" s="28"/>
      <c r="AR243" s="28"/>
      <c r="AS243" s="28"/>
      <c r="AT243" s="34">
        <v>3</v>
      </c>
      <c r="AU243" s="23"/>
      <c r="AV243" s="10">
        <f t="shared" si="151"/>
        <v>0</v>
      </c>
      <c r="AW243" s="5"/>
      <c r="AX243" s="5"/>
      <c r="AY243" s="5"/>
      <c r="AZ243" s="5"/>
    </row>
    <row r="244" spans="1:52" x14ac:dyDescent="0.25">
      <c r="B244" s="11" t="s">
        <v>13</v>
      </c>
      <c r="C244" s="12" t="s">
        <v>16</v>
      </c>
      <c r="D244" s="28"/>
      <c r="E244" s="28"/>
      <c r="F244" s="28"/>
      <c r="G244" s="34"/>
      <c r="H244" s="23"/>
      <c r="I244" s="10">
        <f t="shared" si="148"/>
        <v>0</v>
      </c>
      <c r="J244" s="5"/>
      <c r="K244" s="5"/>
      <c r="L244" s="5"/>
      <c r="M244" s="5"/>
      <c r="O244" s="11" t="s">
        <v>13</v>
      </c>
      <c r="P244" s="12" t="s">
        <v>16</v>
      </c>
      <c r="Q244" s="28"/>
      <c r="R244" s="28"/>
      <c r="S244" s="28"/>
      <c r="T244" s="34"/>
      <c r="U244" s="23"/>
      <c r="V244" s="10">
        <f t="shared" si="149"/>
        <v>0</v>
      </c>
      <c r="W244" s="5"/>
      <c r="X244" s="5"/>
      <c r="Y244" s="5"/>
      <c r="Z244" s="5"/>
      <c r="AB244" s="11" t="s">
        <v>13</v>
      </c>
      <c r="AC244" s="12" t="s">
        <v>16</v>
      </c>
      <c r="AD244" s="28"/>
      <c r="AE244" s="28"/>
      <c r="AF244" s="28"/>
      <c r="AG244" s="171">
        <f>SUM(AG243)/10</f>
        <v>0.3</v>
      </c>
      <c r="AH244" s="23"/>
      <c r="AI244" s="10">
        <f t="shared" si="150"/>
        <v>0</v>
      </c>
      <c r="AJ244" s="5"/>
      <c r="AK244" s="5"/>
      <c r="AL244" s="5"/>
      <c r="AM244" s="5"/>
      <c r="AO244" s="11" t="s">
        <v>13</v>
      </c>
      <c r="AP244" s="12" t="s">
        <v>16</v>
      </c>
      <c r="AQ244" s="28"/>
      <c r="AR244" s="28"/>
      <c r="AS244" s="28"/>
      <c r="AT244" s="171">
        <f>SUM(AT243)/7</f>
        <v>0.42857142857142855</v>
      </c>
      <c r="AU244" s="23"/>
      <c r="AV244" s="10">
        <f t="shared" si="151"/>
        <v>0</v>
      </c>
      <c r="AW244" s="5"/>
      <c r="AX244" s="5"/>
      <c r="AY244" s="5"/>
      <c r="AZ244" s="5"/>
    </row>
    <row r="245" spans="1:52" x14ac:dyDescent="0.25">
      <c r="B245" s="11" t="s">
        <v>21</v>
      </c>
      <c r="C245" s="12" t="s">
        <v>14</v>
      </c>
      <c r="D245" s="28"/>
      <c r="E245" s="28"/>
      <c r="F245" s="28"/>
      <c r="G245" s="22">
        <f>SUM(G236:G239)</f>
        <v>2.8293333333333335</v>
      </c>
      <c r="H245" s="15">
        <v>37.42</v>
      </c>
      <c r="I245" s="10">
        <f t="shared" si="148"/>
        <v>105.87365333333334</v>
      </c>
      <c r="J245" s="5"/>
      <c r="K245" s="5">
        <f>SUM(G245)*I229</f>
        <v>2.8293333333333335</v>
      </c>
      <c r="L245" s="5"/>
      <c r="M245" s="5"/>
      <c r="O245" s="11" t="s">
        <v>21</v>
      </c>
      <c r="P245" s="12" t="s">
        <v>14</v>
      </c>
      <c r="Q245" s="28"/>
      <c r="R245" s="28"/>
      <c r="S245" s="28"/>
      <c r="T245" s="22">
        <f>SUM(T236:T239)</f>
        <v>2.8293333333333335</v>
      </c>
      <c r="U245" s="15">
        <v>37.42</v>
      </c>
      <c r="V245" s="10">
        <f t="shared" si="149"/>
        <v>105.87365333333334</v>
      </c>
      <c r="W245" s="5"/>
      <c r="X245" s="5">
        <f>SUM(T245)*V229</f>
        <v>2.8293333333333335</v>
      </c>
      <c r="Y245" s="5"/>
      <c r="Z245" s="5"/>
      <c r="AB245" s="11" t="s">
        <v>21</v>
      </c>
      <c r="AC245" s="12" t="s">
        <v>14</v>
      </c>
      <c r="AD245" s="28"/>
      <c r="AE245" s="28"/>
      <c r="AF245" s="28"/>
      <c r="AG245" s="22">
        <f>SUM(AG236:AG239)</f>
        <v>2.8293333333333335</v>
      </c>
      <c r="AH245" s="15">
        <v>37.42</v>
      </c>
      <c r="AI245" s="10">
        <f t="shared" si="150"/>
        <v>105.87365333333334</v>
      </c>
      <c r="AJ245" s="5"/>
      <c r="AK245" s="5">
        <f>SUM(AG245)*AI229</f>
        <v>2.8293333333333335</v>
      </c>
      <c r="AL245" s="5"/>
      <c r="AM245" s="5"/>
      <c r="AO245" s="11" t="s">
        <v>21</v>
      </c>
      <c r="AP245" s="12" t="s">
        <v>14</v>
      </c>
      <c r="AQ245" s="28"/>
      <c r="AR245" s="28"/>
      <c r="AS245" s="28"/>
      <c r="AT245" s="22">
        <f>SUM(AT236:AT239)</f>
        <v>2.8293333333333335</v>
      </c>
      <c r="AU245" s="15">
        <v>37.42</v>
      </c>
      <c r="AV245" s="10">
        <f t="shared" si="151"/>
        <v>105.87365333333334</v>
      </c>
      <c r="AW245" s="5"/>
      <c r="AX245" s="5">
        <f>SUM(AT245)*AV229</f>
        <v>2.8293333333333335</v>
      </c>
      <c r="AY245" s="5"/>
      <c r="AZ245" s="5"/>
    </row>
    <row r="246" spans="1:52" x14ac:dyDescent="0.25">
      <c r="B246" s="11" t="s">
        <v>21</v>
      </c>
      <c r="C246" s="12" t="s">
        <v>15</v>
      </c>
      <c r="D246" s="28"/>
      <c r="E246" s="28"/>
      <c r="F246" s="28"/>
      <c r="G246" s="22">
        <f>SUM(G240:G242)</f>
        <v>1</v>
      </c>
      <c r="H246" s="15">
        <v>37.42</v>
      </c>
      <c r="I246" s="10">
        <f t="shared" si="148"/>
        <v>37.42</v>
      </c>
      <c r="J246" s="5"/>
      <c r="K246" s="5"/>
      <c r="L246" s="5">
        <f>SUM(G246)*I229</f>
        <v>1</v>
      </c>
      <c r="M246" s="5"/>
      <c r="O246" s="11" t="s">
        <v>21</v>
      </c>
      <c r="P246" s="12" t="s">
        <v>15</v>
      </c>
      <c r="Q246" s="28"/>
      <c r="R246" s="28"/>
      <c r="S246" s="28"/>
      <c r="T246" s="22">
        <f>SUM(T240:T242)</f>
        <v>1</v>
      </c>
      <c r="U246" s="15">
        <v>37.42</v>
      </c>
      <c r="V246" s="10">
        <f t="shared" si="149"/>
        <v>37.42</v>
      </c>
      <c r="W246" s="5"/>
      <c r="X246" s="5"/>
      <c r="Y246" s="5">
        <f>SUM(T246)*V229</f>
        <v>1</v>
      </c>
      <c r="Z246" s="5"/>
      <c r="AB246" s="11" t="s">
        <v>21</v>
      </c>
      <c r="AC246" s="12" t="s">
        <v>15</v>
      </c>
      <c r="AD246" s="28"/>
      <c r="AE246" s="28"/>
      <c r="AF246" s="28"/>
      <c r="AG246" s="22">
        <f>SUM(AG240:AG242)</f>
        <v>1</v>
      </c>
      <c r="AH246" s="15">
        <v>37.42</v>
      </c>
      <c r="AI246" s="10">
        <f t="shared" si="150"/>
        <v>37.42</v>
      </c>
      <c r="AJ246" s="5"/>
      <c r="AK246" s="5"/>
      <c r="AL246" s="5">
        <f>SUM(AG246)*AI229</f>
        <v>1</v>
      </c>
      <c r="AM246" s="5"/>
      <c r="AO246" s="11" t="s">
        <v>21</v>
      </c>
      <c r="AP246" s="12" t="s">
        <v>15</v>
      </c>
      <c r="AQ246" s="28"/>
      <c r="AR246" s="28"/>
      <c r="AS246" s="28"/>
      <c r="AT246" s="22">
        <f>SUM(AT240:AT242)</f>
        <v>1</v>
      </c>
      <c r="AU246" s="15">
        <v>37.42</v>
      </c>
      <c r="AV246" s="10">
        <f t="shared" si="151"/>
        <v>37.42</v>
      </c>
      <c r="AW246" s="5"/>
      <c r="AX246" s="5"/>
      <c r="AY246" s="5">
        <f>SUM(AT246)*AV229</f>
        <v>1</v>
      </c>
      <c r="AZ246" s="5"/>
    </row>
    <row r="247" spans="1:52" x14ac:dyDescent="0.25">
      <c r="B247" s="11" t="s">
        <v>21</v>
      </c>
      <c r="C247" s="12" t="s">
        <v>16</v>
      </c>
      <c r="D247" s="28"/>
      <c r="E247" s="28"/>
      <c r="F247" s="28"/>
      <c r="G247" s="22">
        <f>SUM(G243:G244)</f>
        <v>3</v>
      </c>
      <c r="H247" s="15">
        <v>37.42</v>
      </c>
      <c r="I247" s="10">
        <f t="shared" si="148"/>
        <v>112.26</v>
      </c>
      <c r="J247" s="5"/>
      <c r="K247" s="5"/>
      <c r="L247" s="5"/>
      <c r="M247" s="5">
        <f>SUM(G247)*I229</f>
        <v>3</v>
      </c>
      <c r="O247" s="11" t="s">
        <v>21</v>
      </c>
      <c r="P247" s="12" t="s">
        <v>16</v>
      </c>
      <c r="Q247" s="28"/>
      <c r="R247" s="28"/>
      <c r="S247" s="28"/>
      <c r="T247" s="22">
        <f>SUM(T243:T244)</f>
        <v>3</v>
      </c>
      <c r="U247" s="15">
        <v>37.42</v>
      </c>
      <c r="V247" s="10">
        <f t="shared" si="149"/>
        <v>112.26</v>
      </c>
      <c r="W247" s="5"/>
      <c r="X247" s="5"/>
      <c r="Y247" s="5"/>
      <c r="Z247" s="5">
        <f>SUM(T247)*V229</f>
        <v>3</v>
      </c>
      <c r="AB247" s="11" t="s">
        <v>21</v>
      </c>
      <c r="AC247" s="12" t="s">
        <v>16</v>
      </c>
      <c r="AD247" s="28"/>
      <c r="AE247" s="28"/>
      <c r="AF247" s="28"/>
      <c r="AG247" s="22">
        <f>SUM(AG243:AG244)</f>
        <v>3.3</v>
      </c>
      <c r="AH247" s="15">
        <v>37.42</v>
      </c>
      <c r="AI247" s="10">
        <f t="shared" si="150"/>
        <v>123.486</v>
      </c>
      <c r="AJ247" s="5"/>
      <c r="AK247" s="5"/>
      <c r="AL247" s="5"/>
      <c r="AM247" s="5">
        <f>SUM(AG247)*AI229</f>
        <v>3.3</v>
      </c>
      <c r="AO247" s="11" t="s">
        <v>21</v>
      </c>
      <c r="AP247" s="12" t="s">
        <v>16</v>
      </c>
      <c r="AQ247" s="28"/>
      <c r="AR247" s="28"/>
      <c r="AS247" s="28"/>
      <c r="AT247" s="22">
        <f>SUM(AT243:AT244)</f>
        <v>3.4285714285714284</v>
      </c>
      <c r="AU247" s="15">
        <v>37.42</v>
      </c>
      <c r="AV247" s="10">
        <f t="shared" si="151"/>
        <v>128.29714285714286</v>
      </c>
      <c r="AW247" s="5"/>
      <c r="AX247" s="5"/>
      <c r="AY247" s="5"/>
      <c r="AZ247" s="5">
        <f>SUM(AT247)*AV229</f>
        <v>3.4285714285714284</v>
      </c>
    </row>
    <row r="248" spans="1:52" x14ac:dyDescent="0.25">
      <c r="B248" s="11" t="s">
        <v>13</v>
      </c>
      <c r="C248" s="12" t="s">
        <v>17</v>
      </c>
      <c r="D248" s="28"/>
      <c r="E248" s="28"/>
      <c r="F248" s="28"/>
      <c r="G248" s="34">
        <v>0.25</v>
      </c>
      <c r="H248" s="15">
        <v>37.42</v>
      </c>
      <c r="I248" s="10">
        <f t="shared" si="148"/>
        <v>9.3550000000000004</v>
      </c>
      <c r="J248" s="5"/>
      <c r="K248" s="5"/>
      <c r="L248" s="5">
        <f>SUM(G248)*I229</f>
        <v>0.25</v>
      </c>
      <c r="M248" s="5"/>
      <c r="O248" s="11" t="s">
        <v>13</v>
      </c>
      <c r="P248" s="12" t="s">
        <v>17</v>
      </c>
      <c r="Q248" s="28"/>
      <c r="R248" s="28"/>
      <c r="S248" s="28"/>
      <c r="T248" s="34">
        <v>0.25</v>
      </c>
      <c r="U248" s="15">
        <v>37.42</v>
      </c>
      <c r="V248" s="10">
        <f t="shared" si="149"/>
        <v>9.3550000000000004</v>
      </c>
      <c r="W248" s="5"/>
      <c r="X248" s="5"/>
      <c r="Y248" s="5">
        <f>SUM(T248)*V229</f>
        <v>0.25</v>
      </c>
      <c r="Z248" s="5"/>
      <c r="AB248" s="11" t="s">
        <v>13</v>
      </c>
      <c r="AC248" s="12" t="s">
        <v>17</v>
      </c>
      <c r="AD248" s="28"/>
      <c r="AE248" s="28"/>
      <c r="AF248" s="28"/>
      <c r="AG248" s="34">
        <v>0.25</v>
      </c>
      <c r="AH248" s="15">
        <v>37.42</v>
      </c>
      <c r="AI248" s="10">
        <f t="shared" si="150"/>
        <v>9.3550000000000004</v>
      </c>
      <c r="AJ248" s="5"/>
      <c r="AK248" s="5"/>
      <c r="AL248" s="5">
        <f>SUM(AG248)*AI229</f>
        <v>0.25</v>
      </c>
      <c r="AM248" s="5"/>
      <c r="AO248" s="11" t="s">
        <v>13</v>
      </c>
      <c r="AP248" s="12" t="s">
        <v>17</v>
      </c>
      <c r="AQ248" s="28"/>
      <c r="AR248" s="28"/>
      <c r="AS248" s="28"/>
      <c r="AT248" s="34">
        <v>0.25</v>
      </c>
      <c r="AU248" s="15">
        <v>37.42</v>
      </c>
      <c r="AV248" s="10">
        <f t="shared" si="151"/>
        <v>9.3550000000000004</v>
      </c>
      <c r="AW248" s="5"/>
      <c r="AX248" s="5"/>
      <c r="AY248" s="5">
        <f>SUM(AT248)*AV229</f>
        <v>0.25</v>
      </c>
      <c r="AZ248" s="5"/>
    </row>
    <row r="249" spans="1:52" x14ac:dyDescent="0.25">
      <c r="B249" s="11" t="s">
        <v>12</v>
      </c>
      <c r="C249" s="12"/>
      <c r="D249" s="28"/>
      <c r="E249" s="28"/>
      <c r="F249" s="28"/>
      <c r="G249" s="10"/>
      <c r="H249" s="15">
        <v>37.42</v>
      </c>
      <c r="I249" s="10">
        <f t="shared" si="148"/>
        <v>0</v>
      </c>
      <c r="J249" s="5"/>
      <c r="K249" s="5"/>
      <c r="L249" s="5"/>
      <c r="M249" s="5"/>
      <c r="O249" s="11" t="s">
        <v>12</v>
      </c>
      <c r="P249" s="12"/>
      <c r="Q249" s="28"/>
      <c r="R249" s="28"/>
      <c r="S249" s="28"/>
      <c r="T249" s="10"/>
      <c r="U249" s="15">
        <v>37.42</v>
      </c>
      <c r="V249" s="10">
        <f t="shared" si="149"/>
        <v>0</v>
      </c>
      <c r="W249" s="5"/>
      <c r="X249" s="5"/>
      <c r="Y249" s="5"/>
      <c r="Z249" s="5"/>
      <c r="AB249" s="11" t="s">
        <v>12</v>
      </c>
      <c r="AC249" s="12"/>
      <c r="AD249" s="28"/>
      <c r="AE249" s="28"/>
      <c r="AF249" s="28"/>
      <c r="AG249" s="10"/>
      <c r="AH249" s="15">
        <v>37.42</v>
      </c>
      <c r="AI249" s="10">
        <f t="shared" si="150"/>
        <v>0</v>
      </c>
      <c r="AJ249" s="5"/>
      <c r="AK249" s="5"/>
      <c r="AL249" s="5"/>
      <c r="AM249" s="5"/>
      <c r="AO249" s="11" t="s">
        <v>12</v>
      </c>
      <c r="AP249" s="12"/>
      <c r="AQ249" s="28"/>
      <c r="AR249" s="28"/>
      <c r="AS249" s="28"/>
      <c r="AT249" s="10"/>
      <c r="AU249" s="15">
        <v>37.42</v>
      </c>
      <c r="AV249" s="10">
        <f t="shared" si="151"/>
        <v>0</v>
      </c>
      <c r="AW249" s="5"/>
      <c r="AX249" s="5"/>
      <c r="AY249" s="5"/>
      <c r="AZ249" s="5"/>
    </row>
    <row r="250" spans="1:52" x14ac:dyDescent="0.25">
      <c r="B250" s="11" t="s">
        <v>11</v>
      </c>
      <c r="C250" s="12"/>
      <c r="D250" s="28"/>
      <c r="E250" s="28"/>
      <c r="F250" s="28"/>
      <c r="G250" s="10">
        <v>1</v>
      </c>
      <c r="H250" s="15">
        <f>SUM(I231:I249)*0.01</f>
        <v>6.0810820333333346</v>
      </c>
      <c r="I250" s="10">
        <f>SUM(G250*H250)</f>
        <v>6.0810820333333346</v>
      </c>
      <c r="J250" s="5"/>
      <c r="K250" s="5"/>
      <c r="L250" s="5"/>
      <c r="M250" s="5"/>
      <c r="O250" s="11" t="s">
        <v>11</v>
      </c>
      <c r="P250" s="12"/>
      <c r="Q250" s="28"/>
      <c r="R250" s="28"/>
      <c r="S250" s="28"/>
      <c r="T250" s="10">
        <v>1</v>
      </c>
      <c r="U250" s="15">
        <f>SUM(V231:V249)*0.01</f>
        <v>5.3736239533333343</v>
      </c>
      <c r="V250" s="10">
        <f>SUM(T250*U250)</f>
        <v>5.3736239533333343</v>
      </c>
      <c r="W250" s="5"/>
      <c r="X250" s="5"/>
      <c r="Y250" s="5"/>
      <c r="Z250" s="5"/>
      <c r="AB250" s="11" t="s">
        <v>11</v>
      </c>
      <c r="AC250" s="12"/>
      <c r="AD250" s="28"/>
      <c r="AE250" s="28"/>
      <c r="AF250" s="28"/>
      <c r="AG250" s="10">
        <v>1</v>
      </c>
      <c r="AH250" s="15">
        <f>SUM(AI231:AI249)*0.01</f>
        <v>5.5941347533333339</v>
      </c>
      <c r="AI250" s="10">
        <f>SUM(AG250*AH250)</f>
        <v>5.5941347533333339</v>
      </c>
      <c r="AJ250" s="5"/>
      <c r="AK250" s="5"/>
      <c r="AL250" s="5"/>
      <c r="AM250" s="5"/>
      <c r="AO250" s="11" t="s">
        <v>11</v>
      </c>
      <c r="AP250" s="12"/>
      <c r="AQ250" s="28"/>
      <c r="AR250" s="28"/>
      <c r="AS250" s="28"/>
      <c r="AT250" s="10">
        <v>1</v>
      </c>
      <c r="AU250" s="15">
        <f>SUM(AV231:AV249)*0.01</f>
        <v>5.026914471904762</v>
      </c>
      <c r="AV250" s="10">
        <f>SUM(AT250*AU250)</f>
        <v>5.026914471904762</v>
      </c>
      <c r="AW250" s="5"/>
      <c r="AX250" s="5"/>
      <c r="AY250" s="5"/>
      <c r="AZ250" s="5"/>
    </row>
    <row r="251" spans="1:52" s="2" customFormat="1" x14ac:dyDescent="0.25">
      <c r="B251" s="8" t="s">
        <v>10</v>
      </c>
      <c r="D251" s="27"/>
      <c r="E251" s="27"/>
      <c r="F251" s="27"/>
      <c r="G251" s="6">
        <f>SUM(G245:G248)</f>
        <v>7.0793333333333335</v>
      </c>
      <c r="H251" s="14"/>
      <c r="I251" s="6">
        <f>SUM(I231:I250)</f>
        <v>614.18928536666681</v>
      </c>
      <c r="J251" s="6">
        <f>SUM(I251)*I229</f>
        <v>614.18928536666681</v>
      </c>
      <c r="K251" s="6">
        <f>SUM(K245:K250)</f>
        <v>2.8293333333333335</v>
      </c>
      <c r="L251" s="6">
        <f>SUM(L245:L250)</f>
        <v>1.25</v>
      </c>
      <c r="M251" s="6">
        <f>SUM(M245:M250)</f>
        <v>3</v>
      </c>
      <c r="O251" s="8" t="s">
        <v>10</v>
      </c>
      <c r="Q251" s="27"/>
      <c r="R251" s="27"/>
      <c r="S251" s="27"/>
      <c r="T251" s="6">
        <f>SUM(T245:T248)</f>
        <v>7.0793333333333335</v>
      </c>
      <c r="U251" s="14"/>
      <c r="V251" s="6">
        <f>SUM(V231:V250)</f>
        <v>542.73601928666676</v>
      </c>
      <c r="W251" s="6">
        <f>SUM(V251)*V229</f>
        <v>542.73601928666676</v>
      </c>
      <c r="X251" s="6"/>
      <c r="Y251" s="6"/>
      <c r="Z251" s="6"/>
      <c r="AB251" s="8" t="s">
        <v>10</v>
      </c>
      <c r="AD251" s="27"/>
      <c r="AE251" s="27"/>
      <c r="AF251" s="27"/>
      <c r="AG251" s="6">
        <f>SUM(AG245:AG248)</f>
        <v>7.3793333333333333</v>
      </c>
      <c r="AH251" s="14"/>
      <c r="AI251" s="6">
        <f>SUM(AI231:AI250)</f>
        <v>565.00761008666677</v>
      </c>
      <c r="AJ251" s="6">
        <f>SUM(AI251)*AI229</f>
        <v>565.00761008666677</v>
      </c>
      <c r="AK251" s="6"/>
      <c r="AL251" s="6"/>
      <c r="AM251" s="6"/>
      <c r="AO251" s="8" t="s">
        <v>10</v>
      </c>
      <c r="AQ251" s="27"/>
      <c r="AR251" s="27"/>
      <c r="AS251" s="27"/>
      <c r="AT251" s="6">
        <f>SUM(AT245:AT248)</f>
        <v>7.5079047619047614</v>
      </c>
      <c r="AU251" s="14"/>
      <c r="AV251" s="6">
        <f>SUM(AV231:AV250)</f>
        <v>507.71836166238097</v>
      </c>
      <c r="AW251" s="6">
        <f>SUM(AV251)*AV229</f>
        <v>507.71836166238097</v>
      </c>
      <c r="AX251" s="6"/>
      <c r="AY251" s="6"/>
      <c r="AZ251" s="6"/>
    </row>
    <row r="252" spans="1:52" ht="15.6" x14ac:dyDescent="0.3">
      <c r="A252" s="3" t="s">
        <v>9</v>
      </c>
      <c r="B252" s="86" t="s">
        <v>326</v>
      </c>
      <c r="C252" s="12" t="s">
        <v>865</v>
      </c>
      <c r="D252" s="26">
        <v>2.02</v>
      </c>
      <c r="E252" s="26">
        <v>2.2999999999999998</v>
      </c>
      <c r="F252" s="68">
        <v>0.125</v>
      </c>
      <c r="G252" s="5"/>
      <c r="H252" s="13" t="s">
        <v>22</v>
      </c>
      <c r="I252" s="24">
        <v>2</v>
      </c>
      <c r="J252" s="5"/>
      <c r="K252" s="5"/>
      <c r="L252" s="5"/>
      <c r="M252" s="5"/>
      <c r="N252" s="3" t="s">
        <v>9</v>
      </c>
      <c r="O252" s="86" t="s">
        <v>326</v>
      </c>
      <c r="P252" s="12" t="s">
        <v>865</v>
      </c>
      <c r="Q252" s="26">
        <v>2.02</v>
      </c>
      <c r="R252" s="26">
        <v>2.2999999999999998</v>
      </c>
      <c r="S252" s="68">
        <v>0.125</v>
      </c>
      <c r="T252" s="5"/>
      <c r="U252" s="13" t="s">
        <v>22</v>
      </c>
      <c r="V252" s="24">
        <v>2</v>
      </c>
      <c r="W252" s="5"/>
      <c r="X252" s="5"/>
      <c r="Y252" s="5"/>
      <c r="Z252" s="5"/>
      <c r="AA252" s="3" t="s">
        <v>9</v>
      </c>
      <c r="AB252" s="86" t="s">
        <v>326</v>
      </c>
      <c r="AC252" s="12" t="s">
        <v>865</v>
      </c>
      <c r="AD252" s="26">
        <v>2.02</v>
      </c>
      <c r="AE252" s="26">
        <v>2.2999999999999998</v>
      </c>
      <c r="AF252" s="68">
        <v>0.125</v>
      </c>
      <c r="AG252" s="5"/>
      <c r="AH252" s="13" t="s">
        <v>22</v>
      </c>
      <c r="AI252" s="24">
        <v>2</v>
      </c>
      <c r="AJ252" s="5"/>
      <c r="AK252" s="5"/>
      <c r="AL252" s="5"/>
      <c r="AM252" s="5"/>
      <c r="AN252" s="3" t="s">
        <v>9</v>
      </c>
      <c r="AO252" s="86" t="s">
        <v>326</v>
      </c>
      <c r="AP252" s="12" t="s">
        <v>865</v>
      </c>
      <c r="AQ252" s="26">
        <v>2.02</v>
      </c>
      <c r="AR252" s="26">
        <v>2.2999999999999998</v>
      </c>
      <c r="AS252" s="68">
        <v>0.125</v>
      </c>
      <c r="AT252" s="5"/>
      <c r="AU252" s="13" t="s">
        <v>22</v>
      </c>
      <c r="AV252" s="24">
        <v>2</v>
      </c>
      <c r="AW252" s="5"/>
      <c r="AX252" s="5"/>
      <c r="AY252" s="5"/>
      <c r="AZ252" s="5"/>
    </row>
    <row r="253" spans="1:52" s="2" customFormat="1" x14ac:dyDescent="0.25">
      <c r="A253" s="66"/>
      <c r="B253" s="8" t="s">
        <v>3</v>
      </c>
      <c r="C253" s="2" t="s">
        <v>4</v>
      </c>
      <c r="D253" s="27" t="s">
        <v>5</v>
      </c>
      <c r="E253" s="27" t="s">
        <v>5</v>
      </c>
      <c r="F253" s="27" t="s">
        <v>23</v>
      </c>
      <c r="G253" s="6" t="s">
        <v>6</v>
      </c>
      <c r="H253" s="14" t="s">
        <v>7</v>
      </c>
      <c r="I253" s="6" t="s">
        <v>8</v>
      </c>
      <c r="J253" s="6"/>
      <c r="K253" s="6" t="s">
        <v>18</v>
      </c>
      <c r="L253" s="6" t="s">
        <v>19</v>
      </c>
      <c r="M253" s="6" t="s">
        <v>20</v>
      </c>
      <c r="N253" s="66"/>
      <c r="O253" s="8" t="s">
        <v>3</v>
      </c>
      <c r="P253" s="2" t="s">
        <v>4</v>
      </c>
      <c r="Q253" s="27" t="s">
        <v>5</v>
      </c>
      <c r="R253" s="27" t="s">
        <v>5</v>
      </c>
      <c r="S253" s="27" t="s">
        <v>23</v>
      </c>
      <c r="T253" s="6" t="s">
        <v>6</v>
      </c>
      <c r="U253" s="14" t="s">
        <v>7</v>
      </c>
      <c r="V253" s="6" t="s">
        <v>8</v>
      </c>
      <c r="W253" s="6"/>
      <c r="X253" s="6" t="s">
        <v>18</v>
      </c>
      <c r="Y253" s="6" t="s">
        <v>19</v>
      </c>
      <c r="Z253" s="6" t="s">
        <v>20</v>
      </c>
      <c r="AA253" s="66"/>
      <c r="AB253" s="8" t="s">
        <v>3</v>
      </c>
      <c r="AC253" s="2" t="s">
        <v>4</v>
      </c>
      <c r="AD253" s="27" t="s">
        <v>5</v>
      </c>
      <c r="AE253" s="27" t="s">
        <v>5</v>
      </c>
      <c r="AF253" s="27" t="s">
        <v>23</v>
      </c>
      <c r="AG253" s="6" t="s">
        <v>6</v>
      </c>
      <c r="AH253" s="14" t="s">
        <v>7</v>
      </c>
      <c r="AI253" s="6" t="s">
        <v>8</v>
      </c>
      <c r="AJ253" s="6"/>
      <c r="AK253" s="6" t="s">
        <v>18</v>
      </c>
      <c r="AL253" s="6" t="s">
        <v>19</v>
      </c>
      <c r="AM253" s="6" t="s">
        <v>20</v>
      </c>
      <c r="AN253" s="66"/>
      <c r="AO253" s="8" t="s">
        <v>3</v>
      </c>
      <c r="AP253" s="2" t="s">
        <v>4</v>
      </c>
      <c r="AQ253" s="27" t="s">
        <v>5</v>
      </c>
      <c r="AR253" s="27" t="s">
        <v>5</v>
      </c>
      <c r="AS253" s="27" t="s">
        <v>23</v>
      </c>
      <c r="AT253" s="6" t="s">
        <v>6</v>
      </c>
      <c r="AU253" s="14" t="s">
        <v>7</v>
      </c>
      <c r="AV253" s="6" t="s">
        <v>8</v>
      </c>
      <c r="AW253" s="6"/>
      <c r="AX253" s="6" t="s">
        <v>18</v>
      </c>
      <c r="AY253" s="6" t="s">
        <v>19</v>
      </c>
      <c r="AZ253" s="6" t="s">
        <v>20</v>
      </c>
    </row>
    <row r="254" spans="1:52" x14ac:dyDescent="0.25">
      <c r="A254" s="30" t="s">
        <v>24</v>
      </c>
      <c r="B254" s="11" t="s">
        <v>63</v>
      </c>
      <c r="C254" s="12" t="s">
        <v>246</v>
      </c>
      <c r="D254" s="28">
        <v>0.15</v>
      </c>
      <c r="E254" s="28">
        <v>0.05</v>
      </c>
      <c r="F254" s="28">
        <f t="shared" ref="F254:F256" si="152">SUM(D254*E254)</f>
        <v>7.4999999999999997E-3</v>
      </c>
      <c r="G254" s="10">
        <f>SUM(D252+E252+E252+0.4)</f>
        <v>7.0200000000000005</v>
      </c>
      <c r="H254" s="15">
        <v>5398</v>
      </c>
      <c r="I254" s="10">
        <f t="shared" ref="I254:I256" si="153">SUM(F254*G254)*H254</f>
        <v>284.2047</v>
      </c>
      <c r="J254" s="5"/>
      <c r="K254" s="5"/>
      <c r="L254" s="5"/>
      <c r="M254" s="5"/>
      <c r="N254" s="30" t="s">
        <v>24</v>
      </c>
      <c r="O254" s="11" t="s">
        <v>63</v>
      </c>
      <c r="P254" s="12" t="s">
        <v>246</v>
      </c>
      <c r="Q254" s="28">
        <v>0.15</v>
      </c>
      <c r="R254" s="235">
        <v>3.7999999999999999E-2</v>
      </c>
      <c r="S254" s="28">
        <f t="shared" ref="S254" si="154">SUM(Q254*R254)</f>
        <v>5.6999999999999993E-3</v>
      </c>
      <c r="T254" s="10">
        <f>SUM(Q252+R252+R252+0.4)</f>
        <v>7.0200000000000005</v>
      </c>
      <c r="U254" s="236">
        <v>5306</v>
      </c>
      <c r="V254" s="10">
        <f t="shared" ref="V254:V256" si="155">SUM(S254*T254)*U254</f>
        <v>212.31428400000001</v>
      </c>
      <c r="W254" s="5"/>
      <c r="X254" s="5"/>
      <c r="Y254" s="5"/>
      <c r="Z254" s="5"/>
      <c r="AA254" s="30" t="s">
        <v>24</v>
      </c>
      <c r="AB254" s="11" t="s">
        <v>63</v>
      </c>
      <c r="AC254" s="12" t="s">
        <v>246</v>
      </c>
      <c r="AD254" s="28">
        <v>0.15</v>
      </c>
      <c r="AE254" s="235">
        <v>3.7999999999999999E-2</v>
      </c>
      <c r="AF254" s="28">
        <f t="shared" ref="AF254:AF256" si="156">SUM(AD254*AE254)</f>
        <v>5.6999999999999993E-3</v>
      </c>
      <c r="AG254" s="10">
        <f>SUM(AD252+AE252+AE252+0.4)</f>
        <v>7.0200000000000005</v>
      </c>
      <c r="AH254" s="236">
        <v>5306</v>
      </c>
      <c r="AI254" s="10">
        <f t="shared" ref="AI254:AI256" si="157">SUM(AF254*AG254)*AH254</f>
        <v>212.31428400000001</v>
      </c>
      <c r="AJ254" s="5"/>
      <c r="AK254" s="5"/>
      <c r="AL254" s="5"/>
      <c r="AM254" s="5"/>
      <c r="AN254" s="30" t="s">
        <v>24</v>
      </c>
      <c r="AO254" s="11" t="s">
        <v>63</v>
      </c>
      <c r="AP254" s="234" t="s">
        <v>1648</v>
      </c>
      <c r="AQ254" s="28">
        <v>0.15</v>
      </c>
      <c r="AR254" s="28">
        <v>3.7999999999999999E-2</v>
      </c>
      <c r="AS254" s="28">
        <f t="shared" ref="AS254:AS255" si="158">SUM(AQ254*AR254)</f>
        <v>5.6999999999999993E-3</v>
      </c>
      <c r="AT254" s="10">
        <f>SUM(AQ252+AR252+AR252+0.4)</f>
        <v>7.0200000000000005</v>
      </c>
      <c r="AU254" s="236">
        <v>3828</v>
      </c>
      <c r="AV254" s="10">
        <f t="shared" ref="AV254:AV256" si="159">SUM(AS254*AT254)*AU254</f>
        <v>153.17359200000001</v>
      </c>
      <c r="AW254" s="5"/>
      <c r="AX254" s="5"/>
      <c r="AY254" s="5"/>
      <c r="AZ254" s="5"/>
    </row>
    <row r="255" spans="1:52" x14ac:dyDescent="0.25">
      <c r="A255" s="30" t="s">
        <v>24</v>
      </c>
      <c r="B255" s="11" t="s">
        <v>245</v>
      </c>
      <c r="C255" s="12" t="s">
        <v>246</v>
      </c>
      <c r="D255" s="28">
        <v>0.05</v>
      </c>
      <c r="E255" s="28">
        <v>2.5000000000000001E-2</v>
      </c>
      <c r="F255" s="28">
        <f t="shared" si="152"/>
        <v>1.2500000000000002E-3</v>
      </c>
      <c r="G255" s="10">
        <f>SUM(G254)</f>
        <v>7.0200000000000005</v>
      </c>
      <c r="H255" s="15">
        <v>4566</v>
      </c>
      <c r="I255" s="10">
        <f t="shared" si="153"/>
        <v>40.06665000000001</v>
      </c>
      <c r="J255" s="5"/>
      <c r="K255" s="5"/>
      <c r="L255" s="5"/>
      <c r="M255" s="5"/>
      <c r="N255" s="30" t="s">
        <v>24</v>
      </c>
      <c r="O255" s="11" t="s">
        <v>245</v>
      </c>
      <c r="P255" s="12" t="s">
        <v>246</v>
      </c>
      <c r="Q255" s="28">
        <v>0.05</v>
      </c>
      <c r="R255" s="28">
        <v>2.5000000000000001E-2</v>
      </c>
      <c r="S255" s="28">
        <f t="shared" ref="S255:S256" si="160">SUM(Q255*R255)</f>
        <v>1.2500000000000002E-3</v>
      </c>
      <c r="T255" s="10">
        <f>SUM(T254)</f>
        <v>7.0200000000000005</v>
      </c>
      <c r="U255" s="15">
        <v>4566</v>
      </c>
      <c r="V255" s="10">
        <f t="shared" si="155"/>
        <v>40.06665000000001</v>
      </c>
      <c r="W255" s="5"/>
      <c r="X255" s="5"/>
      <c r="Y255" s="5"/>
      <c r="Z255" s="5"/>
      <c r="AA255" s="30" t="s">
        <v>24</v>
      </c>
      <c r="AB255" s="11" t="s">
        <v>245</v>
      </c>
      <c r="AC255" s="12" t="s">
        <v>246</v>
      </c>
      <c r="AD255" s="28">
        <v>0.05</v>
      </c>
      <c r="AE255" s="28">
        <v>2.5000000000000001E-2</v>
      </c>
      <c r="AF255" s="28">
        <f t="shared" si="156"/>
        <v>1.2500000000000002E-3</v>
      </c>
      <c r="AG255" s="10">
        <f>SUM(AG254)</f>
        <v>7.0200000000000005</v>
      </c>
      <c r="AH255" s="15">
        <v>4566</v>
      </c>
      <c r="AI255" s="10">
        <f t="shared" si="157"/>
        <v>40.06665000000001</v>
      </c>
      <c r="AJ255" s="5"/>
      <c r="AK255" s="5"/>
      <c r="AL255" s="5"/>
      <c r="AM255" s="5"/>
      <c r="AN255" s="30" t="s">
        <v>24</v>
      </c>
      <c r="AO255" s="11" t="s">
        <v>245</v>
      </c>
      <c r="AP255" s="234" t="s">
        <v>1648</v>
      </c>
      <c r="AQ255" s="28">
        <v>0.05</v>
      </c>
      <c r="AR255" s="28">
        <v>2.5000000000000001E-2</v>
      </c>
      <c r="AS255" s="28">
        <f t="shared" si="158"/>
        <v>1.2500000000000002E-3</v>
      </c>
      <c r="AT255" s="10">
        <f>SUM(AT254)</f>
        <v>7.0200000000000005</v>
      </c>
      <c r="AU255" s="236">
        <v>3709</v>
      </c>
      <c r="AV255" s="10">
        <f t="shared" si="159"/>
        <v>32.546475000000008</v>
      </c>
      <c r="AW255" s="5"/>
      <c r="AX255" s="5"/>
      <c r="AY255" s="5"/>
      <c r="AZ255" s="5"/>
    </row>
    <row r="256" spans="1:52" x14ac:dyDescent="0.25">
      <c r="A256" s="30" t="s">
        <v>24</v>
      </c>
      <c r="B256" s="11"/>
      <c r="C256" s="12"/>
      <c r="D256" s="28"/>
      <c r="E256" s="28"/>
      <c r="F256" s="28">
        <f t="shared" si="152"/>
        <v>0</v>
      </c>
      <c r="G256" s="10"/>
      <c r="H256" s="15"/>
      <c r="I256" s="10">
        <f t="shared" si="153"/>
        <v>0</v>
      </c>
      <c r="J256" s="5"/>
      <c r="K256" s="5"/>
      <c r="L256" s="5"/>
      <c r="M256" s="5"/>
      <c r="N256" s="30" t="s">
        <v>24</v>
      </c>
      <c r="O256" s="11"/>
      <c r="P256" s="12"/>
      <c r="Q256" s="28"/>
      <c r="R256" s="28"/>
      <c r="S256" s="28">
        <f t="shared" si="160"/>
        <v>0</v>
      </c>
      <c r="T256" s="10"/>
      <c r="U256" s="15"/>
      <c r="V256" s="10">
        <f t="shared" si="155"/>
        <v>0</v>
      </c>
      <c r="W256" s="5"/>
      <c r="X256" s="5"/>
      <c r="Y256" s="5"/>
      <c r="Z256" s="5"/>
      <c r="AA256" s="30" t="s">
        <v>24</v>
      </c>
      <c r="AB256" s="11"/>
      <c r="AC256" s="12"/>
      <c r="AD256" s="28"/>
      <c r="AE256" s="28"/>
      <c r="AF256" s="28">
        <f t="shared" si="156"/>
        <v>0</v>
      </c>
      <c r="AG256" s="10"/>
      <c r="AH256" s="15"/>
      <c r="AI256" s="10">
        <f t="shared" si="157"/>
        <v>0</v>
      </c>
      <c r="AJ256" s="5"/>
      <c r="AK256" s="5"/>
      <c r="AL256" s="5"/>
      <c r="AM256" s="5"/>
      <c r="AN256" s="30" t="s">
        <v>24</v>
      </c>
      <c r="AO256" s="11"/>
      <c r="AP256" s="12"/>
      <c r="AQ256" s="28"/>
      <c r="AR256" s="28"/>
      <c r="AS256" s="28">
        <f t="shared" ref="AS256" si="161">SUM(AQ256*AR256)</f>
        <v>0</v>
      </c>
      <c r="AT256" s="10"/>
      <c r="AU256" s="15"/>
      <c r="AV256" s="10">
        <f t="shared" si="159"/>
        <v>0</v>
      </c>
      <c r="AW256" s="5"/>
      <c r="AX256" s="5"/>
      <c r="AY256" s="5"/>
      <c r="AZ256" s="5"/>
    </row>
    <row r="257" spans="1:52" x14ac:dyDescent="0.25">
      <c r="A257" s="95"/>
      <c r="B257" s="11" t="s">
        <v>862</v>
      </c>
      <c r="C257" s="12"/>
      <c r="D257" s="28"/>
      <c r="E257" s="28"/>
      <c r="F257" s="28"/>
      <c r="G257" s="10">
        <v>6</v>
      </c>
      <c r="H257" s="15">
        <v>2.5</v>
      </c>
      <c r="I257" s="10">
        <f t="shared" ref="I257:I272" si="162">SUM(G257*H257)</f>
        <v>15</v>
      </c>
      <c r="J257" s="5"/>
      <c r="K257" s="5"/>
      <c r="L257" s="5"/>
      <c r="M257" s="5"/>
      <c r="N257" s="95"/>
      <c r="O257" s="11" t="s">
        <v>862</v>
      </c>
      <c r="P257" s="12"/>
      <c r="Q257" s="28"/>
      <c r="R257" s="28"/>
      <c r="S257" s="28"/>
      <c r="T257" s="10">
        <v>6</v>
      </c>
      <c r="U257" s="15">
        <v>2.5</v>
      </c>
      <c r="V257" s="10">
        <f t="shared" ref="V257:V272" si="163">SUM(T257*U257)</f>
        <v>15</v>
      </c>
      <c r="W257" s="5"/>
      <c r="X257" s="5"/>
      <c r="Y257" s="5"/>
      <c r="Z257" s="5"/>
      <c r="AA257" s="95"/>
      <c r="AB257" s="11" t="s">
        <v>862</v>
      </c>
      <c r="AC257" s="12"/>
      <c r="AD257" s="28"/>
      <c r="AE257" s="28"/>
      <c r="AF257" s="28"/>
      <c r="AG257" s="10">
        <v>6</v>
      </c>
      <c r="AH257" s="15">
        <v>2.5</v>
      </c>
      <c r="AI257" s="10">
        <f t="shared" ref="AI257:AI272" si="164">SUM(AG257*AH257)</f>
        <v>15</v>
      </c>
      <c r="AJ257" s="5"/>
      <c r="AK257" s="5"/>
      <c r="AL257" s="5"/>
      <c r="AM257" s="5"/>
      <c r="AN257" s="95"/>
      <c r="AO257" s="11" t="s">
        <v>862</v>
      </c>
      <c r="AP257" s="12"/>
      <c r="AQ257" s="28"/>
      <c r="AR257" s="28"/>
      <c r="AS257" s="28"/>
      <c r="AT257" s="10">
        <v>6</v>
      </c>
      <c r="AU257" s="15">
        <v>2.5</v>
      </c>
      <c r="AV257" s="10">
        <f t="shared" ref="AV257:AV272" si="165">SUM(AT257*AU257)</f>
        <v>15</v>
      </c>
      <c r="AW257" s="5"/>
      <c r="AX257" s="5"/>
      <c r="AY257" s="5"/>
      <c r="AZ257" s="5"/>
    </row>
    <row r="258" spans="1:52" x14ac:dyDescent="0.25">
      <c r="B258" s="11" t="s">
        <v>27</v>
      </c>
      <c r="C258" s="12"/>
      <c r="D258" s="28"/>
      <c r="E258" s="28"/>
      <c r="F258" s="28"/>
      <c r="G258" s="10">
        <f>SUM(G254)</f>
        <v>7.0200000000000005</v>
      </c>
      <c r="H258" s="15">
        <f>SUM(D254+D254+E254+E254+D255+D255+E255+E255)*3</f>
        <v>1.65</v>
      </c>
      <c r="I258" s="10">
        <f t="shared" si="162"/>
        <v>11.583</v>
      </c>
      <c r="J258" s="5"/>
      <c r="K258" s="5"/>
      <c r="L258" s="5"/>
      <c r="M258" s="5"/>
      <c r="O258" s="11" t="s">
        <v>27</v>
      </c>
      <c r="P258" s="12"/>
      <c r="Q258" s="28"/>
      <c r="R258" s="28"/>
      <c r="S258" s="28"/>
      <c r="T258" s="10">
        <f>SUM(T254)</f>
        <v>7.0200000000000005</v>
      </c>
      <c r="U258" s="15">
        <f>SUM(Q254+Q254+R254+R254+Q255+Q255+R255+R255)*3</f>
        <v>1.5779999999999998</v>
      </c>
      <c r="V258" s="10">
        <f t="shared" si="163"/>
        <v>11.07756</v>
      </c>
      <c r="W258" s="5"/>
      <c r="X258" s="5"/>
      <c r="Y258" s="5"/>
      <c r="Z258" s="5"/>
      <c r="AB258" s="11" t="s">
        <v>27</v>
      </c>
      <c r="AC258" s="334" t="s">
        <v>1621</v>
      </c>
      <c r="AD258" s="335"/>
      <c r="AE258" s="335"/>
      <c r="AF258" s="335"/>
      <c r="AG258" s="171">
        <f>SUM(AG255)</f>
        <v>7.0200000000000005</v>
      </c>
      <c r="AH258" s="171">
        <f>SUM(AD254+AD254+AE254+AE254+AD255+AD255+AE255+AE255)*6</f>
        <v>3.1559999999999997</v>
      </c>
      <c r="AI258" s="10">
        <f t="shared" si="164"/>
        <v>22.15512</v>
      </c>
      <c r="AJ258" s="5"/>
      <c r="AK258" s="5"/>
      <c r="AL258" s="5"/>
      <c r="AM258" s="5"/>
      <c r="AO258" s="11" t="s">
        <v>27</v>
      </c>
      <c r="AP258" s="334" t="s">
        <v>1649</v>
      </c>
      <c r="AQ258" s="335"/>
      <c r="AR258" s="335"/>
      <c r="AS258" s="335"/>
      <c r="AT258" s="171">
        <f>SUM(AT255)</f>
        <v>7.0200000000000005</v>
      </c>
      <c r="AU258" s="171">
        <f>SUM(AQ254+AQ254+AR254+AR254+AQ255+AQ255+AR255+AR255)*7</f>
        <v>3.6819999999999995</v>
      </c>
      <c r="AV258" s="10">
        <f t="shared" si="165"/>
        <v>25.847639999999998</v>
      </c>
      <c r="AW258" s="5"/>
      <c r="AX258" s="5"/>
      <c r="AY258" s="5"/>
      <c r="AZ258" s="5"/>
    </row>
    <row r="259" spans="1:52" x14ac:dyDescent="0.25">
      <c r="B259" s="11" t="s">
        <v>13</v>
      </c>
      <c r="C259" s="12" t="s">
        <v>14</v>
      </c>
      <c r="D259" s="28" t="s">
        <v>29</v>
      </c>
      <c r="E259" s="28"/>
      <c r="F259" s="28">
        <f>SUM(G254:G256)</f>
        <v>14.040000000000001</v>
      </c>
      <c r="G259" s="34">
        <f>SUM(F259)/15</f>
        <v>0.93600000000000005</v>
      </c>
      <c r="H259" s="23"/>
      <c r="I259" s="10">
        <f t="shared" si="162"/>
        <v>0</v>
      </c>
      <c r="J259" s="5"/>
      <c r="K259" s="5"/>
      <c r="L259" s="5"/>
      <c r="M259" s="5"/>
      <c r="O259" s="11" t="s">
        <v>13</v>
      </c>
      <c r="P259" s="12" t="s">
        <v>14</v>
      </c>
      <c r="Q259" s="28" t="s">
        <v>29</v>
      </c>
      <c r="R259" s="28"/>
      <c r="S259" s="28">
        <f>SUM(T254:T256)</f>
        <v>14.040000000000001</v>
      </c>
      <c r="T259" s="34">
        <f>SUM(S259)/15</f>
        <v>0.93600000000000005</v>
      </c>
      <c r="U259" s="23"/>
      <c r="V259" s="10">
        <f t="shared" si="163"/>
        <v>0</v>
      </c>
      <c r="W259" s="5"/>
      <c r="X259" s="5"/>
      <c r="Y259" s="5"/>
      <c r="Z259" s="5"/>
      <c r="AB259" s="11" t="s">
        <v>13</v>
      </c>
      <c r="AC259" s="12" t="s">
        <v>14</v>
      </c>
      <c r="AD259" s="28" t="s">
        <v>29</v>
      </c>
      <c r="AE259" s="28"/>
      <c r="AF259" s="28">
        <f>SUM(AG254:AG256)</f>
        <v>14.040000000000001</v>
      </c>
      <c r="AG259" s="34">
        <f>SUM(AF259)/15</f>
        <v>0.93600000000000005</v>
      </c>
      <c r="AH259" s="23"/>
      <c r="AI259" s="10">
        <f t="shared" si="164"/>
        <v>0</v>
      </c>
      <c r="AJ259" s="5"/>
      <c r="AK259" s="5"/>
      <c r="AL259" s="5"/>
      <c r="AM259" s="5"/>
      <c r="AO259" s="11" t="s">
        <v>13</v>
      </c>
      <c r="AP259" s="12" t="s">
        <v>14</v>
      </c>
      <c r="AQ259" s="28" t="s">
        <v>29</v>
      </c>
      <c r="AR259" s="28"/>
      <c r="AS259" s="28">
        <f>SUM(AT254:AT256)</f>
        <v>14.040000000000001</v>
      </c>
      <c r="AT259" s="34">
        <f>SUM(AS259)/15</f>
        <v>0.93600000000000005</v>
      </c>
      <c r="AU259" s="23"/>
      <c r="AV259" s="10">
        <f t="shared" si="165"/>
        <v>0</v>
      </c>
      <c r="AW259" s="5"/>
      <c r="AX259" s="5"/>
      <c r="AY259" s="5"/>
      <c r="AZ259" s="5"/>
    </row>
    <row r="260" spans="1:52" x14ac:dyDescent="0.25">
      <c r="B260" s="11" t="s">
        <v>13</v>
      </c>
      <c r="C260" s="12" t="s">
        <v>14</v>
      </c>
      <c r="D260" s="28" t="s">
        <v>60</v>
      </c>
      <c r="E260" s="28"/>
      <c r="F260" s="69">
        <v>2</v>
      </c>
      <c r="G260" s="34">
        <f>SUM(F260)*0.25</f>
        <v>0.5</v>
      </c>
      <c r="H260" s="23"/>
      <c r="I260" s="10">
        <f t="shared" si="162"/>
        <v>0</v>
      </c>
      <c r="J260" s="5"/>
      <c r="K260" s="5"/>
      <c r="L260" s="5"/>
      <c r="M260" s="5"/>
      <c r="O260" s="11" t="s">
        <v>13</v>
      </c>
      <c r="P260" s="12" t="s">
        <v>14</v>
      </c>
      <c r="Q260" s="28" t="s">
        <v>60</v>
      </c>
      <c r="R260" s="28"/>
      <c r="S260" s="69">
        <v>2</v>
      </c>
      <c r="T260" s="34">
        <f>SUM(S260)*0.25</f>
        <v>0.5</v>
      </c>
      <c r="U260" s="23"/>
      <c r="V260" s="10">
        <f t="shared" si="163"/>
        <v>0</v>
      </c>
      <c r="W260" s="5"/>
      <c r="X260" s="5"/>
      <c r="Y260" s="5"/>
      <c r="Z260" s="5"/>
      <c r="AB260" s="11" t="s">
        <v>13</v>
      </c>
      <c r="AC260" s="12" t="s">
        <v>14</v>
      </c>
      <c r="AD260" s="28" t="s">
        <v>60</v>
      </c>
      <c r="AE260" s="28"/>
      <c r="AF260" s="69">
        <v>2</v>
      </c>
      <c r="AG260" s="34">
        <f>SUM(AF260)*0.25</f>
        <v>0.5</v>
      </c>
      <c r="AH260" s="23"/>
      <c r="AI260" s="10">
        <f t="shared" si="164"/>
        <v>0</v>
      </c>
      <c r="AJ260" s="5"/>
      <c r="AK260" s="5"/>
      <c r="AL260" s="5"/>
      <c r="AM260" s="5"/>
      <c r="AO260" s="11" t="s">
        <v>13</v>
      </c>
      <c r="AP260" s="12" t="s">
        <v>14</v>
      </c>
      <c r="AQ260" s="28" t="s">
        <v>60</v>
      </c>
      <c r="AR260" s="28"/>
      <c r="AS260" s="69">
        <v>2</v>
      </c>
      <c r="AT260" s="34">
        <f>SUM(AS260)*0.25</f>
        <v>0.5</v>
      </c>
      <c r="AU260" s="23"/>
      <c r="AV260" s="10">
        <f t="shared" si="165"/>
        <v>0</v>
      </c>
      <c r="AW260" s="5"/>
      <c r="AX260" s="5"/>
      <c r="AY260" s="5"/>
      <c r="AZ260" s="5"/>
    </row>
    <row r="261" spans="1:52" x14ac:dyDescent="0.25">
      <c r="B261" s="11" t="s">
        <v>13</v>
      </c>
      <c r="C261" s="12" t="s">
        <v>14</v>
      </c>
      <c r="D261" s="28" t="s">
        <v>248</v>
      </c>
      <c r="E261" s="28"/>
      <c r="F261" s="69"/>
      <c r="G261" s="34">
        <v>0.5</v>
      </c>
      <c r="H261" s="23"/>
      <c r="I261" s="10">
        <f t="shared" si="162"/>
        <v>0</v>
      </c>
      <c r="J261" s="5"/>
      <c r="K261" s="5"/>
      <c r="L261" s="5"/>
      <c r="M261" s="5"/>
      <c r="O261" s="11" t="s">
        <v>13</v>
      </c>
      <c r="P261" s="12" t="s">
        <v>14</v>
      </c>
      <c r="Q261" s="28" t="s">
        <v>248</v>
      </c>
      <c r="R261" s="28"/>
      <c r="S261" s="69"/>
      <c r="T261" s="34">
        <v>0.5</v>
      </c>
      <c r="U261" s="23"/>
      <c r="V261" s="10">
        <f t="shared" si="163"/>
        <v>0</v>
      </c>
      <c r="W261" s="5"/>
      <c r="X261" s="5"/>
      <c r="Y261" s="5"/>
      <c r="Z261" s="5"/>
      <c r="AB261" s="11" t="s">
        <v>13</v>
      </c>
      <c r="AC261" s="12" t="s">
        <v>14</v>
      </c>
      <c r="AD261" s="28" t="s">
        <v>248</v>
      </c>
      <c r="AE261" s="28"/>
      <c r="AF261" s="69"/>
      <c r="AG261" s="34">
        <v>0.5</v>
      </c>
      <c r="AH261" s="23"/>
      <c r="AI261" s="10">
        <f t="shared" si="164"/>
        <v>0</v>
      </c>
      <c r="AJ261" s="5"/>
      <c r="AK261" s="5"/>
      <c r="AL261" s="5"/>
      <c r="AM261" s="5"/>
      <c r="AO261" s="11" t="s">
        <v>13</v>
      </c>
      <c r="AP261" s="12" t="s">
        <v>14</v>
      </c>
      <c r="AQ261" s="28" t="s">
        <v>248</v>
      </c>
      <c r="AR261" s="28"/>
      <c r="AS261" s="69"/>
      <c r="AT261" s="34">
        <v>0.5</v>
      </c>
      <c r="AU261" s="23"/>
      <c r="AV261" s="10">
        <f t="shared" si="165"/>
        <v>0</v>
      </c>
      <c r="AW261" s="5"/>
      <c r="AX261" s="5"/>
      <c r="AY261" s="5"/>
      <c r="AZ261" s="5"/>
    </row>
    <row r="262" spans="1:52" x14ac:dyDescent="0.25">
      <c r="B262" s="11" t="s">
        <v>13</v>
      </c>
      <c r="C262" s="12" t="s">
        <v>14</v>
      </c>
      <c r="D262" s="28" t="s">
        <v>247</v>
      </c>
      <c r="E262" s="28"/>
      <c r="F262" s="28"/>
      <c r="G262" s="34">
        <f>SUM(G259)</f>
        <v>0.93600000000000005</v>
      </c>
      <c r="H262" s="23"/>
      <c r="I262" s="10">
        <f t="shared" si="162"/>
        <v>0</v>
      </c>
      <c r="J262" s="5"/>
      <c r="K262" s="5"/>
      <c r="L262" s="5"/>
      <c r="M262" s="5"/>
      <c r="O262" s="11" t="s">
        <v>13</v>
      </c>
      <c r="P262" s="12" t="s">
        <v>14</v>
      </c>
      <c r="Q262" s="28" t="s">
        <v>247</v>
      </c>
      <c r="R262" s="28"/>
      <c r="S262" s="28"/>
      <c r="T262" s="34">
        <f>SUM(T259)</f>
        <v>0.93600000000000005</v>
      </c>
      <c r="U262" s="23"/>
      <c r="V262" s="10">
        <f t="shared" si="163"/>
        <v>0</v>
      </c>
      <c r="W262" s="5"/>
      <c r="X262" s="5"/>
      <c r="Y262" s="5"/>
      <c r="Z262" s="5"/>
      <c r="AB262" s="11" t="s">
        <v>13</v>
      </c>
      <c r="AC262" s="12" t="s">
        <v>14</v>
      </c>
      <c r="AD262" s="28" t="s">
        <v>247</v>
      </c>
      <c r="AE262" s="28"/>
      <c r="AF262" s="28"/>
      <c r="AG262" s="34">
        <f>SUM(AG259)</f>
        <v>0.93600000000000005</v>
      </c>
      <c r="AH262" s="23"/>
      <c r="AI262" s="10">
        <f t="shared" si="164"/>
        <v>0</v>
      </c>
      <c r="AJ262" s="5"/>
      <c r="AK262" s="5"/>
      <c r="AL262" s="5"/>
      <c r="AM262" s="5"/>
      <c r="AO262" s="11" t="s">
        <v>13</v>
      </c>
      <c r="AP262" s="12" t="s">
        <v>14</v>
      </c>
      <c r="AQ262" s="28" t="s">
        <v>247</v>
      </c>
      <c r="AR262" s="28"/>
      <c r="AS262" s="28"/>
      <c r="AT262" s="34">
        <f>SUM(AT259)</f>
        <v>0.93600000000000005</v>
      </c>
      <c r="AU262" s="23"/>
      <c r="AV262" s="10">
        <f t="shared" si="165"/>
        <v>0</v>
      </c>
      <c r="AW262" s="5"/>
      <c r="AX262" s="5"/>
      <c r="AY262" s="5"/>
      <c r="AZ262" s="5"/>
    </row>
    <row r="263" spans="1:52" x14ac:dyDescent="0.25">
      <c r="B263" s="11" t="s">
        <v>13</v>
      </c>
      <c r="C263" s="12" t="s">
        <v>15</v>
      </c>
      <c r="D263" s="28"/>
      <c r="E263" s="28"/>
      <c r="F263" s="28"/>
      <c r="G263" s="34">
        <v>1</v>
      </c>
      <c r="H263" s="23"/>
      <c r="I263" s="10">
        <f t="shared" si="162"/>
        <v>0</v>
      </c>
      <c r="J263" s="5"/>
      <c r="K263" s="5"/>
      <c r="L263" s="5"/>
      <c r="M263" s="5"/>
      <c r="O263" s="11" t="s">
        <v>13</v>
      </c>
      <c r="P263" s="12" t="s">
        <v>15</v>
      </c>
      <c r="Q263" s="28"/>
      <c r="R263" s="28"/>
      <c r="S263" s="28"/>
      <c r="T263" s="34">
        <v>1</v>
      </c>
      <c r="U263" s="23"/>
      <c r="V263" s="10">
        <f t="shared" si="163"/>
        <v>0</v>
      </c>
      <c r="W263" s="5"/>
      <c r="X263" s="5"/>
      <c r="Y263" s="5"/>
      <c r="Z263" s="5"/>
      <c r="AB263" s="11" t="s">
        <v>13</v>
      </c>
      <c r="AC263" s="12" t="s">
        <v>15</v>
      </c>
      <c r="AD263" s="28"/>
      <c r="AE263" s="28"/>
      <c r="AF263" s="28"/>
      <c r="AG263" s="34">
        <v>1</v>
      </c>
      <c r="AH263" s="23"/>
      <c r="AI263" s="10">
        <f t="shared" si="164"/>
        <v>0</v>
      </c>
      <c r="AJ263" s="5"/>
      <c r="AK263" s="5"/>
      <c r="AL263" s="5"/>
      <c r="AM263" s="5"/>
      <c r="AO263" s="11" t="s">
        <v>13</v>
      </c>
      <c r="AP263" s="12" t="s">
        <v>15</v>
      </c>
      <c r="AQ263" s="28"/>
      <c r="AR263" s="28"/>
      <c r="AS263" s="28"/>
      <c r="AT263" s="34">
        <v>1</v>
      </c>
      <c r="AU263" s="23"/>
      <c r="AV263" s="10">
        <f t="shared" si="165"/>
        <v>0</v>
      </c>
      <c r="AW263" s="5"/>
      <c r="AX263" s="5"/>
      <c r="AY263" s="5"/>
      <c r="AZ263" s="5"/>
    </row>
    <row r="264" spans="1:52" x14ac:dyDescent="0.25">
      <c r="B264" s="11" t="s">
        <v>13</v>
      </c>
      <c r="C264" s="12" t="s">
        <v>15</v>
      </c>
      <c r="D264" s="28"/>
      <c r="E264" s="28"/>
      <c r="F264" s="28"/>
      <c r="G264" s="34"/>
      <c r="H264" s="23"/>
      <c r="I264" s="10">
        <f t="shared" si="162"/>
        <v>0</v>
      </c>
      <c r="J264" s="5"/>
      <c r="K264" s="5"/>
      <c r="L264" s="5"/>
      <c r="M264" s="5"/>
      <c r="O264" s="11" t="s">
        <v>13</v>
      </c>
      <c r="P264" s="12" t="s">
        <v>15</v>
      </c>
      <c r="Q264" s="28"/>
      <c r="R264" s="28"/>
      <c r="S264" s="28"/>
      <c r="T264" s="34"/>
      <c r="U264" s="23"/>
      <c r="V264" s="10">
        <f t="shared" si="163"/>
        <v>0</v>
      </c>
      <c r="W264" s="5"/>
      <c r="X264" s="5"/>
      <c r="Y264" s="5"/>
      <c r="Z264" s="5"/>
      <c r="AB264" s="11" t="s">
        <v>13</v>
      </c>
      <c r="AC264" s="12" t="s">
        <v>15</v>
      </c>
      <c r="AD264" s="28"/>
      <c r="AE264" s="28"/>
      <c r="AF264" s="28"/>
      <c r="AG264" s="34"/>
      <c r="AH264" s="23"/>
      <c r="AI264" s="10">
        <f t="shared" si="164"/>
        <v>0</v>
      </c>
      <c r="AJ264" s="5"/>
      <c r="AK264" s="5"/>
      <c r="AL264" s="5"/>
      <c r="AM264" s="5"/>
      <c r="AO264" s="11" t="s">
        <v>13</v>
      </c>
      <c r="AP264" s="12" t="s">
        <v>15</v>
      </c>
      <c r="AQ264" s="28"/>
      <c r="AR264" s="28"/>
      <c r="AS264" s="28"/>
      <c r="AT264" s="34"/>
      <c r="AU264" s="23"/>
      <c r="AV264" s="10">
        <f t="shared" si="165"/>
        <v>0</v>
      </c>
      <c r="AW264" s="5"/>
      <c r="AX264" s="5"/>
      <c r="AY264" s="5"/>
      <c r="AZ264" s="5"/>
    </row>
    <row r="265" spans="1:52" x14ac:dyDescent="0.25">
      <c r="B265" s="11" t="s">
        <v>13</v>
      </c>
      <c r="C265" s="12" t="s">
        <v>15</v>
      </c>
      <c r="D265" s="28"/>
      <c r="E265" s="28"/>
      <c r="F265" s="28"/>
      <c r="G265" s="34"/>
      <c r="H265" s="23"/>
      <c r="I265" s="10">
        <f t="shared" si="162"/>
        <v>0</v>
      </c>
      <c r="J265" s="5"/>
      <c r="K265" s="5"/>
      <c r="L265" s="5"/>
      <c r="M265" s="5"/>
      <c r="O265" s="11" t="s">
        <v>13</v>
      </c>
      <c r="P265" s="12" t="s">
        <v>15</v>
      </c>
      <c r="Q265" s="28"/>
      <c r="R265" s="28"/>
      <c r="S265" s="28"/>
      <c r="T265" s="34"/>
      <c r="U265" s="23"/>
      <c r="V265" s="10">
        <f t="shared" si="163"/>
        <v>0</v>
      </c>
      <c r="W265" s="5"/>
      <c r="X265" s="5"/>
      <c r="Y265" s="5"/>
      <c r="Z265" s="5"/>
      <c r="AB265" s="11" t="s">
        <v>13</v>
      </c>
      <c r="AC265" s="12" t="s">
        <v>15</v>
      </c>
      <c r="AD265" s="28"/>
      <c r="AE265" s="28"/>
      <c r="AF265" s="28"/>
      <c r="AG265" s="34"/>
      <c r="AH265" s="23"/>
      <c r="AI265" s="10">
        <f t="shared" si="164"/>
        <v>0</v>
      </c>
      <c r="AJ265" s="5"/>
      <c r="AK265" s="5"/>
      <c r="AL265" s="5"/>
      <c r="AM265" s="5"/>
      <c r="AO265" s="11" t="s">
        <v>13</v>
      </c>
      <c r="AP265" s="12" t="s">
        <v>15</v>
      </c>
      <c r="AQ265" s="28"/>
      <c r="AR265" s="28"/>
      <c r="AS265" s="28"/>
      <c r="AT265" s="34"/>
      <c r="AU265" s="23"/>
      <c r="AV265" s="10">
        <f t="shared" si="165"/>
        <v>0</v>
      </c>
      <c r="AW265" s="5"/>
      <c r="AX265" s="5"/>
      <c r="AY265" s="5"/>
      <c r="AZ265" s="5"/>
    </row>
    <row r="266" spans="1:52" x14ac:dyDescent="0.25">
      <c r="B266" s="11" t="s">
        <v>13</v>
      </c>
      <c r="C266" s="12" t="s">
        <v>16</v>
      </c>
      <c r="D266" s="28"/>
      <c r="E266" s="28"/>
      <c r="F266" s="28"/>
      <c r="G266" s="34">
        <v>3</v>
      </c>
      <c r="H266" s="23"/>
      <c r="I266" s="10">
        <f t="shared" si="162"/>
        <v>0</v>
      </c>
      <c r="J266" s="5"/>
      <c r="K266" s="5"/>
      <c r="L266" s="5"/>
      <c r="M266" s="5"/>
      <c r="O266" s="11" t="s">
        <v>13</v>
      </c>
      <c r="P266" s="12" t="s">
        <v>16</v>
      </c>
      <c r="Q266" s="28"/>
      <c r="R266" s="28"/>
      <c r="S266" s="28"/>
      <c r="T266" s="34">
        <v>3</v>
      </c>
      <c r="U266" s="23"/>
      <c r="V266" s="10">
        <f t="shared" si="163"/>
        <v>0</v>
      </c>
      <c r="W266" s="5"/>
      <c r="X266" s="5"/>
      <c r="Y266" s="5"/>
      <c r="Z266" s="5"/>
      <c r="AB266" s="11" t="s">
        <v>13</v>
      </c>
      <c r="AC266" s="12" t="s">
        <v>16</v>
      </c>
      <c r="AD266" s="28"/>
      <c r="AE266" s="28"/>
      <c r="AF266" s="28"/>
      <c r="AG266" s="34">
        <v>3</v>
      </c>
      <c r="AH266" s="23"/>
      <c r="AI266" s="10">
        <f t="shared" si="164"/>
        <v>0</v>
      </c>
      <c r="AJ266" s="5"/>
      <c r="AK266" s="5"/>
      <c r="AL266" s="5"/>
      <c r="AM266" s="5"/>
      <c r="AO266" s="11" t="s">
        <v>13</v>
      </c>
      <c r="AP266" s="12" t="s">
        <v>16</v>
      </c>
      <c r="AQ266" s="28"/>
      <c r="AR266" s="28"/>
      <c r="AS266" s="28"/>
      <c r="AT266" s="34">
        <v>3</v>
      </c>
      <c r="AU266" s="23"/>
      <c r="AV266" s="10">
        <f t="shared" si="165"/>
        <v>0</v>
      </c>
      <c r="AW266" s="5"/>
      <c r="AX266" s="5"/>
      <c r="AY266" s="5"/>
      <c r="AZ266" s="5"/>
    </row>
    <row r="267" spans="1:52" x14ac:dyDescent="0.25">
      <c r="B267" s="11" t="s">
        <v>13</v>
      </c>
      <c r="C267" s="12" t="s">
        <v>16</v>
      </c>
      <c r="D267" s="28"/>
      <c r="E267" s="28"/>
      <c r="F267" s="28"/>
      <c r="G267" s="34"/>
      <c r="H267" s="23"/>
      <c r="I267" s="10">
        <f t="shared" si="162"/>
        <v>0</v>
      </c>
      <c r="J267" s="5"/>
      <c r="K267" s="5"/>
      <c r="L267" s="5"/>
      <c r="M267" s="5"/>
      <c r="O267" s="11" t="s">
        <v>13</v>
      </c>
      <c r="P267" s="12" t="s">
        <v>16</v>
      </c>
      <c r="Q267" s="28"/>
      <c r="R267" s="28"/>
      <c r="S267" s="28"/>
      <c r="T267" s="34"/>
      <c r="U267" s="23"/>
      <c r="V267" s="10">
        <f t="shared" si="163"/>
        <v>0</v>
      </c>
      <c r="W267" s="5"/>
      <c r="X267" s="5"/>
      <c r="Y267" s="5"/>
      <c r="Z267" s="5"/>
      <c r="AB267" s="11" t="s">
        <v>13</v>
      </c>
      <c r="AC267" s="12" t="s">
        <v>16</v>
      </c>
      <c r="AD267" s="28"/>
      <c r="AE267" s="28"/>
      <c r="AF267" s="28"/>
      <c r="AG267" s="171">
        <f>SUM(AG266)/10</f>
        <v>0.3</v>
      </c>
      <c r="AH267" s="23"/>
      <c r="AI267" s="10">
        <f t="shared" si="164"/>
        <v>0</v>
      </c>
      <c r="AJ267" s="5"/>
      <c r="AK267" s="5"/>
      <c r="AL267" s="5"/>
      <c r="AM267" s="5"/>
      <c r="AO267" s="11" t="s">
        <v>13</v>
      </c>
      <c r="AP267" s="12" t="s">
        <v>16</v>
      </c>
      <c r="AQ267" s="28"/>
      <c r="AR267" s="28"/>
      <c r="AS267" s="28"/>
      <c r="AT267" s="171">
        <f>SUM(AT266)/7</f>
        <v>0.42857142857142855</v>
      </c>
      <c r="AU267" s="23"/>
      <c r="AV267" s="10">
        <f t="shared" si="165"/>
        <v>0</v>
      </c>
      <c r="AW267" s="5"/>
      <c r="AX267" s="5"/>
      <c r="AY267" s="5"/>
      <c r="AZ267" s="5"/>
    </row>
    <row r="268" spans="1:52" x14ac:dyDescent="0.25">
      <c r="B268" s="11" t="s">
        <v>21</v>
      </c>
      <c r="C268" s="12" t="s">
        <v>14</v>
      </c>
      <c r="D268" s="28"/>
      <c r="E268" s="28"/>
      <c r="F268" s="28"/>
      <c r="G268" s="22">
        <f>SUM(G259:G262)</f>
        <v>2.8719999999999999</v>
      </c>
      <c r="H268" s="15">
        <v>37.42</v>
      </c>
      <c r="I268" s="10">
        <f t="shared" si="162"/>
        <v>107.47024</v>
      </c>
      <c r="J268" s="5"/>
      <c r="K268" s="5">
        <f>SUM(G268)*I252</f>
        <v>5.7439999999999998</v>
      </c>
      <c r="L268" s="5"/>
      <c r="M268" s="5"/>
      <c r="O268" s="11" t="s">
        <v>21</v>
      </c>
      <c r="P268" s="12" t="s">
        <v>14</v>
      </c>
      <c r="Q268" s="28"/>
      <c r="R268" s="28"/>
      <c r="S268" s="28"/>
      <c r="T268" s="22">
        <f>SUM(T259:T262)</f>
        <v>2.8719999999999999</v>
      </c>
      <c r="U268" s="15">
        <v>37.42</v>
      </c>
      <c r="V268" s="10">
        <f t="shared" si="163"/>
        <v>107.47024</v>
      </c>
      <c r="W268" s="5"/>
      <c r="X268" s="5">
        <f>SUM(T268)*V252</f>
        <v>5.7439999999999998</v>
      </c>
      <c r="Y268" s="5"/>
      <c r="Z268" s="5"/>
      <c r="AB268" s="11" t="s">
        <v>21</v>
      </c>
      <c r="AC268" s="12" t="s">
        <v>14</v>
      </c>
      <c r="AD268" s="28"/>
      <c r="AE268" s="28"/>
      <c r="AF268" s="28"/>
      <c r="AG268" s="22">
        <f>SUM(AG259:AG262)</f>
        <v>2.8719999999999999</v>
      </c>
      <c r="AH268" s="15">
        <v>37.42</v>
      </c>
      <c r="AI268" s="10">
        <f t="shared" si="164"/>
        <v>107.47024</v>
      </c>
      <c r="AJ268" s="5"/>
      <c r="AK268" s="5">
        <f>SUM(AG268)*AI252</f>
        <v>5.7439999999999998</v>
      </c>
      <c r="AL268" s="5"/>
      <c r="AM268" s="5"/>
      <c r="AO268" s="11" t="s">
        <v>21</v>
      </c>
      <c r="AP268" s="12" t="s">
        <v>14</v>
      </c>
      <c r="AQ268" s="28"/>
      <c r="AR268" s="28"/>
      <c r="AS268" s="28"/>
      <c r="AT268" s="22">
        <f>SUM(AT259:AT262)</f>
        <v>2.8719999999999999</v>
      </c>
      <c r="AU268" s="15">
        <v>37.42</v>
      </c>
      <c r="AV268" s="10">
        <f t="shared" si="165"/>
        <v>107.47024</v>
      </c>
      <c r="AW268" s="5"/>
      <c r="AX268" s="5">
        <f>SUM(AT268)*AV252</f>
        <v>5.7439999999999998</v>
      </c>
      <c r="AY268" s="5"/>
      <c r="AZ268" s="5"/>
    </row>
    <row r="269" spans="1:52" x14ac:dyDescent="0.25">
      <c r="B269" s="11" t="s">
        <v>21</v>
      </c>
      <c r="C269" s="12" t="s">
        <v>15</v>
      </c>
      <c r="D269" s="28"/>
      <c r="E269" s="28"/>
      <c r="F269" s="28"/>
      <c r="G269" s="22">
        <f>SUM(G263:G265)</f>
        <v>1</v>
      </c>
      <c r="H269" s="15">
        <v>37.42</v>
      </c>
      <c r="I269" s="10">
        <f t="shared" si="162"/>
        <v>37.42</v>
      </c>
      <c r="J269" s="5"/>
      <c r="K269" s="5"/>
      <c r="L269" s="5">
        <f>SUM(G269)*I252</f>
        <v>2</v>
      </c>
      <c r="M269" s="5"/>
      <c r="O269" s="11" t="s">
        <v>21</v>
      </c>
      <c r="P269" s="12" t="s">
        <v>15</v>
      </c>
      <c r="Q269" s="28"/>
      <c r="R269" s="28"/>
      <c r="S269" s="28"/>
      <c r="T269" s="22">
        <f>SUM(T263:T265)</f>
        <v>1</v>
      </c>
      <c r="U269" s="15">
        <v>37.42</v>
      </c>
      <c r="V269" s="10">
        <f t="shared" si="163"/>
        <v>37.42</v>
      </c>
      <c r="W269" s="5"/>
      <c r="X269" s="5"/>
      <c r="Y269" s="5">
        <f>SUM(T269)*V252</f>
        <v>2</v>
      </c>
      <c r="Z269" s="5"/>
      <c r="AB269" s="11" t="s">
        <v>21</v>
      </c>
      <c r="AC269" s="12" t="s">
        <v>15</v>
      </c>
      <c r="AD269" s="28"/>
      <c r="AE269" s="28"/>
      <c r="AF269" s="28"/>
      <c r="AG269" s="22">
        <f>SUM(AG263:AG265)</f>
        <v>1</v>
      </c>
      <c r="AH269" s="15">
        <v>37.42</v>
      </c>
      <c r="AI269" s="10">
        <f t="shared" si="164"/>
        <v>37.42</v>
      </c>
      <c r="AJ269" s="5"/>
      <c r="AK269" s="5"/>
      <c r="AL269" s="5">
        <f>SUM(AG269)*AI252</f>
        <v>2</v>
      </c>
      <c r="AM269" s="5"/>
      <c r="AO269" s="11" t="s">
        <v>21</v>
      </c>
      <c r="AP269" s="12" t="s">
        <v>15</v>
      </c>
      <c r="AQ269" s="28"/>
      <c r="AR269" s="28"/>
      <c r="AS269" s="28"/>
      <c r="AT269" s="22">
        <f>SUM(AT263:AT265)</f>
        <v>1</v>
      </c>
      <c r="AU269" s="15">
        <v>37.42</v>
      </c>
      <c r="AV269" s="10">
        <f t="shared" si="165"/>
        <v>37.42</v>
      </c>
      <c r="AW269" s="5"/>
      <c r="AX269" s="5"/>
      <c r="AY269" s="5">
        <f>SUM(AT269)*AV252</f>
        <v>2</v>
      </c>
      <c r="AZ269" s="5"/>
    </row>
    <row r="270" spans="1:52" x14ac:dyDescent="0.25">
      <c r="B270" s="11" t="s">
        <v>21</v>
      </c>
      <c r="C270" s="12" t="s">
        <v>16</v>
      </c>
      <c r="D270" s="28"/>
      <c r="E270" s="28"/>
      <c r="F270" s="28"/>
      <c r="G270" s="22">
        <f>SUM(G266:G267)</f>
        <v>3</v>
      </c>
      <c r="H270" s="15">
        <v>37.42</v>
      </c>
      <c r="I270" s="10">
        <f t="shared" si="162"/>
        <v>112.26</v>
      </c>
      <c r="J270" s="5"/>
      <c r="K270" s="5"/>
      <c r="L270" s="5"/>
      <c r="M270" s="5">
        <f>SUM(G270)*I252</f>
        <v>6</v>
      </c>
      <c r="O270" s="11" t="s">
        <v>21</v>
      </c>
      <c r="P270" s="12" t="s">
        <v>16</v>
      </c>
      <c r="Q270" s="28"/>
      <c r="R270" s="28"/>
      <c r="S270" s="28"/>
      <c r="T270" s="22">
        <f>SUM(T266:T267)</f>
        <v>3</v>
      </c>
      <c r="U270" s="15">
        <v>37.42</v>
      </c>
      <c r="V270" s="10">
        <f t="shared" si="163"/>
        <v>112.26</v>
      </c>
      <c r="W270" s="5"/>
      <c r="X270" s="5"/>
      <c r="Y270" s="5"/>
      <c r="Z270" s="5">
        <f>SUM(T270)*V252</f>
        <v>6</v>
      </c>
      <c r="AB270" s="11" t="s">
        <v>21</v>
      </c>
      <c r="AC270" s="12" t="s">
        <v>16</v>
      </c>
      <c r="AD270" s="28"/>
      <c r="AE270" s="28"/>
      <c r="AF270" s="28"/>
      <c r="AG270" s="22">
        <f>SUM(AG266:AG267)</f>
        <v>3.3</v>
      </c>
      <c r="AH270" s="15">
        <v>37.42</v>
      </c>
      <c r="AI270" s="10">
        <f t="shared" si="164"/>
        <v>123.486</v>
      </c>
      <c r="AJ270" s="5"/>
      <c r="AK270" s="5"/>
      <c r="AL270" s="5"/>
      <c r="AM270" s="5">
        <f>SUM(AG270)*AI252</f>
        <v>6.6</v>
      </c>
      <c r="AO270" s="11" t="s">
        <v>21</v>
      </c>
      <c r="AP270" s="12" t="s">
        <v>16</v>
      </c>
      <c r="AQ270" s="28"/>
      <c r="AR270" s="28"/>
      <c r="AS270" s="28"/>
      <c r="AT270" s="22">
        <f>SUM(AT266:AT267)</f>
        <v>3.4285714285714284</v>
      </c>
      <c r="AU270" s="15">
        <v>37.42</v>
      </c>
      <c r="AV270" s="10">
        <f t="shared" si="165"/>
        <v>128.29714285714286</v>
      </c>
      <c r="AW270" s="5"/>
      <c r="AX270" s="5"/>
      <c r="AY270" s="5"/>
      <c r="AZ270" s="5">
        <f>SUM(AT270)*AV252</f>
        <v>6.8571428571428568</v>
      </c>
    </row>
    <row r="271" spans="1:52" x14ac:dyDescent="0.25">
      <c r="B271" s="11" t="s">
        <v>13</v>
      </c>
      <c r="C271" s="12" t="s">
        <v>17</v>
      </c>
      <c r="D271" s="28"/>
      <c r="E271" s="28"/>
      <c r="F271" s="28"/>
      <c r="G271" s="34">
        <v>0.25</v>
      </c>
      <c r="H271" s="15">
        <v>37.42</v>
      </c>
      <c r="I271" s="10">
        <f t="shared" si="162"/>
        <v>9.3550000000000004</v>
      </c>
      <c r="J271" s="5"/>
      <c r="K271" s="5"/>
      <c r="L271" s="5">
        <f>SUM(G271)*I252</f>
        <v>0.5</v>
      </c>
      <c r="M271" s="5"/>
      <c r="O271" s="11" t="s">
        <v>13</v>
      </c>
      <c r="P271" s="12" t="s">
        <v>17</v>
      </c>
      <c r="Q271" s="28"/>
      <c r="R271" s="28"/>
      <c r="S271" s="28"/>
      <c r="T271" s="34">
        <v>0.25</v>
      </c>
      <c r="U271" s="15">
        <v>37.42</v>
      </c>
      <c r="V271" s="10">
        <f t="shared" si="163"/>
        <v>9.3550000000000004</v>
      </c>
      <c r="W271" s="5"/>
      <c r="X271" s="5"/>
      <c r="Y271" s="5">
        <f>SUM(T271)*V252</f>
        <v>0.5</v>
      </c>
      <c r="Z271" s="5"/>
      <c r="AB271" s="11" t="s">
        <v>13</v>
      </c>
      <c r="AC271" s="12" t="s">
        <v>17</v>
      </c>
      <c r="AD271" s="28"/>
      <c r="AE271" s="28"/>
      <c r="AF271" s="28"/>
      <c r="AG271" s="34">
        <v>0.25</v>
      </c>
      <c r="AH271" s="15">
        <v>37.42</v>
      </c>
      <c r="AI271" s="10">
        <f t="shared" si="164"/>
        <v>9.3550000000000004</v>
      </c>
      <c r="AJ271" s="5"/>
      <c r="AK271" s="5"/>
      <c r="AL271" s="5">
        <f>SUM(AG271)*AI252</f>
        <v>0.5</v>
      </c>
      <c r="AM271" s="5"/>
      <c r="AO271" s="11" t="s">
        <v>13</v>
      </c>
      <c r="AP271" s="12" t="s">
        <v>17</v>
      </c>
      <c r="AQ271" s="28"/>
      <c r="AR271" s="28"/>
      <c r="AS271" s="28"/>
      <c r="AT271" s="34">
        <v>0.25</v>
      </c>
      <c r="AU271" s="15">
        <v>37.42</v>
      </c>
      <c r="AV271" s="10">
        <f t="shared" si="165"/>
        <v>9.3550000000000004</v>
      </c>
      <c r="AW271" s="5"/>
      <c r="AX271" s="5"/>
      <c r="AY271" s="5">
        <f>SUM(AT271)*AV252</f>
        <v>0.5</v>
      </c>
      <c r="AZ271" s="5"/>
    </row>
    <row r="272" spans="1:52" x14ac:dyDescent="0.25">
      <c r="B272" s="11" t="s">
        <v>12</v>
      </c>
      <c r="C272" s="12"/>
      <c r="D272" s="28"/>
      <c r="E272" s="28"/>
      <c r="F272" s="28"/>
      <c r="G272" s="10"/>
      <c r="H272" s="15">
        <v>37.42</v>
      </c>
      <c r="I272" s="10">
        <f t="shared" si="162"/>
        <v>0</v>
      </c>
      <c r="J272" s="5"/>
      <c r="K272" s="5"/>
      <c r="L272" s="5"/>
      <c r="M272" s="5"/>
      <c r="O272" s="11" t="s">
        <v>12</v>
      </c>
      <c r="P272" s="12"/>
      <c r="Q272" s="28"/>
      <c r="R272" s="28"/>
      <c r="S272" s="28"/>
      <c r="T272" s="10"/>
      <c r="U272" s="15">
        <v>37.42</v>
      </c>
      <c r="V272" s="10">
        <f t="shared" si="163"/>
        <v>0</v>
      </c>
      <c r="W272" s="5"/>
      <c r="X272" s="5"/>
      <c r="Y272" s="5"/>
      <c r="Z272" s="5"/>
      <c r="AB272" s="11" t="s">
        <v>12</v>
      </c>
      <c r="AC272" s="12"/>
      <c r="AD272" s="28"/>
      <c r="AE272" s="28"/>
      <c r="AF272" s="28"/>
      <c r="AG272" s="10"/>
      <c r="AH272" s="15">
        <v>37.42</v>
      </c>
      <c r="AI272" s="10">
        <f t="shared" si="164"/>
        <v>0</v>
      </c>
      <c r="AJ272" s="5"/>
      <c r="AK272" s="5"/>
      <c r="AL272" s="5"/>
      <c r="AM272" s="5"/>
      <c r="AO272" s="11" t="s">
        <v>12</v>
      </c>
      <c r="AP272" s="12"/>
      <c r="AQ272" s="28"/>
      <c r="AR272" s="28"/>
      <c r="AS272" s="28"/>
      <c r="AT272" s="10"/>
      <c r="AU272" s="15">
        <v>37.42</v>
      </c>
      <c r="AV272" s="10">
        <f t="shared" si="165"/>
        <v>0</v>
      </c>
      <c r="AW272" s="5"/>
      <c r="AX272" s="5"/>
      <c r="AY272" s="5"/>
      <c r="AZ272" s="5"/>
    </row>
    <row r="273" spans="1:52" x14ac:dyDescent="0.25">
      <c r="B273" s="11" t="s">
        <v>11</v>
      </c>
      <c r="C273" s="12"/>
      <c r="D273" s="28"/>
      <c r="E273" s="28"/>
      <c r="F273" s="28"/>
      <c r="G273" s="10">
        <v>1</v>
      </c>
      <c r="H273" s="15">
        <f>SUM(I254:I272)*0.01</f>
        <v>6.1735959000000005</v>
      </c>
      <c r="I273" s="10">
        <f>SUM(G273*H273)</f>
        <v>6.1735959000000005</v>
      </c>
      <c r="J273" s="5"/>
      <c r="K273" s="5"/>
      <c r="L273" s="5"/>
      <c r="M273" s="5"/>
      <c r="O273" s="11" t="s">
        <v>11</v>
      </c>
      <c r="P273" s="12"/>
      <c r="Q273" s="28"/>
      <c r="R273" s="28"/>
      <c r="S273" s="28"/>
      <c r="T273" s="10">
        <v>1</v>
      </c>
      <c r="U273" s="15">
        <f>SUM(V254:V272)*0.01</f>
        <v>5.4496373400000007</v>
      </c>
      <c r="V273" s="10">
        <f>SUM(T273*U273)</f>
        <v>5.4496373400000007</v>
      </c>
      <c r="W273" s="5"/>
      <c r="X273" s="5"/>
      <c r="Y273" s="5"/>
      <c r="Z273" s="5"/>
      <c r="AB273" s="11" t="s">
        <v>11</v>
      </c>
      <c r="AC273" s="12"/>
      <c r="AD273" s="28"/>
      <c r="AE273" s="28"/>
      <c r="AF273" s="28"/>
      <c r="AG273" s="10">
        <v>1</v>
      </c>
      <c r="AH273" s="15">
        <f>SUM(AI254:AI272)*0.01</f>
        <v>5.6726729400000009</v>
      </c>
      <c r="AI273" s="10">
        <f>SUM(AG273*AH273)</f>
        <v>5.6726729400000009</v>
      </c>
      <c r="AJ273" s="5"/>
      <c r="AK273" s="5"/>
      <c r="AL273" s="5"/>
      <c r="AM273" s="5"/>
      <c r="AO273" s="11" t="s">
        <v>11</v>
      </c>
      <c r="AP273" s="12"/>
      <c r="AQ273" s="28"/>
      <c r="AR273" s="28"/>
      <c r="AS273" s="28"/>
      <c r="AT273" s="10">
        <v>1</v>
      </c>
      <c r="AU273" s="15">
        <f>SUM(AV254:AV272)*0.01</f>
        <v>5.0911008985714297</v>
      </c>
      <c r="AV273" s="10">
        <f>SUM(AT273*AU273)</f>
        <v>5.0911008985714297</v>
      </c>
      <c r="AW273" s="5"/>
      <c r="AX273" s="5"/>
      <c r="AY273" s="5"/>
      <c r="AZ273" s="5"/>
    </row>
    <row r="274" spans="1:52" s="2" customFormat="1" x14ac:dyDescent="0.25">
      <c r="B274" s="8" t="s">
        <v>10</v>
      </c>
      <c r="D274" s="27"/>
      <c r="E274" s="27"/>
      <c r="F274" s="27"/>
      <c r="G274" s="6">
        <f>SUM(G268:G271)</f>
        <v>7.1219999999999999</v>
      </c>
      <c r="H274" s="14"/>
      <c r="I274" s="6">
        <f>SUM(I254:I273)</f>
        <v>623.53318590000003</v>
      </c>
      <c r="J274" s="6">
        <f>SUM(I274)*I252</f>
        <v>1247.0663718000001</v>
      </c>
      <c r="K274" s="6">
        <f>SUM(K268:K273)</f>
        <v>5.7439999999999998</v>
      </c>
      <c r="L274" s="6">
        <f>SUM(L268:L273)</f>
        <v>2.5</v>
      </c>
      <c r="M274" s="6">
        <f>SUM(M268:M273)</f>
        <v>6</v>
      </c>
      <c r="O274" s="8" t="s">
        <v>10</v>
      </c>
      <c r="Q274" s="27"/>
      <c r="R274" s="27"/>
      <c r="S274" s="27"/>
      <c r="T274" s="6">
        <f>SUM(T268:T271)</f>
        <v>7.1219999999999999</v>
      </c>
      <c r="U274" s="14"/>
      <c r="V274" s="6">
        <f>SUM(V254:V273)</f>
        <v>550.41337134000003</v>
      </c>
      <c r="W274" s="6">
        <f>SUM(V274)*V252</f>
        <v>1100.8267426800001</v>
      </c>
      <c r="X274" s="6"/>
      <c r="Y274" s="6"/>
      <c r="Z274" s="6"/>
      <c r="AB274" s="8" t="s">
        <v>10</v>
      </c>
      <c r="AD274" s="27"/>
      <c r="AE274" s="27"/>
      <c r="AF274" s="27"/>
      <c r="AG274" s="6">
        <f>SUM(AG268:AG271)</f>
        <v>7.4219999999999997</v>
      </c>
      <c r="AH274" s="14"/>
      <c r="AI274" s="6">
        <f>SUM(AI254:AI273)</f>
        <v>572.93996694000009</v>
      </c>
      <c r="AJ274" s="6">
        <f>SUM(AI274)*AI252</f>
        <v>1145.8799338800002</v>
      </c>
      <c r="AK274" s="6"/>
      <c r="AL274" s="6"/>
      <c r="AM274" s="6"/>
      <c r="AO274" s="8" t="s">
        <v>10</v>
      </c>
      <c r="AQ274" s="27"/>
      <c r="AR274" s="27"/>
      <c r="AS274" s="27"/>
      <c r="AT274" s="6">
        <f>SUM(AT268:AT271)</f>
        <v>7.5505714285714287</v>
      </c>
      <c r="AU274" s="14"/>
      <c r="AV274" s="6">
        <f>SUM(AV254:AV273)</f>
        <v>514.20119075571438</v>
      </c>
      <c r="AW274" s="6">
        <f>SUM(AV274)*AV252</f>
        <v>1028.4023815114288</v>
      </c>
      <c r="AX274" s="6"/>
      <c r="AY274" s="6"/>
      <c r="AZ274" s="6"/>
    </row>
    <row r="275" spans="1:52" ht="15.6" x14ac:dyDescent="0.3">
      <c r="A275" s="3" t="s">
        <v>9</v>
      </c>
      <c r="B275" s="86" t="s">
        <v>250</v>
      </c>
      <c r="C275" s="12" t="s">
        <v>244</v>
      </c>
      <c r="D275" s="26">
        <v>0.82</v>
      </c>
      <c r="E275" s="26">
        <v>2.2999999999999998</v>
      </c>
      <c r="F275" s="68">
        <v>0.125</v>
      </c>
      <c r="G275" s="5"/>
      <c r="H275" s="13" t="s">
        <v>22</v>
      </c>
      <c r="I275" s="24">
        <v>4</v>
      </c>
      <c r="J275" s="5"/>
      <c r="K275" s="5"/>
      <c r="L275" s="5"/>
      <c r="M275" s="5"/>
      <c r="N275" s="3" t="s">
        <v>9</v>
      </c>
      <c r="O275" s="86" t="s">
        <v>250</v>
      </c>
      <c r="P275" s="12" t="s">
        <v>244</v>
      </c>
      <c r="Q275" s="26">
        <v>0.82</v>
      </c>
      <c r="R275" s="26">
        <v>2.2999999999999998</v>
      </c>
      <c r="S275" s="68">
        <v>0.125</v>
      </c>
      <c r="T275" s="5"/>
      <c r="U275" s="13" t="s">
        <v>22</v>
      </c>
      <c r="V275" s="24">
        <v>4</v>
      </c>
      <c r="W275" s="5"/>
      <c r="X275" s="5"/>
      <c r="Y275" s="5"/>
      <c r="Z275" s="5"/>
      <c r="AA275" s="3" t="s">
        <v>9</v>
      </c>
      <c r="AB275" s="86" t="s">
        <v>250</v>
      </c>
      <c r="AC275" s="12" t="s">
        <v>244</v>
      </c>
      <c r="AD275" s="26">
        <v>0.82</v>
      </c>
      <c r="AE275" s="26">
        <v>2.2999999999999998</v>
      </c>
      <c r="AF275" s="68">
        <v>0.125</v>
      </c>
      <c r="AG275" s="5"/>
      <c r="AH275" s="13" t="s">
        <v>22</v>
      </c>
      <c r="AI275" s="24">
        <v>4</v>
      </c>
      <c r="AJ275" s="5"/>
      <c r="AK275" s="5"/>
      <c r="AL275" s="5"/>
      <c r="AM275" s="5"/>
      <c r="AN275" s="3" t="s">
        <v>9</v>
      </c>
      <c r="AO275" s="86" t="s">
        <v>250</v>
      </c>
      <c r="AP275" s="12" t="s">
        <v>244</v>
      </c>
      <c r="AQ275" s="26">
        <v>0.82</v>
      </c>
      <c r="AR275" s="26">
        <v>2.2999999999999998</v>
      </c>
      <c r="AS275" s="68">
        <v>0.125</v>
      </c>
      <c r="AT275" s="5"/>
      <c r="AU275" s="13" t="s">
        <v>22</v>
      </c>
      <c r="AV275" s="24">
        <v>4</v>
      </c>
      <c r="AW275" s="5"/>
      <c r="AX275" s="5"/>
      <c r="AY275" s="5"/>
      <c r="AZ275" s="5"/>
    </row>
    <row r="276" spans="1:52" s="2" customFormat="1" x14ac:dyDescent="0.25">
      <c r="A276" s="66"/>
      <c r="B276" s="8" t="s">
        <v>3</v>
      </c>
      <c r="C276" s="2" t="s">
        <v>4</v>
      </c>
      <c r="D276" s="27" t="s">
        <v>5</v>
      </c>
      <c r="E276" s="27" t="s">
        <v>5</v>
      </c>
      <c r="F276" s="27" t="s">
        <v>23</v>
      </c>
      <c r="G276" s="6" t="s">
        <v>6</v>
      </c>
      <c r="H276" s="14" t="s">
        <v>7</v>
      </c>
      <c r="I276" s="6" t="s">
        <v>8</v>
      </c>
      <c r="J276" s="6"/>
      <c r="K276" s="6" t="s">
        <v>18</v>
      </c>
      <c r="L276" s="6" t="s">
        <v>19</v>
      </c>
      <c r="M276" s="6" t="s">
        <v>20</v>
      </c>
      <c r="N276" s="66"/>
      <c r="O276" s="8" t="s">
        <v>3</v>
      </c>
      <c r="P276" s="2" t="s">
        <v>4</v>
      </c>
      <c r="Q276" s="27" t="s">
        <v>5</v>
      </c>
      <c r="R276" s="27" t="s">
        <v>5</v>
      </c>
      <c r="S276" s="27" t="s">
        <v>23</v>
      </c>
      <c r="T276" s="6" t="s">
        <v>6</v>
      </c>
      <c r="U276" s="14" t="s">
        <v>7</v>
      </c>
      <c r="V276" s="6" t="s">
        <v>8</v>
      </c>
      <c r="W276" s="6"/>
      <c r="X276" s="6" t="s">
        <v>18</v>
      </c>
      <c r="Y276" s="6" t="s">
        <v>19</v>
      </c>
      <c r="Z276" s="6" t="s">
        <v>20</v>
      </c>
      <c r="AA276" s="66"/>
      <c r="AB276" s="8" t="s">
        <v>3</v>
      </c>
      <c r="AC276" s="2" t="s">
        <v>4</v>
      </c>
      <c r="AD276" s="27" t="s">
        <v>5</v>
      </c>
      <c r="AE276" s="27" t="s">
        <v>5</v>
      </c>
      <c r="AF276" s="27" t="s">
        <v>23</v>
      </c>
      <c r="AG276" s="6" t="s">
        <v>6</v>
      </c>
      <c r="AH276" s="14" t="s">
        <v>7</v>
      </c>
      <c r="AI276" s="6" t="s">
        <v>8</v>
      </c>
      <c r="AJ276" s="6"/>
      <c r="AK276" s="6" t="s">
        <v>18</v>
      </c>
      <c r="AL276" s="6" t="s">
        <v>19</v>
      </c>
      <c r="AM276" s="6" t="s">
        <v>20</v>
      </c>
      <c r="AN276" s="66"/>
      <c r="AO276" s="8" t="s">
        <v>3</v>
      </c>
      <c r="AP276" s="2" t="s">
        <v>4</v>
      </c>
      <c r="AQ276" s="27" t="s">
        <v>5</v>
      </c>
      <c r="AR276" s="27" t="s">
        <v>5</v>
      </c>
      <c r="AS276" s="27" t="s">
        <v>23</v>
      </c>
      <c r="AT276" s="6" t="s">
        <v>6</v>
      </c>
      <c r="AU276" s="14" t="s">
        <v>7</v>
      </c>
      <c r="AV276" s="6" t="s">
        <v>8</v>
      </c>
      <c r="AW276" s="6"/>
      <c r="AX276" s="6" t="s">
        <v>18</v>
      </c>
      <c r="AY276" s="6" t="s">
        <v>19</v>
      </c>
      <c r="AZ276" s="6" t="s">
        <v>20</v>
      </c>
    </row>
    <row r="277" spans="1:52" x14ac:dyDescent="0.25">
      <c r="A277" s="30" t="s">
        <v>24</v>
      </c>
      <c r="B277" s="11" t="s">
        <v>63</v>
      </c>
      <c r="C277" s="12" t="s">
        <v>246</v>
      </c>
      <c r="D277" s="28">
        <v>0.15</v>
      </c>
      <c r="E277" s="28">
        <v>0.05</v>
      </c>
      <c r="F277" s="28">
        <f t="shared" ref="F277:F279" si="166">SUM(D277*E277)</f>
        <v>7.4999999999999997E-3</v>
      </c>
      <c r="G277" s="10">
        <f>SUM(D275+E275+E275+0.4)</f>
        <v>5.82</v>
      </c>
      <c r="H277" s="15">
        <v>5398</v>
      </c>
      <c r="I277" s="10">
        <f t="shared" ref="I277:I279" si="167">SUM(F277*G277)*H277</f>
        <v>235.62270000000001</v>
      </c>
      <c r="J277" s="5"/>
      <c r="K277" s="5"/>
      <c r="L277" s="5"/>
      <c r="M277" s="5"/>
      <c r="N277" s="30" t="s">
        <v>24</v>
      </c>
      <c r="O277" s="11" t="s">
        <v>63</v>
      </c>
      <c r="P277" s="12" t="s">
        <v>246</v>
      </c>
      <c r="Q277" s="28">
        <v>0.15</v>
      </c>
      <c r="R277" s="235">
        <v>3.7999999999999999E-2</v>
      </c>
      <c r="S277" s="28">
        <f t="shared" ref="S277" si="168">SUM(Q277*R277)</f>
        <v>5.6999999999999993E-3</v>
      </c>
      <c r="T277" s="10">
        <f>SUM(Q275+R275+R275+0.4)</f>
        <v>5.82</v>
      </c>
      <c r="U277" s="236">
        <v>5306</v>
      </c>
      <c r="V277" s="10">
        <f t="shared" ref="V277:V279" si="169">SUM(S277*T277)*U277</f>
        <v>176.02124399999997</v>
      </c>
      <c r="W277" s="5"/>
      <c r="X277" s="5"/>
      <c r="Y277" s="5"/>
      <c r="Z277" s="5"/>
      <c r="AA277" s="30" t="s">
        <v>24</v>
      </c>
      <c r="AB277" s="11" t="s">
        <v>63</v>
      </c>
      <c r="AC277" s="12" t="s">
        <v>246</v>
      </c>
      <c r="AD277" s="28">
        <v>0.15</v>
      </c>
      <c r="AE277" s="235">
        <v>3.7999999999999999E-2</v>
      </c>
      <c r="AF277" s="28">
        <f t="shared" ref="AF277:AF279" si="170">SUM(AD277*AE277)</f>
        <v>5.6999999999999993E-3</v>
      </c>
      <c r="AG277" s="10">
        <f>SUM(AD275+AE275+AE275+0.4)</f>
        <v>5.82</v>
      </c>
      <c r="AH277" s="236">
        <v>5306</v>
      </c>
      <c r="AI277" s="10">
        <f t="shared" ref="AI277:AI279" si="171">SUM(AF277*AG277)*AH277</f>
        <v>176.02124399999997</v>
      </c>
      <c r="AJ277" s="5"/>
      <c r="AK277" s="5"/>
      <c r="AL277" s="5"/>
      <c r="AM277" s="5"/>
      <c r="AN277" s="30" t="s">
        <v>24</v>
      </c>
      <c r="AO277" s="11" t="s">
        <v>63</v>
      </c>
      <c r="AP277" s="234" t="s">
        <v>1648</v>
      </c>
      <c r="AQ277" s="28">
        <v>0.15</v>
      </c>
      <c r="AR277" s="28">
        <v>3.7999999999999999E-2</v>
      </c>
      <c r="AS277" s="28">
        <f t="shared" ref="AS277:AS278" si="172">SUM(AQ277*AR277)</f>
        <v>5.6999999999999993E-3</v>
      </c>
      <c r="AT277" s="10">
        <f>SUM(AQ275+AR275+AR275+0.4)</f>
        <v>5.82</v>
      </c>
      <c r="AU277" s="236">
        <v>3828</v>
      </c>
      <c r="AV277" s="10">
        <f t="shared" ref="AV277:AV279" si="173">SUM(AS277*AT277)*AU277</f>
        <v>126.99007199999998</v>
      </c>
      <c r="AW277" s="5"/>
      <c r="AX277" s="5"/>
      <c r="AY277" s="5"/>
      <c r="AZ277" s="5"/>
    </row>
    <row r="278" spans="1:52" x14ac:dyDescent="0.25">
      <c r="A278" s="30" t="s">
        <v>24</v>
      </c>
      <c r="B278" s="11" t="s">
        <v>245</v>
      </c>
      <c r="C278" s="12" t="s">
        <v>246</v>
      </c>
      <c r="D278" s="28">
        <v>0.05</v>
      </c>
      <c r="E278" s="28">
        <v>2.5000000000000001E-2</v>
      </c>
      <c r="F278" s="28">
        <f t="shared" si="166"/>
        <v>1.2500000000000002E-3</v>
      </c>
      <c r="G278" s="10">
        <f>SUM(G277)</f>
        <v>5.82</v>
      </c>
      <c r="H278" s="15">
        <v>4566</v>
      </c>
      <c r="I278" s="10">
        <f t="shared" si="167"/>
        <v>33.217650000000006</v>
      </c>
      <c r="J278" s="5"/>
      <c r="K278" s="5"/>
      <c r="L278" s="5"/>
      <c r="M278" s="5"/>
      <c r="N278" s="30" t="s">
        <v>24</v>
      </c>
      <c r="O278" s="11" t="s">
        <v>245</v>
      </c>
      <c r="P278" s="12" t="s">
        <v>246</v>
      </c>
      <c r="Q278" s="28">
        <v>0.05</v>
      </c>
      <c r="R278" s="28">
        <v>2.5000000000000001E-2</v>
      </c>
      <c r="S278" s="28">
        <f t="shared" ref="S278:S279" si="174">SUM(Q278*R278)</f>
        <v>1.2500000000000002E-3</v>
      </c>
      <c r="T278" s="10">
        <f>SUM(T277)</f>
        <v>5.82</v>
      </c>
      <c r="U278" s="15">
        <v>4566</v>
      </c>
      <c r="V278" s="10">
        <f t="shared" si="169"/>
        <v>33.217650000000006</v>
      </c>
      <c r="W278" s="5"/>
      <c r="X278" s="5"/>
      <c r="Y278" s="5"/>
      <c r="Z278" s="5"/>
      <c r="AA278" s="30" t="s">
        <v>24</v>
      </c>
      <c r="AB278" s="11" t="s">
        <v>245</v>
      </c>
      <c r="AC278" s="12" t="s">
        <v>246</v>
      </c>
      <c r="AD278" s="28">
        <v>0.05</v>
      </c>
      <c r="AE278" s="28">
        <v>2.5000000000000001E-2</v>
      </c>
      <c r="AF278" s="28">
        <f t="shared" si="170"/>
        <v>1.2500000000000002E-3</v>
      </c>
      <c r="AG278" s="10">
        <f>SUM(AG277)</f>
        <v>5.82</v>
      </c>
      <c r="AH278" s="15">
        <v>4566</v>
      </c>
      <c r="AI278" s="10">
        <f t="shared" si="171"/>
        <v>33.217650000000006</v>
      </c>
      <c r="AJ278" s="5"/>
      <c r="AK278" s="5"/>
      <c r="AL278" s="5"/>
      <c r="AM278" s="5"/>
      <c r="AN278" s="30" t="s">
        <v>24</v>
      </c>
      <c r="AO278" s="11" t="s">
        <v>245</v>
      </c>
      <c r="AP278" s="234" t="s">
        <v>1648</v>
      </c>
      <c r="AQ278" s="28">
        <v>0.05</v>
      </c>
      <c r="AR278" s="28">
        <v>2.5000000000000001E-2</v>
      </c>
      <c r="AS278" s="28">
        <f t="shared" si="172"/>
        <v>1.2500000000000002E-3</v>
      </c>
      <c r="AT278" s="10">
        <f>SUM(AT277)</f>
        <v>5.82</v>
      </c>
      <c r="AU278" s="236">
        <v>3709</v>
      </c>
      <c r="AV278" s="10">
        <f t="shared" si="173"/>
        <v>26.982975000000007</v>
      </c>
      <c r="AW278" s="5"/>
      <c r="AX278" s="5"/>
      <c r="AY278" s="5"/>
      <c r="AZ278" s="5"/>
    </row>
    <row r="279" spans="1:52" x14ac:dyDescent="0.25">
      <c r="A279" s="30" t="s">
        <v>24</v>
      </c>
      <c r="B279" s="11"/>
      <c r="C279" s="12"/>
      <c r="D279" s="28"/>
      <c r="E279" s="28"/>
      <c r="F279" s="28">
        <f t="shared" si="166"/>
        <v>0</v>
      </c>
      <c r="G279" s="10"/>
      <c r="H279" s="15"/>
      <c r="I279" s="10">
        <f t="shared" si="167"/>
        <v>0</v>
      </c>
      <c r="J279" s="5"/>
      <c r="K279" s="5"/>
      <c r="L279" s="5"/>
      <c r="M279" s="5"/>
      <c r="N279" s="30" t="s">
        <v>24</v>
      </c>
      <c r="O279" s="11"/>
      <c r="P279" s="12"/>
      <c r="Q279" s="28"/>
      <c r="R279" s="28"/>
      <c r="S279" s="28">
        <f t="shared" si="174"/>
        <v>0</v>
      </c>
      <c r="T279" s="10"/>
      <c r="U279" s="15"/>
      <c r="V279" s="10">
        <f t="shared" si="169"/>
        <v>0</v>
      </c>
      <c r="W279" s="5"/>
      <c r="X279" s="5"/>
      <c r="Y279" s="5"/>
      <c r="Z279" s="5"/>
      <c r="AA279" s="30" t="s">
        <v>24</v>
      </c>
      <c r="AB279" s="11"/>
      <c r="AC279" s="12"/>
      <c r="AD279" s="28"/>
      <c r="AE279" s="28"/>
      <c r="AF279" s="28">
        <f t="shared" si="170"/>
        <v>0</v>
      </c>
      <c r="AG279" s="10"/>
      <c r="AH279" s="15"/>
      <c r="AI279" s="10">
        <f t="shared" si="171"/>
        <v>0</v>
      </c>
      <c r="AJ279" s="5"/>
      <c r="AK279" s="5"/>
      <c r="AL279" s="5"/>
      <c r="AM279" s="5"/>
      <c r="AN279" s="30" t="s">
        <v>24</v>
      </c>
      <c r="AO279" s="11"/>
      <c r="AP279" s="12"/>
      <c r="AQ279" s="28"/>
      <c r="AR279" s="28"/>
      <c r="AS279" s="28">
        <f t="shared" ref="AS279" si="175">SUM(AQ279*AR279)</f>
        <v>0</v>
      </c>
      <c r="AT279" s="10"/>
      <c r="AU279" s="15"/>
      <c r="AV279" s="10">
        <f t="shared" si="173"/>
        <v>0</v>
      </c>
      <c r="AW279" s="5"/>
      <c r="AX279" s="5"/>
      <c r="AY279" s="5"/>
      <c r="AZ279" s="5"/>
    </row>
    <row r="280" spans="1:52" x14ac:dyDescent="0.25">
      <c r="B280" s="11" t="s">
        <v>27</v>
      </c>
      <c r="C280" s="12"/>
      <c r="D280" s="28"/>
      <c r="E280" s="28"/>
      <c r="F280" s="28"/>
      <c r="G280" s="10">
        <f>SUM(G277)</f>
        <v>5.82</v>
      </c>
      <c r="H280" s="15">
        <f>SUM(D277+D277+E277+E277+D278+D278+E278+E278)*3</f>
        <v>1.65</v>
      </c>
      <c r="I280" s="10">
        <f t="shared" ref="I280:I294" si="176">SUM(G280*H280)</f>
        <v>9.6029999999999998</v>
      </c>
      <c r="J280" s="5"/>
      <c r="K280" s="5"/>
      <c r="L280" s="5"/>
      <c r="M280" s="5"/>
      <c r="O280" s="11" t="s">
        <v>27</v>
      </c>
      <c r="P280" s="12"/>
      <c r="Q280" s="28"/>
      <c r="R280" s="28"/>
      <c r="S280" s="28"/>
      <c r="T280" s="10">
        <f>SUM(T277)</f>
        <v>5.82</v>
      </c>
      <c r="U280" s="15">
        <f>SUM(Q277+Q277+R277+R277+Q278+Q278+R278+R278)*3</f>
        <v>1.5779999999999998</v>
      </c>
      <c r="V280" s="10">
        <f t="shared" ref="V280:V294" si="177">SUM(T280*U280)</f>
        <v>9.183959999999999</v>
      </c>
      <c r="W280" s="5"/>
      <c r="X280" s="5"/>
      <c r="Y280" s="5"/>
      <c r="Z280" s="5"/>
      <c r="AB280" s="11" t="s">
        <v>27</v>
      </c>
      <c r="AC280" s="334" t="s">
        <v>1621</v>
      </c>
      <c r="AD280" s="335"/>
      <c r="AE280" s="335"/>
      <c r="AF280" s="335"/>
      <c r="AG280" s="171">
        <f>SUM(AG277)</f>
        <v>5.82</v>
      </c>
      <c r="AH280" s="171">
        <f>SUM(AD277+AD277+AE277+AE277+AD278+AD278+AE278+AE278)*6</f>
        <v>3.1559999999999997</v>
      </c>
      <c r="AI280" s="10">
        <f t="shared" ref="AI280:AI294" si="178">SUM(AG280*AH280)</f>
        <v>18.367919999999998</v>
      </c>
      <c r="AJ280" s="5"/>
      <c r="AK280" s="5"/>
      <c r="AL280" s="5"/>
      <c r="AM280" s="5"/>
      <c r="AO280" s="11" t="s">
        <v>27</v>
      </c>
      <c r="AP280" s="334" t="s">
        <v>1621</v>
      </c>
      <c r="AQ280" s="335"/>
      <c r="AR280" s="335"/>
      <c r="AS280" s="335"/>
      <c r="AT280" s="171">
        <f>SUM(AT277)</f>
        <v>5.82</v>
      </c>
      <c r="AU280" s="171">
        <f>SUM(AQ277+AQ277+AR277+AR277+AQ278+AQ278+AR278+AR278)*6</f>
        <v>3.1559999999999997</v>
      </c>
      <c r="AV280" s="10">
        <f t="shared" ref="AV280:AV294" si="179">SUM(AT280*AU280)</f>
        <v>18.367919999999998</v>
      </c>
      <c r="AW280" s="5"/>
      <c r="AX280" s="5"/>
      <c r="AY280" s="5"/>
      <c r="AZ280" s="5"/>
    </row>
    <row r="281" spans="1:52" x14ac:dyDescent="0.25">
      <c r="B281" s="11" t="s">
        <v>13</v>
      </c>
      <c r="C281" s="12" t="s">
        <v>14</v>
      </c>
      <c r="D281" s="28" t="s">
        <v>29</v>
      </c>
      <c r="E281" s="28"/>
      <c r="F281" s="28">
        <f>SUM(G277:G279)</f>
        <v>11.64</v>
      </c>
      <c r="G281" s="34">
        <f>SUM(F281)/15</f>
        <v>0.77600000000000002</v>
      </c>
      <c r="H281" s="23"/>
      <c r="I281" s="10">
        <f t="shared" si="176"/>
        <v>0</v>
      </c>
      <c r="J281" s="5"/>
      <c r="K281" s="5"/>
      <c r="L281" s="5"/>
      <c r="M281" s="5"/>
      <c r="O281" s="11" t="s">
        <v>13</v>
      </c>
      <c r="P281" s="12" t="s">
        <v>14</v>
      </c>
      <c r="Q281" s="28" t="s">
        <v>29</v>
      </c>
      <c r="R281" s="28"/>
      <c r="S281" s="28">
        <f>SUM(T277:T279)</f>
        <v>11.64</v>
      </c>
      <c r="T281" s="34">
        <f>SUM(S281)/15</f>
        <v>0.77600000000000002</v>
      </c>
      <c r="U281" s="23"/>
      <c r="V281" s="10">
        <f t="shared" si="177"/>
        <v>0</v>
      </c>
      <c r="W281" s="5"/>
      <c r="X281" s="5"/>
      <c r="Y281" s="5"/>
      <c r="Z281" s="5"/>
      <c r="AB281" s="11" t="s">
        <v>13</v>
      </c>
      <c r="AC281" s="12" t="s">
        <v>14</v>
      </c>
      <c r="AD281" s="28" t="s">
        <v>29</v>
      </c>
      <c r="AE281" s="28"/>
      <c r="AF281" s="28">
        <f>SUM(AG277:AG279)</f>
        <v>11.64</v>
      </c>
      <c r="AG281" s="34">
        <f>SUM(AF281)/15</f>
        <v>0.77600000000000002</v>
      </c>
      <c r="AH281" s="23"/>
      <c r="AI281" s="10">
        <f t="shared" si="178"/>
        <v>0</v>
      </c>
      <c r="AJ281" s="5"/>
      <c r="AK281" s="5"/>
      <c r="AL281" s="5"/>
      <c r="AM281" s="5"/>
      <c r="AO281" s="11" t="s">
        <v>13</v>
      </c>
      <c r="AP281" s="12" t="s">
        <v>14</v>
      </c>
      <c r="AQ281" s="28" t="s">
        <v>29</v>
      </c>
      <c r="AR281" s="28"/>
      <c r="AS281" s="28">
        <f>SUM(AT277:AT279)</f>
        <v>11.64</v>
      </c>
      <c r="AT281" s="34">
        <f>SUM(AS281)/15</f>
        <v>0.77600000000000002</v>
      </c>
      <c r="AU281" s="23"/>
      <c r="AV281" s="10">
        <f t="shared" si="179"/>
        <v>0</v>
      </c>
      <c r="AW281" s="5"/>
      <c r="AX281" s="5"/>
      <c r="AY281" s="5"/>
      <c r="AZ281" s="5"/>
    </row>
    <row r="282" spans="1:52" x14ac:dyDescent="0.25">
      <c r="B282" s="11" t="s">
        <v>13</v>
      </c>
      <c r="C282" s="12" t="s">
        <v>14</v>
      </c>
      <c r="D282" s="28" t="s">
        <v>60</v>
      </c>
      <c r="E282" s="28"/>
      <c r="F282" s="69">
        <v>2</v>
      </c>
      <c r="G282" s="34">
        <f>SUM(F282)*0.25</f>
        <v>0.5</v>
      </c>
      <c r="H282" s="23"/>
      <c r="I282" s="10">
        <f t="shared" si="176"/>
        <v>0</v>
      </c>
      <c r="J282" s="5"/>
      <c r="K282" s="5"/>
      <c r="L282" s="5"/>
      <c r="M282" s="5"/>
      <c r="O282" s="11" t="s">
        <v>13</v>
      </c>
      <c r="P282" s="12" t="s">
        <v>14</v>
      </c>
      <c r="Q282" s="28" t="s">
        <v>60</v>
      </c>
      <c r="R282" s="28"/>
      <c r="S282" s="69">
        <v>2</v>
      </c>
      <c r="T282" s="34">
        <f>SUM(S282)*0.25</f>
        <v>0.5</v>
      </c>
      <c r="U282" s="23"/>
      <c r="V282" s="10">
        <f t="shared" si="177"/>
        <v>0</v>
      </c>
      <c r="W282" s="5"/>
      <c r="X282" s="5"/>
      <c r="Y282" s="5"/>
      <c r="Z282" s="5"/>
      <c r="AB282" s="11" t="s">
        <v>13</v>
      </c>
      <c r="AC282" s="12" t="s">
        <v>14</v>
      </c>
      <c r="AD282" s="28" t="s">
        <v>60</v>
      </c>
      <c r="AE282" s="28"/>
      <c r="AF282" s="69">
        <v>2</v>
      </c>
      <c r="AG282" s="34">
        <f>SUM(AF282)*0.25</f>
        <v>0.5</v>
      </c>
      <c r="AH282" s="23"/>
      <c r="AI282" s="10">
        <f t="shared" si="178"/>
        <v>0</v>
      </c>
      <c r="AJ282" s="5"/>
      <c r="AK282" s="5"/>
      <c r="AL282" s="5"/>
      <c r="AM282" s="5"/>
      <c r="AO282" s="11" t="s">
        <v>13</v>
      </c>
      <c r="AP282" s="12" t="s">
        <v>14</v>
      </c>
      <c r="AQ282" s="28" t="s">
        <v>60</v>
      </c>
      <c r="AR282" s="28"/>
      <c r="AS282" s="69">
        <v>2</v>
      </c>
      <c r="AT282" s="34">
        <f>SUM(AS282)*0.25</f>
        <v>0.5</v>
      </c>
      <c r="AU282" s="23"/>
      <c r="AV282" s="10">
        <f t="shared" si="179"/>
        <v>0</v>
      </c>
      <c r="AW282" s="5"/>
      <c r="AX282" s="5"/>
      <c r="AY282" s="5"/>
      <c r="AZ282" s="5"/>
    </row>
    <row r="283" spans="1:52" x14ac:dyDescent="0.25">
      <c r="B283" s="11" t="s">
        <v>13</v>
      </c>
      <c r="C283" s="12" t="s">
        <v>14</v>
      </c>
      <c r="D283" s="28" t="s">
        <v>248</v>
      </c>
      <c r="E283" s="28"/>
      <c r="F283" s="69"/>
      <c r="G283" s="34">
        <v>0</v>
      </c>
      <c r="H283" s="23"/>
      <c r="I283" s="10">
        <f t="shared" si="176"/>
        <v>0</v>
      </c>
      <c r="J283" s="5"/>
      <c r="K283" s="5"/>
      <c r="L283" s="5"/>
      <c r="M283" s="5"/>
      <c r="O283" s="11" t="s">
        <v>13</v>
      </c>
      <c r="P283" s="12" t="s">
        <v>14</v>
      </c>
      <c r="Q283" s="28" t="s">
        <v>248</v>
      </c>
      <c r="R283" s="28"/>
      <c r="S283" s="69"/>
      <c r="T283" s="34">
        <v>0</v>
      </c>
      <c r="U283" s="23"/>
      <c r="V283" s="10">
        <f t="shared" si="177"/>
        <v>0</v>
      </c>
      <c r="W283" s="5"/>
      <c r="X283" s="5"/>
      <c r="Y283" s="5"/>
      <c r="Z283" s="5"/>
      <c r="AB283" s="11" t="s">
        <v>13</v>
      </c>
      <c r="AC283" s="12" t="s">
        <v>14</v>
      </c>
      <c r="AD283" s="28" t="s">
        <v>248</v>
      </c>
      <c r="AE283" s="28"/>
      <c r="AF283" s="69"/>
      <c r="AG283" s="34">
        <v>0</v>
      </c>
      <c r="AH283" s="23"/>
      <c r="AI283" s="10">
        <f t="shared" si="178"/>
        <v>0</v>
      </c>
      <c r="AJ283" s="5"/>
      <c r="AK283" s="5"/>
      <c r="AL283" s="5"/>
      <c r="AM283" s="5"/>
      <c r="AO283" s="11" t="s">
        <v>13</v>
      </c>
      <c r="AP283" s="12" t="s">
        <v>14</v>
      </c>
      <c r="AQ283" s="28" t="s">
        <v>248</v>
      </c>
      <c r="AR283" s="28"/>
      <c r="AS283" s="69"/>
      <c r="AT283" s="34">
        <v>0</v>
      </c>
      <c r="AU283" s="23"/>
      <c r="AV283" s="10">
        <f t="shared" si="179"/>
        <v>0</v>
      </c>
      <c r="AW283" s="5"/>
      <c r="AX283" s="5"/>
      <c r="AY283" s="5"/>
      <c r="AZ283" s="5"/>
    </row>
    <row r="284" spans="1:52" x14ac:dyDescent="0.25">
      <c r="B284" s="11" t="s">
        <v>13</v>
      </c>
      <c r="C284" s="12" t="s">
        <v>14</v>
      </c>
      <c r="D284" s="28" t="s">
        <v>247</v>
      </c>
      <c r="E284" s="28"/>
      <c r="F284" s="28"/>
      <c r="G284" s="34">
        <f>SUM(G281)</f>
        <v>0.77600000000000002</v>
      </c>
      <c r="H284" s="23"/>
      <c r="I284" s="10">
        <f t="shared" si="176"/>
        <v>0</v>
      </c>
      <c r="J284" s="5"/>
      <c r="K284" s="5"/>
      <c r="L284" s="5"/>
      <c r="M284" s="5"/>
      <c r="O284" s="11" t="s">
        <v>13</v>
      </c>
      <c r="P284" s="12" t="s">
        <v>14</v>
      </c>
      <c r="Q284" s="28" t="s">
        <v>247</v>
      </c>
      <c r="R284" s="28"/>
      <c r="S284" s="28"/>
      <c r="T284" s="34">
        <f>SUM(T281)</f>
        <v>0.77600000000000002</v>
      </c>
      <c r="U284" s="23"/>
      <c r="V284" s="10">
        <f t="shared" si="177"/>
        <v>0</v>
      </c>
      <c r="W284" s="5"/>
      <c r="X284" s="5"/>
      <c r="Y284" s="5"/>
      <c r="Z284" s="5"/>
      <c r="AB284" s="11" t="s">
        <v>13</v>
      </c>
      <c r="AC284" s="12" t="s">
        <v>14</v>
      </c>
      <c r="AD284" s="28" t="s">
        <v>247</v>
      </c>
      <c r="AE284" s="28"/>
      <c r="AF284" s="28"/>
      <c r="AG284" s="34">
        <f>SUM(AG281)</f>
        <v>0.77600000000000002</v>
      </c>
      <c r="AH284" s="23"/>
      <c r="AI284" s="10">
        <f t="shared" si="178"/>
        <v>0</v>
      </c>
      <c r="AJ284" s="5"/>
      <c r="AK284" s="5"/>
      <c r="AL284" s="5"/>
      <c r="AM284" s="5"/>
      <c r="AO284" s="11" t="s">
        <v>13</v>
      </c>
      <c r="AP284" s="12" t="s">
        <v>14</v>
      </c>
      <c r="AQ284" s="28" t="s">
        <v>247</v>
      </c>
      <c r="AR284" s="28"/>
      <c r="AS284" s="28"/>
      <c r="AT284" s="34">
        <f>SUM(AT281)</f>
        <v>0.77600000000000002</v>
      </c>
      <c r="AU284" s="23"/>
      <c r="AV284" s="10">
        <f t="shared" si="179"/>
        <v>0</v>
      </c>
      <c r="AW284" s="5"/>
      <c r="AX284" s="5"/>
      <c r="AY284" s="5"/>
      <c r="AZ284" s="5"/>
    </row>
    <row r="285" spans="1:52" x14ac:dyDescent="0.25">
      <c r="B285" s="11" t="s">
        <v>13</v>
      </c>
      <c r="C285" s="12" t="s">
        <v>15</v>
      </c>
      <c r="D285" s="28"/>
      <c r="E285" s="28"/>
      <c r="F285" s="28"/>
      <c r="G285" s="34">
        <v>1</v>
      </c>
      <c r="H285" s="23"/>
      <c r="I285" s="10">
        <f t="shared" si="176"/>
        <v>0</v>
      </c>
      <c r="J285" s="5"/>
      <c r="K285" s="5"/>
      <c r="L285" s="5"/>
      <c r="M285" s="5"/>
      <c r="O285" s="11" t="s">
        <v>13</v>
      </c>
      <c r="P285" s="12" t="s">
        <v>15</v>
      </c>
      <c r="Q285" s="28"/>
      <c r="R285" s="28"/>
      <c r="S285" s="28"/>
      <c r="T285" s="34">
        <v>1</v>
      </c>
      <c r="U285" s="23"/>
      <c r="V285" s="10">
        <f t="shared" si="177"/>
        <v>0</v>
      </c>
      <c r="W285" s="5"/>
      <c r="X285" s="5"/>
      <c r="Y285" s="5"/>
      <c r="Z285" s="5"/>
      <c r="AB285" s="11" t="s">
        <v>13</v>
      </c>
      <c r="AC285" s="12" t="s">
        <v>15</v>
      </c>
      <c r="AD285" s="28"/>
      <c r="AE285" s="28"/>
      <c r="AF285" s="28"/>
      <c r="AG285" s="34">
        <v>1</v>
      </c>
      <c r="AH285" s="23"/>
      <c r="AI285" s="10">
        <f t="shared" si="178"/>
        <v>0</v>
      </c>
      <c r="AJ285" s="5"/>
      <c r="AK285" s="5"/>
      <c r="AL285" s="5"/>
      <c r="AM285" s="5"/>
      <c r="AO285" s="11" t="s">
        <v>13</v>
      </c>
      <c r="AP285" s="12" t="s">
        <v>15</v>
      </c>
      <c r="AQ285" s="28"/>
      <c r="AR285" s="28"/>
      <c r="AS285" s="28"/>
      <c r="AT285" s="34">
        <v>1</v>
      </c>
      <c r="AU285" s="23"/>
      <c r="AV285" s="10">
        <f t="shared" si="179"/>
        <v>0</v>
      </c>
      <c r="AW285" s="5"/>
      <c r="AX285" s="5"/>
      <c r="AY285" s="5"/>
      <c r="AZ285" s="5"/>
    </row>
    <row r="286" spans="1:52" x14ac:dyDescent="0.25">
      <c r="B286" s="11" t="s">
        <v>13</v>
      </c>
      <c r="C286" s="12" t="s">
        <v>15</v>
      </c>
      <c r="D286" s="28"/>
      <c r="E286" s="28"/>
      <c r="F286" s="28"/>
      <c r="G286" s="34"/>
      <c r="H286" s="23"/>
      <c r="I286" s="10">
        <f t="shared" si="176"/>
        <v>0</v>
      </c>
      <c r="J286" s="5"/>
      <c r="K286" s="5"/>
      <c r="L286" s="5"/>
      <c r="M286" s="5"/>
      <c r="O286" s="11" t="s">
        <v>13</v>
      </c>
      <c r="P286" s="12" t="s">
        <v>15</v>
      </c>
      <c r="Q286" s="28"/>
      <c r="R286" s="28"/>
      <c r="S286" s="28"/>
      <c r="T286" s="34"/>
      <c r="U286" s="23"/>
      <c r="V286" s="10">
        <f t="shared" si="177"/>
        <v>0</v>
      </c>
      <c r="W286" s="5"/>
      <c r="X286" s="5"/>
      <c r="Y286" s="5"/>
      <c r="Z286" s="5"/>
      <c r="AB286" s="11" t="s">
        <v>13</v>
      </c>
      <c r="AC286" s="12" t="s">
        <v>15</v>
      </c>
      <c r="AD286" s="28"/>
      <c r="AE286" s="28"/>
      <c r="AF286" s="28"/>
      <c r="AG286" s="34"/>
      <c r="AH286" s="23"/>
      <c r="AI286" s="10">
        <f t="shared" si="178"/>
        <v>0</v>
      </c>
      <c r="AJ286" s="5"/>
      <c r="AK286" s="5"/>
      <c r="AL286" s="5"/>
      <c r="AM286" s="5"/>
      <c r="AO286" s="11" t="s">
        <v>13</v>
      </c>
      <c r="AP286" s="12" t="s">
        <v>15</v>
      </c>
      <c r="AQ286" s="28"/>
      <c r="AR286" s="28"/>
      <c r="AS286" s="28"/>
      <c r="AT286" s="34"/>
      <c r="AU286" s="23"/>
      <c r="AV286" s="10">
        <f t="shared" si="179"/>
        <v>0</v>
      </c>
      <c r="AW286" s="5"/>
      <c r="AX286" s="5"/>
      <c r="AY286" s="5"/>
      <c r="AZ286" s="5"/>
    </row>
    <row r="287" spans="1:52" x14ac:dyDescent="0.25">
      <c r="B287" s="11" t="s">
        <v>13</v>
      </c>
      <c r="C287" s="12" t="s">
        <v>15</v>
      </c>
      <c r="D287" s="28"/>
      <c r="E287" s="28"/>
      <c r="F287" s="28"/>
      <c r="G287" s="34"/>
      <c r="H287" s="23"/>
      <c r="I287" s="10">
        <f t="shared" si="176"/>
        <v>0</v>
      </c>
      <c r="J287" s="5"/>
      <c r="K287" s="5"/>
      <c r="L287" s="5"/>
      <c r="M287" s="5"/>
      <c r="O287" s="11" t="s">
        <v>13</v>
      </c>
      <c r="P287" s="12" t="s">
        <v>15</v>
      </c>
      <c r="Q287" s="28"/>
      <c r="R287" s="28"/>
      <c r="S287" s="28"/>
      <c r="T287" s="34"/>
      <c r="U287" s="23"/>
      <c r="V287" s="10">
        <f t="shared" si="177"/>
        <v>0</v>
      </c>
      <c r="W287" s="5"/>
      <c r="X287" s="5"/>
      <c r="Y287" s="5"/>
      <c r="Z287" s="5"/>
      <c r="AB287" s="11" t="s">
        <v>13</v>
      </c>
      <c r="AC287" s="12" t="s">
        <v>15</v>
      </c>
      <c r="AD287" s="28"/>
      <c r="AE287" s="28"/>
      <c r="AF287" s="28"/>
      <c r="AG287" s="34"/>
      <c r="AH287" s="23"/>
      <c r="AI287" s="10">
        <f t="shared" si="178"/>
        <v>0</v>
      </c>
      <c r="AJ287" s="5"/>
      <c r="AK287" s="5"/>
      <c r="AL287" s="5"/>
      <c r="AM287" s="5"/>
      <c r="AO287" s="11" t="s">
        <v>13</v>
      </c>
      <c r="AP287" s="12" t="s">
        <v>15</v>
      </c>
      <c r="AQ287" s="28"/>
      <c r="AR287" s="28"/>
      <c r="AS287" s="28"/>
      <c r="AT287" s="34"/>
      <c r="AU287" s="23"/>
      <c r="AV287" s="10">
        <f t="shared" si="179"/>
        <v>0</v>
      </c>
      <c r="AW287" s="5"/>
      <c r="AX287" s="5"/>
      <c r="AY287" s="5"/>
      <c r="AZ287" s="5"/>
    </row>
    <row r="288" spans="1:52" x14ac:dyDescent="0.25">
      <c r="B288" s="11" t="s">
        <v>13</v>
      </c>
      <c r="C288" s="12" t="s">
        <v>16</v>
      </c>
      <c r="D288" s="28"/>
      <c r="E288" s="28"/>
      <c r="F288" s="28"/>
      <c r="G288" s="34">
        <v>3</v>
      </c>
      <c r="H288" s="23"/>
      <c r="I288" s="10">
        <f t="shared" si="176"/>
        <v>0</v>
      </c>
      <c r="J288" s="5"/>
      <c r="K288" s="5"/>
      <c r="L288" s="5"/>
      <c r="M288" s="5"/>
      <c r="O288" s="11" t="s">
        <v>13</v>
      </c>
      <c r="P288" s="12" t="s">
        <v>16</v>
      </c>
      <c r="Q288" s="28"/>
      <c r="R288" s="28"/>
      <c r="S288" s="28"/>
      <c r="T288" s="34">
        <v>3</v>
      </c>
      <c r="U288" s="23"/>
      <c r="V288" s="10">
        <f t="shared" si="177"/>
        <v>0</v>
      </c>
      <c r="W288" s="5"/>
      <c r="X288" s="5"/>
      <c r="Y288" s="5"/>
      <c r="Z288" s="5"/>
      <c r="AB288" s="11" t="s">
        <v>13</v>
      </c>
      <c r="AC288" s="12" t="s">
        <v>16</v>
      </c>
      <c r="AD288" s="28"/>
      <c r="AE288" s="28"/>
      <c r="AF288" s="28"/>
      <c r="AG288" s="34">
        <v>3</v>
      </c>
      <c r="AH288" s="23"/>
      <c r="AI288" s="10">
        <f t="shared" si="178"/>
        <v>0</v>
      </c>
      <c r="AJ288" s="5"/>
      <c r="AK288" s="5"/>
      <c r="AL288" s="5"/>
      <c r="AM288" s="5"/>
      <c r="AO288" s="11" t="s">
        <v>13</v>
      </c>
      <c r="AP288" s="12" t="s">
        <v>16</v>
      </c>
      <c r="AQ288" s="28"/>
      <c r="AR288" s="28"/>
      <c r="AS288" s="28"/>
      <c r="AT288" s="34">
        <v>3</v>
      </c>
      <c r="AU288" s="23"/>
      <c r="AV288" s="10">
        <f t="shared" si="179"/>
        <v>0</v>
      </c>
      <c r="AW288" s="5"/>
      <c r="AX288" s="5"/>
      <c r="AY288" s="5"/>
      <c r="AZ288" s="5"/>
    </row>
    <row r="289" spans="1:52" x14ac:dyDescent="0.25">
      <c r="B289" s="11" t="s">
        <v>13</v>
      </c>
      <c r="C289" s="12" t="s">
        <v>16</v>
      </c>
      <c r="D289" s="28"/>
      <c r="E289" s="28"/>
      <c r="F289" s="28"/>
      <c r="G289" s="34"/>
      <c r="H289" s="23"/>
      <c r="I289" s="10">
        <f t="shared" si="176"/>
        <v>0</v>
      </c>
      <c r="J289" s="5"/>
      <c r="K289" s="5"/>
      <c r="L289" s="5"/>
      <c r="M289" s="5"/>
      <c r="O289" s="11" t="s">
        <v>13</v>
      </c>
      <c r="P289" s="12" t="s">
        <v>16</v>
      </c>
      <c r="Q289" s="28"/>
      <c r="R289" s="28"/>
      <c r="S289" s="28"/>
      <c r="T289" s="34"/>
      <c r="U289" s="23"/>
      <c r="V289" s="10">
        <f t="shared" si="177"/>
        <v>0</v>
      </c>
      <c r="W289" s="5"/>
      <c r="X289" s="5"/>
      <c r="Y289" s="5"/>
      <c r="Z289" s="5"/>
      <c r="AB289" s="11" t="s">
        <v>13</v>
      </c>
      <c r="AC289" s="12" t="s">
        <v>16</v>
      </c>
      <c r="AD289" s="28"/>
      <c r="AE289" s="28"/>
      <c r="AF289" s="28"/>
      <c r="AG289" s="171">
        <f>SUM(AG288)/10</f>
        <v>0.3</v>
      </c>
      <c r="AH289" s="23"/>
      <c r="AI289" s="10">
        <f t="shared" si="178"/>
        <v>0</v>
      </c>
      <c r="AJ289" s="5"/>
      <c r="AK289" s="5"/>
      <c r="AL289" s="5"/>
      <c r="AM289" s="5"/>
      <c r="AO289" s="11" t="s">
        <v>13</v>
      </c>
      <c r="AP289" s="12" t="s">
        <v>16</v>
      </c>
      <c r="AQ289" s="28"/>
      <c r="AR289" s="28"/>
      <c r="AS289" s="28"/>
      <c r="AT289" s="171">
        <f>SUM(AT288)/7</f>
        <v>0.42857142857142855</v>
      </c>
      <c r="AU289" s="23"/>
      <c r="AV289" s="10">
        <f t="shared" si="179"/>
        <v>0</v>
      </c>
      <c r="AW289" s="5"/>
      <c r="AX289" s="5"/>
      <c r="AY289" s="5"/>
      <c r="AZ289" s="5"/>
    </row>
    <row r="290" spans="1:52" x14ac:dyDescent="0.25">
      <c r="B290" s="11" t="s">
        <v>21</v>
      </c>
      <c r="C290" s="12" t="s">
        <v>14</v>
      </c>
      <c r="D290" s="28"/>
      <c r="E290" s="28"/>
      <c r="F290" s="28"/>
      <c r="G290" s="22">
        <f>SUM(G281:G284)</f>
        <v>2.052</v>
      </c>
      <c r="H290" s="15">
        <v>37.42</v>
      </c>
      <c r="I290" s="10">
        <f t="shared" si="176"/>
        <v>76.785840000000007</v>
      </c>
      <c r="J290" s="5"/>
      <c r="K290" s="5">
        <f>SUM(G290)*I275</f>
        <v>8.2080000000000002</v>
      </c>
      <c r="L290" s="5"/>
      <c r="M290" s="5"/>
      <c r="O290" s="11" t="s">
        <v>21</v>
      </c>
      <c r="P290" s="12" t="s">
        <v>14</v>
      </c>
      <c r="Q290" s="28"/>
      <c r="R290" s="28"/>
      <c r="S290" s="28"/>
      <c r="T290" s="22">
        <f>SUM(T281:T284)</f>
        <v>2.052</v>
      </c>
      <c r="U290" s="15">
        <v>37.42</v>
      </c>
      <c r="V290" s="10">
        <f t="shared" si="177"/>
        <v>76.785840000000007</v>
      </c>
      <c r="W290" s="5"/>
      <c r="X290" s="5">
        <f>SUM(T290)*V275</f>
        <v>8.2080000000000002</v>
      </c>
      <c r="Y290" s="5"/>
      <c r="Z290" s="5"/>
      <c r="AB290" s="11" t="s">
        <v>21</v>
      </c>
      <c r="AC290" s="12" t="s">
        <v>14</v>
      </c>
      <c r="AD290" s="28"/>
      <c r="AE290" s="28"/>
      <c r="AF290" s="28"/>
      <c r="AG290" s="22">
        <f>SUM(AG281:AG284)</f>
        <v>2.052</v>
      </c>
      <c r="AH290" s="15">
        <v>37.42</v>
      </c>
      <c r="AI290" s="10">
        <f t="shared" si="178"/>
        <v>76.785840000000007</v>
      </c>
      <c r="AJ290" s="5"/>
      <c r="AK290" s="5">
        <f>SUM(AG290)*AI275</f>
        <v>8.2080000000000002</v>
      </c>
      <c r="AL290" s="5"/>
      <c r="AM290" s="5"/>
      <c r="AO290" s="11" t="s">
        <v>21</v>
      </c>
      <c r="AP290" s="12" t="s">
        <v>14</v>
      </c>
      <c r="AQ290" s="28"/>
      <c r="AR290" s="28"/>
      <c r="AS290" s="28"/>
      <c r="AT290" s="22">
        <f>SUM(AT281:AT284)</f>
        <v>2.052</v>
      </c>
      <c r="AU290" s="15">
        <v>37.42</v>
      </c>
      <c r="AV290" s="10">
        <f t="shared" si="179"/>
        <v>76.785840000000007</v>
      </c>
      <c r="AW290" s="5"/>
      <c r="AX290" s="5">
        <f>SUM(AT290)*AV275</f>
        <v>8.2080000000000002</v>
      </c>
      <c r="AY290" s="5"/>
      <c r="AZ290" s="5"/>
    </row>
    <row r="291" spans="1:52" x14ac:dyDescent="0.25">
      <c r="B291" s="11" t="s">
        <v>21</v>
      </c>
      <c r="C291" s="12" t="s">
        <v>15</v>
      </c>
      <c r="D291" s="28"/>
      <c r="E291" s="28"/>
      <c r="F291" s="28"/>
      <c r="G291" s="22">
        <f>SUM(G285:G287)</f>
        <v>1</v>
      </c>
      <c r="H291" s="15">
        <v>37.42</v>
      </c>
      <c r="I291" s="10">
        <f t="shared" si="176"/>
        <v>37.42</v>
      </c>
      <c r="J291" s="5"/>
      <c r="K291" s="5"/>
      <c r="L291" s="5">
        <f>SUM(G291)*I275</f>
        <v>4</v>
      </c>
      <c r="M291" s="5"/>
      <c r="O291" s="11" t="s">
        <v>21</v>
      </c>
      <c r="P291" s="12" t="s">
        <v>15</v>
      </c>
      <c r="Q291" s="28"/>
      <c r="R291" s="28"/>
      <c r="S291" s="28"/>
      <c r="T291" s="22">
        <f>SUM(T285:T287)</f>
        <v>1</v>
      </c>
      <c r="U291" s="15">
        <v>37.42</v>
      </c>
      <c r="V291" s="10">
        <f t="shared" si="177"/>
        <v>37.42</v>
      </c>
      <c r="W291" s="5"/>
      <c r="X291" s="5"/>
      <c r="Y291" s="5">
        <f>SUM(T291)*V275</f>
        <v>4</v>
      </c>
      <c r="Z291" s="5"/>
      <c r="AB291" s="11" t="s">
        <v>21</v>
      </c>
      <c r="AC291" s="12" t="s">
        <v>15</v>
      </c>
      <c r="AD291" s="28"/>
      <c r="AE291" s="28"/>
      <c r="AF291" s="28"/>
      <c r="AG291" s="22">
        <f>SUM(AG285:AG287)</f>
        <v>1</v>
      </c>
      <c r="AH291" s="15">
        <v>37.42</v>
      </c>
      <c r="AI291" s="10">
        <f t="shared" si="178"/>
        <v>37.42</v>
      </c>
      <c r="AJ291" s="5"/>
      <c r="AK291" s="5"/>
      <c r="AL291" s="5">
        <f>SUM(AG291)*AI275</f>
        <v>4</v>
      </c>
      <c r="AM291" s="5"/>
      <c r="AO291" s="11" t="s">
        <v>21</v>
      </c>
      <c r="AP291" s="12" t="s">
        <v>15</v>
      </c>
      <c r="AQ291" s="28"/>
      <c r="AR291" s="28"/>
      <c r="AS291" s="28"/>
      <c r="AT291" s="22">
        <f>SUM(AT285:AT287)</f>
        <v>1</v>
      </c>
      <c r="AU291" s="15">
        <v>37.42</v>
      </c>
      <c r="AV291" s="10">
        <f t="shared" si="179"/>
        <v>37.42</v>
      </c>
      <c r="AW291" s="5"/>
      <c r="AX291" s="5"/>
      <c r="AY291" s="5">
        <f>SUM(AT291)*AV275</f>
        <v>4</v>
      </c>
      <c r="AZ291" s="5"/>
    </row>
    <row r="292" spans="1:52" x14ac:dyDescent="0.25">
      <c r="B292" s="11" t="s">
        <v>21</v>
      </c>
      <c r="C292" s="12" t="s">
        <v>16</v>
      </c>
      <c r="D292" s="28"/>
      <c r="E292" s="28"/>
      <c r="F292" s="28"/>
      <c r="G292" s="22">
        <f>SUM(G288:G289)</f>
        <v>3</v>
      </c>
      <c r="H292" s="15">
        <v>37.42</v>
      </c>
      <c r="I292" s="10">
        <f t="shared" si="176"/>
        <v>112.26</v>
      </c>
      <c r="J292" s="5"/>
      <c r="K292" s="5"/>
      <c r="L292" s="5"/>
      <c r="M292" s="5">
        <f>SUM(G292)*I275</f>
        <v>12</v>
      </c>
      <c r="O292" s="11" t="s">
        <v>21</v>
      </c>
      <c r="P292" s="12" t="s">
        <v>16</v>
      </c>
      <c r="Q292" s="28"/>
      <c r="R292" s="28"/>
      <c r="S292" s="28"/>
      <c r="T292" s="22">
        <f>SUM(T288:T289)</f>
        <v>3</v>
      </c>
      <c r="U292" s="15">
        <v>37.42</v>
      </c>
      <c r="V292" s="10">
        <f t="shared" si="177"/>
        <v>112.26</v>
      </c>
      <c r="W292" s="5"/>
      <c r="X292" s="5"/>
      <c r="Y292" s="5"/>
      <c r="Z292" s="5">
        <f>SUM(T292)*V275</f>
        <v>12</v>
      </c>
      <c r="AB292" s="11" t="s">
        <v>21</v>
      </c>
      <c r="AC292" s="12" t="s">
        <v>16</v>
      </c>
      <c r="AD292" s="28"/>
      <c r="AE292" s="28"/>
      <c r="AF292" s="28"/>
      <c r="AG292" s="22">
        <f>SUM(AG288:AG289)</f>
        <v>3.3</v>
      </c>
      <c r="AH292" s="15">
        <v>37.42</v>
      </c>
      <c r="AI292" s="10">
        <f t="shared" si="178"/>
        <v>123.486</v>
      </c>
      <c r="AJ292" s="5"/>
      <c r="AK292" s="5"/>
      <c r="AL292" s="5"/>
      <c r="AM292" s="5">
        <f>SUM(AG292)*AI275</f>
        <v>13.2</v>
      </c>
      <c r="AO292" s="11" t="s">
        <v>21</v>
      </c>
      <c r="AP292" s="12" t="s">
        <v>16</v>
      </c>
      <c r="AQ292" s="28"/>
      <c r="AR292" s="28"/>
      <c r="AS292" s="28"/>
      <c r="AT292" s="22">
        <f>SUM(AT288:AT289)</f>
        <v>3.4285714285714284</v>
      </c>
      <c r="AU292" s="15">
        <v>37.42</v>
      </c>
      <c r="AV292" s="10">
        <f t="shared" si="179"/>
        <v>128.29714285714286</v>
      </c>
      <c r="AW292" s="5"/>
      <c r="AX292" s="5"/>
      <c r="AY292" s="5"/>
      <c r="AZ292" s="5">
        <f>SUM(AT292)*AV275</f>
        <v>13.714285714285714</v>
      </c>
    </row>
    <row r="293" spans="1:52" x14ac:dyDescent="0.25">
      <c r="B293" s="11" t="s">
        <v>13</v>
      </c>
      <c r="C293" s="12" t="s">
        <v>17</v>
      </c>
      <c r="D293" s="28"/>
      <c r="E293" s="28"/>
      <c r="F293" s="28"/>
      <c r="G293" s="34">
        <v>0.25</v>
      </c>
      <c r="H293" s="15">
        <v>37.42</v>
      </c>
      <c r="I293" s="10">
        <f t="shared" si="176"/>
        <v>9.3550000000000004</v>
      </c>
      <c r="J293" s="5"/>
      <c r="K293" s="5"/>
      <c r="L293" s="5">
        <f>SUM(G293)*I275</f>
        <v>1</v>
      </c>
      <c r="M293" s="5"/>
      <c r="O293" s="11" t="s">
        <v>13</v>
      </c>
      <c r="P293" s="12" t="s">
        <v>17</v>
      </c>
      <c r="Q293" s="28"/>
      <c r="R293" s="28"/>
      <c r="S293" s="28"/>
      <c r="T293" s="34">
        <v>0.25</v>
      </c>
      <c r="U293" s="15">
        <v>37.42</v>
      </c>
      <c r="V293" s="10">
        <f t="shared" si="177"/>
        <v>9.3550000000000004</v>
      </c>
      <c r="W293" s="5"/>
      <c r="X293" s="5"/>
      <c r="Y293" s="5">
        <f>SUM(T293)*V275</f>
        <v>1</v>
      </c>
      <c r="Z293" s="5"/>
      <c r="AB293" s="11" t="s">
        <v>13</v>
      </c>
      <c r="AC293" s="12" t="s">
        <v>17</v>
      </c>
      <c r="AD293" s="28"/>
      <c r="AE293" s="28"/>
      <c r="AF293" s="28"/>
      <c r="AG293" s="34">
        <v>0.25</v>
      </c>
      <c r="AH293" s="15">
        <v>37.42</v>
      </c>
      <c r="AI293" s="10">
        <f t="shared" si="178"/>
        <v>9.3550000000000004</v>
      </c>
      <c r="AJ293" s="5"/>
      <c r="AK293" s="5"/>
      <c r="AL293" s="5">
        <f>SUM(AG293)*AI275</f>
        <v>1</v>
      </c>
      <c r="AM293" s="5"/>
      <c r="AO293" s="11" t="s">
        <v>13</v>
      </c>
      <c r="AP293" s="12" t="s">
        <v>17</v>
      </c>
      <c r="AQ293" s="28"/>
      <c r="AR293" s="28"/>
      <c r="AS293" s="28"/>
      <c r="AT293" s="34">
        <v>0.25</v>
      </c>
      <c r="AU293" s="15">
        <v>37.42</v>
      </c>
      <c r="AV293" s="10">
        <f t="shared" si="179"/>
        <v>9.3550000000000004</v>
      </c>
      <c r="AW293" s="5"/>
      <c r="AX293" s="5"/>
      <c r="AY293" s="5">
        <f>SUM(AT293)*AV275</f>
        <v>1</v>
      </c>
      <c r="AZ293" s="5"/>
    </row>
    <row r="294" spans="1:52" x14ac:dyDescent="0.25">
      <c r="B294" s="11" t="s">
        <v>12</v>
      </c>
      <c r="C294" s="12"/>
      <c r="D294" s="28"/>
      <c r="E294" s="28"/>
      <c r="F294" s="28"/>
      <c r="G294" s="10"/>
      <c r="H294" s="15">
        <v>37.42</v>
      </c>
      <c r="I294" s="10">
        <f t="shared" si="176"/>
        <v>0</v>
      </c>
      <c r="J294" s="5"/>
      <c r="K294" s="5"/>
      <c r="L294" s="5"/>
      <c r="M294" s="5"/>
      <c r="O294" s="11" t="s">
        <v>12</v>
      </c>
      <c r="P294" s="12"/>
      <c r="Q294" s="28"/>
      <c r="R294" s="28"/>
      <c r="S294" s="28"/>
      <c r="T294" s="10"/>
      <c r="U294" s="15">
        <v>37.42</v>
      </c>
      <c r="V294" s="10">
        <f t="shared" si="177"/>
        <v>0</v>
      </c>
      <c r="W294" s="5"/>
      <c r="X294" s="5"/>
      <c r="Y294" s="5"/>
      <c r="Z294" s="5"/>
      <c r="AB294" s="11" t="s">
        <v>12</v>
      </c>
      <c r="AC294" s="12"/>
      <c r="AD294" s="28"/>
      <c r="AE294" s="28"/>
      <c r="AF294" s="28"/>
      <c r="AG294" s="10"/>
      <c r="AH294" s="15">
        <v>37.42</v>
      </c>
      <c r="AI294" s="10">
        <f t="shared" si="178"/>
        <v>0</v>
      </c>
      <c r="AJ294" s="5"/>
      <c r="AK294" s="5"/>
      <c r="AL294" s="5"/>
      <c r="AM294" s="5"/>
      <c r="AO294" s="11" t="s">
        <v>12</v>
      </c>
      <c r="AP294" s="12"/>
      <c r="AQ294" s="28"/>
      <c r="AR294" s="28"/>
      <c r="AS294" s="28"/>
      <c r="AT294" s="10"/>
      <c r="AU294" s="15">
        <v>37.42</v>
      </c>
      <c r="AV294" s="10">
        <f t="shared" si="179"/>
        <v>0</v>
      </c>
      <c r="AW294" s="5"/>
      <c r="AX294" s="5"/>
      <c r="AY294" s="5"/>
      <c r="AZ294" s="5"/>
    </row>
    <row r="295" spans="1:52" x14ac:dyDescent="0.25">
      <c r="B295" s="11" t="s">
        <v>11</v>
      </c>
      <c r="C295" s="12"/>
      <c r="D295" s="28"/>
      <c r="E295" s="28"/>
      <c r="F295" s="28"/>
      <c r="G295" s="10">
        <v>1</v>
      </c>
      <c r="H295" s="15">
        <f>SUM(I277:I294)*0.01</f>
        <v>5.1426419000000001</v>
      </c>
      <c r="I295" s="10">
        <f>SUM(G295*H295)</f>
        <v>5.1426419000000001</v>
      </c>
      <c r="J295" s="5"/>
      <c r="K295" s="5"/>
      <c r="L295" s="5"/>
      <c r="M295" s="5"/>
      <c r="O295" s="11" t="s">
        <v>11</v>
      </c>
      <c r="P295" s="12"/>
      <c r="Q295" s="28"/>
      <c r="R295" s="28"/>
      <c r="S295" s="28"/>
      <c r="T295" s="10">
        <v>1</v>
      </c>
      <c r="U295" s="15">
        <f>SUM(V277:V294)*0.01</f>
        <v>4.54243694</v>
      </c>
      <c r="V295" s="10">
        <f>SUM(T295*U295)</f>
        <v>4.54243694</v>
      </c>
      <c r="W295" s="5"/>
      <c r="X295" s="5"/>
      <c r="Y295" s="5"/>
      <c r="Z295" s="5"/>
      <c r="AB295" s="11" t="s">
        <v>11</v>
      </c>
      <c r="AC295" s="12"/>
      <c r="AD295" s="28"/>
      <c r="AE295" s="28"/>
      <c r="AF295" s="28"/>
      <c r="AG295" s="10">
        <v>1</v>
      </c>
      <c r="AH295" s="15">
        <f>SUM(AI277:AI294)*0.01</f>
        <v>4.7465365400000001</v>
      </c>
      <c r="AI295" s="10">
        <f>SUM(AG295*AH295)</f>
        <v>4.7465365400000001</v>
      </c>
      <c r="AJ295" s="5"/>
      <c r="AK295" s="5"/>
      <c r="AL295" s="5"/>
      <c r="AM295" s="5"/>
      <c r="AO295" s="11" t="s">
        <v>11</v>
      </c>
      <c r="AP295" s="12"/>
      <c r="AQ295" s="28"/>
      <c r="AR295" s="28"/>
      <c r="AS295" s="28"/>
      <c r="AT295" s="10">
        <v>1</v>
      </c>
      <c r="AU295" s="15">
        <f>SUM(AV277:AV294)*0.01</f>
        <v>4.2419894985714288</v>
      </c>
      <c r="AV295" s="10">
        <f>SUM(AT295*AU295)</f>
        <v>4.2419894985714288</v>
      </c>
      <c r="AW295" s="5"/>
      <c r="AX295" s="5"/>
      <c r="AY295" s="5"/>
      <c r="AZ295" s="5"/>
    </row>
    <row r="296" spans="1:52" s="2" customFormat="1" x14ac:dyDescent="0.25">
      <c r="B296" s="8" t="s">
        <v>10</v>
      </c>
      <c r="D296" s="27"/>
      <c r="E296" s="27"/>
      <c r="F296" s="27"/>
      <c r="G296" s="6">
        <f>SUM(G290:G293)</f>
        <v>6.3019999999999996</v>
      </c>
      <c r="H296" s="14"/>
      <c r="I296" s="6">
        <f>SUM(I277:I295)</f>
        <v>519.40683189999993</v>
      </c>
      <c r="J296" s="6">
        <f>SUM(I296)*I275</f>
        <v>2077.6273275999997</v>
      </c>
      <c r="K296" s="6">
        <f>SUM(K290:K295)</f>
        <v>8.2080000000000002</v>
      </c>
      <c r="L296" s="6">
        <f>SUM(L290:L295)</f>
        <v>5</v>
      </c>
      <c r="M296" s="6">
        <f>SUM(M290:M295)</f>
        <v>12</v>
      </c>
      <c r="O296" s="8" t="s">
        <v>10</v>
      </c>
      <c r="Q296" s="27"/>
      <c r="R296" s="27"/>
      <c r="S296" s="27"/>
      <c r="T296" s="6">
        <f>SUM(T290:T293)</f>
        <v>6.3019999999999996</v>
      </c>
      <c r="U296" s="14"/>
      <c r="V296" s="6">
        <f>SUM(V277:V295)</f>
        <v>458.78613094000002</v>
      </c>
      <c r="W296" s="6">
        <f>SUM(V296)*V275</f>
        <v>1835.1445237600001</v>
      </c>
      <c r="X296" s="6"/>
      <c r="Y296" s="6"/>
      <c r="Z296" s="6"/>
      <c r="AB296" s="8" t="s">
        <v>10</v>
      </c>
      <c r="AD296" s="27"/>
      <c r="AE296" s="27"/>
      <c r="AF296" s="27"/>
      <c r="AG296" s="6">
        <f>SUM(AG290:AG293)</f>
        <v>6.6020000000000003</v>
      </c>
      <c r="AH296" s="14"/>
      <c r="AI296" s="6">
        <f>SUM(AI277:AI295)</f>
        <v>479.40019054000004</v>
      </c>
      <c r="AJ296" s="6">
        <f>SUM(AI296)*AI275</f>
        <v>1917.6007621600002</v>
      </c>
      <c r="AK296" s="6"/>
      <c r="AL296" s="6"/>
      <c r="AM296" s="6"/>
      <c r="AO296" s="8" t="s">
        <v>10</v>
      </c>
      <c r="AQ296" s="27"/>
      <c r="AR296" s="27"/>
      <c r="AS296" s="27"/>
      <c r="AT296" s="6">
        <f>SUM(AT290:AT293)</f>
        <v>6.7305714285714284</v>
      </c>
      <c r="AU296" s="14"/>
      <c r="AV296" s="6">
        <f>SUM(AV277:AV295)</f>
        <v>428.44093935571436</v>
      </c>
      <c r="AW296" s="6">
        <f>SUM(AV296)*AV275</f>
        <v>1713.7637574228575</v>
      </c>
      <c r="AX296" s="6"/>
      <c r="AY296" s="6"/>
      <c r="AZ296" s="6"/>
    </row>
    <row r="297" spans="1:52" ht="15.6" x14ac:dyDescent="0.3">
      <c r="A297" s="3" t="s">
        <v>9</v>
      </c>
      <c r="B297" s="86" t="s">
        <v>250</v>
      </c>
      <c r="C297" s="12" t="s">
        <v>244</v>
      </c>
      <c r="D297" s="26">
        <v>0.97</v>
      </c>
      <c r="E297" s="26">
        <v>2.2999999999999998</v>
      </c>
      <c r="F297" s="68">
        <v>0.125</v>
      </c>
      <c r="G297" s="5"/>
      <c r="H297" s="13" t="s">
        <v>22</v>
      </c>
      <c r="I297" s="24">
        <v>1</v>
      </c>
      <c r="J297" s="5"/>
      <c r="K297" s="5"/>
      <c r="L297" s="5"/>
      <c r="M297" s="5"/>
      <c r="N297" s="3" t="s">
        <v>9</v>
      </c>
      <c r="O297" s="86" t="s">
        <v>250</v>
      </c>
      <c r="P297" s="12" t="s">
        <v>244</v>
      </c>
      <c r="Q297" s="26">
        <v>0.97</v>
      </c>
      <c r="R297" s="26">
        <v>2.2999999999999998</v>
      </c>
      <c r="S297" s="68">
        <v>0.125</v>
      </c>
      <c r="T297" s="5"/>
      <c r="U297" s="13" t="s">
        <v>22</v>
      </c>
      <c r="V297" s="24">
        <v>1</v>
      </c>
      <c r="W297" s="5"/>
      <c r="X297" s="5"/>
      <c r="Y297" s="5"/>
      <c r="Z297" s="5"/>
      <c r="AA297" s="3" t="s">
        <v>9</v>
      </c>
      <c r="AB297" s="86" t="s">
        <v>250</v>
      </c>
      <c r="AC297" s="12" t="s">
        <v>244</v>
      </c>
      <c r="AD297" s="26">
        <v>0.97</v>
      </c>
      <c r="AE297" s="26">
        <v>2.2999999999999998</v>
      </c>
      <c r="AF297" s="68">
        <v>0.125</v>
      </c>
      <c r="AG297" s="5"/>
      <c r="AH297" s="13" t="s">
        <v>22</v>
      </c>
      <c r="AI297" s="24">
        <v>1</v>
      </c>
      <c r="AJ297" s="5"/>
      <c r="AK297" s="5"/>
      <c r="AL297" s="5"/>
      <c r="AM297" s="5"/>
      <c r="AN297" s="3" t="s">
        <v>9</v>
      </c>
      <c r="AO297" s="86" t="s">
        <v>250</v>
      </c>
      <c r="AP297" s="12" t="s">
        <v>244</v>
      </c>
      <c r="AQ297" s="26">
        <v>0.97</v>
      </c>
      <c r="AR297" s="26">
        <v>2.2999999999999998</v>
      </c>
      <c r="AS297" s="68">
        <v>0.125</v>
      </c>
      <c r="AT297" s="5"/>
      <c r="AU297" s="13" t="s">
        <v>22</v>
      </c>
      <c r="AV297" s="24">
        <v>1</v>
      </c>
      <c r="AW297" s="5"/>
      <c r="AX297" s="5"/>
      <c r="AY297" s="5"/>
      <c r="AZ297" s="5"/>
    </row>
    <row r="298" spans="1:52" s="2" customFormat="1" x14ac:dyDescent="0.25">
      <c r="A298" s="66"/>
      <c r="B298" s="8" t="s">
        <v>3</v>
      </c>
      <c r="C298" s="2" t="s">
        <v>4</v>
      </c>
      <c r="D298" s="27" t="s">
        <v>5</v>
      </c>
      <c r="E298" s="27" t="s">
        <v>5</v>
      </c>
      <c r="F298" s="27" t="s">
        <v>23</v>
      </c>
      <c r="G298" s="6" t="s">
        <v>6</v>
      </c>
      <c r="H298" s="14" t="s">
        <v>7</v>
      </c>
      <c r="I298" s="6" t="s">
        <v>8</v>
      </c>
      <c r="J298" s="6"/>
      <c r="K298" s="6" t="s">
        <v>18</v>
      </c>
      <c r="L298" s="6" t="s">
        <v>19</v>
      </c>
      <c r="M298" s="6" t="s">
        <v>20</v>
      </c>
      <c r="N298" s="66"/>
      <c r="O298" s="8" t="s">
        <v>3</v>
      </c>
      <c r="P298" s="2" t="s">
        <v>4</v>
      </c>
      <c r="Q298" s="27" t="s">
        <v>5</v>
      </c>
      <c r="R298" s="27" t="s">
        <v>5</v>
      </c>
      <c r="S298" s="27" t="s">
        <v>23</v>
      </c>
      <c r="T298" s="6" t="s">
        <v>6</v>
      </c>
      <c r="U298" s="14" t="s">
        <v>7</v>
      </c>
      <c r="V298" s="6" t="s">
        <v>8</v>
      </c>
      <c r="W298" s="6"/>
      <c r="X298" s="6" t="s">
        <v>18</v>
      </c>
      <c r="Y298" s="6" t="s">
        <v>19</v>
      </c>
      <c r="Z298" s="6" t="s">
        <v>20</v>
      </c>
      <c r="AA298" s="66"/>
      <c r="AB298" s="8" t="s">
        <v>3</v>
      </c>
      <c r="AC298" s="2" t="s">
        <v>4</v>
      </c>
      <c r="AD298" s="27" t="s">
        <v>5</v>
      </c>
      <c r="AE298" s="27" t="s">
        <v>5</v>
      </c>
      <c r="AF298" s="27" t="s">
        <v>23</v>
      </c>
      <c r="AG298" s="6" t="s">
        <v>6</v>
      </c>
      <c r="AH298" s="14" t="s">
        <v>7</v>
      </c>
      <c r="AI298" s="6" t="s">
        <v>8</v>
      </c>
      <c r="AJ298" s="6"/>
      <c r="AK298" s="6" t="s">
        <v>18</v>
      </c>
      <c r="AL298" s="6" t="s">
        <v>19</v>
      </c>
      <c r="AM298" s="6" t="s">
        <v>20</v>
      </c>
      <c r="AN298" s="66"/>
      <c r="AO298" s="8" t="s">
        <v>3</v>
      </c>
      <c r="AP298" s="2" t="s">
        <v>4</v>
      </c>
      <c r="AQ298" s="27" t="s">
        <v>5</v>
      </c>
      <c r="AR298" s="27" t="s">
        <v>5</v>
      </c>
      <c r="AS298" s="27" t="s">
        <v>23</v>
      </c>
      <c r="AT298" s="6" t="s">
        <v>6</v>
      </c>
      <c r="AU298" s="14" t="s">
        <v>7</v>
      </c>
      <c r="AV298" s="6" t="s">
        <v>8</v>
      </c>
      <c r="AW298" s="6"/>
      <c r="AX298" s="6" t="s">
        <v>18</v>
      </c>
      <c r="AY298" s="6" t="s">
        <v>19</v>
      </c>
      <c r="AZ298" s="6" t="s">
        <v>20</v>
      </c>
    </row>
    <row r="299" spans="1:52" x14ac:dyDescent="0.25">
      <c r="A299" s="30" t="s">
        <v>24</v>
      </c>
      <c r="B299" s="11" t="s">
        <v>63</v>
      </c>
      <c r="C299" s="12" t="s">
        <v>246</v>
      </c>
      <c r="D299" s="28">
        <v>0.15</v>
      </c>
      <c r="E299" s="28">
        <v>0.05</v>
      </c>
      <c r="F299" s="28">
        <f t="shared" ref="F299:F301" si="180">SUM(D299*E299)</f>
        <v>7.4999999999999997E-3</v>
      </c>
      <c r="G299" s="10">
        <f>SUM(D297+E297+E297+0.4)</f>
        <v>5.97</v>
      </c>
      <c r="H299" s="15">
        <v>5398</v>
      </c>
      <c r="I299" s="10">
        <f t="shared" ref="I299:I301" si="181">SUM(F299*G299)*H299</f>
        <v>241.69544999999997</v>
      </c>
      <c r="J299" s="5"/>
      <c r="K299" s="5"/>
      <c r="L299" s="5"/>
      <c r="M299" s="5"/>
      <c r="N299" s="30" t="s">
        <v>24</v>
      </c>
      <c r="O299" s="11" t="s">
        <v>63</v>
      </c>
      <c r="P299" s="12" t="s">
        <v>246</v>
      </c>
      <c r="Q299" s="28">
        <v>0.15</v>
      </c>
      <c r="R299" s="235">
        <v>3.7999999999999999E-2</v>
      </c>
      <c r="S299" s="28">
        <f t="shared" ref="S299" si="182">SUM(Q299*R299)</f>
        <v>5.6999999999999993E-3</v>
      </c>
      <c r="T299" s="10">
        <f>SUM(Q297+R297+R297+0.4)</f>
        <v>5.97</v>
      </c>
      <c r="U299" s="236">
        <v>5306</v>
      </c>
      <c r="V299" s="10">
        <f t="shared" ref="V299:V301" si="183">SUM(S299*T299)*U299</f>
        <v>180.55787399999997</v>
      </c>
      <c r="W299" s="5"/>
      <c r="X299" s="5"/>
      <c r="Y299" s="5"/>
      <c r="Z299" s="5"/>
      <c r="AA299" s="30" t="s">
        <v>24</v>
      </c>
      <c r="AB299" s="11" t="s">
        <v>63</v>
      </c>
      <c r="AC299" s="12" t="s">
        <v>246</v>
      </c>
      <c r="AD299" s="28">
        <v>0.15</v>
      </c>
      <c r="AE299" s="235">
        <v>3.7999999999999999E-2</v>
      </c>
      <c r="AF299" s="28">
        <f t="shared" ref="AF299:AF301" si="184">SUM(AD299*AE299)</f>
        <v>5.6999999999999993E-3</v>
      </c>
      <c r="AG299" s="10">
        <f>SUM(AD297+AE297+AE297+0.4)</f>
        <v>5.97</v>
      </c>
      <c r="AH299" s="236">
        <v>5306</v>
      </c>
      <c r="AI299" s="10">
        <f t="shared" ref="AI299:AI301" si="185">SUM(AF299*AG299)*AH299</f>
        <v>180.55787399999997</v>
      </c>
      <c r="AJ299" s="5"/>
      <c r="AK299" s="5"/>
      <c r="AL299" s="5"/>
      <c r="AM299" s="5"/>
      <c r="AN299" s="30" t="s">
        <v>24</v>
      </c>
      <c r="AO299" s="11" t="s">
        <v>63</v>
      </c>
      <c r="AP299" s="234" t="s">
        <v>1648</v>
      </c>
      <c r="AQ299" s="28">
        <v>0.15</v>
      </c>
      <c r="AR299" s="28">
        <v>3.7999999999999999E-2</v>
      </c>
      <c r="AS299" s="28">
        <f t="shared" ref="AS299:AS300" si="186">SUM(AQ299*AR299)</f>
        <v>5.6999999999999993E-3</v>
      </c>
      <c r="AT299" s="10">
        <f>SUM(AQ297+AR297+AR297+0.4)</f>
        <v>5.97</v>
      </c>
      <c r="AU299" s="236">
        <v>3828</v>
      </c>
      <c r="AV299" s="10">
        <f t="shared" ref="AV299:AV301" si="187">SUM(AS299*AT299)*AU299</f>
        <v>130.26301199999997</v>
      </c>
      <c r="AW299" s="5"/>
      <c r="AX299" s="5"/>
      <c r="AY299" s="5"/>
      <c r="AZ299" s="5"/>
    </row>
    <row r="300" spans="1:52" x14ac:dyDescent="0.25">
      <c r="A300" s="30" t="s">
        <v>24</v>
      </c>
      <c r="B300" s="11" t="s">
        <v>245</v>
      </c>
      <c r="C300" s="12" t="s">
        <v>246</v>
      </c>
      <c r="D300" s="28">
        <v>0.05</v>
      </c>
      <c r="E300" s="28">
        <v>2.5000000000000001E-2</v>
      </c>
      <c r="F300" s="28">
        <f t="shared" si="180"/>
        <v>1.2500000000000002E-3</v>
      </c>
      <c r="G300" s="10">
        <f>SUM(G299)</f>
        <v>5.97</v>
      </c>
      <c r="H300" s="15">
        <v>4566</v>
      </c>
      <c r="I300" s="10">
        <f t="shared" si="181"/>
        <v>34.073775000000005</v>
      </c>
      <c r="J300" s="5"/>
      <c r="K300" s="5"/>
      <c r="L300" s="5"/>
      <c r="M300" s="5"/>
      <c r="N300" s="30" t="s">
        <v>24</v>
      </c>
      <c r="O300" s="11" t="s">
        <v>245</v>
      </c>
      <c r="P300" s="12" t="s">
        <v>246</v>
      </c>
      <c r="Q300" s="28">
        <v>0.05</v>
      </c>
      <c r="R300" s="28">
        <v>2.5000000000000001E-2</v>
      </c>
      <c r="S300" s="28">
        <f t="shared" ref="S300:S301" si="188">SUM(Q300*R300)</f>
        <v>1.2500000000000002E-3</v>
      </c>
      <c r="T300" s="10">
        <f>SUM(T299)</f>
        <v>5.97</v>
      </c>
      <c r="U300" s="15">
        <v>4566</v>
      </c>
      <c r="V300" s="10">
        <f t="shared" si="183"/>
        <v>34.073775000000005</v>
      </c>
      <c r="W300" s="5"/>
      <c r="X300" s="5"/>
      <c r="Y300" s="5"/>
      <c r="Z300" s="5"/>
      <c r="AA300" s="30" t="s">
        <v>24</v>
      </c>
      <c r="AB300" s="11" t="s">
        <v>245</v>
      </c>
      <c r="AC300" s="12" t="s">
        <v>246</v>
      </c>
      <c r="AD300" s="28">
        <v>0.05</v>
      </c>
      <c r="AE300" s="28">
        <v>2.5000000000000001E-2</v>
      </c>
      <c r="AF300" s="28">
        <f t="shared" si="184"/>
        <v>1.2500000000000002E-3</v>
      </c>
      <c r="AG300" s="10">
        <f>SUM(AG299)</f>
        <v>5.97</v>
      </c>
      <c r="AH300" s="15">
        <v>4566</v>
      </c>
      <c r="AI300" s="10">
        <f t="shared" si="185"/>
        <v>34.073775000000005</v>
      </c>
      <c r="AJ300" s="5"/>
      <c r="AK300" s="5"/>
      <c r="AL300" s="5"/>
      <c r="AM300" s="5"/>
      <c r="AN300" s="30" t="s">
        <v>24</v>
      </c>
      <c r="AO300" s="11" t="s">
        <v>245</v>
      </c>
      <c r="AP300" s="234" t="s">
        <v>1648</v>
      </c>
      <c r="AQ300" s="28">
        <v>0.05</v>
      </c>
      <c r="AR300" s="28">
        <v>2.5000000000000001E-2</v>
      </c>
      <c r="AS300" s="28">
        <f t="shared" si="186"/>
        <v>1.2500000000000002E-3</v>
      </c>
      <c r="AT300" s="10">
        <f>SUM(AT299)</f>
        <v>5.97</v>
      </c>
      <c r="AU300" s="236">
        <v>3709</v>
      </c>
      <c r="AV300" s="10">
        <f t="shared" si="187"/>
        <v>27.678412500000004</v>
      </c>
      <c r="AW300" s="5"/>
      <c r="AX300" s="5"/>
      <c r="AY300" s="5"/>
      <c r="AZ300" s="5"/>
    </row>
    <row r="301" spans="1:52" x14ac:dyDescent="0.25">
      <c r="A301" s="30" t="s">
        <v>24</v>
      </c>
      <c r="B301" s="11"/>
      <c r="C301" s="12"/>
      <c r="D301" s="28"/>
      <c r="E301" s="28"/>
      <c r="F301" s="28">
        <f t="shared" si="180"/>
        <v>0</v>
      </c>
      <c r="G301" s="10"/>
      <c r="H301" s="15"/>
      <c r="I301" s="10">
        <f t="shared" si="181"/>
        <v>0</v>
      </c>
      <c r="J301" s="5"/>
      <c r="K301" s="5"/>
      <c r="L301" s="5"/>
      <c r="M301" s="5"/>
      <c r="N301" s="30" t="s">
        <v>24</v>
      </c>
      <c r="O301" s="11"/>
      <c r="P301" s="12"/>
      <c r="Q301" s="28"/>
      <c r="R301" s="28"/>
      <c r="S301" s="28">
        <f t="shared" si="188"/>
        <v>0</v>
      </c>
      <c r="T301" s="10"/>
      <c r="U301" s="15"/>
      <c r="V301" s="10">
        <f t="shared" si="183"/>
        <v>0</v>
      </c>
      <c r="W301" s="5"/>
      <c r="X301" s="5"/>
      <c r="Y301" s="5"/>
      <c r="Z301" s="5"/>
      <c r="AA301" s="30" t="s">
        <v>24</v>
      </c>
      <c r="AB301" s="11"/>
      <c r="AC301" s="12"/>
      <c r="AD301" s="28"/>
      <c r="AE301" s="28"/>
      <c r="AF301" s="28">
        <f t="shared" si="184"/>
        <v>0</v>
      </c>
      <c r="AG301" s="10"/>
      <c r="AH301" s="15"/>
      <c r="AI301" s="10">
        <f t="shared" si="185"/>
        <v>0</v>
      </c>
      <c r="AJ301" s="5"/>
      <c r="AK301" s="5"/>
      <c r="AL301" s="5"/>
      <c r="AM301" s="5"/>
      <c r="AN301" s="30" t="s">
        <v>24</v>
      </c>
      <c r="AO301" s="11"/>
      <c r="AP301" s="12"/>
      <c r="AQ301" s="28"/>
      <c r="AR301" s="28"/>
      <c r="AS301" s="28">
        <f t="shared" ref="AS301" si="189">SUM(AQ301*AR301)</f>
        <v>0</v>
      </c>
      <c r="AT301" s="10"/>
      <c r="AU301" s="15"/>
      <c r="AV301" s="10">
        <f t="shared" si="187"/>
        <v>0</v>
      </c>
      <c r="AW301" s="5"/>
      <c r="AX301" s="5"/>
      <c r="AY301" s="5"/>
      <c r="AZ301" s="5"/>
    </row>
    <row r="302" spans="1:52" x14ac:dyDescent="0.25">
      <c r="B302" s="11" t="s">
        <v>27</v>
      </c>
      <c r="C302" s="12"/>
      <c r="D302" s="28"/>
      <c r="E302" s="28"/>
      <c r="F302" s="28"/>
      <c r="G302" s="10">
        <f>SUM(G299)</f>
        <v>5.97</v>
      </c>
      <c r="H302" s="15">
        <f>SUM(D299+D299+E299+E299+D300+D300+E300+E300)*3</f>
        <v>1.65</v>
      </c>
      <c r="I302" s="10">
        <f t="shared" ref="I302:I316" si="190">SUM(G302*H302)</f>
        <v>9.8504999999999985</v>
      </c>
      <c r="J302" s="5"/>
      <c r="K302" s="5"/>
      <c r="L302" s="5"/>
      <c r="M302" s="5"/>
      <c r="O302" s="11" t="s">
        <v>27</v>
      </c>
      <c r="P302" s="12"/>
      <c r="Q302" s="28"/>
      <c r="R302" s="28"/>
      <c r="S302" s="28"/>
      <c r="T302" s="10">
        <f>SUM(T299)</f>
        <v>5.97</v>
      </c>
      <c r="U302" s="15">
        <f>SUM(Q299+Q299+R299+R299+Q300+Q300+R300+R300)*3</f>
        <v>1.5779999999999998</v>
      </c>
      <c r="V302" s="10">
        <f t="shared" ref="V302:V316" si="191">SUM(T302*U302)</f>
        <v>9.420659999999998</v>
      </c>
      <c r="W302" s="5"/>
      <c r="X302" s="5"/>
      <c r="Y302" s="5"/>
      <c r="Z302" s="5"/>
      <c r="AB302" s="11" t="s">
        <v>27</v>
      </c>
      <c r="AC302" s="334" t="s">
        <v>1621</v>
      </c>
      <c r="AD302" s="335"/>
      <c r="AE302" s="335"/>
      <c r="AF302" s="335"/>
      <c r="AG302" s="171">
        <f>SUM(AG299)</f>
        <v>5.97</v>
      </c>
      <c r="AH302" s="171">
        <f>SUM(AD299+AD299+AE299+AE299+AD300+AD300+AE300+AE300)*6</f>
        <v>3.1559999999999997</v>
      </c>
      <c r="AI302" s="10">
        <f t="shared" ref="AI302:AI316" si="192">SUM(AG302*AH302)</f>
        <v>18.841319999999996</v>
      </c>
      <c r="AJ302" s="5"/>
      <c r="AK302" s="5"/>
      <c r="AL302" s="5"/>
      <c r="AM302" s="5"/>
      <c r="AO302" s="11" t="s">
        <v>27</v>
      </c>
      <c r="AP302" s="334" t="s">
        <v>1621</v>
      </c>
      <c r="AQ302" s="335"/>
      <c r="AR302" s="335"/>
      <c r="AS302" s="335"/>
      <c r="AT302" s="171">
        <f>SUM(AT299)</f>
        <v>5.97</v>
      </c>
      <c r="AU302" s="171">
        <f>SUM(AQ299+AQ299+AR299+AR299+AQ300+AQ300+AR300+AR300)*6</f>
        <v>3.1559999999999997</v>
      </c>
      <c r="AV302" s="10">
        <f t="shared" ref="AV302:AV316" si="193">SUM(AT302*AU302)</f>
        <v>18.841319999999996</v>
      </c>
      <c r="AW302" s="5"/>
      <c r="AX302" s="5"/>
      <c r="AY302" s="5"/>
      <c r="AZ302" s="5"/>
    </row>
    <row r="303" spans="1:52" x14ac:dyDescent="0.25">
      <c r="B303" s="11" t="s">
        <v>13</v>
      </c>
      <c r="C303" s="12" t="s">
        <v>14</v>
      </c>
      <c r="D303" s="28" t="s">
        <v>29</v>
      </c>
      <c r="E303" s="28"/>
      <c r="F303" s="28">
        <f>SUM(G299:G301)</f>
        <v>11.94</v>
      </c>
      <c r="G303" s="34">
        <f>SUM(F303)/15</f>
        <v>0.79599999999999993</v>
      </c>
      <c r="H303" s="23"/>
      <c r="I303" s="10">
        <f t="shared" si="190"/>
        <v>0</v>
      </c>
      <c r="J303" s="5"/>
      <c r="K303" s="5"/>
      <c r="L303" s="5"/>
      <c r="M303" s="5"/>
      <c r="O303" s="11" t="s">
        <v>13</v>
      </c>
      <c r="P303" s="12" t="s">
        <v>14</v>
      </c>
      <c r="Q303" s="28" t="s">
        <v>29</v>
      </c>
      <c r="R303" s="28"/>
      <c r="S303" s="28">
        <f>SUM(T299:T301)</f>
        <v>11.94</v>
      </c>
      <c r="T303" s="34">
        <f>SUM(S303)/15</f>
        <v>0.79599999999999993</v>
      </c>
      <c r="U303" s="23"/>
      <c r="V303" s="10">
        <f t="shared" si="191"/>
        <v>0</v>
      </c>
      <c r="W303" s="5"/>
      <c r="X303" s="5"/>
      <c r="Y303" s="5"/>
      <c r="Z303" s="5"/>
      <c r="AB303" s="11" t="s">
        <v>13</v>
      </c>
      <c r="AC303" s="12" t="s">
        <v>14</v>
      </c>
      <c r="AD303" s="28" t="s">
        <v>29</v>
      </c>
      <c r="AE303" s="28"/>
      <c r="AF303" s="28">
        <f>SUM(AG299:AG301)</f>
        <v>11.94</v>
      </c>
      <c r="AG303" s="34">
        <f>SUM(AF303)/15</f>
        <v>0.79599999999999993</v>
      </c>
      <c r="AH303" s="23"/>
      <c r="AI303" s="10">
        <f t="shared" si="192"/>
        <v>0</v>
      </c>
      <c r="AJ303" s="5"/>
      <c r="AK303" s="5"/>
      <c r="AL303" s="5"/>
      <c r="AM303" s="5"/>
      <c r="AO303" s="11" t="s">
        <v>13</v>
      </c>
      <c r="AP303" s="12" t="s">
        <v>14</v>
      </c>
      <c r="AQ303" s="28" t="s">
        <v>29</v>
      </c>
      <c r="AR303" s="28"/>
      <c r="AS303" s="28">
        <f>SUM(AT299:AT301)</f>
        <v>11.94</v>
      </c>
      <c r="AT303" s="34">
        <f>SUM(AS303)/15</f>
        <v>0.79599999999999993</v>
      </c>
      <c r="AU303" s="23"/>
      <c r="AV303" s="10">
        <f t="shared" si="193"/>
        <v>0</v>
      </c>
      <c r="AW303" s="5"/>
      <c r="AX303" s="5"/>
      <c r="AY303" s="5"/>
      <c r="AZ303" s="5"/>
    </row>
    <row r="304" spans="1:52" x14ac:dyDescent="0.25">
      <c r="B304" s="11" t="s">
        <v>13</v>
      </c>
      <c r="C304" s="12" t="s">
        <v>14</v>
      </c>
      <c r="D304" s="28" t="s">
        <v>60</v>
      </c>
      <c r="E304" s="28"/>
      <c r="F304" s="69">
        <v>2</v>
      </c>
      <c r="G304" s="34">
        <f>SUM(F304)*0.25</f>
        <v>0.5</v>
      </c>
      <c r="H304" s="23"/>
      <c r="I304" s="10">
        <f t="shared" si="190"/>
        <v>0</v>
      </c>
      <c r="J304" s="5"/>
      <c r="K304" s="5"/>
      <c r="L304" s="5"/>
      <c r="M304" s="5"/>
      <c r="O304" s="11" t="s">
        <v>13</v>
      </c>
      <c r="P304" s="12" t="s">
        <v>14</v>
      </c>
      <c r="Q304" s="28" t="s">
        <v>60</v>
      </c>
      <c r="R304" s="28"/>
      <c r="S304" s="69">
        <v>2</v>
      </c>
      <c r="T304" s="34">
        <f>SUM(S304)*0.25</f>
        <v>0.5</v>
      </c>
      <c r="U304" s="23"/>
      <c r="V304" s="10">
        <f t="shared" si="191"/>
        <v>0</v>
      </c>
      <c r="W304" s="5"/>
      <c r="X304" s="5"/>
      <c r="Y304" s="5"/>
      <c r="Z304" s="5"/>
      <c r="AB304" s="11" t="s">
        <v>13</v>
      </c>
      <c r="AC304" s="12" t="s">
        <v>14</v>
      </c>
      <c r="AD304" s="28" t="s">
        <v>60</v>
      </c>
      <c r="AE304" s="28"/>
      <c r="AF304" s="69">
        <v>2</v>
      </c>
      <c r="AG304" s="34">
        <f>SUM(AF304)*0.25</f>
        <v>0.5</v>
      </c>
      <c r="AH304" s="23"/>
      <c r="AI304" s="10">
        <f t="shared" si="192"/>
        <v>0</v>
      </c>
      <c r="AJ304" s="5"/>
      <c r="AK304" s="5"/>
      <c r="AL304" s="5"/>
      <c r="AM304" s="5"/>
      <c r="AO304" s="11" t="s">
        <v>13</v>
      </c>
      <c r="AP304" s="12" t="s">
        <v>14</v>
      </c>
      <c r="AQ304" s="28" t="s">
        <v>60</v>
      </c>
      <c r="AR304" s="28"/>
      <c r="AS304" s="69">
        <v>2</v>
      </c>
      <c r="AT304" s="34">
        <f>SUM(AS304)*0.25</f>
        <v>0.5</v>
      </c>
      <c r="AU304" s="23"/>
      <c r="AV304" s="10">
        <f t="shared" si="193"/>
        <v>0</v>
      </c>
      <c r="AW304" s="5"/>
      <c r="AX304" s="5"/>
      <c r="AY304" s="5"/>
      <c r="AZ304" s="5"/>
    </row>
    <row r="305" spans="1:52" x14ac:dyDescent="0.25">
      <c r="B305" s="11" t="s">
        <v>13</v>
      </c>
      <c r="C305" s="12" t="s">
        <v>14</v>
      </c>
      <c r="D305" s="28" t="s">
        <v>248</v>
      </c>
      <c r="E305" s="28"/>
      <c r="F305" s="69"/>
      <c r="G305" s="34">
        <v>0</v>
      </c>
      <c r="H305" s="23"/>
      <c r="I305" s="10">
        <f t="shared" si="190"/>
        <v>0</v>
      </c>
      <c r="J305" s="5"/>
      <c r="K305" s="5"/>
      <c r="L305" s="5"/>
      <c r="M305" s="5"/>
      <c r="O305" s="11" t="s">
        <v>13</v>
      </c>
      <c r="P305" s="12" t="s">
        <v>14</v>
      </c>
      <c r="Q305" s="28" t="s">
        <v>248</v>
      </c>
      <c r="R305" s="28"/>
      <c r="S305" s="69"/>
      <c r="T305" s="34">
        <v>0</v>
      </c>
      <c r="U305" s="23"/>
      <c r="V305" s="10">
        <f t="shared" si="191"/>
        <v>0</v>
      </c>
      <c r="W305" s="5"/>
      <c r="X305" s="5"/>
      <c r="Y305" s="5"/>
      <c r="Z305" s="5"/>
      <c r="AB305" s="11" t="s">
        <v>13</v>
      </c>
      <c r="AC305" s="12" t="s">
        <v>14</v>
      </c>
      <c r="AD305" s="28" t="s">
        <v>248</v>
      </c>
      <c r="AE305" s="28"/>
      <c r="AF305" s="69"/>
      <c r="AG305" s="34">
        <v>0</v>
      </c>
      <c r="AH305" s="23"/>
      <c r="AI305" s="10">
        <f t="shared" si="192"/>
        <v>0</v>
      </c>
      <c r="AJ305" s="5"/>
      <c r="AK305" s="5"/>
      <c r="AL305" s="5"/>
      <c r="AM305" s="5"/>
      <c r="AO305" s="11" t="s">
        <v>13</v>
      </c>
      <c r="AP305" s="12" t="s">
        <v>14</v>
      </c>
      <c r="AQ305" s="28" t="s">
        <v>248</v>
      </c>
      <c r="AR305" s="28"/>
      <c r="AS305" s="69"/>
      <c r="AT305" s="34">
        <v>0</v>
      </c>
      <c r="AU305" s="23"/>
      <c r="AV305" s="10">
        <f t="shared" si="193"/>
        <v>0</v>
      </c>
      <c r="AW305" s="5"/>
      <c r="AX305" s="5"/>
      <c r="AY305" s="5"/>
      <c r="AZ305" s="5"/>
    </row>
    <row r="306" spans="1:52" x14ac:dyDescent="0.25">
      <c r="B306" s="11" t="s">
        <v>13</v>
      </c>
      <c r="C306" s="12" t="s">
        <v>14</v>
      </c>
      <c r="D306" s="28" t="s">
        <v>247</v>
      </c>
      <c r="E306" s="28"/>
      <c r="F306" s="28"/>
      <c r="G306" s="34">
        <f>SUM(G303)</f>
        <v>0.79599999999999993</v>
      </c>
      <c r="H306" s="23"/>
      <c r="I306" s="10">
        <f t="shared" si="190"/>
        <v>0</v>
      </c>
      <c r="J306" s="5"/>
      <c r="K306" s="5"/>
      <c r="L306" s="5"/>
      <c r="M306" s="5"/>
      <c r="O306" s="11" t="s">
        <v>13</v>
      </c>
      <c r="P306" s="12" t="s">
        <v>14</v>
      </c>
      <c r="Q306" s="28" t="s">
        <v>247</v>
      </c>
      <c r="R306" s="28"/>
      <c r="S306" s="28"/>
      <c r="T306" s="34">
        <f>SUM(T303)</f>
        <v>0.79599999999999993</v>
      </c>
      <c r="U306" s="23"/>
      <c r="V306" s="10">
        <f t="shared" si="191"/>
        <v>0</v>
      </c>
      <c r="W306" s="5"/>
      <c r="X306" s="5"/>
      <c r="Y306" s="5"/>
      <c r="Z306" s="5"/>
      <c r="AB306" s="11" t="s">
        <v>13</v>
      </c>
      <c r="AC306" s="12" t="s">
        <v>14</v>
      </c>
      <c r="AD306" s="28" t="s">
        <v>247</v>
      </c>
      <c r="AE306" s="28"/>
      <c r="AF306" s="28"/>
      <c r="AG306" s="34">
        <f>SUM(AG303)</f>
        <v>0.79599999999999993</v>
      </c>
      <c r="AH306" s="23"/>
      <c r="AI306" s="10">
        <f t="shared" si="192"/>
        <v>0</v>
      </c>
      <c r="AJ306" s="5"/>
      <c r="AK306" s="5"/>
      <c r="AL306" s="5"/>
      <c r="AM306" s="5"/>
      <c r="AO306" s="11" t="s">
        <v>13</v>
      </c>
      <c r="AP306" s="12" t="s">
        <v>14</v>
      </c>
      <c r="AQ306" s="28" t="s">
        <v>247</v>
      </c>
      <c r="AR306" s="28"/>
      <c r="AS306" s="28"/>
      <c r="AT306" s="34">
        <f>SUM(AT303)</f>
        <v>0.79599999999999993</v>
      </c>
      <c r="AU306" s="23"/>
      <c r="AV306" s="10">
        <f t="shared" si="193"/>
        <v>0</v>
      </c>
      <c r="AW306" s="5"/>
      <c r="AX306" s="5"/>
      <c r="AY306" s="5"/>
      <c r="AZ306" s="5"/>
    </row>
    <row r="307" spans="1:52" x14ac:dyDescent="0.25">
      <c r="B307" s="11" t="s">
        <v>13</v>
      </c>
      <c r="C307" s="12" t="s">
        <v>15</v>
      </c>
      <c r="D307" s="28"/>
      <c r="E307" s="28"/>
      <c r="F307" s="28"/>
      <c r="G307" s="34">
        <v>1</v>
      </c>
      <c r="H307" s="23"/>
      <c r="I307" s="10">
        <f t="shared" si="190"/>
        <v>0</v>
      </c>
      <c r="J307" s="5"/>
      <c r="K307" s="5"/>
      <c r="L307" s="5"/>
      <c r="M307" s="5"/>
      <c r="O307" s="11" t="s">
        <v>13</v>
      </c>
      <c r="P307" s="12" t="s">
        <v>15</v>
      </c>
      <c r="Q307" s="28"/>
      <c r="R307" s="28"/>
      <c r="S307" s="28"/>
      <c r="T307" s="34">
        <v>1</v>
      </c>
      <c r="U307" s="23"/>
      <c r="V307" s="10">
        <f t="shared" si="191"/>
        <v>0</v>
      </c>
      <c r="W307" s="5"/>
      <c r="X307" s="5"/>
      <c r="Y307" s="5"/>
      <c r="Z307" s="5"/>
      <c r="AB307" s="11" t="s">
        <v>13</v>
      </c>
      <c r="AC307" s="12" t="s">
        <v>15</v>
      </c>
      <c r="AD307" s="28"/>
      <c r="AE307" s="28"/>
      <c r="AF307" s="28"/>
      <c r="AG307" s="34">
        <v>1</v>
      </c>
      <c r="AH307" s="23"/>
      <c r="AI307" s="10">
        <f t="shared" si="192"/>
        <v>0</v>
      </c>
      <c r="AJ307" s="5"/>
      <c r="AK307" s="5"/>
      <c r="AL307" s="5"/>
      <c r="AM307" s="5"/>
      <c r="AO307" s="11" t="s">
        <v>13</v>
      </c>
      <c r="AP307" s="12" t="s">
        <v>15</v>
      </c>
      <c r="AQ307" s="28"/>
      <c r="AR307" s="28"/>
      <c r="AS307" s="28"/>
      <c r="AT307" s="34">
        <v>1</v>
      </c>
      <c r="AU307" s="23"/>
      <c r="AV307" s="10">
        <f t="shared" si="193"/>
        <v>0</v>
      </c>
      <c r="AW307" s="5"/>
      <c r="AX307" s="5"/>
      <c r="AY307" s="5"/>
      <c r="AZ307" s="5"/>
    </row>
    <row r="308" spans="1:52" x14ac:dyDescent="0.25">
      <c r="B308" s="11" t="s">
        <v>13</v>
      </c>
      <c r="C308" s="12" t="s">
        <v>15</v>
      </c>
      <c r="D308" s="28"/>
      <c r="E308" s="28"/>
      <c r="F308" s="28"/>
      <c r="G308" s="34"/>
      <c r="H308" s="23"/>
      <c r="I308" s="10">
        <f t="shared" si="190"/>
        <v>0</v>
      </c>
      <c r="J308" s="5"/>
      <c r="K308" s="5"/>
      <c r="L308" s="5"/>
      <c r="M308" s="5"/>
      <c r="O308" s="11" t="s">
        <v>13</v>
      </c>
      <c r="P308" s="12" t="s">
        <v>15</v>
      </c>
      <c r="Q308" s="28"/>
      <c r="R308" s="28"/>
      <c r="S308" s="28"/>
      <c r="T308" s="34"/>
      <c r="U308" s="23"/>
      <c r="V308" s="10">
        <f t="shared" si="191"/>
        <v>0</v>
      </c>
      <c r="W308" s="5"/>
      <c r="X308" s="5"/>
      <c r="Y308" s="5"/>
      <c r="Z308" s="5"/>
      <c r="AB308" s="11" t="s">
        <v>13</v>
      </c>
      <c r="AC308" s="12" t="s">
        <v>15</v>
      </c>
      <c r="AD308" s="28"/>
      <c r="AE308" s="28"/>
      <c r="AF308" s="28"/>
      <c r="AG308" s="34"/>
      <c r="AH308" s="23"/>
      <c r="AI308" s="10">
        <f t="shared" si="192"/>
        <v>0</v>
      </c>
      <c r="AJ308" s="5"/>
      <c r="AK308" s="5"/>
      <c r="AL308" s="5"/>
      <c r="AM308" s="5"/>
      <c r="AO308" s="11" t="s">
        <v>13</v>
      </c>
      <c r="AP308" s="12" t="s">
        <v>15</v>
      </c>
      <c r="AQ308" s="28"/>
      <c r="AR308" s="28"/>
      <c r="AS308" s="28"/>
      <c r="AT308" s="34"/>
      <c r="AU308" s="23"/>
      <c r="AV308" s="10">
        <f t="shared" si="193"/>
        <v>0</v>
      </c>
      <c r="AW308" s="5"/>
      <c r="AX308" s="5"/>
      <c r="AY308" s="5"/>
      <c r="AZ308" s="5"/>
    </row>
    <row r="309" spans="1:52" x14ac:dyDescent="0.25">
      <c r="B309" s="11" t="s">
        <v>13</v>
      </c>
      <c r="C309" s="12" t="s">
        <v>15</v>
      </c>
      <c r="D309" s="28"/>
      <c r="E309" s="28"/>
      <c r="F309" s="28"/>
      <c r="G309" s="34"/>
      <c r="H309" s="23"/>
      <c r="I309" s="10">
        <f t="shared" si="190"/>
        <v>0</v>
      </c>
      <c r="J309" s="5"/>
      <c r="K309" s="5"/>
      <c r="L309" s="5"/>
      <c r="M309" s="5"/>
      <c r="O309" s="11" t="s">
        <v>13</v>
      </c>
      <c r="P309" s="12" t="s">
        <v>15</v>
      </c>
      <c r="Q309" s="28"/>
      <c r="R309" s="28"/>
      <c r="S309" s="28"/>
      <c r="T309" s="34"/>
      <c r="U309" s="23"/>
      <c r="V309" s="10">
        <f t="shared" si="191"/>
        <v>0</v>
      </c>
      <c r="W309" s="5"/>
      <c r="X309" s="5"/>
      <c r="Y309" s="5"/>
      <c r="Z309" s="5"/>
      <c r="AB309" s="11" t="s">
        <v>13</v>
      </c>
      <c r="AC309" s="12" t="s">
        <v>15</v>
      </c>
      <c r="AD309" s="28"/>
      <c r="AE309" s="28"/>
      <c r="AF309" s="28"/>
      <c r="AG309" s="34"/>
      <c r="AH309" s="23"/>
      <c r="AI309" s="10">
        <f t="shared" si="192"/>
        <v>0</v>
      </c>
      <c r="AJ309" s="5"/>
      <c r="AK309" s="5"/>
      <c r="AL309" s="5"/>
      <c r="AM309" s="5"/>
      <c r="AO309" s="11" t="s">
        <v>13</v>
      </c>
      <c r="AP309" s="12" t="s">
        <v>15</v>
      </c>
      <c r="AQ309" s="28"/>
      <c r="AR309" s="28"/>
      <c r="AS309" s="28"/>
      <c r="AT309" s="34"/>
      <c r="AU309" s="23"/>
      <c r="AV309" s="10">
        <f t="shared" si="193"/>
        <v>0</v>
      </c>
      <c r="AW309" s="5"/>
      <c r="AX309" s="5"/>
      <c r="AY309" s="5"/>
      <c r="AZ309" s="5"/>
    </row>
    <row r="310" spans="1:52" x14ac:dyDescent="0.25">
      <c r="B310" s="11" t="s">
        <v>13</v>
      </c>
      <c r="C310" s="12" t="s">
        <v>16</v>
      </c>
      <c r="D310" s="28"/>
      <c r="E310" s="28"/>
      <c r="F310" s="28"/>
      <c r="G310" s="34">
        <v>3</v>
      </c>
      <c r="H310" s="23"/>
      <c r="I310" s="10">
        <f t="shared" si="190"/>
        <v>0</v>
      </c>
      <c r="J310" s="5"/>
      <c r="K310" s="5"/>
      <c r="L310" s="5"/>
      <c r="M310" s="5"/>
      <c r="O310" s="11" t="s">
        <v>13</v>
      </c>
      <c r="P310" s="12" t="s">
        <v>16</v>
      </c>
      <c r="Q310" s="28"/>
      <c r="R310" s="28"/>
      <c r="S310" s="28"/>
      <c r="T310" s="34">
        <v>3</v>
      </c>
      <c r="U310" s="23"/>
      <c r="V310" s="10">
        <f t="shared" si="191"/>
        <v>0</v>
      </c>
      <c r="W310" s="5"/>
      <c r="X310" s="5"/>
      <c r="Y310" s="5"/>
      <c r="Z310" s="5"/>
      <c r="AB310" s="11" t="s">
        <v>13</v>
      </c>
      <c r="AC310" s="12" t="s">
        <v>16</v>
      </c>
      <c r="AD310" s="28"/>
      <c r="AE310" s="28"/>
      <c r="AF310" s="28"/>
      <c r="AG310" s="34">
        <v>3</v>
      </c>
      <c r="AH310" s="23"/>
      <c r="AI310" s="10">
        <f t="shared" si="192"/>
        <v>0</v>
      </c>
      <c r="AJ310" s="5"/>
      <c r="AK310" s="5"/>
      <c r="AL310" s="5"/>
      <c r="AM310" s="5"/>
      <c r="AO310" s="11" t="s">
        <v>13</v>
      </c>
      <c r="AP310" s="12" t="s">
        <v>16</v>
      </c>
      <c r="AQ310" s="28"/>
      <c r="AR310" s="28"/>
      <c r="AS310" s="28"/>
      <c r="AT310" s="34">
        <v>3</v>
      </c>
      <c r="AU310" s="23"/>
      <c r="AV310" s="10">
        <f t="shared" si="193"/>
        <v>0</v>
      </c>
      <c r="AW310" s="5"/>
      <c r="AX310" s="5"/>
      <c r="AY310" s="5"/>
      <c r="AZ310" s="5"/>
    </row>
    <row r="311" spans="1:52" x14ac:dyDescent="0.25">
      <c r="B311" s="11" t="s">
        <v>13</v>
      </c>
      <c r="C311" s="12" t="s">
        <v>16</v>
      </c>
      <c r="D311" s="28"/>
      <c r="E311" s="28"/>
      <c r="F311" s="28"/>
      <c r="G311" s="34"/>
      <c r="H311" s="23"/>
      <c r="I311" s="10">
        <f t="shared" si="190"/>
        <v>0</v>
      </c>
      <c r="J311" s="5"/>
      <c r="K311" s="5"/>
      <c r="L311" s="5"/>
      <c r="M311" s="5"/>
      <c r="O311" s="11" t="s">
        <v>13</v>
      </c>
      <c r="P311" s="12" t="s">
        <v>16</v>
      </c>
      <c r="Q311" s="28"/>
      <c r="R311" s="28"/>
      <c r="S311" s="28"/>
      <c r="T311" s="34"/>
      <c r="U311" s="23"/>
      <c r="V311" s="10">
        <f t="shared" si="191"/>
        <v>0</v>
      </c>
      <c r="W311" s="5"/>
      <c r="X311" s="5"/>
      <c r="Y311" s="5"/>
      <c r="Z311" s="5"/>
      <c r="AB311" s="11" t="s">
        <v>13</v>
      </c>
      <c r="AC311" s="12" t="s">
        <v>16</v>
      </c>
      <c r="AD311" s="28"/>
      <c r="AE311" s="28"/>
      <c r="AF311" s="28"/>
      <c r="AG311" s="171">
        <f>SUM(AG310)/10</f>
        <v>0.3</v>
      </c>
      <c r="AH311" s="23"/>
      <c r="AI311" s="10">
        <f t="shared" si="192"/>
        <v>0</v>
      </c>
      <c r="AJ311" s="5"/>
      <c r="AK311" s="5"/>
      <c r="AL311" s="5"/>
      <c r="AM311" s="5"/>
      <c r="AO311" s="11" t="s">
        <v>13</v>
      </c>
      <c r="AP311" s="12" t="s">
        <v>16</v>
      </c>
      <c r="AQ311" s="28"/>
      <c r="AR311" s="28"/>
      <c r="AS311" s="28"/>
      <c r="AT311" s="171">
        <f>SUM(AT310)/7</f>
        <v>0.42857142857142855</v>
      </c>
      <c r="AU311" s="23"/>
      <c r="AV311" s="10">
        <f t="shared" si="193"/>
        <v>0</v>
      </c>
      <c r="AW311" s="5"/>
      <c r="AX311" s="5"/>
      <c r="AY311" s="5"/>
      <c r="AZ311" s="5"/>
    </row>
    <row r="312" spans="1:52" x14ac:dyDescent="0.25">
      <c r="B312" s="11" t="s">
        <v>21</v>
      </c>
      <c r="C312" s="12" t="s">
        <v>14</v>
      </c>
      <c r="D312" s="28"/>
      <c r="E312" s="28"/>
      <c r="F312" s="28"/>
      <c r="G312" s="22">
        <f>SUM(G303:G306)</f>
        <v>2.0919999999999996</v>
      </c>
      <c r="H312" s="15">
        <v>37.42</v>
      </c>
      <c r="I312" s="10">
        <f t="shared" si="190"/>
        <v>78.282639999999986</v>
      </c>
      <c r="J312" s="5"/>
      <c r="K312" s="5">
        <f>SUM(G312)*I297</f>
        <v>2.0919999999999996</v>
      </c>
      <c r="L312" s="5"/>
      <c r="M312" s="5"/>
      <c r="O312" s="11" t="s">
        <v>21</v>
      </c>
      <c r="P312" s="12" t="s">
        <v>14</v>
      </c>
      <c r="Q312" s="28"/>
      <c r="R312" s="28"/>
      <c r="S312" s="28"/>
      <c r="T312" s="22">
        <f>SUM(T303:T306)</f>
        <v>2.0919999999999996</v>
      </c>
      <c r="U312" s="15">
        <v>37.42</v>
      </c>
      <c r="V312" s="10">
        <f t="shared" si="191"/>
        <v>78.282639999999986</v>
      </c>
      <c r="W312" s="5"/>
      <c r="X312" s="5">
        <f>SUM(T312)*V297</f>
        <v>2.0919999999999996</v>
      </c>
      <c r="Y312" s="5"/>
      <c r="Z312" s="5"/>
      <c r="AB312" s="11" t="s">
        <v>21</v>
      </c>
      <c r="AC312" s="12" t="s">
        <v>14</v>
      </c>
      <c r="AD312" s="28"/>
      <c r="AE312" s="28"/>
      <c r="AF312" s="28"/>
      <c r="AG312" s="22">
        <f>SUM(AG303:AG306)</f>
        <v>2.0919999999999996</v>
      </c>
      <c r="AH312" s="15">
        <v>37.42</v>
      </c>
      <c r="AI312" s="10">
        <f t="shared" si="192"/>
        <v>78.282639999999986</v>
      </c>
      <c r="AJ312" s="5"/>
      <c r="AK312" s="5">
        <f>SUM(AG312)*AI297</f>
        <v>2.0919999999999996</v>
      </c>
      <c r="AL312" s="5"/>
      <c r="AM312" s="5"/>
      <c r="AO312" s="11" t="s">
        <v>21</v>
      </c>
      <c r="AP312" s="12" t="s">
        <v>14</v>
      </c>
      <c r="AQ312" s="28"/>
      <c r="AR312" s="28"/>
      <c r="AS312" s="28"/>
      <c r="AT312" s="22">
        <f>SUM(AT303:AT306)</f>
        <v>2.0919999999999996</v>
      </c>
      <c r="AU312" s="15">
        <v>37.42</v>
      </c>
      <c r="AV312" s="10">
        <f t="shared" si="193"/>
        <v>78.282639999999986</v>
      </c>
      <c r="AW312" s="5"/>
      <c r="AX312" s="5">
        <f>SUM(AT312)*AV297</f>
        <v>2.0919999999999996</v>
      </c>
      <c r="AY312" s="5"/>
      <c r="AZ312" s="5"/>
    </row>
    <row r="313" spans="1:52" x14ac:dyDescent="0.25">
      <c r="B313" s="11" t="s">
        <v>21</v>
      </c>
      <c r="C313" s="12" t="s">
        <v>15</v>
      </c>
      <c r="D313" s="28"/>
      <c r="E313" s="28"/>
      <c r="F313" s="28"/>
      <c r="G313" s="22">
        <f>SUM(G307:G309)</f>
        <v>1</v>
      </c>
      <c r="H313" s="15">
        <v>37.42</v>
      </c>
      <c r="I313" s="10">
        <f t="shared" si="190"/>
        <v>37.42</v>
      </c>
      <c r="J313" s="5"/>
      <c r="K313" s="5"/>
      <c r="L313" s="5">
        <f>SUM(G313)*I297</f>
        <v>1</v>
      </c>
      <c r="M313" s="5"/>
      <c r="O313" s="11" t="s">
        <v>21</v>
      </c>
      <c r="P313" s="12" t="s">
        <v>15</v>
      </c>
      <c r="Q313" s="28"/>
      <c r="R313" s="28"/>
      <c r="S313" s="28"/>
      <c r="T313" s="22">
        <f>SUM(T307:T309)</f>
        <v>1</v>
      </c>
      <c r="U313" s="15">
        <v>37.42</v>
      </c>
      <c r="V313" s="10">
        <f t="shared" si="191"/>
        <v>37.42</v>
      </c>
      <c r="W313" s="5"/>
      <c r="X313" s="5"/>
      <c r="Y313" s="5">
        <f>SUM(T313)*V297</f>
        <v>1</v>
      </c>
      <c r="Z313" s="5"/>
      <c r="AB313" s="11" t="s">
        <v>21</v>
      </c>
      <c r="AC313" s="12" t="s">
        <v>15</v>
      </c>
      <c r="AD313" s="28"/>
      <c r="AE313" s="28"/>
      <c r="AF313" s="28"/>
      <c r="AG313" s="22">
        <f>SUM(AG307:AG309)</f>
        <v>1</v>
      </c>
      <c r="AH313" s="15">
        <v>37.42</v>
      </c>
      <c r="AI313" s="10">
        <f t="shared" si="192"/>
        <v>37.42</v>
      </c>
      <c r="AJ313" s="5"/>
      <c r="AK313" s="5"/>
      <c r="AL313" s="5">
        <f>SUM(AG313)*AI297</f>
        <v>1</v>
      </c>
      <c r="AM313" s="5"/>
      <c r="AO313" s="11" t="s">
        <v>21</v>
      </c>
      <c r="AP313" s="12" t="s">
        <v>15</v>
      </c>
      <c r="AQ313" s="28"/>
      <c r="AR313" s="28"/>
      <c r="AS313" s="28"/>
      <c r="AT313" s="22">
        <f>SUM(AT307:AT309)</f>
        <v>1</v>
      </c>
      <c r="AU313" s="15">
        <v>37.42</v>
      </c>
      <c r="AV313" s="10">
        <f t="shared" si="193"/>
        <v>37.42</v>
      </c>
      <c r="AW313" s="5"/>
      <c r="AX313" s="5"/>
      <c r="AY313" s="5">
        <f>SUM(AT313)*AV297</f>
        <v>1</v>
      </c>
      <c r="AZ313" s="5"/>
    </row>
    <row r="314" spans="1:52" x14ac:dyDescent="0.25">
      <c r="B314" s="11" t="s">
        <v>21</v>
      </c>
      <c r="C314" s="12" t="s">
        <v>16</v>
      </c>
      <c r="D314" s="28"/>
      <c r="E314" s="28"/>
      <c r="F314" s="28"/>
      <c r="G314" s="22">
        <f>SUM(G310:G311)</f>
        <v>3</v>
      </c>
      <c r="H314" s="15">
        <v>37.42</v>
      </c>
      <c r="I314" s="10">
        <f t="shared" si="190"/>
        <v>112.26</v>
      </c>
      <c r="J314" s="5"/>
      <c r="K314" s="5"/>
      <c r="L314" s="5"/>
      <c r="M314" s="5">
        <f>SUM(G314)*I297</f>
        <v>3</v>
      </c>
      <c r="O314" s="11" t="s">
        <v>21</v>
      </c>
      <c r="P314" s="12" t="s">
        <v>16</v>
      </c>
      <c r="Q314" s="28"/>
      <c r="R314" s="28"/>
      <c r="S314" s="28"/>
      <c r="T314" s="22">
        <f>SUM(T310:T311)</f>
        <v>3</v>
      </c>
      <c r="U314" s="15">
        <v>37.42</v>
      </c>
      <c r="V314" s="10">
        <f t="shared" si="191"/>
        <v>112.26</v>
      </c>
      <c r="W314" s="5"/>
      <c r="X314" s="5"/>
      <c r="Y314" s="5"/>
      <c r="Z314" s="5">
        <f>SUM(T314)*V297</f>
        <v>3</v>
      </c>
      <c r="AB314" s="11" t="s">
        <v>21</v>
      </c>
      <c r="AC314" s="12" t="s">
        <v>16</v>
      </c>
      <c r="AD314" s="28"/>
      <c r="AE314" s="28"/>
      <c r="AF314" s="28"/>
      <c r="AG314" s="22">
        <f>SUM(AG310:AG311)</f>
        <v>3.3</v>
      </c>
      <c r="AH314" s="15">
        <v>37.42</v>
      </c>
      <c r="AI314" s="10">
        <f t="shared" si="192"/>
        <v>123.486</v>
      </c>
      <c r="AJ314" s="5"/>
      <c r="AK314" s="5"/>
      <c r="AL314" s="5"/>
      <c r="AM314" s="5">
        <f>SUM(AG314)*AI297</f>
        <v>3.3</v>
      </c>
      <c r="AO314" s="11" t="s">
        <v>21</v>
      </c>
      <c r="AP314" s="12" t="s">
        <v>16</v>
      </c>
      <c r="AQ314" s="28"/>
      <c r="AR314" s="28"/>
      <c r="AS314" s="28"/>
      <c r="AT314" s="22">
        <f>SUM(AT310:AT311)</f>
        <v>3.4285714285714284</v>
      </c>
      <c r="AU314" s="15">
        <v>37.42</v>
      </c>
      <c r="AV314" s="10">
        <f t="shared" si="193"/>
        <v>128.29714285714286</v>
      </c>
      <c r="AW314" s="5"/>
      <c r="AX314" s="5"/>
      <c r="AY314" s="5"/>
      <c r="AZ314" s="5">
        <f>SUM(AT314)*AV297</f>
        <v>3.4285714285714284</v>
      </c>
    </row>
    <row r="315" spans="1:52" x14ac:dyDescent="0.25">
      <c r="B315" s="11" t="s">
        <v>13</v>
      </c>
      <c r="C315" s="12" t="s">
        <v>17</v>
      </c>
      <c r="D315" s="28"/>
      <c r="E315" s="28"/>
      <c r="F315" s="28"/>
      <c r="G315" s="34">
        <v>0.25</v>
      </c>
      <c r="H315" s="15">
        <v>37.42</v>
      </c>
      <c r="I315" s="10">
        <f t="shared" si="190"/>
        <v>9.3550000000000004</v>
      </c>
      <c r="J315" s="5"/>
      <c r="K315" s="5"/>
      <c r="L315" s="5">
        <f>SUM(G315)*I297</f>
        <v>0.25</v>
      </c>
      <c r="M315" s="5"/>
      <c r="O315" s="11" t="s">
        <v>13</v>
      </c>
      <c r="P315" s="12" t="s">
        <v>17</v>
      </c>
      <c r="Q315" s="28"/>
      <c r="R315" s="28"/>
      <c r="S315" s="28"/>
      <c r="T315" s="34">
        <v>0.25</v>
      </c>
      <c r="U315" s="15">
        <v>37.42</v>
      </c>
      <c r="V315" s="10">
        <f t="shared" si="191"/>
        <v>9.3550000000000004</v>
      </c>
      <c r="W315" s="5"/>
      <c r="X315" s="5"/>
      <c r="Y315" s="5">
        <f>SUM(T315)*V297</f>
        <v>0.25</v>
      </c>
      <c r="Z315" s="5"/>
      <c r="AB315" s="11" t="s">
        <v>13</v>
      </c>
      <c r="AC315" s="12" t="s">
        <v>17</v>
      </c>
      <c r="AD315" s="28"/>
      <c r="AE315" s="28"/>
      <c r="AF315" s="28"/>
      <c r="AG315" s="34">
        <v>0.25</v>
      </c>
      <c r="AH315" s="15">
        <v>37.42</v>
      </c>
      <c r="AI315" s="10">
        <f t="shared" si="192"/>
        <v>9.3550000000000004</v>
      </c>
      <c r="AJ315" s="5"/>
      <c r="AK315" s="5"/>
      <c r="AL315" s="5">
        <f>SUM(AG315)*AI297</f>
        <v>0.25</v>
      </c>
      <c r="AM315" s="5"/>
      <c r="AO315" s="11" t="s">
        <v>13</v>
      </c>
      <c r="AP315" s="12" t="s">
        <v>17</v>
      </c>
      <c r="AQ315" s="28"/>
      <c r="AR315" s="28"/>
      <c r="AS315" s="28"/>
      <c r="AT315" s="34">
        <v>0.25</v>
      </c>
      <c r="AU315" s="15">
        <v>37.42</v>
      </c>
      <c r="AV315" s="10">
        <f t="shared" si="193"/>
        <v>9.3550000000000004</v>
      </c>
      <c r="AW315" s="5"/>
      <c r="AX315" s="5"/>
      <c r="AY315" s="5">
        <f>SUM(AT315)*AV297</f>
        <v>0.25</v>
      </c>
      <c r="AZ315" s="5"/>
    </row>
    <row r="316" spans="1:52" x14ac:dyDescent="0.25">
      <c r="B316" s="11" t="s">
        <v>12</v>
      </c>
      <c r="C316" s="12"/>
      <c r="D316" s="28"/>
      <c r="E316" s="28"/>
      <c r="F316" s="28"/>
      <c r="G316" s="10"/>
      <c r="H316" s="15">
        <v>37.42</v>
      </c>
      <c r="I316" s="10">
        <f t="shared" si="190"/>
        <v>0</v>
      </c>
      <c r="J316" s="5"/>
      <c r="K316" s="5"/>
      <c r="L316" s="5"/>
      <c r="M316" s="5"/>
      <c r="O316" s="11" t="s">
        <v>12</v>
      </c>
      <c r="P316" s="12"/>
      <c r="Q316" s="28"/>
      <c r="R316" s="28"/>
      <c r="S316" s="28"/>
      <c r="T316" s="10"/>
      <c r="U316" s="15">
        <v>37.42</v>
      </c>
      <c r="V316" s="10">
        <f t="shared" si="191"/>
        <v>0</v>
      </c>
      <c r="W316" s="5"/>
      <c r="X316" s="5"/>
      <c r="Y316" s="5"/>
      <c r="Z316" s="5"/>
      <c r="AB316" s="11" t="s">
        <v>12</v>
      </c>
      <c r="AC316" s="12"/>
      <c r="AD316" s="28"/>
      <c r="AE316" s="28"/>
      <c r="AF316" s="28"/>
      <c r="AG316" s="10"/>
      <c r="AH316" s="15">
        <v>37.42</v>
      </c>
      <c r="AI316" s="10">
        <f t="shared" si="192"/>
        <v>0</v>
      </c>
      <c r="AJ316" s="5"/>
      <c r="AK316" s="5"/>
      <c r="AL316" s="5"/>
      <c r="AM316" s="5"/>
      <c r="AO316" s="11" t="s">
        <v>12</v>
      </c>
      <c r="AP316" s="12"/>
      <c r="AQ316" s="28"/>
      <c r="AR316" s="28"/>
      <c r="AS316" s="28"/>
      <c r="AT316" s="10"/>
      <c r="AU316" s="15">
        <v>37.42</v>
      </c>
      <c r="AV316" s="10">
        <f t="shared" si="193"/>
        <v>0</v>
      </c>
      <c r="AW316" s="5"/>
      <c r="AX316" s="5"/>
      <c r="AY316" s="5"/>
      <c r="AZ316" s="5"/>
    </row>
    <row r="317" spans="1:52" x14ac:dyDescent="0.25">
      <c r="B317" s="11" t="s">
        <v>11</v>
      </c>
      <c r="C317" s="12"/>
      <c r="D317" s="28"/>
      <c r="E317" s="28"/>
      <c r="F317" s="28"/>
      <c r="G317" s="10">
        <v>1</v>
      </c>
      <c r="H317" s="15">
        <f>SUM(I299:I316)*0.01</f>
        <v>5.2293736500000003</v>
      </c>
      <c r="I317" s="10">
        <f>SUM(G317*H317)</f>
        <v>5.2293736500000003</v>
      </c>
      <c r="J317" s="5"/>
      <c r="K317" s="5"/>
      <c r="L317" s="5"/>
      <c r="M317" s="5"/>
      <c r="O317" s="11" t="s">
        <v>11</v>
      </c>
      <c r="P317" s="12"/>
      <c r="Q317" s="28"/>
      <c r="R317" s="28"/>
      <c r="S317" s="28"/>
      <c r="T317" s="10">
        <v>1</v>
      </c>
      <c r="U317" s="15">
        <f>SUM(V299:V316)*0.01</f>
        <v>4.6136994900000001</v>
      </c>
      <c r="V317" s="10">
        <f>SUM(T317*U317)</f>
        <v>4.6136994900000001</v>
      </c>
      <c r="W317" s="5"/>
      <c r="X317" s="5"/>
      <c r="Y317" s="5"/>
      <c r="Z317" s="5"/>
      <c r="AB317" s="11" t="s">
        <v>11</v>
      </c>
      <c r="AC317" s="12"/>
      <c r="AD317" s="28"/>
      <c r="AE317" s="28"/>
      <c r="AF317" s="28"/>
      <c r="AG317" s="10">
        <v>1</v>
      </c>
      <c r="AH317" s="15">
        <f>SUM(AI299:AI316)*0.01</f>
        <v>4.8201660899999998</v>
      </c>
      <c r="AI317" s="10">
        <f>SUM(AG317*AH317)</f>
        <v>4.8201660899999998</v>
      </c>
      <c r="AJ317" s="5"/>
      <c r="AK317" s="5"/>
      <c r="AL317" s="5"/>
      <c r="AM317" s="5"/>
      <c r="AO317" s="11" t="s">
        <v>11</v>
      </c>
      <c r="AP317" s="12"/>
      <c r="AQ317" s="28"/>
      <c r="AR317" s="28"/>
      <c r="AS317" s="28"/>
      <c r="AT317" s="10">
        <v>1</v>
      </c>
      <c r="AU317" s="15">
        <f>SUM(AV299:AV316)*0.01</f>
        <v>4.3013752735714288</v>
      </c>
      <c r="AV317" s="10">
        <f>SUM(AT317*AU317)</f>
        <v>4.3013752735714288</v>
      </c>
      <c r="AW317" s="5"/>
      <c r="AX317" s="5"/>
      <c r="AY317" s="5"/>
      <c r="AZ317" s="5"/>
    </row>
    <row r="318" spans="1:52" s="2" customFormat="1" x14ac:dyDescent="0.25">
      <c r="B318" s="8" t="s">
        <v>10</v>
      </c>
      <c r="D318" s="27"/>
      <c r="E318" s="27"/>
      <c r="F318" s="27"/>
      <c r="G318" s="6">
        <f>SUM(G312:G315)</f>
        <v>6.3419999999999996</v>
      </c>
      <c r="H318" s="14"/>
      <c r="I318" s="6">
        <f>SUM(I299:I317)</f>
        <v>528.16673864999996</v>
      </c>
      <c r="J318" s="6">
        <f>SUM(I318)*I297</f>
        <v>528.16673864999996</v>
      </c>
      <c r="K318" s="6">
        <f>SUM(K312:K317)</f>
        <v>2.0919999999999996</v>
      </c>
      <c r="L318" s="6">
        <f>SUM(L312:L317)</f>
        <v>1.25</v>
      </c>
      <c r="M318" s="6">
        <f>SUM(M312:M317)</f>
        <v>3</v>
      </c>
      <c r="O318" s="8" t="s">
        <v>10</v>
      </c>
      <c r="Q318" s="27"/>
      <c r="R318" s="27"/>
      <c r="S318" s="27"/>
      <c r="T318" s="6">
        <f>SUM(T312:T315)</f>
        <v>6.3419999999999996</v>
      </c>
      <c r="U318" s="14"/>
      <c r="V318" s="6">
        <f>SUM(V299:V317)</f>
        <v>465.98364848999995</v>
      </c>
      <c r="W318" s="6">
        <f>SUM(V318)*V297</f>
        <v>465.98364848999995</v>
      </c>
      <c r="X318" s="6"/>
      <c r="Y318" s="6"/>
      <c r="Z318" s="6"/>
      <c r="AB318" s="8" t="s">
        <v>10</v>
      </c>
      <c r="AD318" s="27"/>
      <c r="AE318" s="27"/>
      <c r="AF318" s="27"/>
      <c r="AG318" s="6">
        <f>SUM(AG312:AG315)</f>
        <v>6.6419999999999995</v>
      </c>
      <c r="AH318" s="14"/>
      <c r="AI318" s="6">
        <f>SUM(AI299:AI317)</f>
        <v>486.83677508999995</v>
      </c>
      <c r="AJ318" s="6">
        <f>SUM(AI318)*AI297</f>
        <v>486.83677508999995</v>
      </c>
      <c r="AK318" s="6"/>
      <c r="AL318" s="6"/>
      <c r="AM318" s="6"/>
      <c r="AO318" s="8" t="s">
        <v>10</v>
      </c>
      <c r="AQ318" s="27"/>
      <c r="AR318" s="27"/>
      <c r="AS318" s="27"/>
      <c r="AT318" s="6">
        <f>SUM(AT312:AT315)</f>
        <v>6.7705714285714276</v>
      </c>
      <c r="AU318" s="14"/>
      <c r="AV318" s="6">
        <f>SUM(AV299:AV317)</f>
        <v>434.43890263071427</v>
      </c>
      <c r="AW318" s="6">
        <f>SUM(AV318)*AV297</f>
        <v>434.43890263071427</v>
      </c>
      <c r="AX318" s="6"/>
      <c r="AY318" s="6"/>
      <c r="AZ318" s="6"/>
    </row>
    <row r="319" spans="1:52" ht="15.6" x14ac:dyDescent="0.3">
      <c r="A319" s="3" t="s">
        <v>9</v>
      </c>
      <c r="B319" s="86" t="s">
        <v>250</v>
      </c>
      <c r="C319" s="12" t="s">
        <v>865</v>
      </c>
      <c r="D319" s="26">
        <v>1.01</v>
      </c>
      <c r="E319" s="26">
        <v>2.2999999999999998</v>
      </c>
      <c r="F319" s="68">
        <v>0.125</v>
      </c>
      <c r="G319" s="5"/>
      <c r="H319" s="13" t="s">
        <v>22</v>
      </c>
      <c r="I319" s="24">
        <v>3</v>
      </c>
      <c r="J319" s="5"/>
      <c r="K319" s="5"/>
      <c r="L319" s="5"/>
      <c r="M319" s="5"/>
      <c r="N319" s="3" t="s">
        <v>9</v>
      </c>
      <c r="O319" s="86" t="s">
        <v>250</v>
      </c>
      <c r="P319" s="12" t="s">
        <v>865</v>
      </c>
      <c r="Q319" s="26">
        <v>1.01</v>
      </c>
      <c r="R319" s="26">
        <v>2.2999999999999998</v>
      </c>
      <c r="S319" s="68">
        <v>0.125</v>
      </c>
      <c r="T319" s="5"/>
      <c r="U319" s="13" t="s">
        <v>22</v>
      </c>
      <c r="V319" s="24">
        <v>3</v>
      </c>
      <c r="W319" s="5"/>
      <c r="X319" s="5"/>
      <c r="Y319" s="5"/>
      <c r="Z319" s="5"/>
      <c r="AA319" s="3" t="s">
        <v>9</v>
      </c>
      <c r="AB319" s="86" t="s">
        <v>250</v>
      </c>
      <c r="AC319" s="12" t="s">
        <v>865</v>
      </c>
      <c r="AD319" s="26">
        <v>1.01</v>
      </c>
      <c r="AE319" s="26">
        <v>2.2999999999999998</v>
      </c>
      <c r="AF319" s="68">
        <v>0.125</v>
      </c>
      <c r="AG319" s="5"/>
      <c r="AH319" s="13" t="s">
        <v>22</v>
      </c>
      <c r="AI319" s="24">
        <v>3</v>
      </c>
      <c r="AJ319" s="5"/>
      <c r="AK319" s="5"/>
      <c r="AL319" s="5"/>
      <c r="AM319" s="5"/>
      <c r="AN319" s="3" t="s">
        <v>9</v>
      </c>
      <c r="AO319" s="86" t="s">
        <v>250</v>
      </c>
      <c r="AP319" s="12" t="s">
        <v>865</v>
      </c>
      <c r="AQ319" s="26">
        <v>1.01</v>
      </c>
      <c r="AR319" s="26">
        <v>2.2999999999999998</v>
      </c>
      <c r="AS319" s="68">
        <v>0.125</v>
      </c>
      <c r="AT319" s="5"/>
      <c r="AU319" s="13" t="s">
        <v>22</v>
      </c>
      <c r="AV319" s="24">
        <v>3</v>
      </c>
      <c r="AW319" s="5"/>
      <c r="AX319" s="5"/>
      <c r="AY319" s="5"/>
      <c r="AZ319" s="5"/>
    </row>
    <row r="320" spans="1:52" s="2" customFormat="1" x14ac:dyDescent="0.25">
      <c r="A320" s="66"/>
      <c r="B320" s="8" t="s">
        <v>3</v>
      </c>
      <c r="C320" s="2" t="s">
        <v>4</v>
      </c>
      <c r="D320" s="27" t="s">
        <v>5</v>
      </c>
      <c r="E320" s="27" t="s">
        <v>5</v>
      </c>
      <c r="F320" s="27" t="s">
        <v>23</v>
      </c>
      <c r="G320" s="6" t="s">
        <v>6</v>
      </c>
      <c r="H320" s="14" t="s">
        <v>7</v>
      </c>
      <c r="I320" s="6" t="s">
        <v>8</v>
      </c>
      <c r="J320" s="6"/>
      <c r="K320" s="6" t="s">
        <v>18</v>
      </c>
      <c r="L320" s="6" t="s">
        <v>19</v>
      </c>
      <c r="M320" s="6" t="s">
        <v>20</v>
      </c>
      <c r="N320" s="66"/>
      <c r="O320" s="8" t="s">
        <v>3</v>
      </c>
      <c r="P320" s="2" t="s">
        <v>4</v>
      </c>
      <c r="Q320" s="27" t="s">
        <v>5</v>
      </c>
      <c r="R320" s="27" t="s">
        <v>5</v>
      </c>
      <c r="S320" s="27" t="s">
        <v>23</v>
      </c>
      <c r="T320" s="6" t="s">
        <v>6</v>
      </c>
      <c r="U320" s="14" t="s">
        <v>7</v>
      </c>
      <c r="V320" s="6" t="s">
        <v>8</v>
      </c>
      <c r="W320" s="6"/>
      <c r="X320" s="6" t="s">
        <v>18</v>
      </c>
      <c r="Y320" s="6" t="s">
        <v>19</v>
      </c>
      <c r="Z320" s="6" t="s">
        <v>20</v>
      </c>
      <c r="AA320" s="66"/>
      <c r="AB320" s="8" t="s">
        <v>3</v>
      </c>
      <c r="AC320" s="2" t="s">
        <v>4</v>
      </c>
      <c r="AD320" s="27" t="s">
        <v>5</v>
      </c>
      <c r="AE320" s="27" t="s">
        <v>5</v>
      </c>
      <c r="AF320" s="27" t="s">
        <v>23</v>
      </c>
      <c r="AG320" s="6" t="s">
        <v>6</v>
      </c>
      <c r="AH320" s="14" t="s">
        <v>7</v>
      </c>
      <c r="AI320" s="6" t="s">
        <v>8</v>
      </c>
      <c r="AJ320" s="6"/>
      <c r="AK320" s="6" t="s">
        <v>18</v>
      </c>
      <c r="AL320" s="6" t="s">
        <v>19</v>
      </c>
      <c r="AM320" s="6" t="s">
        <v>20</v>
      </c>
      <c r="AN320" s="66"/>
      <c r="AO320" s="8" t="s">
        <v>3</v>
      </c>
      <c r="AP320" s="2" t="s">
        <v>4</v>
      </c>
      <c r="AQ320" s="27" t="s">
        <v>5</v>
      </c>
      <c r="AR320" s="27" t="s">
        <v>5</v>
      </c>
      <c r="AS320" s="27" t="s">
        <v>23</v>
      </c>
      <c r="AT320" s="6" t="s">
        <v>6</v>
      </c>
      <c r="AU320" s="14" t="s">
        <v>7</v>
      </c>
      <c r="AV320" s="6" t="s">
        <v>8</v>
      </c>
      <c r="AW320" s="6"/>
      <c r="AX320" s="6" t="s">
        <v>18</v>
      </c>
      <c r="AY320" s="6" t="s">
        <v>19</v>
      </c>
      <c r="AZ320" s="6" t="s">
        <v>20</v>
      </c>
    </row>
    <row r="321" spans="1:52" x14ac:dyDescent="0.25">
      <c r="A321" s="30" t="s">
        <v>24</v>
      </c>
      <c r="B321" s="11" t="s">
        <v>63</v>
      </c>
      <c r="C321" s="12" t="s">
        <v>246</v>
      </c>
      <c r="D321" s="28">
        <v>0.15</v>
      </c>
      <c r="E321" s="28">
        <v>0.05</v>
      </c>
      <c r="F321" s="28">
        <f t="shared" ref="F321:F323" si="194">SUM(D321*E321)</f>
        <v>7.4999999999999997E-3</v>
      </c>
      <c r="G321" s="10">
        <f>SUM(D319+E319+E319+0.4)</f>
        <v>6.01</v>
      </c>
      <c r="H321" s="15">
        <v>5398</v>
      </c>
      <c r="I321" s="10">
        <f t="shared" ref="I321:I323" si="195">SUM(F321*G321)*H321</f>
        <v>243.31484999999998</v>
      </c>
      <c r="J321" s="5"/>
      <c r="K321" s="5"/>
      <c r="L321" s="5"/>
      <c r="M321" s="5"/>
      <c r="N321" s="30" t="s">
        <v>24</v>
      </c>
      <c r="O321" s="11" t="s">
        <v>63</v>
      </c>
      <c r="P321" s="12" t="s">
        <v>246</v>
      </c>
      <c r="Q321" s="28">
        <v>0.15</v>
      </c>
      <c r="R321" s="235">
        <v>3.7999999999999999E-2</v>
      </c>
      <c r="S321" s="28">
        <f t="shared" ref="S321" si="196">SUM(Q321*R321)</f>
        <v>5.6999999999999993E-3</v>
      </c>
      <c r="T321" s="10">
        <f>SUM(Q319+R319+R319+0.4)</f>
        <v>6.01</v>
      </c>
      <c r="U321" s="236">
        <v>5306</v>
      </c>
      <c r="V321" s="10">
        <f t="shared" ref="V321:V323" si="197">SUM(S321*T321)*U321</f>
        <v>181.76764199999997</v>
      </c>
      <c r="W321" s="5"/>
      <c r="X321" s="5"/>
      <c r="Y321" s="5"/>
      <c r="Z321" s="5"/>
      <c r="AA321" s="30" t="s">
        <v>24</v>
      </c>
      <c r="AB321" s="11" t="s">
        <v>63</v>
      </c>
      <c r="AC321" s="12" t="s">
        <v>246</v>
      </c>
      <c r="AD321" s="28">
        <v>0.15</v>
      </c>
      <c r="AE321" s="235">
        <v>3.7999999999999999E-2</v>
      </c>
      <c r="AF321" s="28">
        <f t="shared" ref="AF321:AF323" si="198">SUM(AD321*AE321)</f>
        <v>5.6999999999999993E-3</v>
      </c>
      <c r="AG321" s="10">
        <f>SUM(AD319+AE319+AE319+0.4)</f>
        <v>6.01</v>
      </c>
      <c r="AH321" s="236">
        <v>5306</v>
      </c>
      <c r="AI321" s="10">
        <f t="shared" ref="AI321:AI323" si="199">SUM(AF321*AG321)*AH321</f>
        <v>181.76764199999997</v>
      </c>
      <c r="AJ321" s="5"/>
      <c r="AK321" s="5"/>
      <c r="AL321" s="5"/>
      <c r="AM321" s="5"/>
      <c r="AN321" s="30" t="s">
        <v>24</v>
      </c>
      <c r="AO321" s="11" t="s">
        <v>63</v>
      </c>
      <c r="AP321" s="234" t="s">
        <v>1648</v>
      </c>
      <c r="AQ321" s="28">
        <v>0.15</v>
      </c>
      <c r="AR321" s="28">
        <v>3.7999999999999999E-2</v>
      </c>
      <c r="AS321" s="28">
        <f t="shared" ref="AS321:AS322" si="200">SUM(AQ321*AR321)</f>
        <v>5.6999999999999993E-3</v>
      </c>
      <c r="AT321" s="10">
        <f>SUM(AQ319+AR319+AR319+0.4)</f>
        <v>6.01</v>
      </c>
      <c r="AU321" s="236">
        <v>3828</v>
      </c>
      <c r="AV321" s="10">
        <f t="shared" ref="AV321:AV323" si="201">SUM(AS321*AT321)*AU321</f>
        <v>131.13579599999997</v>
      </c>
      <c r="AW321" s="5"/>
      <c r="AX321" s="5"/>
      <c r="AY321" s="5"/>
      <c r="AZ321" s="5"/>
    </row>
    <row r="322" spans="1:52" x14ac:dyDescent="0.25">
      <c r="A322" s="30" t="s">
        <v>24</v>
      </c>
      <c r="B322" s="11" t="s">
        <v>245</v>
      </c>
      <c r="C322" s="12" t="s">
        <v>246</v>
      </c>
      <c r="D322" s="28">
        <v>0.05</v>
      </c>
      <c r="E322" s="28">
        <v>2.5000000000000001E-2</v>
      </c>
      <c r="F322" s="28">
        <f t="shared" si="194"/>
        <v>1.2500000000000002E-3</v>
      </c>
      <c r="G322" s="10">
        <f>SUM(G321)</f>
        <v>6.01</v>
      </c>
      <c r="H322" s="15">
        <v>4566</v>
      </c>
      <c r="I322" s="10">
        <f t="shared" si="195"/>
        <v>34.302075000000002</v>
      </c>
      <c r="J322" s="5"/>
      <c r="K322" s="5"/>
      <c r="L322" s="5"/>
      <c r="M322" s="5"/>
      <c r="N322" s="30" t="s">
        <v>24</v>
      </c>
      <c r="O322" s="11" t="s">
        <v>245</v>
      </c>
      <c r="P322" s="12" t="s">
        <v>246</v>
      </c>
      <c r="Q322" s="28">
        <v>0.05</v>
      </c>
      <c r="R322" s="28">
        <v>2.5000000000000001E-2</v>
      </c>
      <c r="S322" s="28">
        <f t="shared" ref="S322:S323" si="202">SUM(Q322*R322)</f>
        <v>1.2500000000000002E-3</v>
      </c>
      <c r="T322" s="10">
        <f>SUM(T321)</f>
        <v>6.01</v>
      </c>
      <c r="U322" s="15">
        <v>4566</v>
      </c>
      <c r="V322" s="10">
        <f t="shared" si="197"/>
        <v>34.302075000000002</v>
      </c>
      <c r="W322" s="5"/>
      <c r="X322" s="5"/>
      <c r="Y322" s="5"/>
      <c r="Z322" s="5"/>
      <c r="AA322" s="30" t="s">
        <v>24</v>
      </c>
      <c r="AB322" s="11" t="s">
        <v>245</v>
      </c>
      <c r="AC322" s="12" t="s">
        <v>246</v>
      </c>
      <c r="AD322" s="28">
        <v>0.05</v>
      </c>
      <c r="AE322" s="28">
        <v>2.5000000000000001E-2</v>
      </c>
      <c r="AF322" s="28">
        <f t="shared" si="198"/>
        <v>1.2500000000000002E-3</v>
      </c>
      <c r="AG322" s="10">
        <f>SUM(AG321)</f>
        <v>6.01</v>
      </c>
      <c r="AH322" s="15">
        <v>4566</v>
      </c>
      <c r="AI322" s="10">
        <f t="shared" si="199"/>
        <v>34.302075000000002</v>
      </c>
      <c r="AJ322" s="5"/>
      <c r="AK322" s="5"/>
      <c r="AL322" s="5"/>
      <c r="AM322" s="5"/>
      <c r="AN322" s="30" t="s">
        <v>24</v>
      </c>
      <c r="AO322" s="11" t="s">
        <v>245</v>
      </c>
      <c r="AP322" s="234" t="s">
        <v>1648</v>
      </c>
      <c r="AQ322" s="28">
        <v>0.05</v>
      </c>
      <c r="AR322" s="28">
        <v>2.5000000000000001E-2</v>
      </c>
      <c r="AS322" s="28">
        <f t="shared" si="200"/>
        <v>1.2500000000000002E-3</v>
      </c>
      <c r="AT322" s="10">
        <f>SUM(AT321)</f>
        <v>6.01</v>
      </c>
      <c r="AU322" s="236">
        <v>3709</v>
      </c>
      <c r="AV322" s="10">
        <f t="shared" si="201"/>
        <v>27.863862500000003</v>
      </c>
      <c r="AW322" s="5"/>
      <c r="AX322" s="5"/>
      <c r="AY322" s="5"/>
      <c r="AZ322" s="5"/>
    </row>
    <row r="323" spans="1:52" x14ac:dyDescent="0.25">
      <c r="A323" s="30" t="s">
        <v>24</v>
      </c>
      <c r="B323" s="11"/>
      <c r="C323" s="12"/>
      <c r="D323" s="28"/>
      <c r="E323" s="28"/>
      <c r="F323" s="28">
        <f t="shared" si="194"/>
        <v>0</v>
      </c>
      <c r="G323" s="10"/>
      <c r="H323" s="15"/>
      <c r="I323" s="10">
        <f t="shared" si="195"/>
        <v>0</v>
      </c>
      <c r="J323" s="5"/>
      <c r="K323" s="5"/>
      <c r="L323" s="5"/>
      <c r="M323" s="5"/>
      <c r="N323" s="30" t="s">
        <v>24</v>
      </c>
      <c r="O323" s="11"/>
      <c r="P323" s="12"/>
      <c r="Q323" s="28"/>
      <c r="R323" s="28"/>
      <c r="S323" s="28">
        <f t="shared" si="202"/>
        <v>0</v>
      </c>
      <c r="T323" s="10"/>
      <c r="U323" s="15"/>
      <c r="V323" s="10">
        <f t="shared" si="197"/>
        <v>0</v>
      </c>
      <c r="W323" s="5"/>
      <c r="X323" s="5"/>
      <c r="Y323" s="5"/>
      <c r="Z323" s="5"/>
      <c r="AA323" s="30" t="s">
        <v>24</v>
      </c>
      <c r="AB323" s="11"/>
      <c r="AC323" s="12"/>
      <c r="AD323" s="28"/>
      <c r="AE323" s="28"/>
      <c r="AF323" s="28">
        <f t="shared" si="198"/>
        <v>0</v>
      </c>
      <c r="AG323" s="10"/>
      <c r="AH323" s="15"/>
      <c r="AI323" s="10">
        <f t="shared" si="199"/>
        <v>0</v>
      </c>
      <c r="AJ323" s="5"/>
      <c r="AK323" s="5"/>
      <c r="AL323" s="5"/>
      <c r="AM323" s="5"/>
      <c r="AN323" s="30" t="s">
        <v>24</v>
      </c>
      <c r="AO323" s="11"/>
      <c r="AP323" s="12"/>
      <c r="AQ323" s="28"/>
      <c r="AR323" s="28"/>
      <c r="AS323" s="28">
        <f t="shared" ref="AS323" si="203">SUM(AQ323*AR323)</f>
        <v>0</v>
      </c>
      <c r="AT323" s="10"/>
      <c r="AU323" s="15"/>
      <c r="AV323" s="10">
        <f t="shared" si="201"/>
        <v>0</v>
      </c>
      <c r="AW323" s="5"/>
      <c r="AX323" s="5"/>
      <c r="AY323" s="5"/>
      <c r="AZ323" s="5"/>
    </row>
    <row r="324" spans="1:52" x14ac:dyDescent="0.25">
      <c r="A324" s="95"/>
      <c r="B324" s="11" t="s">
        <v>862</v>
      </c>
      <c r="C324" s="12"/>
      <c r="D324" s="28"/>
      <c r="E324" s="28"/>
      <c r="F324" s="28"/>
      <c r="G324" s="10">
        <v>6</v>
      </c>
      <c r="H324" s="15">
        <v>2.5</v>
      </c>
      <c r="I324" s="10">
        <f t="shared" ref="I324:I339" si="204">SUM(G324*H324)</f>
        <v>15</v>
      </c>
      <c r="J324" s="5"/>
      <c r="K324" s="5"/>
      <c r="L324" s="5"/>
      <c r="M324" s="5"/>
      <c r="N324" s="95"/>
      <c r="O324" s="11" t="s">
        <v>862</v>
      </c>
      <c r="P324" s="12"/>
      <c r="Q324" s="28"/>
      <c r="R324" s="28"/>
      <c r="S324" s="28"/>
      <c r="T324" s="10">
        <v>6</v>
      </c>
      <c r="U324" s="15">
        <v>2.5</v>
      </c>
      <c r="V324" s="10">
        <f t="shared" ref="V324:V339" si="205">SUM(T324*U324)</f>
        <v>15</v>
      </c>
      <c r="W324" s="5"/>
      <c r="X324" s="5"/>
      <c r="Y324" s="5"/>
      <c r="Z324" s="5"/>
      <c r="AA324" s="95"/>
      <c r="AB324" s="11" t="s">
        <v>862</v>
      </c>
      <c r="AC324" s="12"/>
      <c r="AD324" s="28"/>
      <c r="AE324" s="28"/>
      <c r="AF324" s="28"/>
      <c r="AG324" s="10">
        <v>6</v>
      </c>
      <c r="AH324" s="15">
        <v>2.5</v>
      </c>
      <c r="AI324" s="10">
        <f t="shared" ref="AI324:AI339" si="206">SUM(AG324*AH324)</f>
        <v>15</v>
      </c>
      <c r="AJ324" s="5"/>
      <c r="AK324" s="5"/>
      <c r="AL324" s="5"/>
      <c r="AM324" s="5"/>
      <c r="AN324" s="95"/>
      <c r="AO324" s="11" t="s">
        <v>862</v>
      </c>
      <c r="AP324" s="12"/>
      <c r="AQ324" s="28"/>
      <c r="AR324" s="28"/>
      <c r="AS324" s="28"/>
      <c r="AT324" s="10">
        <v>6</v>
      </c>
      <c r="AU324" s="15">
        <v>2.5</v>
      </c>
      <c r="AV324" s="10">
        <f t="shared" ref="AV324:AV339" si="207">SUM(AT324*AU324)</f>
        <v>15</v>
      </c>
      <c r="AW324" s="5"/>
      <c r="AX324" s="5"/>
      <c r="AY324" s="5"/>
      <c r="AZ324" s="5"/>
    </row>
    <row r="325" spans="1:52" x14ac:dyDescent="0.25">
      <c r="B325" s="11" t="s">
        <v>27</v>
      </c>
      <c r="C325" s="12"/>
      <c r="D325" s="28"/>
      <c r="E325" s="28"/>
      <c r="F325" s="28"/>
      <c r="G325" s="10">
        <f>SUM(G321)</f>
        <v>6.01</v>
      </c>
      <c r="H325" s="15">
        <f>SUM(D321+D321+E321+E321+D322+D322+E322+E322)*3</f>
        <v>1.65</v>
      </c>
      <c r="I325" s="10">
        <f t="shared" si="204"/>
        <v>9.9164999999999992</v>
      </c>
      <c r="J325" s="5"/>
      <c r="K325" s="5"/>
      <c r="L325" s="5"/>
      <c r="M325" s="5"/>
      <c r="O325" s="11" t="s">
        <v>27</v>
      </c>
      <c r="P325" s="12"/>
      <c r="Q325" s="28"/>
      <c r="R325" s="28"/>
      <c r="S325" s="28"/>
      <c r="T325" s="10">
        <f>SUM(T321)</f>
        <v>6.01</v>
      </c>
      <c r="U325" s="15">
        <f>SUM(Q321+Q321+R321+R321+Q322+Q322+R322+R322)*3</f>
        <v>1.5779999999999998</v>
      </c>
      <c r="V325" s="10">
        <f t="shared" si="205"/>
        <v>9.4837799999999994</v>
      </c>
      <c r="W325" s="5"/>
      <c r="X325" s="5"/>
      <c r="Y325" s="5"/>
      <c r="Z325" s="5"/>
      <c r="AB325" s="11" t="s">
        <v>27</v>
      </c>
      <c r="AC325" s="334" t="s">
        <v>1621</v>
      </c>
      <c r="AD325" s="335"/>
      <c r="AE325" s="335"/>
      <c r="AF325" s="335"/>
      <c r="AG325" s="171">
        <f>SUM(AG322)</f>
        <v>6.01</v>
      </c>
      <c r="AH325" s="171">
        <f>SUM(AD321+AD321+AE321+AE321+AD322+AD322+AE322+AE322)*6</f>
        <v>3.1559999999999997</v>
      </c>
      <c r="AI325" s="10">
        <f t="shared" si="206"/>
        <v>18.967559999999999</v>
      </c>
      <c r="AJ325" s="5"/>
      <c r="AK325" s="5"/>
      <c r="AL325" s="5"/>
      <c r="AM325" s="5"/>
      <c r="AO325" s="11" t="s">
        <v>27</v>
      </c>
      <c r="AP325" s="334" t="s">
        <v>1649</v>
      </c>
      <c r="AQ325" s="335"/>
      <c r="AR325" s="335"/>
      <c r="AS325" s="335"/>
      <c r="AT325" s="171">
        <f>SUM(AT322)</f>
        <v>6.01</v>
      </c>
      <c r="AU325" s="171">
        <f>SUM(AQ321+AQ321+AR321+AR321+AQ322+AQ322+AR322+AR322)*7</f>
        <v>3.6819999999999995</v>
      </c>
      <c r="AV325" s="10">
        <f t="shared" si="207"/>
        <v>22.128819999999997</v>
      </c>
      <c r="AW325" s="5"/>
      <c r="AX325" s="5"/>
      <c r="AY325" s="5"/>
      <c r="AZ325" s="5"/>
    </row>
    <row r="326" spans="1:52" x14ac:dyDescent="0.25">
      <c r="B326" s="11" t="s">
        <v>13</v>
      </c>
      <c r="C326" s="12" t="s">
        <v>14</v>
      </c>
      <c r="D326" s="28" t="s">
        <v>29</v>
      </c>
      <c r="E326" s="28"/>
      <c r="F326" s="28">
        <f>SUM(G321:G323)</f>
        <v>12.02</v>
      </c>
      <c r="G326" s="34">
        <f>SUM(F326)/15</f>
        <v>0.80133333333333334</v>
      </c>
      <c r="H326" s="23"/>
      <c r="I326" s="10">
        <f t="shared" si="204"/>
        <v>0</v>
      </c>
      <c r="J326" s="5"/>
      <c r="K326" s="5"/>
      <c r="L326" s="5"/>
      <c r="M326" s="5"/>
      <c r="O326" s="11" t="s">
        <v>13</v>
      </c>
      <c r="P326" s="12" t="s">
        <v>14</v>
      </c>
      <c r="Q326" s="28" t="s">
        <v>29</v>
      </c>
      <c r="R326" s="28"/>
      <c r="S326" s="28">
        <f>SUM(T321:T323)</f>
        <v>12.02</v>
      </c>
      <c r="T326" s="34">
        <f>SUM(S326)/15</f>
        <v>0.80133333333333334</v>
      </c>
      <c r="U326" s="23"/>
      <c r="V326" s="10">
        <f t="shared" si="205"/>
        <v>0</v>
      </c>
      <c r="W326" s="5"/>
      <c r="X326" s="5"/>
      <c r="Y326" s="5"/>
      <c r="Z326" s="5"/>
      <c r="AB326" s="11" t="s">
        <v>13</v>
      </c>
      <c r="AC326" s="12" t="s">
        <v>14</v>
      </c>
      <c r="AD326" s="28" t="s">
        <v>29</v>
      </c>
      <c r="AE326" s="28"/>
      <c r="AF326" s="28">
        <f>SUM(AG321:AG323)</f>
        <v>12.02</v>
      </c>
      <c r="AG326" s="34">
        <f>SUM(AF326)/15</f>
        <v>0.80133333333333334</v>
      </c>
      <c r="AH326" s="23"/>
      <c r="AI326" s="10">
        <f t="shared" si="206"/>
        <v>0</v>
      </c>
      <c r="AJ326" s="5"/>
      <c r="AK326" s="5"/>
      <c r="AL326" s="5"/>
      <c r="AM326" s="5"/>
      <c r="AO326" s="11" t="s">
        <v>13</v>
      </c>
      <c r="AP326" s="12" t="s">
        <v>14</v>
      </c>
      <c r="AQ326" s="28" t="s">
        <v>29</v>
      </c>
      <c r="AR326" s="28"/>
      <c r="AS326" s="28">
        <f>SUM(AT321:AT323)</f>
        <v>12.02</v>
      </c>
      <c r="AT326" s="34">
        <f>SUM(AS326)/15</f>
        <v>0.80133333333333334</v>
      </c>
      <c r="AU326" s="23"/>
      <c r="AV326" s="10">
        <f t="shared" si="207"/>
        <v>0</v>
      </c>
      <c r="AW326" s="5"/>
      <c r="AX326" s="5"/>
      <c r="AY326" s="5"/>
      <c r="AZ326" s="5"/>
    </row>
    <row r="327" spans="1:52" x14ac:dyDescent="0.25">
      <c r="B327" s="11" t="s">
        <v>13</v>
      </c>
      <c r="C327" s="12" t="s">
        <v>14</v>
      </c>
      <c r="D327" s="28" t="s">
        <v>60</v>
      </c>
      <c r="E327" s="28"/>
      <c r="F327" s="69">
        <v>2</v>
      </c>
      <c r="G327" s="34">
        <f>SUM(F327)*0.25</f>
        <v>0.5</v>
      </c>
      <c r="H327" s="23"/>
      <c r="I327" s="10">
        <f t="shared" si="204"/>
        <v>0</v>
      </c>
      <c r="J327" s="5"/>
      <c r="K327" s="5"/>
      <c r="L327" s="5"/>
      <c r="M327" s="5"/>
      <c r="O327" s="11" t="s">
        <v>13</v>
      </c>
      <c r="P327" s="12" t="s">
        <v>14</v>
      </c>
      <c r="Q327" s="28" t="s">
        <v>60</v>
      </c>
      <c r="R327" s="28"/>
      <c r="S327" s="69">
        <v>2</v>
      </c>
      <c r="T327" s="34">
        <f>SUM(S327)*0.25</f>
        <v>0.5</v>
      </c>
      <c r="U327" s="23"/>
      <c r="V327" s="10">
        <f t="shared" si="205"/>
        <v>0</v>
      </c>
      <c r="W327" s="5"/>
      <c r="X327" s="5"/>
      <c r="Y327" s="5"/>
      <c r="Z327" s="5"/>
      <c r="AB327" s="11" t="s">
        <v>13</v>
      </c>
      <c r="AC327" s="12" t="s">
        <v>14</v>
      </c>
      <c r="AD327" s="28" t="s">
        <v>60</v>
      </c>
      <c r="AE327" s="28"/>
      <c r="AF327" s="69">
        <v>2</v>
      </c>
      <c r="AG327" s="34">
        <f>SUM(AF327)*0.25</f>
        <v>0.5</v>
      </c>
      <c r="AH327" s="23"/>
      <c r="AI327" s="10">
        <f t="shared" si="206"/>
        <v>0</v>
      </c>
      <c r="AJ327" s="5"/>
      <c r="AK327" s="5"/>
      <c r="AL327" s="5"/>
      <c r="AM327" s="5"/>
      <c r="AO327" s="11" t="s">
        <v>13</v>
      </c>
      <c r="AP327" s="12" t="s">
        <v>14</v>
      </c>
      <c r="AQ327" s="28" t="s">
        <v>60</v>
      </c>
      <c r="AR327" s="28"/>
      <c r="AS327" s="69">
        <v>2</v>
      </c>
      <c r="AT327" s="34">
        <f>SUM(AS327)*0.25</f>
        <v>0.5</v>
      </c>
      <c r="AU327" s="23"/>
      <c r="AV327" s="10">
        <f t="shared" si="207"/>
        <v>0</v>
      </c>
      <c r="AW327" s="5"/>
      <c r="AX327" s="5"/>
      <c r="AY327" s="5"/>
      <c r="AZ327" s="5"/>
    </row>
    <row r="328" spans="1:52" x14ac:dyDescent="0.25">
      <c r="B328" s="11" t="s">
        <v>13</v>
      </c>
      <c r="C328" s="12" t="s">
        <v>14</v>
      </c>
      <c r="D328" s="28" t="s">
        <v>248</v>
      </c>
      <c r="E328" s="28"/>
      <c r="F328" s="69"/>
      <c r="G328" s="34">
        <v>0.5</v>
      </c>
      <c r="H328" s="23"/>
      <c r="I328" s="10">
        <f t="shared" si="204"/>
        <v>0</v>
      </c>
      <c r="J328" s="5"/>
      <c r="K328" s="5"/>
      <c r="L328" s="5"/>
      <c r="M328" s="5"/>
      <c r="O328" s="11" t="s">
        <v>13</v>
      </c>
      <c r="P328" s="12" t="s">
        <v>14</v>
      </c>
      <c r="Q328" s="28" t="s">
        <v>248</v>
      </c>
      <c r="R328" s="28"/>
      <c r="S328" s="69"/>
      <c r="T328" s="34">
        <v>0.5</v>
      </c>
      <c r="U328" s="23"/>
      <c r="V328" s="10">
        <f t="shared" si="205"/>
        <v>0</v>
      </c>
      <c r="W328" s="5"/>
      <c r="X328" s="5"/>
      <c r="Y328" s="5"/>
      <c r="Z328" s="5"/>
      <c r="AB328" s="11" t="s">
        <v>13</v>
      </c>
      <c r="AC328" s="12" t="s">
        <v>14</v>
      </c>
      <c r="AD328" s="28" t="s">
        <v>248</v>
      </c>
      <c r="AE328" s="28"/>
      <c r="AF328" s="69"/>
      <c r="AG328" s="34">
        <v>0.5</v>
      </c>
      <c r="AH328" s="23"/>
      <c r="AI328" s="10">
        <f t="shared" si="206"/>
        <v>0</v>
      </c>
      <c r="AJ328" s="5"/>
      <c r="AK328" s="5"/>
      <c r="AL328" s="5"/>
      <c r="AM328" s="5"/>
      <c r="AO328" s="11" t="s">
        <v>13</v>
      </c>
      <c r="AP328" s="12" t="s">
        <v>14</v>
      </c>
      <c r="AQ328" s="28" t="s">
        <v>248</v>
      </c>
      <c r="AR328" s="28"/>
      <c r="AS328" s="69"/>
      <c r="AT328" s="34">
        <v>0.5</v>
      </c>
      <c r="AU328" s="23"/>
      <c r="AV328" s="10">
        <f t="shared" si="207"/>
        <v>0</v>
      </c>
      <c r="AW328" s="5"/>
      <c r="AX328" s="5"/>
      <c r="AY328" s="5"/>
      <c r="AZ328" s="5"/>
    </row>
    <row r="329" spans="1:52" x14ac:dyDescent="0.25">
      <c r="B329" s="11" t="s">
        <v>13</v>
      </c>
      <c r="C329" s="12" t="s">
        <v>14</v>
      </c>
      <c r="D329" s="28" t="s">
        <v>247</v>
      </c>
      <c r="E329" s="28"/>
      <c r="F329" s="28"/>
      <c r="G329" s="34">
        <f>SUM(G326)</f>
        <v>0.80133333333333334</v>
      </c>
      <c r="H329" s="23"/>
      <c r="I329" s="10">
        <f t="shared" si="204"/>
        <v>0</v>
      </c>
      <c r="J329" s="5"/>
      <c r="K329" s="5"/>
      <c r="L329" s="5"/>
      <c r="M329" s="5"/>
      <c r="O329" s="11" t="s">
        <v>13</v>
      </c>
      <c r="P329" s="12" t="s">
        <v>14</v>
      </c>
      <c r="Q329" s="28" t="s">
        <v>247</v>
      </c>
      <c r="R329" s="28"/>
      <c r="S329" s="28"/>
      <c r="T329" s="34">
        <f>SUM(T326)</f>
        <v>0.80133333333333334</v>
      </c>
      <c r="U329" s="23"/>
      <c r="V329" s="10">
        <f t="shared" si="205"/>
        <v>0</v>
      </c>
      <c r="W329" s="5"/>
      <c r="X329" s="5"/>
      <c r="Y329" s="5"/>
      <c r="Z329" s="5"/>
      <c r="AB329" s="11" t="s">
        <v>13</v>
      </c>
      <c r="AC329" s="12" t="s">
        <v>14</v>
      </c>
      <c r="AD329" s="28" t="s">
        <v>247</v>
      </c>
      <c r="AE329" s="28"/>
      <c r="AF329" s="28"/>
      <c r="AG329" s="34">
        <f>SUM(AG326)</f>
        <v>0.80133333333333334</v>
      </c>
      <c r="AH329" s="23"/>
      <c r="AI329" s="10">
        <f t="shared" si="206"/>
        <v>0</v>
      </c>
      <c r="AJ329" s="5"/>
      <c r="AK329" s="5"/>
      <c r="AL329" s="5"/>
      <c r="AM329" s="5"/>
      <c r="AO329" s="11" t="s">
        <v>13</v>
      </c>
      <c r="AP329" s="12" t="s">
        <v>14</v>
      </c>
      <c r="AQ329" s="28" t="s">
        <v>247</v>
      </c>
      <c r="AR329" s="28"/>
      <c r="AS329" s="28"/>
      <c r="AT329" s="34">
        <f>SUM(AT326)</f>
        <v>0.80133333333333334</v>
      </c>
      <c r="AU329" s="23"/>
      <c r="AV329" s="10">
        <f t="shared" si="207"/>
        <v>0</v>
      </c>
      <c r="AW329" s="5"/>
      <c r="AX329" s="5"/>
      <c r="AY329" s="5"/>
      <c r="AZ329" s="5"/>
    </row>
    <row r="330" spans="1:52" x14ac:dyDescent="0.25">
      <c r="B330" s="11" t="s">
        <v>13</v>
      </c>
      <c r="C330" s="12" t="s">
        <v>15</v>
      </c>
      <c r="D330" s="28"/>
      <c r="E330" s="28"/>
      <c r="F330" s="28"/>
      <c r="G330" s="34">
        <v>1</v>
      </c>
      <c r="H330" s="23"/>
      <c r="I330" s="10">
        <f t="shared" si="204"/>
        <v>0</v>
      </c>
      <c r="J330" s="5"/>
      <c r="K330" s="5"/>
      <c r="L330" s="5"/>
      <c r="M330" s="5"/>
      <c r="O330" s="11" t="s">
        <v>13</v>
      </c>
      <c r="P330" s="12" t="s">
        <v>15</v>
      </c>
      <c r="Q330" s="28"/>
      <c r="R330" s="28"/>
      <c r="S330" s="28"/>
      <c r="T330" s="34">
        <v>1</v>
      </c>
      <c r="U330" s="23"/>
      <c r="V330" s="10">
        <f t="shared" si="205"/>
        <v>0</v>
      </c>
      <c r="W330" s="5"/>
      <c r="X330" s="5"/>
      <c r="Y330" s="5"/>
      <c r="Z330" s="5"/>
      <c r="AB330" s="11" t="s">
        <v>13</v>
      </c>
      <c r="AC330" s="12" t="s">
        <v>15</v>
      </c>
      <c r="AD330" s="28"/>
      <c r="AE330" s="28"/>
      <c r="AF330" s="28"/>
      <c r="AG330" s="34">
        <v>1</v>
      </c>
      <c r="AH330" s="23"/>
      <c r="AI330" s="10">
        <f t="shared" si="206"/>
        <v>0</v>
      </c>
      <c r="AJ330" s="5"/>
      <c r="AK330" s="5"/>
      <c r="AL330" s="5"/>
      <c r="AM330" s="5"/>
      <c r="AO330" s="11" t="s">
        <v>13</v>
      </c>
      <c r="AP330" s="12" t="s">
        <v>15</v>
      </c>
      <c r="AQ330" s="28"/>
      <c r="AR330" s="28"/>
      <c r="AS330" s="28"/>
      <c r="AT330" s="34">
        <v>1</v>
      </c>
      <c r="AU330" s="23"/>
      <c r="AV330" s="10">
        <f t="shared" si="207"/>
        <v>0</v>
      </c>
      <c r="AW330" s="5"/>
      <c r="AX330" s="5"/>
      <c r="AY330" s="5"/>
      <c r="AZ330" s="5"/>
    </row>
    <row r="331" spans="1:52" x14ac:dyDescent="0.25">
      <c r="B331" s="11" t="s">
        <v>13</v>
      </c>
      <c r="C331" s="12" t="s">
        <v>15</v>
      </c>
      <c r="D331" s="28"/>
      <c r="E331" s="28"/>
      <c r="F331" s="28"/>
      <c r="G331" s="34"/>
      <c r="H331" s="23"/>
      <c r="I331" s="10">
        <f t="shared" si="204"/>
        <v>0</v>
      </c>
      <c r="J331" s="5"/>
      <c r="K331" s="5"/>
      <c r="L331" s="5"/>
      <c r="M331" s="5"/>
      <c r="O331" s="11" t="s">
        <v>13</v>
      </c>
      <c r="P331" s="12" t="s">
        <v>15</v>
      </c>
      <c r="Q331" s="28"/>
      <c r="R331" s="28"/>
      <c r="S331" s="28"/>
      <c r="T331" s="34"/>
      <c r="U331" s="23"/>
      <c r="V331" s="10">
        <f t="shared" si="205"/>
        <v>0</v>
      </c>
      <c r="W331" s="5"/>
      <c r="X331" s="5"/>
      <c r="Y331" s="5"/>
      <c r="Z331" s="5"/>
      <c r="AB331" s="11" t="s">
        <v>13</v>
      </c>
      <c r="AC331" s="12" t="s">
        <v>15</v>
      </c>
      <c r="AD331" s="28"/>
      <c r="AE331" s="28"/>
      <c r="AF331" s="28"/>
      <c r="AG331" s="34"/>
      <c r="AH331" s="23"/>
      <c r="AI331" s="10">
        <f t="shared" si="206"/>
        <v>0</v>
      </c>
      <c r="AJ331" s="5"/>
      <c r="AK331" s="5"/>
      <c r="AL331" s="5"/>
      <c r="AM331" s="5"/>
      <c r="AO331" s="11" t="s">
        <v>13</v>
      </c>
      <c r="AP331" s="12" t="s">
        <v>15</v>
      </c>
      <c r="AQ331" s="28"/>
      <c r="AR331" s="28"/>
      <c r="AS331" s="28"/>
      <c r="AT331" s="34"/>
      <c r="AU331" s="23"/>
      <c r="AV331" s="10">
        <f t="shared" si="207"/>
        <v>0</v>
      </c>
      <c r="AW331" s="5"/>
      <c r="AX331" s="5"/>
      <c r="AY331" s="5"/>
      <c r="AZ331" s="5"/>
    </row>
    <row r="332" spans="1:52" x14ac:dyDescent="0.25">
      <c r="B332" s="11" t="s">
        <v>13</v>
      </c>
      <c r="C332" s="12" t="s">
        <v>15</v>
      </c>
      <c r="D332" s="28"/>
      <c r="E332" s="28"/>
      <c r="F332" s="28"/>
      <c r="G332" s="34"/>
      <c r="H332" s="23"/>
      <c r="I332" s="10">
        <f t="shared" si="204"/>
        <v>0</v>
      </c>
      <c r="J332" s="5"/>
      <c r="K332" s="5"/>
      <c r="L332" s="5"/>
      <c r="M332" s="5"/>
      <c r="O332" s="11" t="s">
        <v>13</v>
      </c>
      <c r="P332" s="12" t="s">
        <v>15</v>
      </c>
      <c r="Q332" s="28"/>
      <c r="R332" s="28"/>
      <c r="S332" s="28"/>
      <c r="T332" s="34"/>
      <c r="U332" s="23"/>
      <c r="V332" s="10">
        <f t="shared" si="205"/>
        <v>0</v>
      </c>
      <c r="W332" s="5"/>
      <c r="X332" s="5"/>
      <c r="Y332" s="5"/>
      <c r="Z332" s="5"/>
      <c r="AB332" s="11" t="s">
        <v>13</v>
      </c>
      <c r="AC332" s="12" t="s">
        <v>15</v>
      </c>
      <c r="AD332" s="28"/>
      <c r="AE332" s="28"/>
      <c r="AF332" s="28"/>
      <c r="AG332" s="34"/>
      <c r="AH332" s="23"/>
      <c r="AI332" s="10">
        <f t="shared" si="206"/>
        <v>0</v>
      </c>
      <c r="AJ332" s="5"/>
      <c r="AK332" s="5"/>
      <c r="AL332" s="5"/>
      <c r="AM332" s="5"/>
      <c r="AO332" s="11" t="s">
        <v>13</v>
      </c>
      <c r="AP332" s="12" t="s">
        <v>15</v>
      </c>
      <c r="AQ332" s="28"/>
      <c r="AR332" s="28"/>
      <c r="AS332" s="28"/>
      <c r="AT332" s="34"/>
      <c r="AU332" s="23"/>
      <c r="AV332" s="10">
        <f t="shared" si="207"/>
        <v>0</v>
      </c>
      <c r="AW332" s="5"/>
      <c r="AX332" s="5"/>
      <c r="AY332" s="5"/>
      <c r="AZ332" s="5"/>
    </row>
    <row r="333" spans="1:52" x14ac:dyDescent="0.25">
      <c r="B333" s="11" t="s">
        <v>13</v>
      </c>
      <c r="C333" s="12" t="s">
        <v>16</v>
      </c>
      <c r="D333" s="28"/>
      <c r="E333" s="28"/>
      <c r="F333" s="28"/>
      <c r="G333" s="34">
        <v>3</v>
      </c>
      <c r="H333" s="23"/>
      <c r="I333" s="10">
        <f t="shared" si="204"/>
        <v>0</v>
      </c>
      <c r="J333" s="5"/>
      <c r="K333" s="5"/>
      <c r="L333" s="5"/>
      <c r="M333" s="5"/>
      <c r="O333" s="11" t="s">
        <v>13</v>
      </c>
      <c r="P333" s="12" t="s">
        <v>16</v>
      </c>
      <c r="Q333" s="28"/>
      <c r="R333" s="28"/>
      <c r="S333" s="28"/>
      <c r="T333" s="34">
        <v>3</v>
      </c>
      <c r="U333" s="23"/>
      <c r="V333" s="10">
        <f t="shared" si="205"/>
        <v>0</v>
      </c>
      <c r="W333" s="5"/>
      <c r="X333" s="5"/>
      <c r="Y333" s="5"/>
      <c r="Z333" s="5"/>
      <c r="AB333" s="11" t="s">
        <v>13</v>
      </c>
      <c r="AC333" s="12" t="s">
        <v>16</v>
      </c>
      <c r="AD333" s="28"/>
      <c r="AE333" s="28"/>
      <c r="AF333" s="28"/>
      <c r="AG333" s="34">
        <v>3</v>
      </c>
      <c r="AH333" s="23"/>
      <c r="AI333" s="10">
        <f t="shared" si="206"/>
        <v>0</v>
      </c>
      <c r="AJ333" s="5"/>
      <c r="AK333" s="5"/>
      <c r="AL333" s="5"/>
      <c r="AM333" s="5"/>
      <c r="AO333" s="11" t="s">
        <v>13</v>
      </c>
      <c r="AP333" s="12" t="s">
        <v>16</v>
      </c>
      <c r="AQ333" s="28"/>
      <c r="AR333" s="28"/>
      <c r="AS333" s="28"/>
      <c r="AT333" s="34">
        <v>3</v>
      </c>
      <c r="AU333" s="23"/>
      <c r="AV333" s="10">
        <f t="shared" si="207"/>
        <v>0</v>
      </c>
      <c r="AW333" s="5"/>
      <c r="AX333" s="5"/>
      <c r="AY333" s="5"/>
      <c r="AZ333" s="5"/>
    </row>
    <row r="334" spans="1:52" x14ac:dyDescent="0.25">
      <c r="B334" s="11" t="s">
        <v>13</v>
      </c>
      <c r="C334" s="12" t="s">
        <v>16</v>
      </c>
      <c r="D334" s="28"/>
      <c r="E334" s="28"/>
      <c r="F334" s="28"/>
      <c r="G334" s="34"/>
      <c r="H334" s="23"/>
      <c r="I334" s="10">
        <f t="shared" si="204"/>
        <v>0</v>
      </c>
      <c r="J334" s="5"/>
      <c r="K334" s="5"/>
      <c r="L334" s="5"/>
      <c r="M334" s="5"/>
      <c r="O334" s="11" t="s">
        <v>13</v>
      </c>
      <c r="P334" s="12" t="s">
        <v>16</v>
      </c>
      <c r="Q334" s="28"/>
      <c r="R334" s="28"/>
      <c r="S334" s="28"/>
      <c r="T334" s="34"/>
      <c r="U334" s="23"/>
      <c r="V334" s="10">
        <f t="shared" si="205"/>
        <v>0</v>
      </c>
      <c r="W334" s="5"/>
      <c r="X334" s="5"/>
      <c r="Y334" s="5"/>
      <c r="Z334" s="5"/>
      <c r="AB334" s="11" t="s">
        <v>13</v>
      </c>
      <c r="AC334" s="12" t="s">
        <v>16</v>
      </c>
      <c r="AD334" s="28"/>
      <c r="AE334" s="28"/>
      <c r="AF334" s="28"/>
      <c r="AG334" s="171">
        <f>SUM(AG333)/10</f>
        <v>0.3</v>
      </c>
      <c r="AH334" s="23"/>
      <c r="AI334" s="10">
        <f t="shared" si="206"/>
        <v>0</v>
      </c>
      <c r="AJ334" s="5"/>
      <c r="AK334" s="5"/>
      <c r="AL334" s="5"/>
      <c r="AM334" s="5"/>
      <c r="AO334" s="11" t="s">
        <v>13</v>
      </c>
      <c r="AP334" s="12" t="s">
        <v>16</v>
      </c>
      <c r="AQ334" s="28"/>
      <c r="AR334" s="28"/>
      <c r="AS334" s="28"/>
      <c r="AT334" s="171">
        <f>SUM(AT333)/7</f>
        <v>0.42857142857142855</v>
      </c>
      <c r="AU334" s="23"/>
      <c r="AV334" s="10">
        <f t="shared" si="207"/>
        <v>0</v>
      </c>
      <c r="AW334" s="5"/>
      <c r="AX334" s="5"/>
      <c r="AY334" s="5"/>
      <c r="AZ334" s="5"/>
    </row>
    <row r="335" spans="1:52" x14ac:dyDescent="0.25">
      <c r="B335" s="11" t="s">
        <v>21</v>
      </c>
      <c r="C335" s="12" t="s">
        <v>14</v>
      </c>
      <c r="D335" s="28"/>
      <c r="E335" s="28"/>
      <c r="F335" s="28"/>
      <c r="G335" s="22">
        <f>SUM(G326:G329)</f>
        <v>2.6026666666666669</v>
      </c>
      <c r="H335" s="15">
        <v>37.42</v>
      </c>
      <c r="I335" s="10">
        <f t="shared" si="204"/>
        <v>97.391786666666675</v>
      </c>
      <c r="J335" s="5"/>
      <c r="K335" s="5">
        <f>SUM(G335)*I319</f>
        <v>7.8080000000000007</v>
      </c>
      <c r="L335" s="5"/>
      <c r="M335" s="5"/>
      <c r="O335" s="11" t="s">
        <v>21</v>
      </c>
      <c r="P335" s="12" t="s">
        <v>14</v>
      </c>
      <c r="Q335" s="28"/>
      <c r="R335" s="28"/>
      <c r="S335" s="28"/>
      <c r="T335" s="22">
        <f>SUM(T326:T329)</f>
        <v>2.6026666666666669</v>
      </c>
      <c r="U335" s="15">
        <v>37.42</v>
      </c>
      <c r="V335" s="10">
        <f t="shared" si="205"/>
        <v>97.391786666666675</v>
      </c>
      <c r="W335" s="5"/>
      <c r="X335" s="5">
        <f>SUM(T335)*V319</f>
        <v>7.8080000000000007</v>
      </c>
      <c r="Y335" s="5"/>
      <c r="Z335" s="5"/>
      <c r="AB335" s="11" t="s">
        <v>21</v>
      </c>
      <c r="AC335" s="12" t="s">
        <v>14</v>
      </c>
      <c r="AD335" s="28"/>
      <c r="AE335" s="28"/>
      <c r="AF335" s="28"/>
      <c r="AG335" s="22">
        <f>SUM(AG326:AG329)</f>
        <v>2.6026666666666669</v>
      </c>
      <c r="AH335" s="15">
        <v>37.42</v>
      </c>
      <c r="AI335" s="10">
        <f t="shared" si="206"/>
        <v>97.391786666666675</v>
      </c>
      <c r="AJ335" s="5"/>
      <c r="AK335" s="5">
        <f>SUM(AG335)*AI319</f>
        <v>7.8080000000000007</v>
      </c>
      <c r="AL335" s="5"/>
      <c r="AM335" s="5"/>
      <c r="AO335" s="11" t="s">
        <v>21</v>
      </c>
      <c r="AP335" s="12" t="s">
        <v>14</v>
      </c>
      <c r="AQ335" s="28"/>
      <c r="AR335" s="28"/>
      <c r="AS335" s="28"/>
      <c r="AT335" s="22">
        <f>SUM(AT326:AT329)</f>
        <v>2.6026666666666669</v>
      </c>
      <c r="AU335" s="15">
        <v>37.42</v>
      </c>
      <c r="AV335" s="10">
        <f t="shared" si="207"/>
        <v>97.391786666666675</v>
      </c>
      <c r="AW335" s="5"/>
      <c r="AX335" s="5">
        <f>SUM(AT335)*AV319</f>
        <v>7.8080000000000007</v>
      </c>
      <c r="AY335" s="5"/>
      <c r="AZ335" s="5"/>
    </row>
    <row r="336" spans="1:52" x14ac:dyDescent="0.25">
      <c r="B336" s="11" t="s">
        <v>21</v>
      </c>
      <c r="C336" s="12" t="s">
        <v>15</v>
      </c>
      <c r="D336" s="28"/>
      <c r="E336" s="28"/>
      <c r="F336" s="28"/>
      <c r="G336" s="22">
        <f>SUM(G330:G332)</f>
        <v>1</v>
      </c>
      <c r="H336" s="15">
        <v>37.42</v>
      </c>
      <c r="I336" s="10">
        <f t="shared" si="204"/>
        <v>37.42</v>
      </c>
      <c r="J336" s="5"/>
      <c r="K336" s="5"/>
      <c r="L336" s="5">
        <f>SUM(G336)*I319</f>
        <v>3</v>
      </c>
      <c r="M336" s="5"/>
      <c r="O336" s="11" t="s">
        <v>21</v>
      </c>
      <c r="P336" s="12" t="s">
        <v>15</v>
      </c>
      <c r="Q336" s="28"/>
      <c r="R336" s="28"/>
      <c r="S336" s="28"/>
      <c r="T336" s="22">
        <f>SUM(T330:T332)</f>
        <v>1</v>
      </c>
      <c r="U336" s="15">
        <v>37.42</v>
      </c>
      <c r="V336" s="10">
        <f t="shared" si="205"/>
        <v>37.42</v>
      </c>
      <c r="W336" s="5"/>
      <c r="X336" s="5"/>
      <c r="Y336" s="5">
        <f>SUM(T336)*V319</f>
        <v>3</v>
      </c>
      <c r="Z336" s="5"/>
      <c r="AB336" s="11" t="s">
        <v>21</v>
      </c>
      <c r="AC336" s="12" t="s">
        <v>15</v>
      </c>
      <c r="AD336" s="28"/>
      <c r="AE336" s="28"/>
      <c r="AF336" s="28"/>
      <c r="AG336" s="22">
        <f>SUM(AG330:AG332)</f>
        <v>1</v>
      </c>
      <c r="AH336" s="15">
        <v>37.42</v>
      </c>
      <c r="AI336" s="10">
        <f t="shared" si="206"/>
        <v>37.42</v>
      </c>
      <c r="AJ336" s="5"/>
      <c r="AK336" s="5"/>
      <c r="AL336" s="5">
        <f>SUM(AG336)*AI319</f>
        <v>3</v>
      </c>
      <c r="AM336" s="5"/>
      <c r="AO336" s="11" t="s">
        <v>21</v>
      </c>
      <c r="AP336" s="12" t="s">
        <v>15</v>
      </c>
      <c r="AQ336" s="28"/>
      <c r="AR336" s="28"/>
      <c r="AS336" s="28"/>
      <c r="AT336" s="22">
        <f>SUM(AT330:AT332)</f>
        <v>1</v>
      </c>
      <c r="AU336" s="15">
        <v>37.42</v>
      </c>
      <c r="AV336" s="10">
        <f t="shared" si="207"/>
        <v>37.42</v>
      </c>
      <c r="AW336" s="5"/>
      <c r="AX336" s="5"/>
      <c r="AY336" s="5">
        <f>SUM(AT336)*AV319</f>
        <v>3</v>
      </c>
      <c r="AZ336" s="5"/>
    </row>
    <row r="337" spans="1:52" x14ac:dyDescent="0.25">
      <c r="B337" s="11" t="s">
        <v>21</v>
      </c>
      <c r="C337" s="12" t="s">
        <v>16</v>
      </c>
      <c r="D337" s="28"/>
      <c r="E337" s="28"/>
      <c r="F337" s="28"/>
      <c r="G337" s="22">
        <f>SUM(G333:G334)</f>
        <v>3</v>
      </c>
      <c r="H337" s="15">
        <v>37.42</v>
      </c>
      <c r="I337" s="10">
        <f t="shared" si="204"/>
        <v>112.26</v>
      </c>
      <c r="J337" s="5"/>
      <c r="K337" s="5"/>
      <c r="L337" s="5"/>
      <c r="M337" s="5">
        <f>SUM(G337)*I319</f>
        <v>9</v>
      </c>
      <c r="O337" s="11" t="s">
        <v>21</v>
      </c>
      <c r="P337" s="12" t="s">
        <v>16</v>
      </c>
      <c r="Q337" s="28"/>
      <c r="R337" s="28"/>
      <c r="S337" s="28"/>
      <c r="T337" s="22">
        <f>SUM(T333:T334)</f>
        <v>3</v>
      </c>
      <c r="U337" s="15">
        <v>37.42</v>
      </c>
      <c r="V337" s="10">
        <f t="shared" si="205"/>
        <v>112.26</v>
      </c>
      <c r="W337" s="5"/>
      <c r="X337" s="5"/>
      <c r="Y337" s="5"/>
      <c r="Z337" s="5">
        <f>SUM(T337)*V319</f>
        <v>9</v>
      </c>
      <c r="AB337" s="11" t="s">
        <v>21</v>
      </c>
      <c r="AC337" s="12" t="s">
        <v>16</v>
      </c>
      <c r="AD337" s="28"/>
      <c r="AE337" s="28"/>
      <c r="AF337" s="28"/>
      <c r="AG337" s="22">
        <f>SUM(AG333:AG334)</f>
        <v>3.3</v>
      </c>
      <c r="AH337" s="15">
        <v>37.42</v>
      </c>
      <c r="AI337" s="10">
        <f t="shared" si="206"/>
        <v>123.486</v>
      </c>
      <c r="AJ337" s="5"/>
      <c r="AK337" s="5"/>
      <c r="AL337" s="5"/>
      <c r="AM337" s="5">
        <f>SUM(AG337)*AI319</f>
        <v>9.8999999999999986</v>
      </c>
      <c r="AO337" s="11" t="s">
        <v>21</v>
      </c>
      <c r="AP337" s="12" t="s">
        <v>16</v>
      </c>
      <c r="AQ337" s="28"/>
      <c r="AR337" s="28"/>
      <c r="AS337" s="28"/>
      <c r="AT337" s="22">
        <f>SUM(AT333:AT334)</f>
        <v>3.4285714285714284</v>
      </c>
      <c r="AU337" s="15">
        <v>37.42</v>
      </c>
      <c r="AV337" s="10">
        <f t="shared" si="207"/>
        <v>128.29714285714286</v>
      </c>
      <c r="AW337" s="5"/>
      <c r="AX337" s="5"/>
      <c r="AY337" s="5"/>
      <c r="AZ337" s="5">
        <f>SUM(AT337)*AV319</f>
        <v>10.285714285714285</v>
      </c>
    </row>
    <row r="338" spans="1:52" x14ac:dyDescent="0.25">
      <c r="B338" s="11" t="s">
        <v>13</v>
      </c>
      <c r="C338" s="12" t="s">
        <v>17</v>
      </c>
      <c r="D338" s="28"/>
      <c r="E338" s="28"/>
      <c r="F338" s="28"/>
      <c r="G338" s="34">
        <v>0.25</v>
      </c>
      <c r="H338" s="15">
        <v>37.42</v>
      </c>
      <c r="I338" s="10">
        <f t="shared" si="204"/>
        <v>9.3550000000000004</v>
      </c>
      <c r="J338" s="5"/>
      <c r="K338" s="5"/>
      <c r="L338" s="5">
        <f>SUM(G338)*I319</f>
        <v>0.75</v>
      </c>
      <c r="M338" s="5"/>
      <c r="O338" s="11" t="s">
        <v>13</v>
      </c>
      <c r="P338" s="12" t="s">
        <v>17</v>
      </c>
      <c r="Q338" s="28"/>
      <c r="R338" s="28"/>
      <c r="S338" s="28"/>
      <c r="T338" s="34">
        <v>0.25</v>
      </c>
      <c r="U338" s="15">
        <v>37.42</v>
      </c>
      <c r="V338" s="10">
        <f t="shared" si="205"/>
        <v>9.3550000000000004</v>
      </c>
      <c r="W338" s="5"/>
      <c r="X338" s="5"/>
      <c r="Y338" s="5">
        <f>SUM(T338)*V319</f>
        <v>0.75</v>
      </c>
      <c r="Z338" s="5"/>
      <c r="AB338" s="11" t="s">
        <v>13</v>
      </c>
      <c r="AC338" s="12" t="s">
        <v>17</v>
      </c>
      <c r="AD338" s="28"/>
      <c r="AE338" s="28"/>
      <c r="AF338" s="28"/>
      <c r="AG338" s="34">
        <v>0.25</v>
      </c>
      <c r="AH338" s="15">
        <v>37.42</v>
      </c>
      <c r="AI338" s="10">
        <f t="shared" si="206"/>
        <v>9.3550000000000004</v>
      </c>
      <c r="AJ338" s="5"/>
      <c r="AK338" s="5"/>
      <c r="AL338" s="5">
        <f>SUM(AG338)*AI319</f>
        <v>0.75</v>
      </c>
      <c r="AM338" s="5"/>
      <c r="AO338" s="11" t="s">
        <v>13</v>
      </c>
      <c r="AP338" s="12" t="s">
        <v>17</v>
      </c>
      <c r="AQ338" s="28"/>
      <c r="AR338" s="28"/>
      <c r="AS338" s="28"/>
      <c r="AT338" s="34">
        <v>0.25</v>
      </c>
      <c r="AU338" s="15">
        <v>37.42</v>
      </c>
      <c r="AV338" s="10">
        <f t="shared" si="207"/>
        <v>9.3550000000000004</v>
      </c>
      <c r="AW338" s="5"/>
      <c r="AX338" s="5"/>
      <c r="AY338" s="5">
        <f>SUM(AT338)*AV319</f>
        <v>0.75</v>
      </c>
      <c r="AZ338" s="5"/>
    </row>
    <row r="339" spans="1:52" x14ac:dyDescent="0.25">
      <c r="B339" s="11" t="s">
        <v>12</v>
      </c>
      <c r="C339" s="12"/>
      <c r="D339" s="28"/>
      <c r="E339" s="28"/>
      <c r="F339" s="28"/>
      <c r="G339" s="10"/>
      <c r="H339" s="15">
        <v>37.42</v>
      </c>
      <c r="I339" s="10">
        <f t="shared" si="204"/>
        <v>0</v>
      </c>
      <c r="J339" s="5"/>
      <c r="K339" s="5"/>
      <c r="L339" s="5"/>
      <c r="M339" s="5"/>
      <c r="O339" s="11" t="s">
        <v>12</v>
      </c>
      <c r="P339" s="12"/>
      <c r="Q339" s="28"/>
      <c r="R339" s="28"/>
      <c r="S339" s="28"/>
      <c r="T339" s="10"/>
      <c r="U339" s="15">
        <v>37.42</v>
      </c>
      <c r="V339" s="10">
        <f t="shared" si="205"/>
        <v>0</v>
      </c>
      <c r="W339" s="5"/>
      <c r="X339" s="5"/>
      <c r="Y339" s="5"/>
      <c r="Z339" s="5"/>
      <c r="AB339" s="11" t="s">
        <v>12</v>
      </c>
      <c r="AC339" s="12"/>
      <c r="AD339" s="28"/>
      <c r="AE339" s="28"/>
      <c r="AF339" s="28"/>
      <c r="AG339" s="10"/>
      <c r="AH339" s="15">
        <v>37.42</v>
      </c>
      <c r="AI339" s="10">
        <f t="shared" si="206"/>
        <v>0</v>
      </c>
      <c r="AJ339" s="5"/>
      <c r="AK339" s="5"/>
      <c r="AL339" s="5"/>
      <c r="AM339" s="5"/>
      <c r="AO339" s="11" t="s">
        <v>12</v>
      </c>
      <c r="AP339" s="12"/>
      <c r="AQ339" s="28"/>
      <c r="AR339" s="28"/>
      <c r="AS339" s="28"/>
      <c r="AT339" s="10"/>
      <c r="AU339" s="15">
        <v>37.42</v>
      </c>
      <c r="AV339" s="10">
        <f t="shared" si="207"/>
        <v>0</v>
      </c>
      <c r="AW339" s="5"/>
      <c r="AX339" s="5"/>
      <c r="AY339" s="5"/>
      <c r="AZ339" s="5"/>
    </row>
    <row r="340" spans="1:52" x14ac:dyDescent="0.25">
      <c r="B340" s="11" t="s">
        <v>11</v>
      </c>
      <c r="C340" s="12"/>
      <c r="D340" s="28"/>
      <c r="E340" s="28"/>
      <c r="F340" s="28"/>
      <c r="G340" s="10">
        <v>1</v>
      </c>
      <c r="H340" s="15">
        <f>SUM(I321:I339)*0.01</f>
        <v>5.5896021166666676</v>
      </c>
      <c r="I340" s="10">
        <f>SUM(G340*H340)</f>
        <v>5.5896021166666676</v>
      </c>
      <c r="J340" s="5"/>
      <c r="K340" s="5"/>
      <c r="L340" s="5"/>
      <c r="M340" s="5"/>
      <c r="O340" s="11" t="s">
        <v>11</v>
      </c>
      <c r="P340" s="12"/>
      <c r="Q340" s="28"/>
      <c r="R340" s="28"/>
      <c r="S340" s="28"/>
      <c r="T340" s="10">
        <v>1</v>
      </c>
      <c r="U340" s="15">
        <f>SUM(V321:V339)*0.01</f>
        <v>4.9698028366666662</v>
      </c>
      <c r="V340" s="10">
        <f>SUM(T340*U340)</f>
        <v>4.9698028366666662</v>
      </c>
      <c r="W340" s="5"/>
      <c r="X340" s="5"/>
      <c r="Y340" s="5"/>
      <c r="Z340" s="5"/>
      <c r="AB340" s="11" t="s">
        <v>11</v>
      </c>
      <c r="AC340" s="12"/>
      <c r="AD340" s="28"/>
      <c r="AE340" s="28"/>
      <c r="AF340" s="28"/>
      <c r="AG340" s="10">
        <v>1</v>
      </c>
      <c r="AH340" s="15">
        <f>SUM(AI321:AI339)*0.01</f>
        <v>5.1769006366666668</v>
      </c>
      <c r="AI340" s="10">
        <f>SUM(AG340*AH340)</f>
        <v>5.1769006366666668</v>
      </c>
      <c r="AJ340" s="5"/>
      <c r="AK340" s="5"/>
      <c r="AL340" s="5"/>
      <c r="AM340" s="5"/>
      <c r="AO340" s="11" t="s">
        <v>11</v>
      </c>
      <c r="AP340" s="12"/>
      <c r="AQ340" s="28"/>
      <c r="AR340" s="28"/>
      <c r="AS340" s="28"/>
      <c r="AT340" s="10">
        <v>1</v>
      </c>
      <c r="AU340" s="15">
        <f>SUM(AV321:AV339)*0.01</f>
        <v>4.6859240802380953</v>
      </c>
      <c r="AV340" s="10">
        <f>SUM(AT340*AU340)</f>
        <v>4.6859240802380953</v>
      </c>
      <c r="AW340" s="5"/>
      <c r="AX340" s="5"/>
      <c r="AY340" s="5"/>
      <c r="AZ340" s="5"/>
    </row>
    <row r="341" spans="1:52" s="2" customFormat="1" x14ac:dyDescent="0.25">
      <c r="B341" s="8" t="s">
        <v>10</v>
      </c>
      <c r="D341" s="27"/>
      <c r="E341" s="27"/>
      <c r="F341" s="27"/>
      <c r="G341" s="6">
        <f>SUM(G335:G338)</f>
        <v>6.8526666666666669</v>
      </c>
      <c r="H341" s="14"/>
      <c r="I341" s="6">
        <f>SUM(I321:I340)</f>
        <v>564.54981378333343</v>
      </c>
      <c r="J341" s="6">
        <f>SUM(I341)*I319</f>
        <v>1693.6494413500004</v>
      </c>
      <c r="K341" s="6">
        <f>SUM(K335:K340)</f>
        <v>7.8080000000000007</v>
      </c>
      <c r="L341" s="6">
        <f>SUM(L335:L340)</f>
        <v>3.75</v>
      </c>
      <c r="M341" s="6">
        <f>SUM(M335:M340)</f>
        <v>9</v>
      </c>
      <c r="O341" s="8" t="s">
        <v>10</v>
      </c>
      <c r="Q341" s="27"/>
      <c r="R341" s="27"/>
      <c r="S341" s="27"/>
      <c r="T341" s="6">
        <f>SUM(T335:T338)</f>
        <v>6.8526666666666669</v>
      </c>
      <c r="U341" s="14"/>
      <c r="V341" s="6">
        <f>SUM(V321:V340)</f>
        <v>501.9500865033333</v>
      </c>
      <c r="W341" s="6">
        <f>SUM(V341)*V319</f>
        <v>1505.8502595099999</v>
      </c>
      <c r="X341" s="6"/>
      <c r="Y341" s="6"/>
      <c r="Z341" s="6"/>
      <c r="AB341" s="8" t="s">
        <v>10</v>
      </c>
      <c r="AD341" s="27"/>
      <c r="AE341" s="27"/>
      <c r="AF341" s="27"/>
      <c r="AG341" s="6">
        <f>SUM(AG335:AG338)</f>
        <v>7.1526666666666667</v>
      </c>
      <c r="AH341" s="14"/>
      <c r="AI341" s="6">
        <f>SUM(AI321:AI340)</f>
        <v>522.86696430333336</v>
      </c>
      <c r="AJ341" s="6">
        <f>SUM(AI341)*AI319</f>
        <v>1568.6008929100001</v>
      </c>
      <c r="AK341" s="6"/>
      <c r="AL341" s="6"/>
      <c r="AM341" s="6"/>
      <c r="AO341" s="8" t="s">
        <v>10</v>
      </c>
      <c r="AQ341" s="27"/>
      <c r="AR341" s="27"/>
      <c r="AS341" s="27"/>
      <c r="AT341" s="6">
        <f>SUM(AT335:AT338)</f>
        <v>7.2812380952380948</v>
      </c>
      <c r="AU341" s="14"/>
      <c r="AV341" s="6">
        <f>SUM(AV321:AV340)</f>
        <v>473.27833210404765</v>
      </c>
      <c r="AW341" s="6">
        <f>SUM(AV341)*AV319</f>
        <v>1419.8349963121429</v>
      </c>
      <c r="AX341" s="6"/>
      <c r="AY341" s="6"/>
      <c r="AZ341" s="6"/>
    </row>
    <row r="342" spans="1:52" ht="15.6" x14ac:dyDescent="0.3">
      <c r="A342" s="3" t="s">
        <v>9</v>
      </c>
      <c r="B342" s="86" t="s">
        <v>250</v>
      </c>
      <c r="C342" s="12" t="s">
        <v>865</v>
      </c>
      <c r="D342" s="26">
        <v>1.06</v>
      </c>
      <c r="E342" s="26">
        <v>2.2999999999999998</v>
      </c>
      <c r="F342" s="68">
        <v>0.125</v>
      </c>
      <c r="G342" s="5"/>
      <c r="H342" s="13" t="s">
        <v>22</v>
      </c>
      <c r="I342" s="24">
        <v>1</v>
      </c>
      <c r="J342" s="5"/>
      <c r="K342" s="5"/>
      <c r="L342" s="5"/>
      <c r="M342" s="5"/>
      <c r="N342" s="3" t="s">
        <v>9</v>
      </c>
      <c r="O342" s="86" t="s">
        <v>250</v>
      </c>
      <c r="P342" s="12" t="s">
        <v>865</v>
      </c>
      <c r="Q342" s="26">
        <v>1.06</v>
      </c>
      <c r="R342" s="26">
        <v>2.2999999999999998</v>
      </c>
      <c r="S342" s="68">
        <v>0.125</v>
      </c>
      <c r="T342" s="5"/>
      <c r="U342" s="13" t="s">
        <v>22</v>
      </c>
      <c r="V342" s="24">
        <v>1</v>
      </c>
      <c r="W342" s="5"/>
      <c r="X342" s="5"/>
      <c r="Y342" s="5"/>
      <c r="Z342" s="5"/>
      <c r="AA342" s="3" t="s">
        <v>9</v>
      </c>
      <c r="AB342" s="86" t="s">
        <v>250</v>
      </c>
      <c r="AC342" s="12" t="s">
        <v>865</v>
      </c>
      <c r="AD342" s="26">
        <v>1.06</v>
      </c>
      <c r="AE342" s="26">
        <v>2.2999999999999998</v>
      </c>
      <c r="AF342" s="68">
        <v>0.125</v>
      </c>
      <c r="AG342" s="5"/>
      <c r="AH342" s="13" t="s">
        <v>22</v>
      </c>
      <c r="AI342" s="24">
        <v>1</v>
      </c>
      <c r="AJ342" s="5"/>
      <c r="AK342" s="5"/>
      <c r="AL342" s="5"/>
      <c r="AM342" s="5"/>
      <c r="AN342" s="3" t="s">
        <v>9</v>
      </c>
      <c r="AO342" s="86" t="s">
        <v>250</v>
      </c>
      <c r="AP342" s="12" t="s">
        <v>865</v>
      </c>
      <c r="AQ342" s="26">
        <v>1.06</v>
      </c>
      <c r="AR342" s="26">
        <v>2.2999999999999998</v>
      </c>
      <c r="AS342" s="68">
        <v>0.125</v>
      </c>
      <c r="AT342" s="5"/>
      <c r="AU342" s="13" t="s">
        <v>22</v>
      </c>
      <c r="AV342" s="24">
        <v>1</v>
      </c>
      <c r="AW342" s="5"/>
      <c r="AX342" s="5"/>
      <c r="AY342" s="5"/>
      <c r="AZ342" s="5"/>
    </row>
    <row r="343" spans="1:52" s="2" customFormat="1" x14ac:dyDescent="0.25">
      <c r="A343" s="66"/>
      <c r="B343" s="8" t="s">
        <v>3</v>
      </c>
      <c r="C343" s="2" t="s">
        <v>4</v>
      </c>
      <c r="D343" s="27" t="s">
        <v>5</v>
      </c>
      <c r="E343" s="27" t="s">
        <v>5</v>
      </c>
      <c r="F343" s="27" t="s">
        <v>23</v>
      </c>
      <c r="G343" s="6" t="s">
        <v>6</v>
      </c>
      <c r="H343" s="14" t="s">
        <v>7</v>
      </c>
      <c r="I343" s="6" t="s">
        <v>8</v>
      </c>
      <c r="J343" s="6"/>
      <c r="K343" s="6" t="s">
        <v>18</v>
      </c>
      <c r="L343" s="6" t="s">
        <v>19</v>
      </c>
      <c r="M343" s="6" t="s">
        <v>20</v>
      </c>
      <c r="N343" s="66"/>
      <c r="O343" s="8" t="s">
        <v>3</v>
      </c>
      <c r="P343" s="2" t="s">
        <v>4</v>
      </c>
      <c r="Q343" s="27" t="s">
        <v>5</v>
      </c>
      <c r="R343" s="27" t="s">
        <v>5</v>
      </c>
      <c r="S343" s="27" t="s">
        <v>23</v>
      </c>
      <c r="T343" s="6" t="s">
        <v>6</v>
      </c>
      <c r="U343" s="14" t="s">
        <v>7</v>
      </c>
      <c r="V343" s="6" t="s">
        <v>8</v>
      </c>
      <c r="W343" s="6"/>
      <c r="X343" s="6" t="s">
        <v>18</v>
      </c>
      <c r="Y343" s="6" t="s">
        <v>19</v>
      </c>
      <c r="Z343" s="6" t="s">
        <v>20</v>
      </c>
      <c r="AA343" s="66"/>
      <c r="AB343" s="8" t="s">
        <v>3</v>
      </c>
      <c r="AC343" s="2" t="s">
        <v>4</v>
      </c>
      <c r="AD343" s="27" t="s">
        <v>5</v>
      </c>
      <c r="AE343" s="27" t="s">
        <v>5</v>
      </c>
      <c r="AF343" s="27" t="s">
        <v>23</v>
      </c>
      <c r="AG343" s="6" t="s">
        <v>6</v>
      </c>
      <c r="AH343" s="14" t="s">
        <v>7</v>
      </c>
      <c r="AI343" s="6" t="s">
        <v>8</v>
      </c>
      <c r="AJ343" s="6"/>
      <c r="AK343" s="6" t="s">
        <v>18</v>
      </c>
      <c r="AL343" s="6" t="s">
        <v>19</v>
      </c>
      <c r="AM343" s="6" t="s">
        <v>20</v>
      </c>
      <c r="AN343" s="66"/>
      <c r="AO343" s="8" t="s">
        <v>3</v>
      </c>
      <c r="AP343" s="2" t="s">
        <v>4</v>
      </c>
      <c r="AQ343" s="27" t="s">
        <v>5</v>
      </c>
      <c r="AR343" s="27" t="s">
        <v>5</v>
      </c>
      <c r="AS343" s="27" t="s">
        <v>23</v>
      </c>
      <c r="AT343" s="6" t="s">
        <v>6</v>
      </c>
      <c r="AU343" s="14" t="s">
        <v>7</v>
      </c>
      <c r="AV343" s="6" t="s">
        <v>8</v>
      </c>
      <c r="AW343" s="6"/>
      <c r="AX343" s="6" t="s">
        <v>18</v>
      </c>
      <c r="AY343" s="6" t="s">
        <v>19</v>
      </c>
      <c r="AZ343" s="6" t="s">
        <v>20</v>
      </c>
    </row>
    <row r="344" spans="1:52" x14ac:dyDescent="0.25">
      <c r="A344" s="30" t="s">
        <v>24</v>
      </c>
      <c r="B344" s="11" t="s">
        <v>63</v>
      </c>
      <c r="C344" s="12" t="s">
        <v>246</v>
      </c>
      <c r="D344" s="28">
        <v>0.15</v>
      </c>
      <c r="E344" s="28">
        <v>0.05</v>
      </c>
      <c r="F344" s="28">
        <f t="shared" ref="F344:F346" si="208">SUM(D344*E344)</f>
        <v>7.4999999999999997E-3</v>
      </c>
      <c r="G344" s="10">
        <f>SUM(D342+E342+E342+0.4)</f>
        <v>6.0600000000000005</v>
      </c>
      <c r="H344" s="15">
        <v>5398</v>
      </c>
      <c r="I344" s="10">
        <f t="shared" ref="I344:I346" si="209">SUM(F344*G344)*H344</f>
        <v>245.33910000000003</v>
      </c>
      <c r="J344" s="5"/>
      <c r="K344" s="5"/>
      <c r="L344" s="5"/>
      <c r="M344" s="5"/>
      <c r="N344" s="30" t="s">
        <v>24</v>
      </c>
      <c r="O344" s="11" t="s">
        <v>63</v>
      </c>
      <c r="P344" s="12" t="s">
        <v>246</v>
      </c>
      <c r="Q344" s="28">
        <v>0.15</v>
      </c>
      <c r="R344" s="235">
        <v>3.7999999999999999E-2</v>
      </c>
      <c r="S344" s="28">
        <f t="shared" ref="S344" si="210">SUM(Q344*R344)</f>
        <v>5.6999999999999993E-3</v>
      </c>
      <c r="T344" s="10">
        <f>SUM(Q342+R342+R342+0.4)</f>
        <v>6.0600000000000005</v>
      </c>
      <c r="U344" s="236">
        <v>5306</v>
      </c>
      <c r="V344" s="10">
        <f t="shared" ref="V344:V346" si="211">SUM(S344*T344)*U344</f>
        <v>183.27985199999998</v>
      </c>
      <c r="W344" s="5"/>
      <c r="X344" s="5"/>
      <c r="Y344" s="5"/>
      <c r="Z344" s="5"/>
      <c r="AA344" s="30" t="s">
        <v>24</v>
      </c>
      <c r="AB344" s="11" t="s">
        <v>63</v>
      </c>
      <c r="AC344" s="12" t="s">
        <v>246</v>
      </c>
      <c r="AD344" s="28">
        <v>0.15</v>
      </c>
      <c r="AE344" s="235">
        <v>3.7999999999999999E-2</v>
      </c>
      <c r="AF344" s="28">
        <f t="shared" ref="AF344:AF346" si="212">SUM(AD344*AE344)</f>
        <v>5.6999999999999993E-3</v>
      </c>
      <c r="AG344" s="10">
        <f>SUM(AD342+AE342+AE342+0.4)</f>
        <v>6.0600000000000005</v>
      </c>
      <c r="AH344" s="236">
        <v>5306</v>
      </c>
      <c r="AI344" s="10">
        <f t="shared" ref="AI344:AI346" si="213">SUM(AF344*AG344)*AH344</f>
        <v>183.27985199999998</v>
      </c>
      <c r="AJ344" s="5"/>
      <c r="AK344" s="5"/>
      <c r="AL344" s="5"/>
      <c r="AM344" s="5"/>
      <c r="AN344" s="30" t="s">
        <v>24</v>
      </c>
      <c r="AO344" s="11" t="s">
        <v>63</v>
      </c>
      <c r="AP344" s="234" t="s">
        <v>1648</v>
      </c>
      <c r="AQ344" s="28">
        <v>0.15</v>
      </c>
      <c r="AR344" s="28">
        <v>3.7999999999999999E-2</v>
      </c>
      <c r="AS344" s="28">
        <f t="shared" ref="AS344:AS345" si="214">SUM(AQ344*AR344)</f>
        <v>5.6999999999999993E-3</v>
      </c>
      <c r="AT344" s="10">
        <f>SUM(AQ342+AR342+AR342+0.4)</f>
        <v>6.0600000000000005</v>
      </c>
      <c r="AU344" s="236">
        <v>3828</v>
      </c>
      <c r="AV344" s="10">
        <f t="shared" ref="AV344:AV346" si="215">SUM(AS344*AT344)*AU344</f>
        <v>132.22677599999997</v>
      </c>
      <c r="AW344" s="5"/>
      <c r="AX344" s="5"/>
      <c r="AY344" s="5"/>
      <c r="AZ344" s="5"/>
    </row>
    <row r="345" spans="1:52" x14ac:dyDescent="0.25">
      <c r="A345" s="30" t="s">
        <v>24</v>
      </c>
      <c r="B345" s="11" t="s">
        <v>245</v>
      </c>
      <c r="C345" s="12" t="s">
        <v>246</v>
      </c>
      <c r="D345" s="28">
        <v>0.05</v>
      </c>
      <c r="E345" s="28">
        <v>2.5000000000000001E-2</v>
      </c>
      <c r="F345" s="28">
        <f t="shared" si="208"/>
        <v>1.2500000000000002E-3</v>
      </c>
      <c r="G345" s="10">
        <f>SUM(G344)</f>
        <v>6.0600000000000005</v>
      </c>
      <c r="H345" s="15">
        <v>4566</v>
      </c>
      <c r="I345" s="10">
        <f t="shared" si="209"/>
        <v>34.587450000000011</v>
      </c>
      <c r="J345" s="5"/>
      <c r="K345" s="5"/>
      <c r="L345" s="5"/>
      <c r="M345" s="5"/>
      <c r="N345" s="30" t="s">
        <v>24</v>
      </c>
      <c r="O345" s="11" t="s">
        <v>245</v>
      </c>
      <c r="P345" s="12" t="s">
        <v>246</v>
      </c>
      <c r="Q345" s="28">
        <v>0.05</v>
      </c>
      <c r="R345" s="28">
        <v>2.5000000000000001E-2</v>
      </c>
      <c r="S345" s="28">
        <f t="shared" ref="S345:S346" si="216">SUM(Q345*R345)</f>
        <v>1.2500000000000002E-3</v>
      </c>
      <c r="T345" s="10">
        <f>SUM(T344)</f>
        <v>6.0600000000000005</v>
      </c>
      <c r="U345" s="15">
        <v>4566</v>
      </c>
      <c r="V345" s="10">
        <f t="shared" si="211"/>
        <v>34.587450000000011</v>
      </c>
      <c r="W345" s="5"/>
      <c r="X345" s="5"/>
      <c r="Y345" s="5"/>
      <c r="Z345" s="5"/>
      <c r="AA345" s="30" t="s">
        <v>24</v>
      </c>
      <c r="AB345" s="11" t="s">
        <v>245</v>
      </c>
      <c r="AC345" s="12" t="s">
        <v>246</v>
      </c>
      <c r="AD345" s="28">
        <v>0.05</v>
      </c>
      <c r="AE345" s="28">
        <v>2.5000000000000001E-2</v>
      </c>
      <c r="AF345" s="28">
        <f t="shared" si="212"/>
        <v>1.2500000000000002E-3</v>
      </c>
      <c r="AG345" s="10">
        <f>SUM(AG344)</f>
        <v>6.0600000000000005</v>
      </c>
      <c r="AH345" s="15">
        <v>4566</v>
      </c>
      <c r="AI345" s="10">
        <f t="shared" si="213"/>
        <v>34.587450000000011</v>
      </c>
      <c r="AJ345" s="5"/>
      <c r="AK345" s="5"/>
      <c r="AL345" s="5"/>
      <c r="AM345" s="5"/>
      <c r="AN345" s="30" t="s">
        <v>24</v>
      </c>
      <c r="AO345" s="11" t="s">
        <v>245</v>
      </c>
      <c r="AP345" s="234" t="s">
        <v>1648</v>
      </c>
      <c r="AQ345" s="28">
        <v>0.05</v>
      </c>
      <c r="AR345" s="28">
        <v>2.5000000000000001E-2</v>
      </c>
      <c r="AS345" s="28">
        <f t="shared" si="214"/>
        <v>1.2500000000000002E-3</v>
      </c>
      <c r="AT345" s="10">
        <f>SUM(AT344)</f>
        <v>6.0600000000000005</v>
      </c>
      <c r="AU345" s="236">
        <v>3709</v>
      </c>
      <c r="AV345" s="10">
        <f t="shared" si="215"/>
        <v>28.095675000000007</v>
      </c>
      <c r="AW345" s="5"/>
      <c r="AX345" s="5"/>
      <c r="AY345" s="5"/>
      <c r="AZ345" s="5"/>
    </row>
    <row r="346" spans="1:52" x14ac:dyDescent="0.25">
      <c r="A346" s="30" t="s">
        <v>24</v>
      </c>
      <c r="B346" s="11"/>
      <c r="C346" s="12"/>
      <c r="D346" s="28"/>
      <c r="E346" s="28"/>
      <c r="F346" s="28">
        <f t="shared" si="208"/>
        <v>0</v>
      </c>
      <c r="G346" s="10"/>
      <c r="H346" s="15"/>
      <c r="I346" s="10">
        <f t="shared" si="209"/>
        <v>0</v>
      </c>
      <c r="J346" s="5"/>
      <c r="K346" s="5"/>
      <c r="L346" s="5"/>
      <c r="M346" s="5"/>
      <c r="N346" s="30" t="s">
        <v>24</v>
      </c>
      <c r="O346" s="11"/>
      <c r="P346" s="12"/>
      <c r="Q346" s="28"/>
      <c r="R346" s="28"/>
      <c r="S346" s="28">
        <f t="shared" si="216"/>
        <v>0</v>
      </c>
      <c r="T346" s="10"/>
      <c r="U346" s="15"/>
      <c r="V346" s="10">
        <f t="shared" si="211"/>
        <v>0</v>
      </c>
      <c r="W346" s="5"/>
      <c r="X346" s="5"/>
      <c r="Y346" s="5"/>
      <c r="Z346" s="5"/>
      <c r="AA346" s="30" t="s">
        <v>24</v>
      </c>
      <c r="AB346" s="11"/>
      <c r="AC346" s="12"/>
      <c r="AD346" s="28"/>
      <c r="AE346" s="28"/>
      <c r="AF346" s="28">
        <f t="shared" si="212"/>
        <v>0</v>
      </c>
      <c r="AG346" s="10"/>
      <c r="AH346" s="15"/>
      <c r="AI346" s="10">
        <f t="shared" si="213"/>
        <v>0</v>
      </c>
      <c r="AJ346" s="5"/>
      <c r="AK346" s="5"/>
      <c r="AL346" s="5"/>
      <c r="AM346" s="5"/>
      <c r="AN346" s="30" t="s">
        <v>24</v>
      </c>
      <c r="AO346" s="11"/>
      <c r="AP346" s="12"/>
      <c r="AQ346" s="28"/>
      <c r="AR346" s="28"/>
      <c r="AS346" s="28">
        <f t="shared" ref="AS346" si="217">SUM(AQ346*AR346)</f>
        <v>0</v>
      </c>
      <c r="AT346" s="10"/>
      <c r="AU346" s="15"/>
      <c r="AV346" s="10">
        <f t="shared" si="215"/>
        <v>0</v>
      </c>
      <c r="AW346" s="5"/>
      <c r="AX346" s="5"/>
      <c r="AY346" s="5"/>
      <c r="AZ346" s="5"/>
    </row>
    <row r="347" spans="1:52" x14ac:dyDescent="0.25">
      <c r="A347" s="95"/>
      <c r="B347" s="11" t="s">
        <v>862</v>
      </c>
      <c r="C347" s="12"/>
      <c r="D347" s="28"/>
      <c r="E347" s="28"/>
      <c r="F347" s="28"/>
      <c r="G347" s="10">
        <v>6</v>
      </c>
      <c r="H347" s="15">
        <v>2.5</v>
      </c>
      <c r="I347" s="10">
        <f t="shared" ref="I347:I362" si="218">SUM(G347*H347)</f>
        <v>15</v>
      </c>
      <c r="J347" s="5"/>
      <c r="K347" s="5"/>
      <c r="L347" s="5"/>
      <c r="M347" s="5"/>
      <c r="N347" s="95"/>
      <c r="O347" s="11" t="s">
        <v>862</v>
      </c>
      <c r="P347" s="12"/>
      <c r="Q347" s="28"/>
      <c r="R347" s="28"/>
      <c r="S347" s="28"/>
      <c r="T347" s="10">
        <v>6</v>
      </c>
      <c r="U347" s="15">
        <v>2.5</v>
      </c>
      <c r="V347" s="10">
        <f t="shared" ref="V347:V362" si="219">SUM(T347*U347)</f>
        <v>15</v>
      </c>
      <c r="W347" s="5"/>
      <c r="X347" s="5"/>
      <c r="Y347" s="5"/>
      <c r="Z347" s="5"/>
      <c r="AA347" s="95"/>
      <c r="AB347" s="11" t="s">
        <v>862</v>
      </c>
      <c r="AC347" s="12"/>
      <c r="AD347" s="28"/>
      <c r="AE347" s="28"/>
      <c r="AF347" s="28"/>
      <c r="AG347" s="10">
        <v>6</v>
      </c>
      <c r="AH347" s="15">
        <v>2.5</v>
      </c>
      <c r="AI347" s="10">
        <f t="shared" ref="AI347:AI362" si="220">SUM(AG347*AH347)</f>
        <v>15</v>
      </c>
      <c r="AJ347" s="5"/>
      <c r="AK347" s="5"/>
      <c r="AL347" s="5"/>
      <c r="AM347" s="5"/>
      <c r="AN347" s="95"/>
      <c r="AO347" s="11" t="s">
        <v>862</v>
      </c>
      <c r="AP347" s="12"/>
      <c r="AQ347" s="28"/>
      <c r="AR347" s="28"/>
      <c r="AS347" s="28"/>
      <c r="AT347" s="10">
        <v>6</v>
      </c>
      <c r="AU347" s="15">
        <v>2.5</v>
      </c>
      <c r="AV347" s="10">
        <f t="shared" ref="AV347:AV362" si="221">SUM(AT347*AU347)</f>
        <v>15</v>
      </c>
      <c r="AW347" s="5"/>
      <c r="AX347" s="5"/>
      <c r="AY347" s="5"/>
      <c r="AZ347" s="5"/>
    </row>
    <row r="348" spans="1:52" x14ac:dyDescent="0.25">
      <c r="B348" s="11" t="s">
        <v>27</v>
      </c>
      <c r="C348" s="12"/>
      <c r="D348" s="28"/>
      <c r="E348" s="28"/>
      <c r="F348" s="28"/>
      <c r="G348" s="10">
        <f>SUM(G344)</f>
        <v>6.0600000000000005</v>
      </c>
      <c r="H348" s="15">
        <f>SUM(D344+D344+E344+E344+D345+D345+E345+E345)*3</f>
        <v>1.65</v>
      </c>
      <c r="I348" s="10">
        <f t="shared" si="218"/>
        <v>9.9990000000000006</v>
      </c>
      <c r="J348" s="5"/>
      <c r="K348" s="5"/>
      <c r="L348" s="5"/>
      <c r="M348" s="5"/>
      <c r="O348" s="11" t="s">
        <v>27</v>
      </c>
      <c r="P348" s="12"/>
      <c r="Q348" s="28"/>
      <c r="R348" s="28"/>
      <c r="S348" s="28"/>
      <c r="T348" s="10">
        <f>SUM(T344)</f>
        <v>6.0600000000000005</v>
      </c>
      <c r="U348" s="15">
        <f>SUM(Q344+Q344+R344+R344+Q345+Q345+R345+R345)*3</f>
        <v>1.5779999999999998</v>
      </c>
      <c r="V348" s="10">
        <f t="shared" si="219"/>
        <v>9.5626800000000003</v>
      </c>
      <c r="W348" s="5"/>
      <c r="X348" s="5"/>
      <c r="Y348" s="5"/>
      <c r="Z348" s="5"/>
      <c r="AB348" s="11" t="s">
        <v>27</v>
      </c>
      <c r="AC348" s="334" t="s">
        <v>1621</v>
      </c>
      <c r="AD348" s="335"/>
      <c r="AE348" s="335"/>
      <c r="AF348" s="335"/>
      <c r="AG348" s="171">
        <f>SUM(AG345)</f>
        <v>6.0600000000000005</v>
      </c>
      <c r="AH348" s="171">
        <f>SUM(AD344+AD344+AE344+AE344+AD345+AD345+AE345+AE345)*6</f>
        <v>3.1559999999999997</v>
      </c>
      <c r="AI348" s="10">
        <f t="shared" si="220"/>
        <v>19.125360000000001</v>
      </c>
      <c r="AJ348" s="5"/>
      <c r="AK348" s="5"/>
      <c r="AL348" s="5"/>
      <c r="AM348" s="5"/>
      <c r="AO348" s="11" t="s">
        <v>27</v>
      </c>
      <c r="AP348" s="334" t="s">
        <v>1649</v>
      </c>
      <c r="AQ348" s="335"/>
      <c r="AR348" s="335"/>
      <c r="AS348" s="335"/>
      <c r="AT348" s="171">
        <f>SUM(AT345)</f>
        <v>6.0600000000000005</v>
      </c>
      <c r="AU348" s="171">
        <f>SUM(AQ344+AQ344+AR344+AR344+AQ345+AQ345+AR345+AR345)*7</f>
        <v>3.6819999999999995</v>
      </c>
      <c r="AV348" s="10">
        <f t="shared" si="221"/>
        <v>22.312919999999998</v>
      </c>
      <c r="AW348" s="5"/>
      <c r="AX348" s="5"/>
      <c r="AY348" s="5"/>
      <c r="AZ348" s="5"/>
    </row>
    <row r="349" spans="1:52" x14ac:dyDescent="0.25">
      <c r="B349" s="11" t="s">
        <v>13</v>
      </c>
      <c r="C349" s="12" t="s">
        <v>14</v>
      </c>
      <c r="D349" s="28" t="s">
        <v>29</v>
      </c>
      <c r="E349" s="28"/>
      <c r="F349" s="28">
        <f>SUM(G344:G346)</f>
        <v>12.120000000000001</v>
      </c>
      <c r="G349" s="34">
        <f>SUM(F349)/15</f>
        <v>0.80800000000000005</v>
      </c>
      <c r="H349" s="23"/>
      <c r="I349" s="10">
        <f t="shared" si="218"/>
        <v>0</v>
      </c>
      <c r="J349" s="5"/>
      <c r="K349" s="5"/>
      <c r="L349" s="5"/>
      <c r="M349" s="5"/>
      <c r="O349" s="11" t="s">
        <v>13</v>
      </c>
      <c r="P349" s="12" t="s">
        <v>14</v>
      </c>
      <c r="Q349" s="28" t="s">
        <v>29</v>
      </c>
      <c r="R349" s="28"/>
      <c r="S349" s="28">
        <f>SUM(T344:T346)</f>
        <v>12.120000000000001</v>
      </c>
      <c r="T349" s="34">
        <f>SUM(S349)/15</f>
        <v>0.80800000000000005</v>
      </c>
      <c r="U349" s="23"/>
      <c r="V349" s="10">
        <f t="shared" si="219"/>
        <v>0</v>
      </c>
      <c r="W349" s="5"/>
      <c r="X349" s="5"/>
      <c r="Y349" s="5"/>
      <c r="Z349" s="5"/>
      <c r="AB349" s="11" t="s">
        <v>13</v>
      </c>
      <c r="AC349" s="12" t="s">
        <v>14</v>
      </c>
      <c r="AD349" s="28" t="s">
        <v>29</v>
      </c>
      <c r="AE349" s="28"/>
      <c r="AF349" s="28">
        <f>SUM(AG344:AG346)</f>
        <v>12.120000000000001</v>
      </c>
      <c r="AG349" s="34">
        <f>SUM(AF349)/15</f>
        <v>0.80800000000000005</v>
      </c>
      <c r="AH349" s="23"/>
      <c r="AI349" s="10">
        <f t="shared" si="220"/>
        <v>0</v>
      </c>
      <c r="AJ349" s="5"/>
      <c r="AK349" s="5"/>
      <c r="AL349" s="5"/>
      <c r="AM349" s="5"/>
      <c r="AO349" s="11" t="s">
        <v>13</v>
      </c>
      <c r="AP349" s="12" t="s">
        <v>14</v>
      </c>
      <c r="AQ349" s="28" t="s">
        <v>29</v>
      </c>
      <c r="AR349" s="28"/>
      <c r="AS349" s="28">
        <f>SUM(AT344:AT346)</f>
        <v>12.120000000000001</v>
      </c>
      <c r="AT349" s="34">
        <f>SUM(AS349)/15</f>
        <v>0.80800000000000005</v>
      </c>
      <c r="AU349" s="23"/>
      <c r="AV349" s="10">
        <f t="shared" si="221"/>
        <v>0</v>
      </c>
      <c r="AW349" s="5"/>
      <c r="AX349" s="5"/>
      <c r="AY349" s="5"/>
      <c r="AZ349" s="5"/>
    </row>
    <row r="350" spans="1:52" x14ac:dyDescent="0.25">
      <c r="B350" s="11" t="s">
        <v>13</v>
      </c>
      <c r="C350" s="12" t="s">
        <v>14</v>
      </c>
      <c r="D350" s="28" t="s">
        <v>60</v>
      </c>
      <c r="E350" s="28"/>
      <c r="F350" s="69">
        <v>2</v>
      </c>
      <c r="G350" s="34">
        <f>SUM(F350)*0.25</f>
        <v>0.5</v>
      </c>
      <c r="H350" s="23"/>
      <c r="I350" s="10">
        <f t="shared" si="218"/>
        <v>0</v>
      </c>
      <c r="J350" s="5"/>
      <c r="K350" s="5"/>
      <c r="L350" s="5"/>
      <c r="M350" s="5"/>
      <c r="O350" s="11" t="s">
        <v>13</v>
      </c>
      <c r="P350" s="12" t="s">
        <v>14</v>
      </c>
      <c r="Q350" s="28" t="s">
        <v>60</v>
      </c>
      <c r="R350" s="28"/>
      <c r="S350" s="69">
        <v>2</v>
      </c>
      <c r="T350" s="34">
        <f>SUM(S350)*0.25</f>
        <v>0.5</v>
      </c>
      <c r="U350" s="23"/>
      <c r="V350" s="10">
        <f t="shared" si="219"/>
        <v>0</v>
      </c>
      <c r="W350" s="5"/>
      <c r="X350" s="5"/>
      <c r="Y350" s="5"/>
      <c r="Z350" s="5"/>
      <c r="AB350" s="11" t="s">
        <v>13</v>
      </c>
      <c r="AC350" s="12" t="s">
        <v>14</v>
      </c>
      <c r="AD350" s="28" t="s">
        <v>60</v>
      </c>
      <c r="AE350" s="28"/>
      <c r="AF350" s="69">
        <v>2</v>
      </c>
      <c r="AG350" s="34">
        <f>SUM(AF350)*0.25</f>
        <v>0.5</v>
      </c>
      <c r="AH350" s="23"/>
      <c r="AI350" s="10">
        <f t="shared" si="220"/>
        <v>0</v>
      </c>
      <c r="AJ350" s="5"/>
      <c r="AK350" s="5"/>
      <c r="AL350" s="5"/>
      <c r="AM350" s="5"/>
      <c r="AO350" s="11" t="s">
        <v>13</v>
      </c>
      <c r="AP350" s="12" t="s">
        <v>14</v>
      </c>
      <c r="AQ350" s="28" t="s">
        <v>60</v>
      </c>
      <c r="AR350" s="28"/>
      <c r="AS350" s="69">
        <v>2</v>
      </c>
      <c r="AT350" s="34">
        <f>SUM(AS350)*0.25</f>
        <v>0.5</v>
      </c>
      <c r="AU350" s="23"/>
      <c r="AV350" s="10">
        <f t="shared" si="221"/>
        <v>0</v>
      </c>
      <c r="AW350" s="5"/>
      <c r="AX350" s="5"/>
      <c r="AY350" s="5"/>
      <c r="AZ350" s="5"/>
    </row>
    <row r="351" spans="1:52" x14ac:dyDescent="0.25">
      <c r="B351" s="11" t="s">
        <v>13</v>
      </c>
      <c r="C351" s="12" t="s">
        <v>14</v>
      </c>
      <c r="D351" s="28" t="s">
        <v>248</v>
      </c>
      <c r="E351" s="28"/>
      <c r="F351" s="69"/>
      <c r="G351" s="34">
        <v>0.5</v>
      </c>
      <c r="H351" s="23"/>
      <c r="I351" s="10">
        <f t="shared" si="218"/>
        <v>0</v>
      </c>
      <c r="J351" s="5"/>
      <c r="K351" s="5"/>
      <c r="L351" s="5"/>
      <c r="M351" s="5"/>
      <c r="O351" s="11" t="s">
        <v>13</v>
      </c>
      <c r="P351" s="12" t="s">
        <v>14</v>
      </c>
      <c r="Q351" s="28" t="s">
        <v>248</v>
      </c>
      <c r="R351" s="28"/>
      <c r="S351" s="69"/>
      <c r="T351" s="34">
        <v>0.5</v>
      </c>
      <c r="U351" s="23"/>
      <c r="V351" s="10">
        <f t="shared" si="219"/>
        <v>0</v>
      </c>
      <c r="W351" s="5"/>
      <c r="X351" s="5"/>
      <c r="Y351" s="5"/>
      <c r="Z351" s="5"/>
      <c r="AB351" s="11" t="s">
        <v>13</v>
      </c>
      <c r="AC351" s="12" t="s">
        <v>14</v>
      </c>
      <c r="AD351" s="28" t="s">
        <v>248</v>
      </c>
      <c r="AE351" s="28"/>
      <c r="AF351" s="69"/>
      <c r="AG351" s="34">
        <v>0.5</v>
      </c>
      <c r="AH351" s="23"/>
      <c r="AI351" s="10">
        <f t="shared" si="220"/>
        <v>0</v>
      </c>
      <c r="AJ351" s="5"/>
      <c r="AK351" s="5"/>
      <c r="AL351" s="5"/>
      <c r="AM351" s="5"/>
      <c r="AO351" s="11" t="s">
        <v>13</v>
      </c>
      <c r="AP351" s="12" t="s">
        <v>14</v>
      </c>
      <c r="AQ351" s="28" t="s">
        <v>248</v>
      </c>
      <c r="AR351" s="28"/>
      <c r="AS351" s="69"/>
      <c r="AT351" s="34">
        <v>0.5</v>
      </c>
      <c r="AU351" s="23"/>
      <c r="AV351" s="10">
        <f t="shared" si="221"/>
        <v>0</v>
      </c>
      <c r="AW351" s="5"/>
      <c r="AX351" s="5"/>
      <c r="AY351" s="5"/>
      <c r="AZ351" s="5"/>
    </row>
    <row r="352" spans="1:52" x14ac:dyDescent="0.25">
      <c r="B352" s="11" t="s">
        <v>13</v>
      </c>
      <c r="C352" s="12" t="s">
        <v>14</v>
      </c>
      <c r="D352" s="28" t="s">
        <v>247</v>
      </c>
      <c r="E352" s="28"/>
      <c r="F352" s="28"/>
      <c r="G352" s="34">
        <f>SUM(G349)</f>
        <v>0.80800000000000005</v>
      </c>
      <c r="H352" s="23"/>
      <c r="I352" s="10">
        <f t="shared" si="218"/>
        <v>0</v>
      </c>
      <c r="J352" s="5"/>
      <c r="K352" s="5"/>
      <c r="L352" s="5"/>
      <c r="M352" s="5"/>
      <c r="O352" s="11" t="s">
        <v>13</v>
      </c>
      <c r="P352" s="12" t="s">
        <v>14</v>
      </c>
      <c r="Q352" s="28" t="s">
        <v>247</v>
      </c>
      <c r="R352" s="28"/>
      <c r="S352" s="28"/>
      <c r="T352" s="34">
        <f>SUM(T349)</f>
        <v>0.80800000000000005</v>
      </c>
      <c r="U352" s="23"/>
      <c r="V352" s="10">
        <f t="shared" si="219"/>
        <v>0</v>
      </c>
      <c r="W352" s="5"/>
      <c r="X352" s="5"/>
      <c r="Y352" s="5"/>
      <c r="Z352" s="5"/>
      <c r="AB352" s="11" t="s">
        <v>13</v>
      </c>
      <c r="AC352" s="12" t="s">
        <v>14</v>
      </c>
      <c r="AD352" s="28" t="s">
        <v>247</v>
      </c>
      <c r="AE352" s="28"/>
      <c r="AF352" s="28"/>
      <c r="AG352" s="34">
        <f>SUM(AG349)</f>
        <v>0.80800000000000005</v>
      </c>
      <c r="AH352" s="23"/>
      <c r="AI352" s="10">
        <f t="shared" si="220"/>
        <v>0</v>
      </c>
      <c r="AJ352" s="5"/>
      <c r="AK352" s="5"/>
      <c r="AL352" s="5"/>
      <c r="AM352" s="5"/>
      <c r="AO352" s="11" t="s">
        <v>13</v>
      </c>
      <c r="AP352" s="12" t="s">
        <v>14</v>
      </c>
      <c r="AQ352" s="28" t="s">
        <v>247</v>
      </c>
      <c r="AR352" s="28"/>
      <c r="AS352" s="28"/>
      <c r="AT352" s="34">
        <f>SUM(AT349)</f>
        <v>0.80800000000000005</v>
      </c>
      <c r="AU352" s="23"/>
      <c r="AV352" s="10">
        <f t="shared" si="221"/>
        <v>0</v>
      </c>
      <c r="AW352" s="5"/>
      <c r="AX352" s="5"/>
      <c r="AY352" s="5"/>
      <c r="AZ352" s="5"/>
    </row>
    <row r="353" spans="1:52" x14ac:dyDescent="0.25">
      <c r="B353" s="11" t="s">
        <v>13</v>
      </c>
      <c r="C353" s="12" t="s">
        <v>15</v>
      </c>
      <c r="D353" s="28"/>
      <c r="E353" s="28"/>
      <c r="F353" s="28"/>
      <c r="G353" s="34">
        <v>1</v>
      </c>
      <c r="H353" s="23"/>
      <c r="I353" s="10">
        <f t="shared" si="218"/>
        <v>0</v>
      </c>
      <c r="J353" s="5"/>
      <c r="K353" s="5"/>
      <c r="L353" s="5"/>
      <c r="M353" s="5"/>
      <c r="O353" s="11" t="s">
        <v>13</v>
      </c>
      <c r="P353" s="12" t="s">
        <v>15</v>
      </c>
      <c r="Q353" s="28"/>
      <c r="R353" s="28"/>
      <c r="S353" s="28"/>
      <c r="T353" s="34">
        <v>1</v>
      </c>
      <c r="U353" s="23"/>
      <c r="V353" s="10">
        <f t="shared" si="219"/>
        <v>0</v>
      </c>
      <c r="W353" s="5"/>
      <c r="X353" s="5"/>
      <c r="Y353" s="5"/>
      <c r="Z353" s="5"/>
      <c r="AB353" s="11" t="s">
        <v>13</v>
      </c>
      <c r="AC353" s="12" t="s">
        <v>15</v>
      </c>
      <c r="AD353" s="28"/>
      <c r="AE353" s="28"/>
      <c r="AF353" s="28"/>
      <c r="AG353" s="34">
        <v>1</v>
      </c>
      <c r="AH353" s="23"/>
      <c r="AI353" s="10">
        <f t="shared" si="220"/>
        <v>0</v>
      </c>
      <c r="AJ353" s="5"/>
      <c r="AK353" s="5"/>
      <c r="AL353" s="5"/>
      <c r="AM353" s="5"/>
      <c r="AO353" s="11" t="s">
        <v>13</v>
      </c>
      <c r="AP353" s="12" t="s">
        <v>15</v>
      </c>
      <c r="AQ353" s="28"/>
      <c r="AR353" s="28"/>
      <c r="AS353" s="28"/>
      <c r="AT353" s="34">
        <v>1</v>
      </c>
      <c r="AU353" s="23"/>
      <c r="AV353" s="10">
        <f t="shared" si="221"/>
        <v>0</v>
      </c>
      <c r="AW353" s="5"/>
      <c r="AX353" s="5"/>
      <c r="AY353" s="5"/>
      <c r="AZ353" s="5"/>
    </row>
    <row r="354" spans="1:52" x14ac:dyDescent="0.25">
      <c r="B354" s="11" t="s">
        <v>13</v>
      </c>
      <c r="C354" s="12" t="s">
        <v>15</v>
      </c>
      <c r="D354" s="28"/>
      <c r="E354" s="28"/>
      <c r="F354" s="28"/>
      <c r="G354" s="34"/>
      <c r="H354" s="23"/>
      <c r="I354" s="10">
        <f t="shared" si="218"/>
        <v>0</v>
      </c>
      <c r="J354" s="5"/>
      <c r="K354" s="5"/>
      <c r="L354" s="5"/>
      <c r="M354" s="5"/>
      <c r="O354" s="11" t="s">
        <v>13</v>
      </c>
      <c r="P354" s="12" t="s">
        <v>15</v>
      </c>
      <c r="Q354" s="28"/>
      <c r="R354" s="28"/>
      <c r="S354" s="28"/>
      <c r="T354" s="34"/>
      <c r="U354" s="23"/>
      <c r="V354" s="10">
        <f t="shared" si="219"/>
        <v>0</v>
      </c>
      <c r="W354" s="5"/>
      <c r="X354" s="5"/>
      <c r="Y354" s="5"/>
      <c r="Z354" s="5"/>
      <c r="AB354" s="11" t="s">
        <v>13</v>
      </c>
      <c r="AC354" s="12" t="s">
        <v>15</v>
      </c>
      <c r="AD354" s="28"/>
      <c r="AE354" s="28"/>
      <c r="AF354" s="28"/>
      <c r="AG354" s="34"/>
      <c r="AH354" s="23"/>
      <c r="AI354" s="10">
        <f t="shared" si="220"/>
        <v>0</v>
      </c>
      <c r="AJ354" s="5"/>
      <c r="AK354" s="5"/>
      <c r="AL354" s="5"/>
      <c r="AM354" s="5"/>
      <c r="AO354" s="11" t="s">
        <v>13</v>
      </c>
      <c r="AP354" s="12" t="s">
        <v>15</v>
      </c>
      <c r="AQ354" s="28"/>
      <c r="AR354" s="28"/>
      <c r="AS354" s="28"/>
      <c r="AT354" s="34"/>
      <c r="AU354" s="23"/>
      <c r="AV354" s="10">
        <f t="shared" si="221"/>
        <v>0</v>
      </c>
      <c r="AW354" s="5"/>
      <c r="AX354" s="5"/>
      <c r="AY354" s="5"/>
      <c r="AZ354" s="5"/>
    </row>
    <row r="355" spans="1:52" x14ac:dyDescent="0.25">
      <c r="B355" s="11" t="s">
        <v>13</v>
      </c>
      <c r="C355" s="12" t="s">
        <v>15</v>
      </c>
      <c r="D355" s="28"/>
      <c r="E355" s="28"/>
      <c r="F355" s="28"/>
      <c r="G355" s="34"/>
      <c r="H355" s="23"/>
      <c r="I355" s="10">
        <f t="shared" si="218"/>
        <v>0</v>
      </c>
      <c r="J355" s="5"/>
      <c r="K355" s="5"/>
      <c r="L355" s="5"/>
      <c r="M355" s="5"/>
      <c r="O355" s="11" t="s">
        <v>13</v>
      </c>
      <c r="P355" s="12" t="s">
        <v>15</v>
      </c>
      <c r="Q355" s="28"/>
      <c r="R355" s="28"/>
      <c r="S355" s="28"/>
      <c r="T355" s="34"/>
      <c r="U355" s="23"/>
      <c r="V355" s="10">
        <f t="shared" si="219"/>
        <v>0</v>
      </c>
      <c r="W355" s="5"/>
      <c r="X355" s="5"/>
      <c r="Y355" s="5"/>
      <c r="Z355" s="5"/>
      <c r="AB355" s="11" t="s">
        <v>13</v>
      </c>
      <c r="AC355" s="12" t="s">
        <v>15</v>
      </c>
      <c r="AD355" s="28"/>
      <c r="AE355" s="28"/>
      <c r="AF355" s="28"/>
      <c r="AG355" s="34"/>
      <c r="AH355" s="23"/>
      <c r="AI355" s="10">
        <f t="shared" si="220"/>
        <v>0</v>
      </c>
      <c r="AJ355" s="5"/>
      <c r="AK355" s="5"/>
      <c r="AL355" s="5"/>
      <c r="AM355" s="5"/>
      <c r="AO355" s="11" t="s">
        <v>13</v>
      </c>
      <c r="AP355" s="12" t="s">
        <v>15</v>
      </c>
      <c r="AQ355" s="28"/>
      <c r="AR355" s="28"/>
      <c r="AS355" s="28"/>
      <c r="AT355" s="34"/>
      <c r="AU355" s="23"/>
      <c r="AV355" s="10">
        <f t="shared" si="221"/>
        <v>0</v>
      </c>
      <c r="AW355" s="5"/>
      <c r="AX355" s="5"/>
      <c r="AY355" s="5"/>
      <c r="AZ355" s="5"/>
    </row>
    <row r="356" spans="1:52" x14ac:dyDescent="0.25">
      <c r="B356" s="11" t="s">
        <v>13</v>
      </c>
      <c r="C356" s="12" t="s">
        <v>16</v>
      </c>
      <c r="D356" s="28"/>
      <c r="E356" s="28"/>
      <c r="F356" s="28"/>
      <c r="G356" s="34">
        <v>3</v>
      </c>
      <c r="H356" s="23"/>
      <c r="I356" s="10">
        <f t="shared" si="218"/>
        <v>0</v>
      </c>
      <c r="J356" s="5"/>
      <c r="K356" s="5"/>
      <c r="L356" s="5"/>
      <c r="M356" s="5"/>
      <c r="O356" s="11" t="s">
        <v>13</v>
      </c>
      <c r="P356" s="12" t="s">
        <v>16</v>
      </c>
      <c r="Q356" s="28"/>
      <c r="R356" s="28"/>
      <c r="S356" s="28"/>
      <c r="T356" s="34">
        <v>3</v>
      </c>
      <c r="U356" s="23"/>
      <c r="V356" s="10">
        <f t="shared" si="219"/>
        <v>0</v>
      </c>
      <c r="W356" s="5"/>
      <c r="X356" s="5"/>
      <c r="Y356" s="5"/>
      <c r="Z356" s="5"/>
      <c r="AB356" s="11" t="s">
        <v>13</v>
      </c>
      <c r="AC356" s="12" t="s">
        <v>16</v>
      </c>
      <c r="AD356" s="28"/>
      <c r="AE356" s="28"/>
      <c r="AF356" s="28"/>
      <c r="AG356" s="34">
        <v>3</v>
      </c>
      <c r="AH356" s="23"/>
      <c r="AI356" s="10">
        <f t="shared" si="220"/>
        <v>0</v>
      </c>
      <c r="AJ356" s="5"/>
      <c r="AK356" s="5"/>
      <c r="AL356" s="5"/>
      <c r="AM356" s="5"/>
      <c r="AO356" s="11" t="s">
        <v>13</v>
      </c>
      <c r="AP356" s="12" t="s">
        <v>16</v>
      </c>
      <c r="AQ356" s="28"/>
      <c r="AR356" s="28"/>
      <c r="AS356" s="28"/>
      <c r="AT356" s="34">
        <v>3</v>
      </c>
      <c r="AU356" s="23"/>
      <c r="AV356" s="10">
        <f t="shared" si="221"/>
        <v>0</v>
      </c>
      <c r="AW356" s="5"/>
      <c r="AX356" s="5"/>
      <c r="AY356" s="5"/>
      <c r="AZ356" s="5"/>
    </row>
    <row r="357" spans="1:52" x14ac:dyDescent="0.25">
      <c r="B357" s="11" t="s">
        <v>13</v>
      </c>
      <c r="C357" s="12" t="s">
        <v>16</v>
      </c>
      <c r="D357" s="28"/>
      <c r="E357" s="28"/>
      <c r="F357" s="28"/>
      <c r="G357" s="34"/>
      <c r="H357" s="23"/>
      <c r="I357" s="10">
        <f t="shared" si="218"/>
        <v>0</v>
      </c>
      <c r="J357" s="5"/>
      <c r="K357" s="5"/>
      <c r="L357" s="5"/>
      <c r="M357" s="5"/>
      <c r="O357" s="11" t="s">
        <v>13</v>
      </c>
      <c r="P357" s="12" t="s">
        <v>16</v>
      </c>
      <c r="Q357" s="28"/>
      <c r="R357" s="28"/>
      <c r="S357" s="28"/>
      <c r="T357" s="34"/>
      <c r="U357" s="23"/>
      <c r="V357" s="10">
        <f t="shared" si="219"/>
        <v>0</v>
      </c>
      <c r="W357" s="5"/>
      <c r="X357" s="5"/>
      <c r="Y357" s="5"/>
      <c r="Z357" s="5"/>
      <c r="AB357" s="11" t="s">
        <v>13</v>
      </c>
      <c r="AC357" s="12" t="s">
        <v>16</v>
      </c>
      <c r="AD357" s="28"/>
      <c r="AE357" s="28"/>
      <c r="AF357" s="28"/>
      <c r="AG357" s="171">
        <f>SUM(AG356)/10</f>
        <v>0.3</v>
      </c>
      <c r="AH357" s="23"/>
      <c r="AI357" s="10">
        <f t="shared" si="220"/>
        <v>0</v>
      </c>
      <c r="AJ357" s="5"/>
      <c r="AK357" s="5"/>
      <c r="AL357" s="5"/>
      <c r="AM357" s="5"/>
      <c r="AO357" s="11" t="s">
        <v>13</v>
      </c>
      <c r="AP357" s="12" t="s">
        <v>16</v>
      </c>
      <c r="AQ357" s="28"/>
      <c r="AR357" s="28"/>
      <c r="AS357" s="28"/>
      <c r="AT357" s="171">
        <f>SUM(AT356)/7</f>
        <v>0.42857142857142855</v>
      </c>
      <c r="AU357" s="23"/>
      <c r="AV357" s="10">
        <f t="shared" si="221"/>
        <v>0</v>
      </c>
      <c r="AW357" s="5"/>
      <c r="AX357" s="5"/>
      <c r="AY357" s="5"/>
      <c r="AZ357" s="5"/>
    </row>
    <row r="358" spans="1:52" x14ac:dyDescent="0.25">
      <c r="B358" s="11" t="s">
        <v>21</v>
      </c>
      <c r="C358" s="12" t="s">
        <v>14</v>
      </c>
      <c r="D358" s="28"/>
      <c r="E358" s="28"/>
      <c r="F358" s="28"/>
      <c r="G358" s="22">
        <f>SUM(G349:G352)</f>
        <v>2.6160000000000001</v>
      </c>
      <c r="H358" s="15">
        <v>37.42</v>
      </c>
      <c r="I358" s="10">
        <f t="shared" si="218"/>
        <v>97.890720000000002</v>
      </c>
      <c r="J358" s="5"/>
      <c r="K358" s="5">
        <f>SUM(G358)*I342</f>
        <v>2.6160000000000001</v>
      </c>
      <c r="L358" s="5"/>
      <c r="M358" s="5"/>
      <c r="O358" s="11" t="s">
        <v>21</v>
      </c>
      <c r="P358" s="12" t="s">
        <v>14</v>
      </c>
      <c r="Q358" s="28"/>
      <c r="R358" s="28"/>
      <c r="S358" s="28"/>
      <c r="T358" s="22">
        <f>SUM(T349:T352)</f>
        <v>2.6160000000000001</v>
      </c>
      <c r="U358" s="15">
        <v>37.42</v>
      </c>
      <c r="V358" s="10">
        <f t="shared" si="219"/>
        <v>97.890720000000002</v>
      </c>
      <c r="W358" s="5"/>
      <c r="X358" s="5">
        <f>SUM(T358)*V342</f>
        <v>2.6160000000000001</v>
      </c>
      <c r="Y358" s="5"/>
      <c r="Z358" s="5"/>
      <c r="AB358" s="11" t="s">
        <v>21</v>
      </c>
      <c r="AC358" s="12" t="s">
        <v>14</v>
      </c>
      <c r="AD358" s="28"/>
      <c r="AE358" s="28"/>
      <c r="AF358" s="28"/>
      <c r="AG358" s="22">
        <f>SUM(AG349:AG352)</f>
        <v>2.6160000000000001</v>
      </c>
      <c r="AH358" s="15">
        <v>37.42</v>
      </c>
      <c r="AI358" s="10">
        <f t="shared" si="220"/>
        <v>97.890720000000002</v>
      </c>
      <c r="AJ358" s="5"/>
      <c r="AK358" s="5">
        <f>SUM(AG358)*AI342</f>
        <v>2.6160000000000001</v>
      </c>
      <c r="AL358" s="5"/>
      <c r="AM358" s="5"/>
      <c r="AO358" s="11" t="s">
        <v>21</v>
      </c>
      <c r="AP358" s="12" t="s">
        <v>14</v>
      </c>
      <c r="AQ358" s="28"/>
      <c r="AR358" s="28"/>
      <c r="AS358" s="28"/>
      <c r="AT358" s="22">
        <f>SUM(AT349:AT352)</f>
        <v>2.6160000000000001</v>
      </c>
      <c r="AU358" s="15">
        <v>37.42</v>
      </c>
      <c r="AV358" s="10">
        <f t="shared" si="221"/>
        <v>97.890720000000002</v>
      </c>
      <c r="AW358" s="5"/>
      <c r="AX358" s="5">
        <f>SUM(AT358)*AV342</f>
        <v>2.6160000000000001</v>
      </c>
      <c r="AY358" s="5"/>
      <c r="AZ358" s="5"/>
    </row>
    <row r="359" spans="1:52" x14ac:dyDescent="0.25">
      <c r="B359" s="11" t="s">
        <v>21</v>
      </c>
      <c r="C359" s="12" t="s">
        <v>15</v>
      </c>
      <c r="D359" s="28"/>
      <c r="E359" s="28"/>
      <c r="F359" s="28"/>
      <c r="G359" s="22">
        <f>SUM(G353:G355)</f>
        <v>1</v>
      </c>
      <c r="H359" s="15">
        <v>37.42</v>
      </c>
      <c r="I359" s="10">
        <f t="shared" si="218"/>
        <v>37.42</v>
      </c>
      <c r="J359" s="5"/>
      <c r="K359" s="5"/>
      <c r="L359" s="5">
        <f>SUM(G359)*I342</f>
        <v>1</v>
      </c>
      <c r="M359" s="5"/>
      <c r="O359" s="11" t="s">
        <v>21</v>
      </c>
      <c r="P359" s="12" t="s">
        <v>15</v>
      </c>
      <c r="Q359" s="28"/>
      <c r="R359" s="28"/>
      <c r="S359" s="28"/>
      <c r="T359" s="22">
        <f>SUM(T353:T355)</f>
        <v>1</v>
      </c>
      <c r="U359" s="15">
        <v>37.42</v>
      </c>
      <c r="V359" s="10">
        <f t="shared" si="219"/>
        <v>37.42</v>
      </c>
      <c r="W359" s="5"/>
      <c r="X359" s="5"/>
      <c r="Y359" s="5">
        <f>SUM(T359)*V342</f>
        <v>1</v>
      </c>
      <c r="Z359" s="5"/>
      <c r="AB359" s="11" t="s">
        <v>21</v>
      </c>
      <c r="AC359" s="12" t="s">
        <v>15</v>
      </c>
      <c r="AD359" s="28"/>
      <c r="AE359" s="28"/>
      <c r="AF359" s="28"/>
      <c r="AG359" s="22">
        <f>SUM(AG353:AG355)</f>
        <v>1</v>
      </c>
      <c r="AH359" s="15">
        <v>37.42</v>
      </c>
      <c r="AI359" s="10">
        <f t="shared" si="220"/>
        <v>37.42</v>
      </c>
      <c r="AJ359" s="5"/>
      <c r="AK359" s="5"/>
      <c r="AL359" s="5">
        <f>SUM(AG359)*AI342</f>
        <v>1</v>
      </c>
      <c r="AM359" s="5"/>
      <c r="AO359" s="11" t="s">
        <v>21</v>
      </c>
      <c r="AP359" s="12" t="s">
        <v>15</v>
      </c>
      <c r="AQ359" s="28"/>
      <c r="AR359" s="28"/>
      <c r="AS359" s="28"/>
      <c r="AT359" s="22">
        <f>SUM(AT353:AT355)</f>
        <v>1</v>
      </c>
      <c r="AU359" s="15">
        <v>37.42</v>
      </c>
      <c r="AV359" s="10">
        <f t="shared" si="221"/>
        <v>37.42</v>
      </c>
      <c r="AW359" s="5"/>
      <c r="AX359" s="5"/>
      <c r="AY359" s="5">
        <f>SUM(AT359)*AV342</f>
        <v>1</v>
      </c>
      <c r="AZ359" s="5"/>
    </row>
    <row r="360" spans="1:52" x14ac:dyDescent="0.25">
      <c r="B360" s="11" t="s">
        <v>21</v>
      </c>
      <c r="C360" s="12" t="s">
        <v>16</v>
      </c>
      <c r="D360" s="28"/>
      <c r="E360" s="28"/>
      <c r="F360" s="28"/>
      <c r="G360" s="22">
        <f>SUM(G356:G357)</f>
        <v>3</v>
      </c>
      <c r="H360" s="15">
        <v>37.42</v>
      </c>
      <c r="I360" s="10">
        <f t="shared" si="218"/>
        <v>112.26</v>
      </c>
      <c r="J360" s="5"/>
      <c r="K360" s="5"/>
      <c r="L360" s="5"/>
      <c r="M360" s="5">
        <f>SUM(G360)*I342</f>
        <v>3</v>
      </c>
      <c r="O360" s="11" t="s">
        <v>21</v>
      </c>
      <c r="P360" s="12" t="s">
        <v>16</v>
      </c>
      <c r="Q360" s="28"/>
      <c r="R360" s="28"/>
      <c r="S360" s="28"/>
      <c r="T360" s="22">
        <f>SUM(T356:T357)</f>
        <v>3</v>
      </c>
      <c r="U360" s="15">
        <v>37.42</v>
      </c>
      <c r="V360" s="10">
        <f t="shared" si="219"/>
        <v>112.26</v>
      </c>
      <c r="W360" s="5"/>
      <c r="X360" s="5"/>
      <c r="Y360" s="5"/>
      <c r="Z360" s="5">
        <f>SUM(T360)*V342</f>
        <v>3</v>
      </c>
      <c r="AB360" s="11" t="s">
        <v>21</v>
      </c>
      <c r="AC360" s="12" t="s">
        <v>16</v>
      </c>
      <c r="AD360" s="28"/>
      <c r="AE360" s="28"/>
      <c r="AF360" s="28"/>
      <c r="AG360" s="22">
        <f>SUM(AG356:AG357)</f>
        <v>3.3</v>
      </c>
      <c r="AH360" s="15">
        <v>37.42</v>
      </c>
      <c r="AI360" s="10">
        <f t="shared" si="220"/>
        <v>123.486</v>
      </c>
      <c r="AJ360" s="5"/>
      <c r="AK360" s="5"/>
      <c r="AL360" s="5"/>
      <c r="AM360" s="5">
        <f>SUM(AG360)*AI342</f>
        <v>3.3</v>
      </c>
      <c r="AO360" s="11" t="s">
        <v>21</v>
      </c>
      <c r="AP360" s="12" t="s">
        <v>16</v>
      </c>
      <c r="AQ360" s="28"/>
      <c r="AR360" s="28"/>
      <c r="AS360" s="28"/>
      <c r="AT360" s="22">
        <f>SUM(AT356:AT357)</f>
        <v>3.4285714285714284</v>
      </c>
      <c r="AU360" s="15">
        <v>37.42</v>
      </c>
      <c r="AV360" s="10">
        <f t="shared" si="221"/>
        <v>128.29714285714286</v>
      </c>
      <c r="AW360" s="5"/>
      <c r="AX360" s="5"/>
      <c r="AY360" s="5"/>
      <c r="AZ360" s="5">
        <f>SUM(AT360)*AV342</f>
        <v>3.4285714285714284</v>
      </c>
    </row>
    <row r="361" spans="1:52" x14ac:dyDescent="0.25">
      <c r="B361" s="11" t="s">
        <v>13</v>
      </c>
      <c r="C361" s="12" t="s">
        <v>17</v>
      </c>
      <c r="D361" s="28"/>
      <c r="E361" s="28"/>
      <c r="F361" s="28"/>
      <c r="G361" s="34">
        <v>0.25</v>
      </c>
      <c r="H361" s="15">
        <v>37.42</v>
      </c>
      <c r="I361" s="10">
        <f t="shared" si="218"/>
        <v>9.3550000000000004</v>
      </c>
      <c r="J361" s="5"/>
      <c r="K361" s="5"/>
      <c r="L361" s="5">
        <f>SUM(G361)*I342</f>
        <v>0.25</v>
      </c>
      <c r="M361" s="5"/>
      <c r="O361" s="11" t="s">
        <v>13</v>
      </c>
      <c r="P361" s="12" t="s">
        <v>17</v>
      </c>
      <c r="Q361" s="28"/>
      <c r="R361" s="28"/>
      <c r="S361" s="28"/>
      <c r="T361" s="34">
        <v>0.25</v>
      </c>
      <c r="U361" s="15">
        <v>37.42</v>
      </c>
      <c r="V361" s="10">
        <f t="shared" si="219"/>
        <v>9.3550000000000004</v>
      </c>
      <c r="W361" s="5"/>
      <c r="X361" s="5"/>
      <c r="Y361" s="5">
        <f>SUM(T361)*V342</f>
        <v>0.25</v>
      </c>
      <c r="Z361" s="5"/>
      <c r="AB361" s="11" t="s">
        <v>13</v>
      </c>
      <c r="AC361" s="12" t="s">
        <v>17</v>
      </c>
      <c r="AD361" s="28"/>
      <c r="AE361" s="28"/>
      <c r="AF361" s="28"/>
      <c r="AG361" s="34">
        <v>0.25</v>
      </c>
      <c r="AH361" s="15">
        <v>37.42</v>
      </c>
      <c r="AI361" s="10">
        <f t="shared" si="220"/>
        <v>9.3550000000000004</v>
      </c>
      <c r="AJ361" s="5"/>
      <c r="AK361" s="5"/>
      <c r="AL361" s="5">
        <f>SUM(AG361)*AI342</f>
        <v>0.25</v>
      </c>
      <c r="AM361" s="5"/>
      <c r="AO361" s="11" t="s">
        <v>13</v>
      </c>
      <c r="AP361" s="12" t="s">
        <v>17</v>
      </c>
      <c r="AQ361" s="28"/>
      <c r="AR361" s="28"/>
      <c r="AS361" s="28"/>
      <c r="AT361" s="34">
        <v>0.25</v>
      </c>
      <c r="AU361" s="15">
        <v>37.42</v>
      </c>
      <c r="AV361" s="10">
        <f t="shared" si="221"/>
        <v>9.3550000000000004</v>
      </c>
      <c r="AW361" s="5"/>
      <c r="AX361" s="5"/>
      <c r="AY361" s="5">
        <f>SUM(AT361)*AV342</f>
        <v>0.25</v>
      </c>
      <c r="AZ361" s="5"/>
    </row>
    <row r="362" spans="1:52" x14ac:dyDescent="0.25">
      <c r="B362" s="11" t="s">
        <v>12</v>
      </c>
      <c r="C362" s="12"/>
      <c r="D362" s="28"/>
      <c r="E362" s="28"/>
      <c r="F362" s="28"/>
      <c r="G362" s="10"/>
      <c r="H362" s="15">
        <v>37.42</v>
      </c>
      <c r="I362" s="10">
        <f t="shared" si="218"/>
        <v>0</v>
      </c>
      <c r="J362" s="5"/>
      <c r="K362" s="5"/>
      <c r="L362" s="5"/>
      <c r="M362" s="5"/>
      <c r="O362" s="11" t="s">
        <v>12</v>
      </c>
      <c r="P362" s="12"/>
      <c r="Q362" s="28"/>
      <c r="R362" s="28"/>
      <c r="S362" s="28"/>
      <c r="T362" s="10"/>
      <c r="U362" s="15">
        <v>37.42</v>
      </c>
      <c r="V362" s="10">
        <f t="shared" si="219"/>
        <v>0</v>
      </c>
      <c r="W362" s="5"/>
      <c r="X362" s="5"/>
      <c r="Y362" s="5"/>
      <c r="Z362" s="5"/>
      <c r="AB362" s="11" t="s">
        <v>12</v>
      </c>
      <c r="AC362" s="12"/>
      <c r="AD362" s="28"/>
      <c r="AE362" s="28"/>
      <c r="AF362" s="28"/>
      <c r="AG362" s="10"/>
      <c r="AH362" s="15">
        <v>37.42</v>
      </c>
      <c r="AI362" s="10">
        <f t="shared" si="220"/>
        <v>0</v>
      </c>
      <c r="AJ362" s="5"/>
      <c r="AK362" s="5"/>
      <c r="AL362" s="5"/>
      <c r="AM362" s="5"/>
      <c r="AO362" s="11" t="s">
        <v>12</v>
      </c>
      <c r="AP362" s="12"/>
      <c r="AQ362" s="28"/>
      <c r="AR362" s="28"/>
      <c r="AS362" s="28"/>
      <c r="AT362" s="10"/>
      <c r="AU362" s="15">
        <v>37.42</v>
      </c>
      <c r="AV362" s="10">
        <f t="shared" si="221"/>
        <v>0</v>
      </c>
      <c r="AW362" s="5"/>
      <c r="AX362" s="5"/>
      <c r="AY362" s="5"/>
      <c r="AZ362" s="5"/>
    </row>
    <row r="363" spans="1:52" x14ac:dyDescent="0.25">
      <c r="B363" s="11" t="s">
        <v>11</v>
      </c>
      <c r="C363" s="12"/>
      <c r="D363" s="28"/>
      <c r="E363" s="28"/>
      <c r="F363" s="28"/>
      <c r="G363" s="10">
        <v>1</v>
      </c>
      <c r="H363" s="15">
        <f>SUM(I344:I362)*0.01</f>
        <v>5.618512700000001</v>
      </c>
      <c r="I363" s="10">
        <f>SUM(G363*H363)</f>
        <v>5.618512700000001</v>
      </c>
      <c r="J363" s="5"/>
      <c r="K363" s="5"/>
      <c r="L363" s="5"/>
      <c r="M363" s="5"/>
      <c r="O363" s="11" t="s">
        <v>11</v>
      </c>
      <c r="P363" s="12"/>
      <c r="Q363" s="28"/>
      <c r="R363" s="28"/>
      <c r="S363" s="28"/>
      <c r="T363" s="10">
        <v>1</v>
      </c>
      <c r="U363" s="15">
        <f>SUM(V344:V362)*0.01</f>
        <v>4.9935570199999999</v>
      </c>
      <c r="V363" s="10">
        <f>SUM(T363*U363)</f>
        <v>4.9935570199999999</v>
      </c>
      <c r="W363" s="5"/>
      <c r="X363" s="5"/>
      <c r="Y363" s="5"/>
      <c r="Z363" s="5"/>
      <c r="AB363" s="11" t="s">
        <v>11</v>
      </c>
      <c r="AC363" s="12"/>
      <c r="AD363" s="28"/>
      <c r="AE363" s="28"/>
      <c r="AF363" s="28"/>
      <c r="AG363" s="10">
        <v>1</v>
      </c>
      <c r="AH363" s="15">
        <f>SUM(AI344:AI362)*0.01</f>
        <v>5.2014438199999997</v>
      </c>
      <c r="AI363" s="10">
        <f>SUM(AG363*AH363)</f>
        <v>5.2014438199999997</v>
      </c>
      <c r="AJ363" s="5"/>
      <c r="AK363" s="5"/>
      <c r="AL363" s="5"/>
      <c r="AM363" s="5"/>
      <c r="AO363" s="11" t="s">
        <v>11</v>
      </c>
      <c r="AP363" s="12"/>
      <c r="AQ363" s="28"/>
      <c r="AR363" s="28"/>
      <c r="AS363" s="28"/>
      <c r="AT363" s="10">
        <v>1</v>
      </c>
      <c r="AU363" s="15">
        <f>SUM(AV344:AV362)*0.01</f>
        <v>4.7059823385714292</v>
      </c>
      <c r="AV363" s="10">
        <f>SUM(AT363*AU363)</f>
        <v>4.7059823385714292</v>
      </c>
      <c r="AW363" s="5"/>
      <c r="AX363" s="5"/>
      <c r="AY363" s="5"/>
      <c r="AZ363" s="5"/>
    </row>
    <row r="364" spans="1:52" s="2" customFormat="1" x14ac:dyDescent="0.25">
      <c r="B364" s="8" t="s">
        <v>10</v>
      </c>
      <c r="D364" s="27"/>
      <c r="E364" s="27"/>
      <c r="F364" s="27"/>
      <c r="G364" s="6">
        <f>SUM(G358:G361)</f>
        <v>6.8659999999999997</v>
      </c>
      <c r="H364" s="14"/>
      <c r="I364" s="6">
        <f>SUM(I344:I363)</f>
        <v>567.46978270000011</v>
      </c>
      <c r="J364" s="6">
        <f>SUM(I364)*I342</f>
        <v>567.46978270000011</v>
      </c>
      <c r="K364" s="6">
        <f>SUM(K358:K363)</f>
        <v>2.6160000000000001</v>
      </c>
      <c r="L364" s="6">
        <f>SUM(L358:L363)</f>
        <v>1.25</v>
      </c>
      <c r="M364" s="6">
        <f>SUM(M358:M363)</f>
        <v>3</v>
      </c>
      <c r="O364" s="8" t="s">
        <v>10</v>
      </c>
      <c r="Q364" s="27"/>
      <c r="R364" s="27"/>
      <c r="S364" s="27"/>
      <c r="T364" s="6">
        <f>SUM(T358:T361)</f>
        <v>6.8659999999999997</v>
      </c>
      <c r="U364" s="14"/>
      <c r="V364" s="6">
        <f>SUM(V344:V363)</f>
        <v>504.34925902000003</v>
      </c>
      <c r="W364" s="6">
        <f>SUM(V364)*V342</f>
        <v>504.34925902000003</v>
      </c>
      <c r="X364" s="6"/>
      <c r="Y364" s="6"/>
      <c r="Z364" s="6"/>
      <c r="AB364" s="8" t="s">
        <v>10</v>
      </c>
      <c r="AD364" s="27"/>
      <c r="AE364" s="27"/>
      <c r="AF364" s="27"/>
      <c r="AG364" s="6">
        <f>SUM(AG358:AG361)</f>
        <v>7.1660000000000004</v>
      </c>
      <c r="AH364" s="14"/>
      <c r="AI364" s="6">
        <f>SUM(AI344:AI363)</f>
        <v>525.34582581999996</v>
      </c>
      <c r="AJ364" s="6">
        <f>SUM(AI364)*AI342</f>
        <v>525.34582581999996</v>
      </c>
      <c r="AK364" s="6"/>
      <c r="AL364" s="6"/>
      <c r="AM364" s="6"/>
      <c r="AO364" s="8" t="s">
        <v>10</v>
      </c>
      <c r="AQ364" s="27"/>
      <c r="AR364" s="27"/>
      <c r="AS364" s="27"/>
      <c r="AT364" s="6">
        <f>SUM(AT358:AT361)</f>
        <v>7.2945714285714285</v>
      </c>
      <c r="AU364" s="14"/>
      <c r="AV364" s="6">
        <f>SUM(AV344:AV363)</f>
        <v>475.30421619571428</v>
      </c>
      <c r="AW364" s="6">
        <f>SUM(AV364)*AV342</f>
        <v>475.30421619571428</v>
      </c>
      <c r="AX364" s="6"/>
      <c r="AY364" s="6"/>
      <c r="AZ364" s="6"/>
    </row>
    <row r="365" spans="1:52" ht="15.6" x14ac:dyDescent="0.3">
      <c r="A365" s="3" t="s">
        <v>9</v>
      </c>
      <c r="B365" s="86" t="s">
        <v>362</v>
      </c>
      <c r="C365" s="12" t="s">
        <v>244</v>
      </c>
      <c r="D365" s="26">
        <v>0.95</v>
      </c>
      <c r="E365" s="26">
        <v>2.2999999999999998</v>
      </c>
      <c r="F365" s="68">
        <v>0.125</v>
      </c>
      <c r="G365" s="5"/>
      <c r="H365" s="13" t="s">
        <v>22</v>
      </c>
      <c r="I365" s="24">
        <v>1</v>
      </c>
      <c r="J365" s="5"/>
      <c r="K365" s="5"/>
      <c r="L365" s="5"/>
      <c r="M365" s="5"/>
      <c r="N365" s="3" t="s">
        <v>9</v>
      </c>
      <c r="O365" s="86" t="s">
        <v>362</v>
      </c>
      <c r="P365" s="12" t="s">
        <v>244</v>
      </c>
      <c r="Q365" s="26">
        <v>0.95</v>
      </c>
      <c r="R365" s="26">
        <v>2.2999999999999998</v>
      </c>
      <c r="S365" s="68">
        <v>0.125</v>
      </c>
      <c r="T365" s="5"/>
      <c r="U365" s="13" t="s">
        <v>22</v>
      </c>
      <c r="V365" s="24">
        <v>1</v>
      </c>
      <c r="W365" s="5"/>
      <c r="X365" s="5"/>
      <c r="Y365" s="5"/>
      <c r="Z365" s="5"/>
      <c r="AA365" s="3" t="s">
        <v>9</v>
      </c>
      <c r="AB365" s="86" t="s">
        <v>362</v>
      </c>
      <c r="AC365" s="12" t="s">
        <v>244</v>
      </c>
      <c r="AD365" s="26">
        <v>0.95</v>
      </c>
      <c r="AE365" s="26">
        <v>2.2999999999999998</v>
      </c>
      <c r="AF365" s="68">
        <v>0.125</v>
      </c>
      <c r="AG365" s="5"/>
      <c r="AH365" s="13" t="s">
        <v>22</v>
      </c>
      <c r="AI365" s="24">
        <v>1</v>
      </c>
      <c r="AJ365" s="5"/>
      <c r="AK365" s="5"/>
      <c r="AL365" s="5"/>
      <c r="AM365" s="5"/>
      <c r="AN365" s="3" t="s">
        <v>9</v>
      </c>
      <c r="AO365" s="86" t="s">
        <v>362</v>
      </c>
      <c r="AP365" s="12" t="s">
        <v>244</v>
      </c>
      <c r="AQ365" s="26">
        <v>0.95</v>
      </c>
      <c r="AR365" s="26">
        <v>2.2999999999999998</v>
      </c>
      <c r="AS365" s="68">
        <v>0.125</v>
      </c>
      <c r="AT365" s="5"/>
      <c r="AU365" s="13" t="s">
        <v>22</v>
      </c>
      <c r="AV365" s="24">
        <v>1</v>
      </c>
      <c r="AW365" s="5"/>
      <c r="AX365" s="5"/>
      <c r="AY365" s="5"/>
      <c r="AZ365" s="5"/>
    </row>
    <row r="366" spans="1:52" s="2" customFormat="1" x14ac:dyDescent="0.25">
      <c r="A366" s="66"/>
      <c r="B366" s="8" t="s">
        <v>3</v>
      </c>
      <c r="C366" s="2" t="s">
        <v>4</v>
      </c>
      <c r="D366" s="27" t="s">
        <v>5</v>
      </c>
      <c r="E366" s="27" t="s">
        <v>5</v>
      </c>
      <c r="F366" s="27" t="s">
        <v>23</v>
      </c>
      <c r="G366" s="6" t="s">
        <v>6</v>
      </c>
      <c r="H366" s="14" t="s">
        <v>7</v>
      </c>
      <c r="I366" s="6" t="s">
        <v>8</v>
      </c>
      <c r="J366" s="6"/>
      <c r="K366" s="6" t="s">
        <v>18</v>
      </c>
      <c r="L366" s="6" t="s">
        <v>19</v>
      </c>
      <c r="M366" s="6" t="s">
        <v>20</v>
      </c>
      <c r="N366" s="66"/>
      <c r="O366" s="8" t="s">
        <v>3</v>
      </c>
      <c r="P366" s="2" t="s">
        <v>4</v>
      </c>
      <c r="Q366" s="27" t="s">
        <v>5</v>
      </c>
      <c r="R366" s="27" t="s">
        <v>5</v>
      </c>
      <c r="S366" s="27" t="s">
        <v>23</v>
      </c>
      <c r="T366" s="6" t="s">
        <v>6</v>
      </c>
      <c r="U366" s="14" t="s">
        <v>7</v>
      </c>
      <c r="V366" s="6" t="s">
        <v>8</v>
      </c>
      <c r="W366" s="6"/>
      <c r="X366" s="6" t="s">
        <v>18</v>
      </c>
      <c r="Y366" s="6" t="s">
        <v>19</v>
      </c>
      <c r="Z366" s="6" t="s">
        <v>20</v>
      </c>
      <c r="AA366" s="66"/>
      <c r="AB366" s="8" t="s">
        <v>3</v>
      </c>
      <c r="AC366" s="2" t="s">
        <v>4</v>
      </c>
      <c r="AD366" s="27" t="s">
        <v>5</v>
      </c>
      <c r="AE366" s="27" t="s">
        <v>5</v>
      </c>
      <c r="AF366" s="27" t="s">
        <v>23</v>
      </c>
      <c r="AG366" s="6" t="s">
        <v>6</v>
      </c>
      <c r="AH366" s="14" t="s">
        <v>7</v>
      </c>
      <c r="AI366" s="6" t="s">
        <v>8</v>
      </c>
      <c r="AJ366" s="6"/>
      <c r="AK366" s="6" t="s">
        <v>18</v>
      </c>
      <c r="AL366" s="6" t="s">
        <v>19</v>
      </c>
      <c r="AM366" s="6" t="s">
        <v>20</v>
      </c>
      <c r="AN366" s="66"/>
      <c r="AO366" s="8" t="s">
        <v>3</v>
      </c>
      <c r="AP366" s="2" t="s">
        <v>4</v>
      </c>
      <c r="AQ366" s="27" t="s">
        <v>5</v>
      </c>
      <c r="AR366" s="27" t="s">
        <v>5</v>
      </c>
      <c r="AS366" s="27" t="s">
        <v>23</v>
      </c>
      <c r="AT366" s="6" t="s">
        <v>6</v>
      </c>
      <c r="AU366" s="14" t="s">
        <v>7</v>
      </c>
      <c r="AV366" s="6" t="s">
        <v>8</v>
      </c>
      <c r="AW366" s="6"/>
      <c r="AX366" s="6" t="s">
        <v>18</v>
      </c>
      <c r="AY366" s="6" t="s">
        <v>19</v>
      </c>
      <c r="AZ366" s="6" t="s">
        <v>20</v>
      </c>
    </row>
    <row r="367" spans="1:52" x14ac:dyDescent="0.25">
      <c r="A367" s="30" t="s">
        <v>24</v>
      </c>
      <c r="B367" s="11" t="s">
        <v>63</v>
      </c>
      <c r="C367" s="12" t="s">
        <v>246</v>
      </c>
      <c r="D367" s="28">
        <v>0.15</v>
      </c>
      <c r="E367" s="28">
        <v>0.05</v>
      </c>
      <c r="F367" s="28">
        <f t="shared" ref="F367:F369" si="222">SUM(D367*E367)</f>
        <v>7.4999999999999997E-3</v>
      </c>
      <c r="G367" s="10">
        <f>SUM(D365+E365+E365+0.4)</f>
        <v>5.95</v>
      </c>
      <c r="H367" s="15">
        <v>5398</v>
      </c>
      <c r="I367" s="10">
        <f t="shared" ref="I367:I369" si="223">SUM(F367*G367)*H367</f>
        <v>240.88575</v>
      </c>
      <c r="J367" s="5"/>
      <c r="K367" s="5"/>
      <c r="L367" s="5"/>
      <c r="M367" s="5"/>
      <c r="N367" s="30" t="s">
        <v>24</v>
      </c>
      <c r="O367" s="11" t="s">
        <v>63</v>
      </c>
      <c r="P367" s="12" t="s">
        <v>246</v>
      </c>
      <c r="Q367" s="28">
        <v>0.15</v>
      </c>
      <c r="R367" s="235">
        <v>3.7999999999999999E-2</v>
      </c>
      <c r="S367" s="28">
        <f t="shared" ref="S367" si="224">SUM(Q367*R367)</f>
        <v>5.6999999999999993E-3</v>
      </c>
      <c r="T367" s="10">
        <f>SUM(Q365+R365+R365+0.4)</f>
        <v>5.95</v>
      </c>
      <c r="U367" s="236">
        <v>5306</v>
      </c>
      <c r="V367" s="10">
        <f t="shared" ref="V367:V369" si="225">SUM(S367*T367)*U367</f>
        <v>179.95298999999997</v>
      </c>
      <c r="W367" s="5"/>
      <c r="X367" s="5"/>
      <c r="Y367" s="5"/>
      <c r="Z367" s="5"/>
      <c r="AA367" s="30" t="s">
        <v>24</v>
      </c>
      <c r="AB367" s="11" t="s">
        <v>63</v>
      </c>
      <c r="AC367" s="12" t="s">
        <v>246</v>
      </c>
      <c r="AD367" s="28">
        <v>0.15</v>
      </c>
      <c r="AE367" s="235">
        <v>3.7999999999999999E-2</v>
      </c>
      <c r="AF367" s="28">
        <f t="shared" ref="AF367:AF369" si="226">SUM(AD367*AE367)</f>
        <v>5.6999999999999993E-3</v>
      </c>
      <c r="AG367" s="10">
        <f>SUM(AD365+AE365+AE365+0.4)</f>
        <v>5.95</v>
      </c>
      <c r="AH367" s="236">
        <v>5306</v>
      </c>
      <c r="AI367" s="10">
        <f t="shared" ref="AI367:AI369" si="227">SUM(AF367*AG367)*AH367</f>
        <v>179.95298999999997</v>
      </c>
      <c r="AJ367" s="5"/>
      <c r="AK367" s="5"/>
      <c r="AL367" s="5"/>
      <c r="AM367" s="5"/>
      <c r="AN367" s="30" t="s">
        <v>24</v>
      </c>
      <c r="AO367" s="11" t="s">
        <v>63</v>
      </c>
      <c r="AP367" s="234" t="s">
        <v>1648</v>
      </c>
      <c r="AQ367" s="28">
        <v>0.15</v>
      </c>
      <c r="AR367" s="28">
        <v>3.7999999999999999E-2</v>
      </c>
      <c r="AS367" s="28">
        <f t="shared" ref="AS367:AS368" si="228">SUM(AQ367*AR367)</f>
        <v>5.6999999999999993E-3</v>
      </c>
      <c r="AT367" s="10">
        <f>SUM(AQ365+AR365+AR365+0.4)</f>
        <v>5.95</v>
      </c>
      <c r="AU367" s="236">
        <v>3828</v>
      </c>
      <c r="AV367" s="10">
        <f t="shared" ref="AV367:AV369" si="229">SUM(AS367*AT367)*AU367</f>
        <v>129.82661999999996</v>
      </c>
      <c r="AW367" s="5"/>
      <c r="AX367" s="5"/>
      <c r="AY367" s="5"/>
      <c r="AZ367" s="5"/>
    </row>
    <row r="368" spans="1:52" x14ac:dyDescent="0.25">
      <c r="A368" s="30" t="s">
        <v>24</v>
      </c>
      <c r="B368" s="11" t="s">
        <v>245</v>
      </c>
      <c r="C368" s="12" t="s">
        <v>246</v>
      </c>
      <c r="D368" s="28">
        <v>0.05</v>
      </c>
      <c r="E368" s="28">
        <v>2.5000000000000001E-2</v>
      </c>
      <c r="F368" s="28">
        <f t="shared" si="222"/>
        <v>1.2500000000000002E-3</v>
      </c>
      <c r="G368" s="10">
        <f>SUM(G367)</f>
        <v>5.95</v>
      </c>
      <c r="H368" s="15">
        <v>4566</v>
      </c>
      <c r="I368" s="10">
        <f t="shared" si="223"/>
        <v>33.95962500000001</v>
      </c>
      <c r="J368" s="5"/>
      <c r="K368" s="5"/>
      <c r="L368" s="5"/>
      <c r="M368" s="5"/>
      <c r="N368" s="30" t="s">
        <v>24</v>
      </c>
      <c r="O368" s="11" t="s">
        <v>245</v>
      </c>
      <c r="P368" s="12" t="s">
        <v>246</v>
      </c>
      <c r="Q368" s="28">
        <v>0.05</v>
      </c>
      <c r="R368" s="28">
        <v>2.5000000000000001E-2</v>
      </c>
      <c r="S368" s="28">
        <f t="shared" ref="S368:S369" si="230">SUM(Q368*R368)</f>
        <v>1.2500000000000002E-3</v>
      </c>
      <c r="T368" s="10">
        <f>SUM(T367)</f>
        <v>5.95</v>
      </c>
      <c r="U368" s="15">
        <v>4566</v>
      </c>
      <c r="V368" s="10">
        <f t="shared" si="225"/>
        <v>33.95962500000001</v>
      </c>
      <c r="W368" s="5"/>
      <c r="X368" s="5"/>
      <c r="Y368" s="5"/>
      <c r="Z368" s="5"/>
      <c r="AA368" s="30" t="s">
        <v>24</v>
      </c>
      <c r="AB368" s="11" t="s">
        <v>245</v>
      </c>
      <c r="AC368" s="12" t="s">
        <v>246</v>
      </c>
      <c r="AD368" s="28">
        <v>0.05</v>
      </c>
      <c r="AE368" s="28">
        <v>2.5000000000000001E-2</v>
      </c>
      <c r="AF368" s="28">
        <f t="shared" si="226"/>
        <v>1.2500000000000002E-3</v>
      </c>
      <c r="AG368" s="10">
        <f>SUM(AG367)</f>
        <v>5.95</v>
      </c>
      <c r="AH368" s="15">
        <v>4566</v>
      </c>
      <c r="AI368" s="10">
        <f t="shared" si="227"/>
        <v>33.95962500000001</v>
      </c>
      <c r="AJ368" s="5"/>
      <c r="AK368" s="5"/>
      <c r="AL368" s="5"/>
      <c r="AM368" s="5"/>
      <c r="AN368" s="30" t="s">
        <v>24</v>
      </c>
      <c r="AO368" s="11" t="s">
        <v>245</v>
      </c>
      <c r="AP368" s="234" t="s">
        <v>1648</v>
      </c>
      <c r="AQ368" s="28">
        <v>0.05</v>
      </c>
      <c r="AR368" s="28">
        <v>2.5000000000000001E-2</v>
      </c>
      <c r="AS368" s="28">
        <f t="shared" si="228"/>
        <v>1.2500000000000002E-3</v>
      </c>
      <c r="AT368" s="10">
        <f>SUM(AT367)</f>
        <v>5.95</v>
      </c>
      <c r="AU368" s="236">
        <v>3709</v>
      </c>
      <c r="AV368" s="10">
        <f t="shared" si="229"/>
        <v>27.585687500000006</v>
      </c>
      <c r="AW368" s="5"/>
      <c r="AX368" s="5"/>
      <c r="AY368" s="5"/>
      <c r="AZ368" s="5"/>
    </row>
    <row r="369" spans="1:52" x14ac:dyDescent="0.25">
      <c r="A369" s="30" t="s">
        <v>24</v>
      </c>
      <c r="B369" s="11"/>
      <c r="C369" s="12"/>
      <c r="D369" s="28"/>
      <c r="E369" s="28"/>
      <c r="F369" s="28">
        <f t="shared" si="222"/>
        <v>0</v>
      </c>
      <c r="G369" s="10"/>
      <c r="H369" s="15"/>
      <c r="I369" s="10">
        <f t="shared" si="223"/>
        <v>0</v>
      </c>
      <c r="J369" s="5"/>
      <c r="K369" s="5"/>
      <c r="L369" s="5"/>
      <c r="M369" s="5"/>
      <c r="N369" s="30" t="s">
        <v>24</v>
      </c>
      <c r="O369" s="11"/>
      <c r="P369" s="12"/>
      <c r="Q369" s="28"/>
      <c r="R369" s="28"/>
      <c r="S369" s="28">
        <f t="shared" si="230"/>
        <v>0</v>
      </c>
      <c r="T369" s="10"/>
      <c r="U369" s="15"/>
      <c r="V369" s="10">
        <f t="shared" si="225"/>
        <v>0</v>
      </c>
      <c r="W369" s="5"/>
      <c r="X369" s="5"/>
      <c r="Y369" s="5"/>
      <c r="Z369" s="5"/>
      <c r="AA369" s="30" t="s">
        <v>24</v>
      </c>
      <c r="AB369" s="11"/>
      <c r="AC369" s="12"/>
      <c r="AD369" s="28"/>
      <c r="AE369" s="28"/>
      <c r="AF369" s="28">
        <f t="shared" si="226"/>
        <v>0</v>
      </c>
      <c r="AG369" s="10"/>
      <c r="AH369" s="15"/>
      <c r="AI369" s="10">
        <f t="shared" si="227"/>
        <v>0</v>
      </c>
      <c r="AJ369" s="5"/>
      <c r="AK369" s="5"/>
      <c r="AL369" s="5"/>
      <c r="AM369" s="5"/>
      <c r="AN369" s="30" t="s">
        <v>24</v>
      </c>
      <c r="AO369" s="11"/>
      <c r="AP369" s="12"/>
      <c r="AQ369" s="28"/>
      <c r="AR369" s="28"/>
      <c r="AS369" s="28">
        <f t="shared" ref="AS369" si="231">SUM(AQ369*AR369)</f>
        <v>0</v>
      </c>
      <c r="AT369" s="10"/>
      <c r="AU369" s="15"/>
      <c r="AV369" s="10">
        <f t="shared" si="229"/>
        <v>0</v>
      </c>
      <c r="AW369" s="5"/>
      <c r="AX369" s="5"/>
      <c r="AY369" s="5"/>
      <c r="AZ369" s="5"/>
    </row>
    <row r="370" spans="1:52" x14ac:dyDescent="0.25">
      <c r="B370" s="11" t="s">
        <v>27</v>
      </c>
      <c r="C370" s="12"/>
      <c r="D370" s="28"/>
      <c r="E370" s="28"/>
      <c r="F370" s="28"/>
      <c r="G370" s="10">
        <f>SUM(G367)</f>
        <v>5.95</v>
      </c>
      <c r="H370" s="15">
        <f>SUM(D367+D367+E367+E367+D368+D368+E368+E368)*3</f>
        <v>1.65</v>
      </c>
      <c r="I370" s="10">
        <f t="shared" ref="I370:I384" si="232">SUM(G370*H370)</f>
        <v>9.817499999999999</v>
      </c>
      <c r="J370" s="5"/>
      <c r="K370" s="5"/>
      <c r="L370" s="5"/>
      <c r="M370" s="5"/>
      <c r="O370" s="11" t="s">
        <v>27</v>
      </c>
      <c r="P370" s="12"/>
      <c r="Q370" s="28"/>
      <c r="R370" s="28"/>
      <c r="S370" s="28"/>
      <c r="T370" s="10">
        <f>SUM(T367)</f>
        <v>5.95</v>
      </c>
      <c r="U370" s="15">
        <f>SUM(Q367+Q367+R367+R367+Q368+Q368+R368+R368)*3</f>
        <v>1.5779999999999998</v>
      </c>
      <c r="V370" s="10">
        <f t="shared" ref="V370:V384" si="233">SUM(T370*U370)</f>
        <v>9.3890999999999991</v>
      </c>
      <c r="W370" s="5"/>
      <c r="X370" s="5"/>
      <c r="Y370" s="5"/>
      <c r="Z370" s="5"/>
      <c r="AB370" s="11" t="s">
        <v>27</v>
      </c>
      <c r="AC370" s="334" t="s">
        <v>1621</v>
      </c>
      <c r="AD370" s="335"/>
      <c r="AE370" s="335"/>
      <c r="AF370" s="335"/>
      <c r="AG370" s="171">
        <f>SUM(AG367)</f>
        <v>5.95</v>
      </c>
      <c r="AH370" s="171">
        <f>SUM(AD367+AD367+AE367+AE367+AD368+AD368+AE368+AE368)*6</f>
        <v>3.1559999999999997</v>
      </c>
      <c r="AI370" s="10">
        <f t="shared" ref="AI370:AI384" si="234">SUM(AG370*AH370)</f>
        <v>18.778199999999998</v>
      </c>
      <c r="AJ370" s="5"/>
      <c r="AK370" s="5"/>
      <c r="AL370" s="5"/>
      <c r="AM370" s="5"/>
      <c r="AO370" s="11" t="s">
        <v>27</v>
      </c>
      <c r="AP370" s="334" t="s">
        <v>1621</v>
      </c>
      <c r="AQ370" s="335"/>
      <c r="AR370" s="335"/>
      <c r="AS370" s="335"/>
      <c r="AT370" s="171">
        <f>SUM(AT367)</f>
        <v>5.95</v>
      </c>
      <c r="AU370" s="171">
        <f>SUM(AQ367+AQ367+AR367+AR367+AQ368+AQ368+AR368+AR368)*6</f>
        <v>3.1559999999999997</v>
      </c>
      <c r="AV370" s="10">
        <f t="shared" ref="AV370:AV384" si="235">SUM(AT370*AU370)</f>
        <v>18.778199999999998</v>
      </c>
      <c r="AW370" s="5"/>
      <c r="AX370" s="5"/>
      <c r="AY370" s="5"/>
      <c r="AZ370" s="5"/>
    </row>
    <row r="371" spans="1:52" x14ac:dyDescent="0.25">
      <c r="B371" s="11" t="s">
        <v>13</v>
      </c>
      <c r="C371" s="12" t="s">
        <v>14</v>
      </c>
      <c r="D371" s="28" t="s">
        <v>29</v>
      </c>
      <c r="E371" s="28"/>
      <c r="F371" s="28">
        <f>SUM(G367:G369)</f>
        <v>11.9</v>
      </c>
      <c r="G371" s="34">
        <f>SUM(F371)/15</f>
        <v>0.79333333333333333</v>
      </c>
      <c r="H371" s="23"/>
      <c r="I371" s="10">
        <f t="shared" si="232"/>
        <v>0</v>
      </c>
      <c r="J371" s="5"/>
      <c r="K371" s="5"/>
      <c r="L371" s="5"/>
      <c r="M371" s="5"/>
      <c r="O371" s="11" t="s">
        <v>13</v>
      </c>
      <c r="P371" s="12" t="s">
        <v>14</v>
      </c>
      <c r="Q371" s="28" t="s">
        <v>29</v>
      </c>
      <c r="R371" s="28"/>
      <c r="S371" s="28">
        <f>SUM(T367:T369)</f>
        <v>11.9</v>
      </c>
      <c r="T371" s="34">
        <f>SUM(S371)/15</f>
        <v>0.79333333333333333</v>
      </c>
      <c r="U371" s="23"/>
      <c r="V371" s="10">
        <f t="shared" si="233"/>
        <v>0</v>
      </c>
      <c r="W371" s="5"/>
      <c r="X371" s="5"/>
      <c r="Y371" s="5"/>
      <c r="Z371" s="5"/>
      <c r="AB371" s="11" t="s">
        <v>13</v>
      </c>
      <c r="AC371" s="12" t="s">
        <v>14</v>
      </c>
      <c r="AD371" s="28" t="s">
        <v>29</v>
      </c>
      <c r="AE371" s="28"/>
      <c r="AF371" s="28">
        <f>SUM(AG367:AG369)</f>
        <v>11.9</v>
      </c>
      <c r="AG371" s="34">
        <f>SUM(AF371)/15</f>
        <v>0.79333333333333333</v>
      </c>
      <c r="AH371" s="23"/>
      <c r="AI371" s="10">
        <f t="shared" si="234"/>
        <v>0</v>
      </c>
      <c r="AJ371" s="5"/>
      <c r="AK371" s="5"/>
      <c r="AL371" s="5"/>
      <c r="AM371" s="5"/>
      <c r="AO371" s="11" t="s">
        <v>13</v>
      </c>
      <c r="AP371" s="12" t="s">
        <v>14</v>
      </c>
      <c r="AQ371" s="28" t="s">
        <v>29</v>
      </c>
      <c r="AR371" s="28"/>
      <c r="AS371" s="28">
        <f>SUM(AT367:AT369)</f>
        <v>11.9</v>
      </c>
      <c r="AT371" s="34">
        <f>SUM(AS371)/15</f>
        <v>0.79333333333333333</v>
      </c>
      <c r="AU371" s="23"/>
      <c r="AV371" s="10">
        <f t="shared" si="235"/>
        <v>0</v>
      </c>
      <c r="AW371" s="5"/>
      <c r="AX371" s="5"/>
      <c r="AY371" s="5"/>
      <c r="AZ371" s="5"/>
    </row>
    <row r="372" spans="1:52" x14ac:dyDescent="0.25">
      <c r="B372" s="11" t="s">
        <v>13</v>
      </c>
      <c r="C372" s="12" t="s">
        <v>14</v>
      </c>
      <c r="D372" s="28" t="s">
        <v>60</v>
      </c>
      <c r="E372" s="28"/>
      <c r="F372" s="69">
        <v>2</v>
      </c>
      <c r="G372" s="34">
        <f>SUM(F372)*0.25</f>
        <v>0.5</v>
      </c>
      <c r="H372" s="23"/>
      <c r="I372" s="10">
        <f t="shared" si="232"/>
        <v>0</v>
      </c>
      <c r="J372" s="5"/>
      <c r="K372" s="5"/>
      <c r="L372" s="5"/>
      <c r="M372" s="5"/>
      <c r="O372" s="11" t="s">
        <v>13</v>
      </c>
      <c r="P372" s="12" t="s">
        <v>14</v>
      </c>
      <c r="Q372" s="28" t="s">
        <v>60</v>
      </c>
      <c r="R372" s="28"/>
      <c r="S372" s="69">
        <v>2</v>
      </c>
      <c r="T372" s="34">
        <f>SUM(S372)*0.25</f>
        <v>0.5</v>
      </c>
      <c r="U372" s="23"/>
      <c r="V372" s="10">
        <f t="shared" si="233"/>
        <v>0</v>
      </c>
      <c r="W372" s="5"/>
      <c r="X372" s="5"/>
      <c r="Y372" s="5"/>
      <c r="Z372" s="5"/>
      <c r="AB372" s="11" t="s">
        <v>13</v>
      </c>
      <c r="AC372" s="12" t="s">
        <v>14</v>
      </c>
      <c r="AD372" s="28" t="s">
        <v>60</v>
      </c>
      <c r="AE372" s="28"/>
      <c r="AF372" s="69">
        <v>2</v>
      </c>
      <c r="AG372" s="34">
        <f>SUM(AF372)*0.25</f>
        <v>0.5</v>
      </c>
      <c r="AH372" s="23"/>
      <c r="AI372" s="10">
        <f t="shared" si="234"/>
        <v>0</v>
      </c>
      <c r="AJ372" s="5"/>
      <c r="AK372" s="5"/>
      <c r="AL372" s="5"/>
      <c r="AM372" s="5"/>
      <c r="AO372" s="11" t="s">
        <v>13</v>
      </c>
      <c r="AP372" s="12" t="s">
        <v>14</v>
      </c>
      <c r="AQ372" s="28" t="s">
        <v>60</v>
      </c>
      <c r="AR372" s="28"/>
      <c r="AS372" s="69">
        <v>2</v>
      </c>
      <c r="AT372" s="34">
        <f>SUM(AS372)*0.25</f>
        <v>0.5</v>
      </c>
      <c r="AU372" s="23"/>
      <c r="AV372" s="10">
        <f t="shared" si="235"/>
        <v>0</v>
      </c>
      <c r="AW372" s="5"/>
      <c r="AX372" s="5"/>
      <c r="AY372" s="5"/>
      <c r="AZ372" s="5"/>
    </row>
    <row r="373" spans="1:52" x14ac:dyDescent="0.25">
      <c r="B373" s="11" t="s">
        <v>13</v>
      </c>
      <c r="C373" s="12" t="s">
        <v>14</v>
      </c>
      <c r="D373" s="28" t="s">
        <v>248</v>
      </c>
      <c r="E373" s="28"/>
      <c r="F373" s="69"/>
      <c r="G373" s="34">
        <v>0</v>
      </c>
      <c r="H373" s="23"/>
      <c r="I373" s="10">
        <f t="shared" si="232"/>
        <v>0</v>
      </c>
      <c r="J373" s="5"/>
      <c r="K373" s="5"/>
      <c r="L373" s="5"/>
      <c r="M373" s="5"/>
      <c r="O373" s="11" t="s">
        <v>13</v>
      </c>
      <c r="P373" s="12" t="s">
        <v>14</v>
      </c>
      <c r="Q373" s="28" t="s">
        <v>248</v>
      </c>
      <c r="R373" s="28"/>
      <c r="S373" s="69"/>
      <c r="T373" s="34">
        <v>0</v>
      </c>
      <c r="U373" s="23"/>
      <c r="V373" s="10">
        <f t="shared" si="233"/>
        <v>0</v>
      </c>
      <c r="W373" s="5"/>
      <c r="X373" s="5"/>
      <c r="Y373" s="5"/>
      <c r="Z373" s="5"/>
      <c r="AB373" s="11" t="s">
        <v>13</v>
      </c>
      <c r="AC373" s="12" t="s">
        <v>14</v>
      </c>
      <c r="AD373" s="28" t="s">
        <v>248</v>
      </c>
      <c r="AE373" s="28"/>
      <c r="AF373" s="69"/>
      <c r="AG373" s="34">
        <v>0</v>
      </c>
      <c r="AH373" s="23"/>
      <c r="AI373" s="10">
        <f t="shared" si="234"/>
        <v>0</v>
      </c>
      <c r="AJ373" s="5"/>
      <c r="AK373" s="5"/>
      <c r="AL373" s="5"/>
      <c r="AM373" s="5"/>
      <c r="AO373" s="11" t="s">
        <v>13</v>
      </c>
      <c r="AP373" s="12" t="s">
        <v>14</v>
      </c>
      <c r="AQ373" s="28" t="s">
        <v>248</v>
      </c>
      <c r="AR373" s="28"/>
      <c r="AS373" s="69"/>
      <c r="AT373" s="34">
        <v>0</v>
      </c>
      <c r="AU373" s="23"/>
      <c r="AV373" s="10">
        <f t="shared" si="235"/>
        <v>0</v>
      </c>
      <c r="AW373" s="5"/>
      <c r="AX373" s="5"/>
      <c r="AY373" s="5"/>
      <c r="AZ373" s="5"/>
    </row>
    <row r="374" spans="1:52" x14ac:dyDescent="0.25">
      <c r="B374" s="11" t="s">
        <v>13</v>
      </c>
      <c r="C374" s="12" t="s">
        <v>14</v>
      </c>
      <c r="D374" s="28" t="s">
        <v>247</v>
      </c>
      <c r="E374" s="28"/>
      <c r="F374" s="28"/>
      <c r="G374" s="34">
        <f>SUM(G371)</f>
        <v>0.79333333333333333</v>
      </c>
      <c r="H374" s="23"/>
      <c r="I374" s="10">
        <f t="shared" si="232"/>
        <v>0</v>
      </c>
      <c r="J374" s="5"/>
      <c r="K374" s="5"/>
      <c r="L374" s="5"/>
      <c r="M374" s="5"/>
      <c r="O374" s="11" t="s">
        <v>13</v>
      </c>
      <c r="P374" s="12" t="s">
        <v>14</v>
      </c>
      <c r="Q374" s="28" t="s">
        <v>247</v>
      </c>
      <c r="R374" s="28"/>
      <c r="S374" s="28"/>
      <c r="T374" s="34">
        <f>SUM(T371)</f>
        <v>0.79333333333333333</v>
      </c>
      <c r="U374" s="23"/>
      <c r="V374" s="10">
        <f t="shared" si="233"/>
        <v>0</v>
      </c>
      <c r="W374" s="5"/>
      <c r="X374" s="5"/>
      <c r="Y374" s="5"/>
      <c r="Z374" s="5"/>
      <c r="AB374" s="11" t="s">
        <v>13</v>
      </c>
      <c r="AC374" s="12" t="s">
        <v>14</v>
      </c>
      <c r="AD374" s="28" t="s">
        <v>247</v>
      </c>
      <c r="AE374" s="28"/>
      <c r="AF374" s="28"/>
      <c r="AG374" s="34">
        <f>SUM(AG371)</f>
        <v>0.79333333333333333</v>
      </c>
      <c r="AH374" s="23"/>
      <c r="AI374" s="10">
        <f t="shared" si="234"/>
        <v>0</v>
      </c>
      <c r="AJ374" s="5"/>
      <c r="AK374" s="5"/>
      <c r="AL374" s="5"/>
      <c r="AM374" s="5"/>
      <c r="AO374" s="11" t="s">
        <v>13</v>
      </c>
      <c r="AP374" s="12" t="s">
        <v>14</v>
      </c>
      <c r="AQ374" s="28" t="s">
        <v>247</v>
      </c>
      <c r="AR374" s="28"/>
      <c r="AS374" s="28"/>
      <c r="AT374" s="34">
        <f>SUM(AT371)</f>
        <v>0.79333333333333333</v>
      </c>
      <c r="AU374" s="23"/>
      <c r="AV374" s="10">
        <f t="shared" si="235"/>
        <v>0</v>
      </c>
      <c r="AW374" s="5"/>
      <c r="AX374" s="5"/>
      <c r="AY374" s="5"/>
      <c r="AZ374" s="5"/>
    </row>
    <row r="375" spans="1:52" x14ac:dyDescent="0.25">
      <c r="B375" s="11" t="s">
        <v>13</v>
      </c>
      <c r="C375" s="12" t="s">
        <v>15</v>
      </c>
      <c r="D375" s="28"/>
      <c r="E375" s="28"/>
      <c r="F375" s="28"/>
      <c r="G375" s="34">
        <v>1</v>
      </c>
      <c r="H375" s="23"/>
      <c r="I375" s="10">
        <f t="shared" si="232"/>
        <v>0</v>
      </c>
      <c r="J375" s="5"/>
      <c r="K375" s="5"/>
      <c r="L375" s="5"/>
      <c r="M375" s="5"/>
      <c r="O375" s="11" t="s">
        <v>13</v>
      </c>
      <c r="P375" s="12" t="s">
        <v>15</v>
      </c>
      <c r="Q375" s="28"/>
      <c r="R375" s="28"/>
      <c r="S375" s="28"/>
      <c r="T375" s="34">
        <v>1</v>
      </c>
      <c r="U375" s="23"/>
      <c r="V375" s="10">
        <f t="shared" si="233"/>
        <v>0</v>
      </c>
      <c r="W375" s="5"/>
      <c r="X375" s="5"/>
      <c r="Y375" s="5"/>
      <c r="Z375" s="5"/>
      <c r="AB375" s="11" t="s">
        <v>13</v>
      </c>
      <c r="AC375" s="12" t="s">
        <v>15</v>
      </c>
      <c r="AD375" s="28"/>
      <c r="AE375" s="28"/>
      <c r="AF375" s="28"/>
      <c r="AG375" s="34">
        <v>1</v>
      </c>
      <c r="AH375" s="23"/>
      <c r="AI375" s="10">
        <f t="shared" si="234"/>
        <v>0</v>
      </c>
      <c r="AJ375" s="5"/>
      <c r="AK375" s="5"/>
      <c r="AL375" s="5"/>
      <c r="AM375" s="5"/>
      <c r="AO375" s="11" t="s">
        <v>13</v>
      </c>
      <c r="AP375" s="12" t="s">
        <v>15</v>
      </c>
      <c r="AQ375" s="28"/>
      <c r="AR375" s="28"/>
      <c r="AS375" s="28"/>
      <c r="AT375" s="34">
        <v>1</v>
      </c>
      <c r="AU375" s="23"/>
      <c r="AV375" s="10">
        <f t="shared" si="235"/>
        <v>0</v>
      </c>
      <c r="AW375" s="5"/>
      <c r="AX375" s="5"/>
      <c r="AY375" s="5"/>
      <c r="AZ375" s="5"/>
    </row>
    <row r="376" spans="1:52" x14ac:dyDescent="0.25">
      <c r="B376" s="11" t="s">
        <v>13</v>
      </c>
      <c r="C376" s="12" t="s">
        <v>15</v>
      </c>
      <c r="D376" s="28"/>
      <c r="E376" s="28"/>
      <c r="F376" s="28"/>
      <c r="G376" s="34"/>
      <c r="H376" s="23"/>
      <c r="I376" s="10">
        <f t="shared" si="232"/>
        <v>0</v>
      </c>
      <c r="J376" s="5"/>
      <c r="K376" s="5"/>
      <c r="L376" s="5"/>
      <c r="M376" s="5"/>
      <c r="O376" s="11" t="s">
        <v>13</v>
      </c>
      <c r="P376" s="12" t="s">
        <v>15</v>
      </c>
      <c r="Q376" s="28"/>
      <c r="R376" s="28"/>
      <c r="S376" s="28"/>
      <c r="T376" s="34"/>
      <c r="U376" s="23"/>
      <c r="V376" s="10">
        <f t="shared" si="233"/>
        <v>0</v>
      </c>
      <c r="W376" s="5"/>
      <c r="X376" s="5"/>
      <c r="Y376" s="5"/>
      <c r="Z376" s="5"/>
      <c r="AB376" s="11" t="s">
        <v>13</v>
      </c>
      <c r="AC376" s="12" t="s">
        <v>15</v>
      </c>
      <c r="AD376" s="28"/>
      <c r="AE376" s="28"/>
      <c r="AF376" s="28"/>
      <c r="AG376" s="34"/>
      <c r="AH376" s="23"/>
      <c r="AI376" s="10">
        <f t="shared" si="234"/>
        <v>0</v>
      </c>
      <c r="AJ376" s="5"/>
      <c r="AK376" s="5"/>
      <c r="AL376" s="5"/>
      <c r="AM376" s="5"/>
      <c r="AO376" s="11" t="s">
        <v>13</v>
      </c>
      <c r="AP376" s="12" t="s">
        <v>15</v>
      </c>
      <c r="AQ376" s="28"/>
      <c r="AR376" s="28"/>
      <c r="AS376" s="28"/>
      <c r="AT376" s="34"/>
      <c r="AU376" s="23"/>
      <c r="AV376" s="10">
        <f t="shared" si="235"/>
        <v>0</v>
      </c>
      <c r="AW376" s="5"/>
      <c r="AX376" s="5"/>
      <c r="AY376" s="5"/>
      <c r="AZ376" s="5"/>
    </row>
    <row r="377" spans="1:52" x14ac:dyDescent="0.25">
      <c r="B377" s="11" t="s">
        <v>13</v>
      </c>
      <c r="C377" s="12" t="s">
        <v>15</v>
      </c>
      <c r="D377" s="28"/>
      <c r="E377" s="28"/>
      <c r="F377" s="28"/>
      <c r="G377" s="34"/>
      <c r="H377" s="23"/>
      <c r="I377" s="10">
        <f t="shared" si="232"/>
        <v>0</v>
      </c>
      <c r="J377" s="5"/>
      <c r="K377" s="5"/>
      <c r="L377" s="5"/>
      <c r="M377" s="5"/>
      <c r="O377" s="11" t="s">
        <v>13</v>
      </c>
      <c r="P377" s="12" t="s">
        <v>15</v>
      </c>
      <c r="Q377" s="28"/>
      <c r="R377" s="28"/>
      <c r="S377" s="28"/>
      <c r="T377" s="34"/>
      <c r="U377" s="23"/>
      <c r="V377" s="10">
        <f t="shared" si="233"/>
        <v>0</v>
      </c>
      <c r="W377" s="5"/>
      <c r="X377" s="5"/>
      <c r="Y377" s="5"/>
      <c r="Z377" s="5"/>
      <c r="AB377" s="11" t="s">
        <v>13</v>
      </c>
      <c r="AC377" s="12" t="s">
        <v>15</v>
      </c>
      <c r="AD377" s="28"/>
      <c r="AE377" s="28"/>
      <c r="AF377" s="28"/>
      <c r="AG377" s="34"/>
      <c r="AH377" s="23"/>
      <c r="AI377" s="10">
        <f t="shared" si="234"/>
        <v>0</v>
      </c>
      <c r="AJ377" s="5"/>
      <c r="AK377" s="5"/>
      <c r="AL377" s="5"/>
      <c r="AM377" s="5"/>
      <c r="AO377" s="11" t="s">
        <v>13</v>
      </c>
      <c r="AP377" s="12" t="s">
        <v>15</v>
      </c>
      <c r="AQ377" s="28"/>
      <c r="AR377" s="28"/>
      <c r="AS377" s="28"/>
      <c r="AT377" s="34"/>
      <c r="AU377" s="23"/>
      <c r="AV377" s="10">
        <f t="shared" si="235"/>
        <v>0</v>
      </c>
      <c r="AW377" s="5"/>
      <c r="AX377" s="5"/>
      <c r="AY377" s="5"/>
      <c r="AZ377" s="5"/>
    </row>
    <row r="378" spans="1:52" x14ac:dyDescent="0.25">
      <c r="B378" s="11" t="s">
        <v>13</v>
      </c>
      <c r="C378" s="12" t="s">
        <v>16</v>
      </c>
      <c r="D378" s="28"/>
      <c r="E378" s="28"/>
      <c r="F378" s="28"/>
      <c r="G378" s="34">
        <v>3</v>
      </c>
      <c r="H378" s="23"/>
      <c r="I378" s="10">
        <f t="shared" si="232"/>
        <v>0</v>
      </c>
      <c r="J378" s="5"/>
      <c r="K378" s="5"/>
      <c r="L378" s="5"/>
      <c r="M378" s="5"/>
      <c r="O378" s="11" t="s">
        <v>13</v>
      </c>
      <c r="P378" s="12" t="s">
        <v>16</v>
      </c>
      <c r="Q378" s="28"/>
      <c r="R378" s="28"/>
      <c r="S378" s="28"/>
      <c r="T378" s="34">
        <v>3</v>
      </c>
      <c r="U378" s="23"/>
      <c r="V378" s="10">
        <f t="shared" si="233"/>
        <v>0</v>
      </c>
      <c r="W378" s="5"/>
      <c r="X378" s="5"/>
      <c r="Y378" s="5"/>
      <c r="Z378" s="5"/>
      <c r="AB378" s="11" t="s">
        <v>13</v>
      </c>
      <c r="AC378" s="12" t="s">
        <v>16</v>
      </c>
      <c r="AD378" s="28"/>
      <c r="AE378" s="28"/>
      <c r="AF378" s="28"/>
      <c r="AG378" s="34">
        <v>3</v>
      </c>
      <c r="AH378" s="23"/>
      <c r="AI378" s="10">
        <f t="shared" si="234"/>
        <v>0</v>
      </c>
      <c r="AJ378" s="5"/>
      <c r="AK378" s="5"/>
      <c r="AL378" s="5"/>
      <c r="AM378" s="5"/>
      <c r="AO378" s="11" t="s">
        <v>13</v>
      </c>
      <c r="AP378" s="12" t="s">
        <v>16</v>
      </c>
      <c r="AQ378" s="28"/>
      <c r="AR378" s="28"/>
      <c r="AS378" s="28"/>
      <c r="AT378" s="34">
        <v>3</v>
      </c>
      <c r="AU378" s="23"/>
      <c r="AV378" s="10">
        <f t="shared" si="235"/>
        <v>0</v>
      </c>
      <c r="AW378" s="5"/>
      <c r="AX378" s="5"/>
      <c r="AY378" s="5"/>
      <c r="AZ378" s="5"/>
    </row>
    <row r="379" spans="1:52" x14ac:dyDescent="0.25">
      <c r="B379" s="11" t="s">
        <v>13</v>
      </c>
      <c r="C379" s="12" t="s">
        <v>16</v>
      </c>
      <c r="D379" s="28"/>
      <c r="E379" s="28"/>
      <c r="F379" s="28"/>
      <c r="G379" s="34"/>
      <c r="H379" s="23"/>
      <c r="I379" s="10">
        <f t="shared" si="232"/>
        <v>0</v>
      </c>
      <c r="J379" s="5"/>
      <c r="K379" s="5"/>
      <c r="L379" s="5"/>
      <c r="M379" s="5"/>
      <c r="O379" s="11" t="s">
        <v>13</v>
      </c>
      <c r="P379" s="12" t="s">
        <v>16</v>
      </c>
      <c r="Q379" s="28"/>
      <c r="R379" s="28"/>
      <c r="S379" s="28"/>
      <c r="T379" s="34"/>
      <c r="U379" s="23"/>
      <c r="V379" s="10">
        <f t="shared" si="233"/>
        <v>0</v>
      </c>
      <c r="W379" s="5"/>
      <c r="X379" s="5"/>
      <c r="Y379" s="5"/>
      <c r="Z379" s="5"/>
      <c r="AB379" s="11" t="s">
        <v>13</v>
      </c>
      <c r="AC379" s="12" t="s">
        <v>16</v>
      </c>
      <c r="AD379" s="28"/>
      <c r="AE379" s="28"/>
      <c r="AF379" s="28"/>
      <c r="AG379" s="171">
        <f>SUM(AG378)/10</f>
        <v>0.3</v>
      </c>
      <c r="AH379" s="23"/>
      <c r="AI379" s="10">
        <f t="shared" si="234"/>
        <v>0</v>
      </c>
      <c r="AJ379" s="5"/>
      <c r="AK379" s="5"/>
      <c r="AL379" s="5"/>
      <c r="AM379" s="5"/>
      <c r="AO379" s="11" t="s">
        <v>13</v>
      </c>
      <c r="AP379" s="12" t="s">
        <v>16</v>
      </c>
      <c r="AQ379" s="28"/>
      <c r="AR379" s="28"/>
      <c r="AS379" s="28"/>
      <c r="AT379" s="171">
        <f>SUM(AT378)/7</f>
        <v>0.42857142857142855</v>
      </c>
      <c r="AU379" s="23"/>
      <c r="AV379" s="10">
        <f t="shared" si="235"/>
        <v>0</v>
      </c>
      <c r="AW379" s="5"/>
      <c r="AX379" s="5"/>
      <c r="AY379" s="5"/>
      <c r="AZ379" s="5"/>
    </row>
    <row r="380" spans="1:52" x14ac:dyDescent="0.25">
      <c r="B380" s="11" t="s">
        <v>21</v>
      </c>
      <c r="C380" s="12" t="s">
        <v>14</v>
      </c>
      <c r="D380" s="28"/>
      <c r="E380" s="28"/>
      <c r="F380" s="28"/>
      <c r="G380" s="22">
        <f>SUM(G371:G374)</f>
        <v>2.0866666666666669</v>
      </c>
      <c r="H380" s="15">
        <v>37.42</v>
      </c>
      <c r="I380" s="10">
        <f t="shared" si="232"/>
        <v>78.083066666666681</v>
      </c>
      <c r="J380" s="5"/>
      <c r="K380" s="5">
        <f>SUM(G380)*I365</f>
        <v>2.0866666666666669</v>
      </c>
      <c r="L380" s="5"/>
      <c r="M380" s="5"/>
      <c r="O380" s="11" t="s">
        <v>21</v>
      </c>
      <c r="P380" s="12" t="s">
        <v>14</v>
      </c>
      <c r="Q380" s="28"/>
      <c r="R380" s="28"/>
      <c r="S380" s="28"/>
      <c r="T380" s="22">
        <f>SUM(T371:T374)</f>
        <v>2.0866666666666669</v>
      </c>
      <c r="U380" s="15">
        <v>37.42</v>
      </c>
      <c r="V380" s="10">
        <f t="shared" si="233"/>
        <v>78.083066666666681</v>
      </c>
      <c r="W380" s="5"/>
      <c r="X380" s="5">
        <f>SUM(T380)*V365</f>
        <v>2.0866666666666669</v>
      </c>
      <c r="Y380" s="5"/>
      <c r="Z380" s="5"/>
      <c r="AB380" s="11" t="s">
        <v>21</v>
      </c>
      <c r="AC380" s="12" t="s">
        <v>14</v>
      </c>
      <c r="AD380" s="28"/>
      <c r="AE380" s="28"/>
      <c r="AF380" s="28"/>
      <c r="AG380" s="22">
        <f>SUM(AG371:AG374)</f>
        <v>2.0866666666666669</v>
      </c>
      <c r="AH380" s="15">
        <v>37.42</v>
      </c>
      <c r="AI380" s="10">
        <f t="shared" si="234"/>
        <v>78.083066666666681</v>
      </c>
      <c r="AJ380" s="5"/>
      <c r="AK380" s="5">
        <f>SUM(AG380)*AI365</f>
        <v>2.0866666666666669</v>
      </c>
      <c r="AL380" s="5"/>
      <c r="AM380" s="5"/>
      <c r="AO380" s="11" t="s">
        <v>21</v>
      </c>
      <c r="AP380" s="12" t="s">
        <v>14</v>
      </c>
      <c r="AQ380" s="28"/>
      <c r="AR380" s="28"/>
      <c r="AS380" s="28"/>
      <c r="AT380" s="22">
        <f>SUM(AT371:AT374)</f>
        <v>2.0866666666666669</v>
      </c>
      <c r="AU380" s="15">
        <v>37.42</v>
      </c>
      <c r="AV380" s="10">
        <f t="shared" si="235"/>
        <v>78.083066666666681</v>
      </c>
      <c r="AW380" s="5"/>
      <c r="AX380" s="5">
        <f>SUM(AT380)*AV365</f>
        <v>2.0866666666666669</v>
      </c>
      <c r="AY380" s="5"/>
      <c r="AZ380" s="5"/>
    </row>
    <row r="381" spans="1:52" x14ac:dyDescent="0.25">
      <c r="B381" s="11" t="s">
        <v>21</v>
      </c>
      <c r="C381" s="12" t="s">
        <v>15</v>
      </c>
      <c r="D381" s="28"/>
      <c r="E381" s="28"/>
      <c r="F381" s="28"/>
      <c r="G381" s="22">
        <f>SUM(G375:G377)</f>
        <v>1</v>
      </c>
      <c r="H381" s="15">
        <v>37.42</v>
      </c>
      <c r="I381" s="10">
        <f t="shared" si="232"/>
        <v>37.42</v>
      </c>
      <c r="J381" s="5"/>
      <c r="K381" s="5"/>
      <c r="L381" s="5">
        <f>SUM(G381)*I365</f>
        <v>1</v>
      </c>
      <c r="M381" s="5"/>
      <c r="O381" s="11" t="s">
        <v>21</v>
      </c>
      <c r="P381" s="12" t="s">
        <v>15</v>
      </c>
      <c r="Q381" s="28"/>
      <c r="R381" s="28"/>
      <c r="S381" s="28"/>
      <c r="T381" s="22">
        <f>SUM(T375:T377)</f>
        <v>1</v>
      </c>
      <c r="U381" s="15">
        <v>37.42</v>
      </c>
      <c r="V381" s="10">
        <f t="shared" si="233"/>
        <v>37.42</v>
      </c>
      <c r="W381" s="5"/>
      <c r="X381" s="5"/>
      <c r="Y381" s="5">
        <f>SUM(T381)*V365</f>
        <v>1</v>
      </c>
      <c r="Z381" s="5"/>
      <c r="AB381" s="11" t="s">
        <v>21</v>
      </c>
      <c r="AC381" s="12" t="s">
        <v>15</v>
      </c>
      <c r="AD381" s="28"/>
      <c r="AE381" s="28"/>
      <c r="AF381" s="28"/>
      <c r="AG381" s="22">
        <f>SUM(AG375:AG377)</f>
        <v>1</v>
      </c>
      <c r="AH381" s="15">
        <v>37.42</v>
      </c>
      <c r="AI381" s="10">
        <f t="shared" si="234"/>
        <v>37.42</v>
      </c>
      <c r="AJ381" s="5"/>
      <c r="AK381" s="5"/>
      <c r="AL381" s="5">
        <f>SUM(AG381)*AI365</f>
        <v>1</v>
      </c>
      <c r="AM381" s="5"/>
      <c r="AO381" s="11" t="s">
        <v>21</v>
      </c>
      <c r="AP381" s="12" t="s">
        <v>15</v>
      </c>
      <c r="AQ381" s="28"/>
      <c r="AR381" s="28"/>
      <c r="AS381" s="28"/>
      <c r="AT381" s="22">
        <f>SUM(AT375:AT377)</f>
        <v>1</v>
      </c>
      <c r="AU381" s="15">
        <v>37.42</v>
      </c>
      <c r="AV381" s="10">
        <f t="shared" si="235"/>
        <v>37.42</v>
      </c>
      <c r="AW381" s="5"/>
      <c r="AX381" s="5"/>
      <c r="AY381" s="5">
        <f>SUM(AT381)*AV365</f>
        <v>1</v>
      </c>
      <c r="AZ381" s="5"/>
    </row>
    <row r="382" spans="1:52" x14ac:dyDescent="0.25">
      <c r="B382" s="11" t="s">
        <v>21</v>
      </c>
      <c r="C382" s="12" t="s">
        <v>16</v>
      </c>
      <c r="D382" s="28"/>
      <c r="E382" s="28"/>
      <c r="F382" s="28"/>
      <c r="G382" s="22">
        <f>SUM(G378:G379)</f>
        <v>3</v>
      </c>
      <c r="H382" s="15">
        <v>37.42</v>
      </c>
      <c r="I382" s="10">
        <f t="shared" si="232"/>
        <v>112.26</v>
      </c>
      <c r="J382" s="5"/>
      <c r="K382" s="5"/>
      <c r="L382" s="5"/>
      <c r="M382" s="5">
        <f>SUM(G382)*I365</f>
        <v>3</v>
      </c>
      <c r="O382" s="11" t="s">
        <v>21</v>
      </c>
      <c r="P382" s="12" t="s">
        <v>16</v>
      </c>
      <c r="Q382" s="28"/>
      <c r="R382" s="28"/>
      <c r="S382" s="28"/>
      <c r="T382" s="22">
        <f>SUM(T378:T379)</f>
        <v>3</v>
      </c>
      <c r="U382" s="15">
        <v>37.42</v>
      </c>
      <c r="V382" s="10">
        <f t="shared" si="233"/>
        <v>112.26</v>
      </c>
      <c r="W382" s="5"/>
      <c r="X382" s="5"/>
      <c r="Y382" s="5"/>
      <c r="Z382" s="5">
        <f>SUM(T382)*V365</f>
        <v>3</v>
      </c>
      <c r="AB382" s="11" t="s">
        <v>21</v>
      </c>
      <c r="AC382" s="12" t="s">
        <v>16</v>
      </c>
      <c r="AD382" s="28"/>
      <c r="AE382" s="28"/>
      <c r="AF382" s="28"/>
      <c r="AG382" s="22">
        <f>SUM(AG378:AG379)</f>
        <v>3.3</v>
      </c>
      <c r="AH382" s="15">
        <v>37.42</v>
      </c>
      <c r="AI382" s="10">
        <f t="shared" si="234"/>
        <v>123.486</v>
      </c>
      <c r="AJ382" s="5"/>
      <c r="AK382" s="5"/>
      <c r="AL382" s="5"/>
      <c r="AM382" s="5">
        <f>SUM(AG382)*AI365</f>
        <v>3.3</v>
      </c>
      <c r="AO382" s="11" t="s">
        <v>21</v>
      </c>
      <c r="AP382" s="12" t="s">
        <v>16</v>
      </c>
      <c r="AQ382" s="28"/>
      <c r="AR382" s="28"/>
      <c r="AS382" s="28"/>
      <c r="AT382" s="22">
        <f>SUM(AT378:AT379)</f>
        <v>3.4285714285714284</v>
      </c>
      <c r="AU382" s="15">
        <v>37.42</v>
      </c>
      <c r="AV382" s="10">
        <f t="shared" si="235"/>
        <v>128.29714285714286</v>
      </c>
      <c r="AW382" s="5"/>
      <c r="AX382" s="5"/>
      <c r="AY382" s="5"/>
      <c r="AZ382" s="5">
        <f>SUM(AT382)*AV365</f>
        <v>3.4285714285714284</v>
      </c>
    </row>
    <row r="383" spans="1:52" x14ac:dyDescent="0.25">
      <c r="B383" s="11" t="s">
        <v>13</v>
      </c>
      <c r="C383" s="12" t="s">
        <v>17</v>
      </c>
      <c r="D383" s="28"/>
      <c r="E383" s="28"/>
      <c r="F383" s="28"/>
      <c r="G383" s="34">
        <v>0.25</v>
      </c>
      <c r="H383" s="15">
        <v>37.42</v>
      </c>
      <c r="I383" s="10">
        <f t="shared" si="232"/>
        <v>9.3550000000000004</v>
      </c>
      <c r="J383" s="5"/>
      <c r="K383" s="5"/>
      <c r="L383" s="5">
        <f>SUM(G383)*I365</f>
        <v>0.25</v>
      </c>
      <c r="M383" s="5"/>
      <c r="O383" s="11" t="s">
        <v>13</v>
      </c>
      <c r="P383" s="12" t="s">
        <v>17</v>
      </c>
      <c r="Q383" s="28"/>
      <c r="R383" s="28"/>
      <c r="S383" s="28"/>
      <c r="T383" s="34">
        <v>0.25</v>
      </c>
      <c r="U383" s="15">
        <v>37.42</v>
      </c>
      <c r="V383" s="10">
        <f t="shared" si="233"/>
        <v>9.3550000000000004</v>
      </c>
      <c r="W383" s="5"/>
      <c r="X383" s="5"/>
      <c r="Y383" s="5">
        <f>SUM(T383)*V365</f>
        <v>0.25</v>
      </c>
      <c r="Z383" s="5"/>
      <c r="AB383" s="11" t="s">
        <v>13</v>
      </c>
      <c r="AC383" s="12" t="s">
        <v>17</v>
      </c>
      <c r="AD383" s="28"/>
      <c r="AE383" s="28"/>
      <c r="AF383" s="28"/>
      <c r="AG383" s="34">
        <v>0.25</v>
      </c>
      <c r="AH383" s="15">
        <v>37.42</v>
      </c>
      <c r="AI383" s="10">
        <f t="shared" si="234"/>
        <v>9.3550000000000004</v>
      </c>
      <c r="AJ383" s="5"/>
      <c r="AK383" s="5"/>
      <c r="AL383" s="5">
        <f>SUM(AG383)*AI365</f>
        <v>0.25</v>
      </c>
      <c r="AM383" s="5"/>
      <c r="AO383" s="11" t="s">
        <v>13</v>
      </c>
      <c r="AP383" s="12" t="s">
        <v>17</v>
      </c>
      <c r="AQ383" s="28"/>
      <c r="AR383" s="28"/>
      <c r="AS383" s="28"/>
      <c r="AT383" s="34">
        <v>0.25</v>
      </c>
      <c r="AU383" s="15">
        <v>37.42</v>
      </c>
      <c r="AV383" s="10">
        <f t="shared" si="235"/>
        <v>9.3550000000000004</v>
      </c>
      <c r="AW383" s="5"/>
      <c r="AX383" s="5"/>
      <c r="AY383" s="5">
        <f>SUM(AT383)*AV365</f>
        <v>0.25</v>
      </c>
      <c r="AZ383" s="5"/>
    </row>
    <row r="384" spans="1:52" x14ac:dyDescent="0.25">
      <c r="B384" s="11" t="s">
        <v>12</v>
      </c>
      <c r="C384" s="12"/>
      <c r="D384" s="28"/>
      <c r="E384" s="28"/>
      <c r="F384" s="28"/>
      <c r="G384" s="10"/>
      <c r="H384" s="15">
        <v>37.42</v>
      </c>
      <c r="I384" s="10">
        <f t="shared" si="232"/>
        <v>0</v>
      </c>
      <c r="J384" s="5"/>
      <c r="K384" s="5"/>
      <c r="L384" s="5"/>
      <c r="M384" s="5"/>
      <c r="O384" s="11" t="s">
        <v>12</v>
      </c>
      <c r="P384" s="12"/>
      <c r="Q384" s="28"/>
      <c r="R384" s="28"/>
      <c r="S384" s="28"/>
      <c r="T384" s="10"/>
      <c r="U384" s="15">
        <v>37.42</v>
      </c>
      <c r="V384" s="10">
        <f t="shared" si="233"/>
        <v>0</v>
      </c>
      <c r="W384" s="5"/>
      <c r="X384" s="5"/>
      <c r="Y384" s="5"/>
      <c r="Z384" s="5"/>
      <c r="AB384" s="11" t="s">
        <v>12</v>
      </c>
      <c r="AC384" s="12"/>
      <c r="AD384" s="28"/>
      <c r="AE384" s="28"/>
      <c r="AF384" s="28"/>
      <c r="AG384" s="10"/>
      <c r="AH384" s="15">
        <v>37.42</v>
      </c>
      <c r="AI384" s="10">
        <f t="shared" si="234"/>
        <v>0</v>
      </c>
      <c r="AJ384" s="5"/>
      <c r="AK384" s="5"/>
      <c r="AL384" s="5"/>
      <c r="AM384" s="5"/>
      <c r="AO384" s="11" t="s">
        <v>12</v>
      </c>
      <c r="AP384" s="12"/>
      <c r="AQ384" s="28"/>
      <c r="AR384" s="28"/>
      <c r="AS384" s="28"/>
      <c r="AT384" s="10"/>
      <c r="AU384" s="15">
        <v>37.42</v>
      </c>
      <c r="AV384" s="10">
        <f t="shared" si="235"/>
        <v>0</v>
      </c>
      <c r="AW384" s="5"/>
      <c r="AX384" s="5"/>
      <c r="AY384" s="5"/>
      <c r="AZ384" s="5"/>
    </row>
    <row r="385" spans="1:52" x14ac:dyDescent="0.25">
      <c r="B385" s="11" t="s">
        <v>11</v>
      </c>
      <c r="C385" s="12"/>
      <c r="D385" s="28"/>
      <c r="E385" s="28"/>
      <c r="F385" s="28"/>
      <c r="G385" s="10">
        <v>1</v>
      </c>
      <c r="H385" s="15">
        <f>SUM(I367:I384)*0.01</f>
        <v>5.2178094166666673</v>
      </c>
      <c r="I385" s="10">
        <f>SUM(G385*H385)</f>
        <v>5.2178094166666673</v>
      </c>
      <c r="J385" s="5"/>
      <c r="K385" s="5"/>
      <c r="L385" s="5"/>
      <c r="M385" s="5"/>
      <c r="O385" s="11" t="s">
        <v>11</v>
      </c>
      <c r="P385" s="12"/>
      <c r="Q385" s="28"/>
      <c r="R385" s="28"/>
      <c r="S385" s="28"/>
      <c r="T385" s="10">
        <v>1</v>
      </c>
      <c r="U385" s="15">
        <f>SUM(V367:V384)*0.01</f>
        <v>4.6041978166666677</v>
      </c>
      <c r="V385" s="10">
        <f>SUM(T385*U385)</f>
        <v>4.6041978166666677</v>
      </c>
      <c r="W385" s="5"/>
      <c r="X385" s="5"/>
      <c r="Y385" s="5"/>
      <c r="Z385" s="5"/>
      <c r="AB385" s="11" t="s">
        <v>11</v>
      </c>
      <c r="AC385" s="12"/>
      <c r="AD385" s="28"/>
      <c r="AE385" s="28"/>
      <c r="AF385" s="28"/>
      <c r="AG385" s="10">
        <v>1</v>
      </c>
      <c r="AH385" s="15">
        <f>SUM(AI367:AI384)*0.01</f>
        <v>4.810348816666667</v>
      </c>
      <c r="AI385" s="10">
        <f>SUM(AG385*AH385)</f>
        <v>4.810348816666667</v>
      </c>
      <c r="AJ385" s="5"/>
      <c r="AK385" s="5"/>
      <c r="AL385" s="5"/>
      <c r="AM385" s="5"/>
      <c r="AO385" s="11" t="s">
        <v>11</v>
      </c>
      <c r="AP385" s="12"/>
      <c r="AQ385" s="28"/>
      <c r="AR385" s="28"/>
      <c r="AS385" s="28"/>
      <c r="AT385" s="10">
        <v>1</v>
      </c>
      <c r="AU385" s="15">
        <f>SUM(AV367:AV384)*0.01</f>
        <v>4.2934571702380957</v>
      </c>
      <c r="AV385" s="10">
        <f>SUM(AT385*AU385)</f>
        <v>4.2934571702380957</v>
      </c>
      <c r="AW385" s="5"/>
      <c r="AX385" s="5"/>
      <c r="AY385" s="5"/>
      <c r="AZ385" s="5"/>
    </row>
    <row r="386" spans="1:52" s="2" customFormat="1" x14ac:dyDescent="0.25">
      <c r="B386" s="8" t="s">
        <v>10</v>
      </c>
      <c r="D386" s="27"/>
      <c r="E386" s="27"/>
      <c r="F386" s="27"/>
      <c r="G386" s="6">
        <f>SUM(G380:G383)</f>
        <v>6.3366666666666669</v>
      </c>
      <c r="H386" s="14"/>
      <c r="I386" s="6">
        <f>SUM(I367:I385)</f>
        <v>526.99875108333345</v>
      </c>
      <c r="J386" s="6">
        <f>SUM(I386)*I365</f>
        <v>526.99875108333345</v>
      </c>
      <c r="K386" s="6">
        <f>SUM(K380:K385)</f>
        <v>2.0866666666666669</v>
      </c>
      <c r="L386" s="6">
        <f>SUM(L380:L385)</f>
        <v>1.25</v>
      </c>
      <c r="M386" s="6">
        <f>SUM(M380:M385)</f>
        <v>3</v>
      </c>
      <c r="O386" s="8" t="s">
        <v>10</v>
      </c>
      <c r="Q386" s="27"/>
      <c r="R386" s="27"/>
      <c r="S386" s="27"/>
      <c r="T386" s="6">
        <f>SUM(T380:T383)</f>
        <v>6.3366666666666669</v>
      </c>
      <c r="U386" s="14"/>
      <c r="V386" s="6">
        <f>SUM(V367:V385)</f>
        <v>465.02397948333339</v>
      </c>
      <c r="W386" s="6">
        <f>SUM(V386)*V365</f>
        <v>465.02397948333339</v>
      </c>
      <c r="X386" s="6"/>
      <c r="Y386" s="6"/>
      <c r="Z386" s="6"/>
      <c r="AB386" s="8" t="s">
        <v>10</v>
      </c>
      <c r="AD386" s="27"/>
      <c r="AE386" s="27"/>
      <c r="AF386" s="27"/>
      <c r="AG386" s="6">
        <f>SUM(AG380:AG383)</f>
        <v>6.6366666666666667</v>
      </c>
      <c r="AH386" s="14"/>
      <c r="AI386" s="6">
        <f>SUM(AI367:AI385)</f>
        <v>485.84523048333335</v>
      </c>
      <c r="AJ386" s="6">
        <f>SUM(AI386)*AI365</f>
        <v>485.84523048333335</v>
      </c>
      <c r="AK386" s="6"/>
      <c r="AL386" s="6"/>
      <c r="AM386" s="6"/>
      <c r="AO386" s="8" t="s">
        <v>10</v>
      </c>
      <c r="AQ386" s="27"/>
      <c r="AR386" s="27"/>
      <c r="AS386" s="27"/>
      <c r="AT386" s="6">
        <f>SUM(AT380:AT383)</f>
        <v>6.7652380952380948</v>
      </c>
      <c r="AU386" s="14"/>
      <c r="AV386" s="6">
        <f>SUM(AV367:AV385)</f>
        <v>433.63917419404765</v>
      </c>
      <c r="AW386" s="6">
        <f>SUM(AV386)*AV365</f>
        <v>433.63917419404765</v>
      </c>
      <c r="AX386" s="6"/>
      <c r="AY386" s="6"/>
      <c r="AZ386" s="6"/>
    </row>
    <row r="387" spans="1:52" ht="15.6" x14ac:dyDescent="0.3">
      <c r="A387" s="3" t="s">
        <v>9</v>
      </c>
      <c r="B387" s="86" t="s">
        <v>362</v>
      </c>
      <c r="C387" s="12" t="s">
        <v>598</v>
      </c>
      <c r="D387" s="26">
        <v>1.06</v>
      </c>
      <c r="E387" s="26">
        <v>2.2999999999999998</v>
      </c>
      <c r="F387" s="68">
        <v>0.125</v>
      </c>
      <c r="G387" s="5"/>
      <c r="H387" s="13" t="s">
        <v>22</v>
      </c>
      <c r="I387" s="24">
        <v>10</v>
      </c>
      <c r="J387" s="5"/>
      <c r="K387" s="5"/>
      <c r="L387" s="5"/>
      <c r="M387" s="5"/>
      <c r="N387" s="3" t="s">
        <v>9</v>
      </c>
      <c r="O387" s="86" t="s">
        <v>362</v>
      </c>
      <c r="P387" s="12" t="s">
        <v>598</v>
      </c>
      <c r="Q387" s="26">
        <v>1.06</v>
      </c>
      <c r="R387" s="26">
        <v>2.2999999999999998</v>
      </c>
      <c r="S387" s="68">
        <v>0.125</v>
      </c>
      <c r="T387" s="5"/>
      <c r="U387" s="13" t="s">
        <v>22</v>
      </c>
      <c r="V387" s="24">
        <v>10</v>
      </c>
      <c r="W387" s="5"/>
      <c r="X387" s="5"/>
      <c r="Y387" s="5"/>
      <c r="Z387" s="5"/>
      <c r="AA387" s="3" t="s">
        <v>9</v>
      </c>
      <c r="AB387" s="86" t="s">
        <v>362</v>
      </c>
      <c r="AC387" s="12" t="s">
        <v>598</v>
      </c>
      <c r="AD387" s="26">
        <v>1.06</v>
      </c>
      <c r="AE387" s="26">
        <v>2.2999999999999998</v>
      </c>
      <c r="AF387" s="68">
        <v>0.125</v>
      </c>
      <c r="AG387" s="5"/>
      <c r="AH387" s="13" t="s">
        <v>22</v>
      </c>
      <c r="AI387" s="24">
        <v>10</v>
      </c>
      <c r="AJ387" s="5"/>
      <c r="AK387" s="5"/>
      <c r="AL387" s="5"/>
      <c r="AM387" s="5"/>
      <c r="AN387" s="3" t="s">
        <v>9</v>
      </c>
      <c r="AO387" s="86" t="s">
        <v>362</v>
      </c>
      <c r="AP387" s="12" t="s">
        <v>598</v>
      </c>
      <c r="AQ387" s="26">
        <v>1.06</v>
      </c>
      <c r="AR387" s="26">
        <v>2.2999999999999998</v>
      </c>
      <c r="AS387" s="68">
        <v>0.125</v>
      </c>
      <c r="AT387" s="5"/>
      <c r="AU387" s="13" t="s">
        <v>22</v>
      </c>
      <c r="AV387" s="24">
        <v>10</v>
      </c>
      <c r="AW387" s="5"/>
      <c r="AX387" s="5"/>
      <c r="AY387" s="5"/>
      <c r="AZ387" s="5"/>
    </row>
    <row r="388" spans="1:52" s="2" customFormat="1" x14ac:dyDescent="0.25">
      <c r="A388" s="66"/>
      <c r="B388" s="8" t="s">
        <v>3</v>
      </c>
      <c r="C388" s="2" t="s">
        <v>4</v>
      </c>
      <c r="D388" s="27" t="s">
        <v>5</v>
      </c>
      <c r="E388" s="27" t="s">
        <v>5</v>
      </c>
      <c r="F388" s="27" t="s">
        <v>23</v>
      </c>
      <c r="G388" s="6" t="s">
        <v>6</v>
      </c>
      <c r="H388" s="14" t="s">
        <v>7</v>
      </c>
      <c r="I388" s="6" t="s">
        <v>8</v>
      </c>
      <c r="J388" s="6"/>
      <c r="K388" s="6" t="s">
        <v>18</v>
      </c>
      <c r="L388" s="6" t="s">
        <v>19</v>
      </c>
      <c r="M388" s="6" t="s">
        <v>20</v>
      </c>
      <c r="N388" s="66"/>
      <c r="O388" s="8" t="s">
        <v>3</v>
      </c>
      <c r="P388" s="2" t="s">
        <v>4</v>
      </c>
      <c r="Q388" s="27" t="s">
        <v>5</v>
      </c>
      <c r="R388" s="27" t="s">
        <v>5</v>
      </c>
      <c r="S388" s="27" t="s">
        <v>23</v>
      </c>
      <c r="T388" s="6" t="s">
        <v>6</v>
      </c>
      <c r="U388" s="14" t="s">
        <v>7</v>
      </c>
      <c r="V388" s="6" t="s">
        <v>8</v>
      </c>
      <c r="W388" s="6"/>
      <c r="X388" s="6" t="s">
        <v>18</v>
      </c>
      <c r="Y388" s="6" t="s">
        <v>19</v>
      </c>
      <c r="Z388" s="6" t="s">
        <v>20</v>
      </c>
      <c r="AA388" s="66"/>
      <c r="AB388" s="8" t="s">
        <v>3</v>
      </c>
      <c r="AC388" s="2" t="s">
        <v>4</v>
      </c>
      <c r="AD388" s="27" t="s">
        <v>5</v>
      </c>
      <c r="AE388" s="27" t="s">
        <v>5</v>
      </c>
      <c r="AF388" s="27" t="s">
        <v>23</v>
      </c>
      <c r="AG388" s="6" t="s">
        <v>6</v>
      </c>
      <c r="AH388" s="14" t="s">
        <v>7</v>
      </c>
      <c r="AI388" s="6" t="s">
        <v>8</v>
      </c>
      <c r="AJ388" s="6"/>
      <c r="AK388" s="6" t="s">
        <v>18</v>
      </c>
      <c r="AL388" s="6" t="s">
        <v>19</v>
      </c>
      <c r="AM388" s="6" t="s">
        <v>20</v>
      </c>
      <c r="AN388" s="66"/>
      <c r="AO388" s="8" t="s">
        <v>3</v>
      </c>
      <c r="AP388" s="2" t="s">
        <v>4</v>
      </c>
      <c r="AQ388" s="27" t="s">
        <v>5</v>
      </c>
      <c r="AR388" s="27" t="s">
        <v>5</v>
      </c>
      <c r="AS388" s="27" t="s">
        <v>23</v>
      </c>
      <c r="AT388" s="6" t="s">
        <v>6</v>
      </c>
      <c r="AU388" s="14" t="s">
        <v>7</v>
      </c>
      <c r="AV388" s="6" t="s">
        <v>8</v>
      </c>
      <c r="AW388" s="6"/>
      <c r="AX388" s="6" t="s">
        <v>18</v>
      </c>
      <c r="AY388" s="6" t="s">
        <v>19</v>
      </c>
      <c r="AZ388" s="6" t="s">
        <v>20</v>
      </c>
    </row>
    <row r="389" spans="1:52" x14ac:dyDescent="0.25">
      <c r="A389" s="30" t="s">
        <v>24</v>
      </c>
      <c r="B389" s="11" t="s">
        <v>63</v>
      </c>
      <c r="C389" s="12" t="s">
        <v>246</v>
      </c>
      <c r="D389" s="28">
        <v>0.15</v>
      </c>
      <c r="E389" s="28">
        <v>0.05</v>
      </c>
      <c r="F389" s="28">
        <f t="shared" ref="F389:F391" si="236">SUM(D389*E389)</f>
        <v>7.4999999999999997E-3</v>
      </c>
      <c r="G389" s="10">
        <f>SUM(D387+E387+E387+0.4)</f>
        <v>6.0600000000000005</v>
      </c>
      <c r="H389" s="15">
        <v>5398</v>
      </c>
      <c r="I389" s="10">
        <f t="shared" ref="I389:I391" si="237">SUM(F389*G389)*H389</f>
        <v>245.33910000000003</v>
      </c>
      <c r="J389" s="5"/>
      <c r="K389" s="5"/>
      <c r="L389" s="5"/>
      <c r="M389" s="5"/>
      <c r="N389" s="30" t="s">
        <v>24</v>
      </c>
      <c r="O389" s="11" t="s">
        <v>63</v>
      </c>
      <c r="P389" s="12" t="s">
        <v>246</v>
      </c>
      <c r="Q389" s="28">
        <v>0.15</v>
      </c>
      <c r="R389" s="235">
        <v>3.7999999999999999E-2</v>
      </c>
      <c r="S389" s="28">
        <f t="shared" ref="S389" si="238">SUM(Q389*R389)</f>
        <v>5.6999999999999993E-3</v>
      </c>
      <c r="T389" s="10">
        <f>SUM(Q387+R387+R387+0.4)</f>
        <v>6.0600000000000005</v>
      </c>
      <c r="U389" s="236">
        <v>5306</v>
      </c>
      <c r="V389" s="10">
        <f t="shared" ref="V389:V391" si="239">SUM(S389*T389)*U389</f>
        <v>183.27985199999998</v>
      </c>
      <c r="W389" s="5"/>
      <c r="X389" s="5"/>
      <c r="Y389" s="5"/>
      <c r="Z389" s="5"/>
      <c r="AA389" s="30" t="s">
        <v>24</v>
      </c>
      <c r="AB389" s="11" t="s">
        <v>63</v>
      </c>
      <c r="AC389" s="12" t="s">
        <v>246</v>
      </c>
      <c r="AD389" s="28">
        <v>0.15</v>
      </c>
      <c r="AE389" s="235">
        <v>3.7999999999999999E-2</v>
      </c>
      <c r="AF389" s="28">
        <f t="shared" ref="AF389:AF391" si="240">SUM(AD389*AE389)</f>
        <v>5.6999999999999993E-3</v>
      </c>
      <c r="AG389" s="10">
        <f>SUM(AD387+AE387+AE387+0.4)</f>
        <v>6.0600000000000005</v>
      </c>
      <c r="AH389" s="236">
        <v>5306</v>
      </c>
      <c r="AI389" s="10">
        <f t="shared" ref="AI389:AI391" si="241">SUM(AF389*AG389)*AH389</f>
        <v>183.27985199999998</v>
      </c>
      <c r="AJ389" s="5"/>
      <c r="AK389" s="5"/>
      <c r="AL389" s="5"/>
      <c r="AM389" s="5"/>
      <c r="AN389" s="30" t="s">
        <v>24</v>
      </c>
      <c r="AO389" s="11" t="s">
        <v>63</v>
      </c>
      <c r="AP389" s="234" t="s">
        <v>1648</v>
      </c>
      <c r="AQ389" s="28">
        <v>0.15</v>
      </c>
      <c r="AR389" s="28">
        <v>3.7999999999999999E-2</v>
      </c>
      <c r="AS389" s="28">
        <f t="shared" ref="AS389:AS390" si="242">SUM(AQ389*AR389)</f>
        <v>5.6999999999999993E-3</v>
      </c>
      <c r="AT389" s="10">
        <f>SUM(AQ387+AR387+AR387+0.4)</f>
        <v>6.0600000000000005</v>
      </c>
      <c r="AU389" s="236">
        <v>3828</v>
      </c>
      <c r="AV389" s="10">
        <f t="shared" ref="AV389:AV391" si="243">SUM(AS389*AT389)*AU389</f>
        <v>132.22677599999997</v>
      </c>
      <c r="AW389" s="5"/>
      <c r="AX389" s="5"/>
      <c r="AY389" s="5"/>
      <c r="AZ389" s="5"/>
    </row>
    <row r="390" spans="1:52" x14ac:dyDescent="0.25">
      <c r="A390" s="30" t="s">
        <v>24</v>
      </c>
      <c r="B390" s="11" t="s">
        <v>245</v>
      </c>
      <c r="C390" s="12" t="s">
        <v>246</v>
      </c>
      <c r="D390" s="28">
        <v>0.05</v>
      </c>
      <c r="E390" s="28">
        <v>2.5000000000000001E-2</v>
      </c>
      <c r="F390" s="28">
        <f t="shared" si="236"/>
        <v>1.2500000000000002E-3</v>
      </c>
      <c r="G390" s="10">
        <f>SUM(G389)</f>
        <v>6.0600000000000005</v>
      </c>
      <c r="H390" s="15">
        <v>4566</v>
      </c>
      <c r="I390" s="10">
        <f t="shared" si="237"/>
        <v>34.587450000000011</v>
      </c>
      <c r="J390" s="5"/>
      <c r="K390" s="5"/>
      <c r="L390" s="5"/>
      <c r="M390" s="5"/>
      <c r="N390" s="30" t="s">
        <v>24</v>
      </c>
      <c r="O390" s="11" t="s">
        <v>245</v>
      </c>
      <c r="P390" s="12" t="s">
        <v>246</v>
      </c>
      <c r="Q390" s="28">
        <v>0.05</v>
      </c>
      <c r="R390" s="28">
        <v>2.5000000000000001E-2</v>
      </c>
      <c r="S390" s="28">
        <f t="shared" ref="S390:S391" si="244">SUM(Q390*R390)</f>
        <v>1.2500000000000002E-3</v>
      </c>
      <c r="T390" s="10">
        <f>SUM(T389)</f>
        <v>6.0600000000000005</v>
      </c>
      <c r="U390" s="15">
        <v>4566</v>
      </c>
      <c r="V390" s="10">
        <f t="shared" si="239"/>
        <v>34.587450000000011</v>
      </c>
      <c r="W390" s="5"/>
      <c r="X390" s="5"/>
      <c r="Y390" s="5"/>
      <c r="Z390" s="5"/>
      <c r="AA390" s="30" t="s">
        <v>24</v>
      </c>
      <c r="AB390" s="11" t="s">
        <v>245</v>
      </c>
      <c r="AC390" s="12" t="s">
        <v>246</v>
      </c>
      <c r="AD390" s="28">
        <v>0.05</v>
      </c>
      <c r="AE390" s="28">
        <v>2.5000000000000001E-2</v>
      </c>
      <c r="AF390" s="28">
        <f t="shared" si="240"/>
        <v>1.2500000000000002E-3</v>
      </c>
      <c r="AG390" s="10">
        <f>SUM(AG389)</f>
        <v>6.0600000000000005</v>
      </c>
      <c r="AH390" s="15">
        <v>4566</v>
      </c>
      <c r="AI390" s="10">
        <f t="shared" si="241"/>
        <v>34.587450000000011</v>
      </c>
      <c r="AJ390" s="5"/>
      <c r="AK390" s="5"/>
      <c r="AL390" s="5"/>
      <c r="AM390" s="5"/>
      <c r="AN390" s="30" t="s">
        <v>24</v>
      </c>
      <c r="AO390" s="11" t="s">
        <v>245</v>
      </c>
      <c r="AP390" s="234" t="s">
        <v>1648</v>
      </c>
      <c r="AQ390" s="28">
        <v>0.05</v>
      </c>
      <c r="AR390" s="28">
        <v>2.5000000000000001E-2</v>
      </c>
      <c r="AS390" s="28">
        <f t="shared" si="242"/>
        <v>1.2500000000000002E-3</v>
      </c>
      <c r="AT390" s="10">
        <f>SUM(AT389)</f>
        <v>6.0600000000000005</v>
      </c>
      <c r="AU390" s="236">
        <v>3709</v>
      </c>
      <c r="AV390" s="10">
        <f t="shared" si="243"/>
        <v>28.095675000000007</v>
      </c>
      <c r="AW390" s="5"/>
      <c r="AX390" s="5"/>
      <c r="AY390" s="5"/>
      <c r="AZ390" s="5"/>
    </row>
    <row r="391" spans="1:52" x14ac:dyDescent="0.25">
      <c r="A391" s="30" t="s">
        <v>24</v>
      </c>
      <c r="B391" s="11"/>
      <c r="C391" s="12"/>
      <c r="D391" s="28"/>
      <c r="E391" s="28"/>
      <c r="F391" s="28">
        <f t="shared" si="236"/>
        <v>0</v>
      </c>
      <c r="G391" s="10"/>
      <c r="H391" s="15"/>
      <c r="I391" s="10">
        <f t="shared" si="237"/>
        <v>0</v>
      </c>
      <c r="J391" s="5"/>
      <c r="K391" s="5"/>
      <c r="L391" s="5"/>
      <c r="M391" s="5"/>
      <c r="N391" s="30" t="s">
        <v>24</v>
      </c>
      <c r="O391" s="11"/>
      <c r="P391" s="12"/>
      <c r="Q391" s="28"/>
      <c r="R391" s="28"/>
      <c r="S391" s="28">
        <f t="shared" si="244"/>
        <v>0</v>
      </c>
      <c r="T391" s="10"/>
      <c r="U391" s="15"/>
      <c r="V391" s="10">
        <f t="shared" si="239"/>
        <v>0</v>
      </c>
      <c r="W391" s="5"/>
      <c r="X391" s="5"/>
      <c r="Y391" s="5"/>
      <c r="Z391" s="5"/>
      <c r="AA391" s="30" t="s">
        <v>24</v>
      </c>
      <c r="AB391" s="11"/>
      <c r="AC391" s="12"/>
      <c r="AD391" s="28"/>
      <c r="AE391" s="28"/>
      <c r="AF391" s="28">
        <f t="shared" si="240"/>
        <v>0</v>
      </c>
      <c r="AG391" s="10"/>
      <c r="AH391" s="15"/>
      <c r="AI391" s="10">
        <f t="shared" si="241"/>
        <v>0</v>
      </c>
      <c r="AJ391" s="5"/>
      <c r="AK391" s="5"/>
      <c r="AL391" s="5"/>
      <c r="AM391" s="5"/>
      <c r="AN391" s="30" t="s">
        <v>24</v>
      </c>
      <c r="AO391" s="11"/>
      <c r="AP391" s="12"/>
      <c r="AQ391" s="28"/>
      <c r="AR391" s="28"/>
      <c r="AS391" s="28">
        <f t="shared" ref="AS391" si="245">SUM(AQ391*AR391)</f>
        <v>0</v>
      </c>
      <c r="AT391" s="10"/>
      <c r="AU391" s="15"/>
      <c r="AV391" s="10">
        <f t="shared" si="243"/>
        <v>0</v>
      </c>
      <c r="AW391" s="5"/>
      <c r="AX391" s="5"/>
      <c r="AY391" s="5"/>
      <c r="AZ391" s="5"/>
    </row>
    <row r="392" spans="1:52" x14ac:dyDescent="0.25">
      <c r="A392" s="95"/>
      <c r="B392" s="11" t="s">
        <v>862</v>
      </c>
      <c r="C392" s="12"/>
      <c r="D392" s="28"/>
      <c r="E392" s="28"/>
      <c r="F392" s="28"/>
      <c r="G392" s="10">
        <v>3</v>
      </c>
      <c r="H392" s="15">
        <v>2.5</v>
      </c>
      <c r="I392" s="10">
        <f t="shared" ref="I392:I407" si="246">SUM(G392*H392)</f>
        <v>7.5</v>
      </c>
      <c r="J392" s="5"/>
      <c r="K392" s="5"/>
      <c r="L392" s="5"/>
      <c r="M392" s="5"/>
      <c r="N392" s="95"/>
      <c r="O392" s="11" t="s">
        <v>862</v>
      </c>
      <c r="P392" s="12"/>
      <c r="Q392" s="28"/>
      <c r="R392" s="28"/>
      <c r="S392" s="28"/>
      <c r="T392" s="10">
        <v>3</v>
      </c>
      <c r="U392" s="15">
        <v>2.5</v>
      </c>
      <c r="V392" s="10">
        <f t="shared" ref="V392:V407" si="247">SUM(T392*U392)</f>
        <v>7.5</v>
      </c>
      <c r="W392" s="5"/>
      <c r="X392" s="5"/>
      <c r="Y392" s="5"/>
      <c r="Z392" s="5"/>
      <c r="AA392" s="95"/>
      <c r="AB392" s="11" t="s">
        <v>862</v>
      </c>
      <c r="AC392" s="12"/>
      <c r="AD392" s="28"/>
      <c r="AE392" s="28"/>
      <c r="AF392" s="28"/>
      <c r="AG392" s="10">
        <v>3</v>
      </c>
      <c r="AH392" s="15">
        <v>2.5</v>
      </c>
      <c r="AI392" s="10">
        <f t="shared" ref="AI392:AI407" si="248">SUM(AG392*AH392)</f>
        <v>7.5</v>
      </c>
      <c r="AJ392" s="5"/>
      <c r="AK392" s="5"/>
      <c r="AL392" s="5"/>
      <c r="AM392" s="5"/>
      <c r="AN392" s="95"/>
      <c r="AO392" s="11" t="s">
        <v>862</v>
      </c>
      <c r="AP392" s="12"/>
      <c r="AQ392" s="28"/>
      <c r="AR392" s="28"/>
      <c r="AS392" s="28"/>
      <c r="AT392" s="10">
        <v>3</v>
      </c>
      <c r="AU392" s="15">
        <v>2.5</v>
      </c>
      <c r="AV392" s="10">
        <f t="shared" ref="AV392:AV407" si="249">SUM(AT392*AU392)</f>
        <v>7.5</v>
      </c>
      <c r="AW392" s="5"/>
      <c r="AX392" s="5"/>
      <c r="AY392" s="5"/>
      <c r="AZ392" s="5"/>
    </row>
    <row r="393" spans="1:52" x14ac:dyDescent="0.25">
      <c r="B393" s="11" t="s">
        <v>27</v>
      </c>
      <c r="C393" s="12"/>
      <c r="D393" s="28"/>
      <c r="E393" s="28"/>
      <c r="F393" s="28"/>
      <c r="G393" s="10">
        <f>SUM(G389)</f>
        <v>6.0600000000000005</v>
      </c>
      <c r="H393" s="15">
        <f>SUM(D389+D389+E389+E389+D390+D390+E390+E390)*3</f>
        <v>1.65</v>
      </c>
      <c r="I393" s="10">
        <f t="shared" si="246"/>
        <v>9.9990000000000006</v>
      </c>
      <c r="J393" s="5"/>
      <c r="K393" s="5"/>
      <c r="L393" s="5"/>
      <c r="M393" s="5"/>
      <c r="O393" s="11" t="s">
        <v>27</v>
      </c>
      <c r="P393" s="12"/>
      <c r="Q393" s="28"/>
      <c r="R393" s="28"/>
      <c r="S393" s="28"/>
      <c r="T393" s="10">
        <f>SUM(T389)</f>
        <v>6.0600000000000005</v>
      </c>
      <c r="U393" s="15">
        <f>SUM(Q389+Q389+R389+R389+Q390+Q390+R390+R390)*3</f>
        <v>1.5779999999999998</v>
      </c>
      <c r="V393" s="10">
        <f t="shared" si="247"/>
        <v>9.5626800000000003</v>
      </c>
      <c r="W393" s="5"/>
      <c r="X393" s="5"/>
      <c r="Y393" s="5"/>
      <c r="Z393" s="5"/>
      <c r="AB393" s="11" t="s">
        <v>27</v>
      </c>
      <c r="AC393" s="334" t="s">
        <v>1621</v>
      </c>
      <c r="AD393" s="335"/>
      <c r="AE393" s="335"/>
      <c r="AF393" s="335"/>
      <c r="AG393" s="171">
        <f>SUM(AG390)</f>
        <v>6.0600000000000005</v>
      </c>
      <c r="AH393" s="171">
        <f>SUM(AD389+AD389+AE389+AE389+AD390+AD390+AE390+AE390)*6</f>
        <v>3.1559999999999997</v>
      </c>
      <c r="AI393" s="10">
        <f t="shared" si="248"/>
        <v>19.125360000000001</v>
      </c>
      <c r="AJ393" s="5"/>
      <c r="AK393" s="5"/>
      <c r="AL393" s="5"/>
      <c r="AM393" s="5"/>
      <c r="AO393" s="11" t="s">
        <v>27</v>
      </c>
      <c r="AP393" s="334" t="s">
        <v>1649</v>
      </c>
      <c r="AQ393" s="335"/>
      <c r="AR393" s="335"/>
      <c r="AS393" s="335"/>
      <c r="AT393" s="171">
        <f>SUM(AT390)</f>
        <v>6.0600000000000005</v>
      </c>
      <c r="AU393" s="171">
        <f>SUM(AQ389+AQ389+AR389+AR389+AQ390+AQ390+AR390+AR390)*7</f>
        <v>3.6819999999999995</v>
      </c>
      <c r="AV393" s="10">
        <f t="shared" si="249"/>
        <v>22.312919999999998</v>
      </c>
      <c r="AW393" s="5"/>
      <c r="AX393" s="5"/>
      <c r="AY393" s="5"/>
      <c r="AZ393" s="5"/>
    </row>
    <row r="394" spans="1:52" x14ac:dyDescent="0.25">
      <c r="B394" s="11" t="s">
        <v>13</v>
      </c>
      <c r="C394" s="12" t="s">
        <v>14</v>
      </c>
      <c r="D394" s="28" t="s">
        <v>29</v>
      </c>
      <c r="E394" s="28"/>
      <c r="F394" s="28">
        <f>SUM(G389:G391)</f>
        <v>12.120000000000001</v>
      </c>
      <c r="G394" s="34">
        <f>SUM(F394)/15</f>
        <v>0.80800000000000005</v>
      </c>
      <c r="H394" s="23"/>
      <c r="I394" s="10">
        <f t="shared" si="246"/>
        <v>0</v>
      </c>
      <c r="J394" s="5"/>
      <c r="K394" s="5"/>
      <c r="L394" s="5"/>
      <c r="M394" s="5"/>
      <c r="O394" s="11" t="s">
        <v>13</v>
      </c>
      <c r="P394" s="12" t="s">
        <v>14</v>
      </c>
      <c r="Q394" s="28" t="s">
        <v>29</v>
      </c>
      <c r="R394" s="28"/>
      <c r="S394" s="28">
        <f>SUM(T389:T391)</f>
        <v>12.120000000000001</v>
      </c>
      <c r="T394" s="34">
        <f>SUM(S394)/15</f>
        <v>0.80800000000000005</v>
      </c>
      <c r="U394" s="23"/>
      <c r="V394" s="10">
        <f t="shared" si="247"/>
        <v>0</v>
      </c>
      <c r="W394" s="5"/>
      <c r="X394" s="5"/>
      <c r="Y394" s="5"/>
      <c r="Z394" s="5"/>
      <c r="AB394" s="11" t="s">
        <v>13</v>
      </c>
      <c r="AC394" s="12" t="s">
        <v>14</v>
      </c>
      <c r="AD394" s="28" t="s">
        <v>29</v>
      </c>
      <c r="AE394" s="28"/>
      <c r="AF394" s="28">
        <f>SUM(AG389:AG391)</f>
        <v>12.120000000000001</v>
      </c>
      <c r="AG394" s="34">
        <f>SUM(AF394)/15</f>
        <v>0.80800000000000005</v>
      </c>
      <c r="AH394" s="23"/>
      <c r="AI394" s="10">
        <f t="shared" si="248"/>
        <v>0</v>
      </c>
      <c r="AJ394" s="5"/>
      <c r="AK394" s="5"/>
      <c r="AL394" s="5"/>
      <c r="AM394" s="5"/>
      <c r="AO394" s="11" t="s">
        <v>13</v>
      </c>
      <c r="AP394" s="12" t="s">
        <v>14</v>
      </c>
      <c r="AQ394" s="28" t="s">
        <v>29</v>
      </c>
      <c r="AR394" s="28"/>
      <c r="AS394" s="28">
        <f>SUM(AT389:AT391)</f>
        <v>12.120000000000001</v>
      </c>
      <c r="AT394" s="34">
        <f>SUM(AS394)/15</f>
        <v>0.80800000000000005</v>
      </c>
      <c r="AU394" s="23"/>
      <c r="AV394" s="10">
        <f t="shared" si="249"/>
        <v>0</v>
      </c>
      <c r="AW394" s="5"/>
      <c r="AX394" s="5"/>
      <c r="AY394" s="5"/>
      <c r="AZ394" s="5"/>
    </row>
    <row r="395" spans="1:52" x14ac:dyDescent="0.25">
      <c r="B395" s="11" t="s">
        <v>13</v>
      </c>
      <c r="C395" s="12" t="s">
        <v>14</v>
      </c>
      <c r="D395" s="28" t="s">
        <v>60</v>
      </c>
      <c r="E395" s="28"/>
      <c r="F395" s="69">
        <v>2</v>
      </c>
      <c r="G395" s="34">
        <f>SUM(F395)*0.25</f>
        <v>0.5</v>
      </c>
      <c r="H395" s="23"/>
      <c r="I395" s="10">
        <f t="shared" si="246"/>
        <v>0</v>
      </c>
      <c r="J395" s="5"/>
      <c r="K395" s="5"/>
      <c r="L395" s="5"/>
      <c r="M395" s="5"/>
      <c r="O395" s="11" t="s">
        <v>13</v>
      </c>
      <c r="P395" s="12" t="s">
        <v>14</v>
      </c>
      <c r="Q395" s="28" t="s">
        <v>60</v>
      </c>
      <c r="R395" s="28"/>
      <c r="S395" s="69">
        <v>2</v>
      </c>
      <c r="T395" s="34">
        <f>SUM(S395)*0.25</f>
        <v>0.5</v>
      </c>
      <c r="U395" s="23"/>
      <c r="V395" s="10">
        <f t="shared" si="247"/>
        <v>0</v>
      </c>
      <c r="W395" s="5"/>
      <c r="X395" s="5"/>
      <c r="Y395" s="5"/>
      <c r="Z395" s="5"/>
      <c r="AB395" s="11" t="s">
        <v>13</v>
      </c>
      <c r="AC395" s="12" t="s">
        <v>14</v>
      </c>
      <c r="AD395" s="28" t="s">
        <v>60</v>
      </c>
      <c r="AE395" s="28"/>
      <c r="AF395" s="69">
        <v>2</v>
      </c>
      <c r="AG395" s="34">
        <f>SUM(AF395)*0.25</f>
        <v>0.5</v>
      </c>
      <c r="AH395" s="23"/>
      <c r="AI395" s="10">
        <f t="shared" si="248"/>
        <v>0</v>
      </c>
      <c r="AJ395" s="5"/>
      <c r="AK395" s="5"/>
      <c r="AL395" s="5"/>
      <c r="AM395" s="5"/>
      <c r="AO395" s="11" t="s">
        <v>13</v>
      </c>
      <c r="AP395" s="12" t="s">
        <v>14</v>
      </c>
      <c r="AQ395" s="28" t="s">
        <v>60</v>
      </c>
      <c r="AR395" s="28"/>
      <c r="AS395" s="69">
        <v>2</v>
      </c>
      <c r="AT395" s="34">
        <f>SUM(AS395)*0.25</f>
        <v>0.5</v>
      </c>
      <c r="AU395" s="23"/>
      <c r="AV395" s="10">
        <f t="shared" si="249"/>
        <v>0</v>
      </c>
      <c r="AW395" s="5"/>
      <c r="AX395" s="5"/>
      <c r="AY395" s="5"/>
      <c r="AZ395" s="5"/>
    </row>
    <row r="396" spans="1:52" x14ac:dyDescent="0.25">
      <c r="B396" s="11" t="s">
        <v>13</v>
      </c>
      <c r="C396" s="12" t="s">
        <v>14</v>
      </c>
      <c r="D396" s="28" t="s">
        <v>248</v>
      </c>
      <c r="E396" s="28"/>
      <c r="F396" s="69"/>
      <c r="G396" s="34">
        <v>0.25</v>
      </c>
      <c r="H396" s="23"/>
      <c r="I396" s="10">
        <f t="shared" si="246"/>
        <v>0</v>
      </c>
      <c r="J396" s="5"/>
      <c r="K396" s="5"/>
      <c r="L396" s="5"/>
      <c r="M396" s="5"/>
      <c r="O396" s="11" t="s">
        <v>13</v>
      </c>
      <c r="P396" s="12" t="s">
        <v>14</v>
      </c>
      <c r="Q396" s="28" t="s">
        <v>248</v>
      </c>
      <c r="R396" s="28"/>
      <c r="S396" s="69"/>
      <c r="T396" s="34">
        <v>0.25</v>
      </c>
      <c r="U396" s="23"/>
      <c r="V396" s="10">
        <f t="shared" si="247"/>
        <v>0</v>
      </c>
      <c r="W396" s="5"/>
      <c r="X396" s="5"/>
      <c r="Y396" s="5"/>
      <c r="Z396" s="5"/>
      <c r="AB396" s="11" t="s">
        <v>13</v>
      </c>
      <c r="AC396" s="12" t="s">
        <v>14</v>
      </c>
      <c r="AD396" s="28" t="s">
        <v>248</v>
      </c>
      <c r="AE396" s="28"/>
      <c r="AF396" s="69"/>
      <c r="AG396" s="34">
        <v>0.25</v>
      </c>
      <c r="AH396" s="23"/>
      <c r="AI396" s="10">
        <f t="shared" si="248"/>
        <v>0</v>
      </c>
      <c r="AJ396" s="5"/>
      <c r="AK396" s="5"/>
      <c r="AL396" s="5"/>
      <c r="AM396" s="5"/>
      <c r="AO396" s="11" t="s">
        <v>13</v>
      </c>
      <c r="AP396" s="12" t="s">
        <v>14</v>
      </c>
      <c r="AQ396" s="28" t="s">
        <v>248</v>
      </c>
      <c r="AR396" s="28"/>
      <c r="AS396" s="69"/>
      <c r="AT396" s="34">
        <v>0.25</v>
      </c>
      <c r="AU396" s="23"/>
      <c r="AV396" s="10">
        <f t="shared" si="249"/>
        <v>0</v>
      </c>
      <c r="AW396" s="5"/>
      <c r="AX396" s="5"/>
      <c r="AY396" s="5"/>
      <c r="AZ396" s="5"/>
    </row>
    <row r="397" spans="1:52" x14ac:dyDescent="0.25">
      <c r="B397" s="11" t="s">
        <v>13</v>
      </c>
      <c r="C397" s="12" t="s">
        <v>14</v>
      </c>
      <c r="D397" s="28" t="s">
        <v>247</v>
      </c>
      <c r="E397" s="28"/>
      <c r="F397" s="28"/>
      <c r="G397" s="34">
        <f>SUM(G394)</f>
        <v>0.80800000000000005</v>
      </c>
      <c r="H397" s="23"/>
      <c r="I397" s="10">
        <f t="shared" si="246"/>
        <v>0</v>
      </c>
      <c r="J397" s="5"/>
      <c r="K397" s="5"/>
      <c r="L397" s="5"/>
      <c r="M397" s="5"/>
      <c r="O397" s="11" t="s">
        <v>13</v>
      </c>
      <c r="P397" s="12" t="s">
        <v>14</v>
      </c>
      <c r="Q397" s="28" t="s">
        <v>247</v>
      </c>
      <c r="R397" s="28"/>
      <c r="S397" s="28"/>
      <c r="T397" s="34">
        <f>SUM(T394)</f>
        <v>0.80800000000000005</v>
      </c>
      <c r="U397" s="23"/>
      <c r="V397" s="10">
        <f t="shared" si="247"/>
        <v>0</v>
      </c>
      <c r="W397" s="5"/>
      <c r="X397" s="5"/>
      <c r="Y397" s="5"/>
      <c r="Z397" s="5"/>
      <c r="AB397" s="11" t="s">
        <v>13</v>
      </c>
      <c r="AC397" s="12" t="s">
        <v>14</v>
      </c>
      <c r="AD397" s="28" t="s">
        <v>247</v>
      </c>
      <c r="AE397" s="28"/>
      <c r="AF397" s="28"/>
      <c r="AG397" s="34">
        <f>SUM(AG394)</f>
        <v>0.80800000000000005</v>
      </c>
      <c r="AH397" s="23"/>
      <c r="AI397" s="10">
        <f t="shared" si="248"/>
        <v>0</v>
      </c>
      <c r="AJ397" s="5"/>
      <c r="AK397" s="5"/>
      <c r="AL397" s="5"/>
      <c r="AM397" s="5"/>
      <c r="AO397" s="11" t="s">
        <v>13</v>
      </c>
      <c r="AP397" s="12" t="s">
        <v>14</v>
      </c>
      <c r="AQ397" s="28" t="s">
        <v>247</v>
      </c>
      <c r="AR397" s="28"/>
      <c r="AS397" s="28"/>
      <c r="AT397" s="34">
        <f>SUM(AT394)</f>
        <v>0.80800000000000005</v>
      </c>
      <c r="AU397" s="23"/>
      <c r="AV397" s="10">
        <f t="shared" si="249"/>
        <v>0</v>
      </c>
      <c r="AW397" s="5"/>
      <c r="AX397" s="5"/>
      <c r="AY397" s="5"/>
      <c r="AZ397" s="5"/>
    </row>
    <row r="398" spans="1:52" x14ac:dyDescent="0.25">
      <c r="B398" s="11" t="s">
        <v>13</v>
      </c>
      <c r="C398" s="12" t="s">
        <v>15</v>
      </c>
      <c r="D398" s="28"/>
      <c r="E398" s="28"/>
      <c r="F398" s="28"/>
      <c r="G398" s="34">
        <v>1</v>
      </c>
      <c r="H398" s="23"/>
      <c r="I398" s="10">
        <f t="shared" si="246"/>
        <v>0</v>
      </c>
      <c r="J398" s="5"/>
      <c r="K398" s="5"/>
      <c r="L398" s="5"/>
      <c r="M398" s="5"/>
      <c r="O398" s="11" t="s">
        <v>13</v>
      </c>
      <c r="P398" s="12" t="s">
        <v>15</v>
      </c>
      <c r="Q398" s="28"/>
      <c r="R398" s="28"/>
      <c r="S398" s="28"/>
      <c r="T398" s="34">
        <v>1</v>
      </c>
      <c r="U398" s="23"/>
      <c r="V398" s="10">
        <f t="shared" si="247"/>
        <v>0</v>
      </c>
      <c r="W398" s="5"/>
      <c r="X398" s="5"/>
      <c r="Y398" s="5"/>
      <c r="Z398" s="5"/>
      <c r="AB398" s="11" t="s">
        <v>13</v>
      </c>
      <c r="AC398" s="12" t="s">
        <v>15</v>
      </c>
      <c r="AD398" s="28"/>
      <c r="AE398" s="28"/>
      <c r="AF398" s="28"/>
      <c r="AG398" s="34">
        <v>1</v>
      </c>
      <c r="AH398" s="23"/>
      <c r="AI398" s="10">
        <f t="shared" si="248"/>
        <v>0</v>
      </c>
      <c r="AJ398" s="5"/>
      <c r="AK398" s="5"/>
      <c r="AL398" s="5"/>
      <c r="AM398" s="5"/>
      <c r="AO398" s="11" t="s">
        <v>13</v>
      </c>
      <c r="AP398" s="12" t="s">
        <v>15</v>
      </c>
      <c r="AQ398" s="28"/>
      <c r="AR398" s="28"/>
      <c r="AS398" s="28"/>
      <c r="AT398" s="34">
        <v>1</v>
      </c>
      <c r="AU398" s="23"/>
      <c r="AV398" s="10">
        <f t="shared" si="249"/>
        <v>0</v>
      </c>
      <c r="AW398" s="5"/>
      <c r="AX398" s="5"/>
      <c r="AY398" s="5"/>
      <c r="AZ398" s="5"/>
    </row>
    <row r="399" spans="1:52" x14ac:dyDescent="0.25">
      <c r="B399" s="11" t="s">
        <v>13</v>
      </c>
      <c r="C399" s="12" t="s">
        <v>15</v>
      </c>
      <c r="D399" s="28"/>
      <c r="E399" s="28"/>
      <c r="F399" s="28"/>
      <c r="G399" s="34"/>
      <c r="H399" s="23"/>
      <c r="I399" s="10">
        <f t="shared" si="246"/>
        <v>0</v>
      </c>
      <c r="J399" s="5"/>
      <c r="K399" s="5"/>
      <c r="L399" s="5"/>
      <c r="M399" s="5"/>
      <c r="O399" s="11" t="s">
        <v>13</v>
      </c>
      <c r="P399" s="12" t="s">
        <v>15</v>
      </c>
      <c r="Q399" s="28"/>
      <c r="R399" s="28"/>
      <c r="S399" s="28"/>
      <c r="T399" s="34"/>
      <c r="U399" s="23"/>
      <c r="V399" s="10">
        <f t="shared" si="247"/>
        <v>0</v>
      </c>
      <c r="W399" s="5"/>
      <c r="X399" s="5"/>
      <c r="Y399" s="5"/>
      <c r="Z399" s="5"/>
      <c r="AB399" s="11" t="s">
        <v>13</v>
      </c>
      <c r="AC399" s="12" t="s">
        <v>15</v>
      </c>
      <c r="AD399" s="28"/>
      <c r="AE399" s="28"/>
      <c r="AF399" s="28"/>
      <c r="AG399" s="34"/>
      <c r="AH399" s="23"/>
      <c r="AI399" s="10">
        <f t="shared" si="248"/>
        <v>0</v>
      </c>
      <c r="AJ399" s="5"/>
      <c r="AK399" s="5"/>
      <c r="AL399" s="5"/>
      <c r="AM399" s="5"/>
      <c r="AO399" s="11" t="s">
        <v>13</v>
      </c>
      <c r="AP399" s="12" t="s">
        <v>15</v>
      </c>
      <c r="AQ399" s="28"/>
      <c r="AR399" s="28"/>
      <c r="AS399" s="28"/>
      <c r="AT399" s="34"/>
      <c r="AU399" s="23"/>
      <c r="AV399" s="10">
        <f t="shared" si="249"/>
        <v>0</v>
      </c>
      <c r="AW399" s="5"/>
      <c r="AX399" s="5"/>
      <c r="AY399" s="5"/>
      <c r="AZ399" s="5"/>
    </row>
    <row r="400" spans="1:52" x14ac:dyDescent="0.25">
      <c r="B400" s="11" t="s">
        <v>13</v>
      </c>
      <c r="C400" s="12" t="s">
        <v>15</v>
      </c>
      <c r="D400" s="28"/>
      <c r="E400" s="28"/>
      <c r="F400" s="28"/>
      <c r="G400" s="34"/>
      <c r="H400" s="23"/>
      <c r="I400" s="10">
        <f t="shared" si="246"/>
        <v>0</v>
      </c>
      <c r="J400" s="5"/>
      <c r="K400" s="5"/>
      <c r="L400" s="5"/>
      <c r="M400" s="5"/>
      <c r="O400" s="11" t="s">
        <v>13</v>
      </c>
      <c r="P400" s="12" t="s">
        <v>15</v>
      </c>
      <c r="Q400" s="28"/>
      <c r="R400" s="28"/>
      <c r="S400" s="28"/>
      <c r="T400" s="34"/>
      <c r="U400" s="23"/>
      <c r="V400" s="10">
        <f t="shared" si="247"/>
        <v>0</v>
      </c>
      <c r="W400" s="5"/>
      <c r="X400" s="5"/>
      <c r="Y400" s="5"/>
      <c r="Z400" s="5"/>
      <c r="AB400" s="11" t="s">
        <v>13</v>
      </c>
      <c r="AC400" s="12" t="s">
        <v>15</v>
      </c>
      <c r="AD400" s="28"/>
      <c r="AE400" s="28"/>
      <c r="AF400" s="28"/>
      <c r="AG400" s="34"/>
      <c r="AH400" s="23"/>
      <c r="AI400" s="10">
        <f t="shared" si="248"/>
        <v>0</v>
      </c>
      <c r="AJ400" s="5"/>
      <c r="AK400" s="5"/>
      <c r="AL400" s="5"/>
      <c r="AM400" s="5"/>
      <c r="AO400" s="11" t="s">
        <v>13</v>
      </c>
      <c r="AP400" s="12" t="s">
        <v>15</v>
      </c>
      <c r="AQ400" s="28"/>
      <c r="AR400" s="28"/>
      <c r="AS400" s="28"/>
      <c r="AT400" s="34"/>
      <c r="AU400" s="23"/>
      <c r="AV400" s="10">
        <f t="shared" si="249"/>
        <v>0</v>
      </c>
      <c r="AW400" s="5"/>
      <c r="AX400" s="5"/>
      <c r="AY400" s="5"/>
      <c r="AZ400" s="5"/>
    </row>
    <row r="401" spans="1:52" x14ac:dyDescent="0.25">
      <c r="B401" s="11" t="s">
        <v>13</v>
      </c>
      <c r="C401" s="12" t="s">
        <v>16</v>
      </c>
      <c r="D401" s="28"/>
      <c r="E401" s="28"/>
      <c r="F401" s="28"/>
      <c r="G401" s="34">
        <v>3</v>
      </c>
      <c r="H401" s="23"/>
      <c r="I401" s="10">
        <f t="shared" si="246"/>
        <v>0</v>
      </c>
      <c r="J401" s="5"/>
      <c r="K401" s="5"/>
      <c r="L401" s="5"/>
      <c r="M401" s="5"/>
      <c r="O401" s="11" t="s">
        <v>13</v>
      </c>
      <c r="P401" s="12" t="s">
        <v>16</v>
      </c>
      <c r="Q401" s="28"/>
      <c r="R401" s="28"/>
      <c r="S401" s="28"/>
      <c r="T401" s="34">
        <v>3</v>
      </c>
      <c r="U401" s="23"/>
      <c r="V401" s="10">
        <f t="shared" si="247"/>
        <v>0</v>
      </c>
      <c r="W401" s="5"/>
      <c r="X401" s="5"/>
      <c r="Y401" s="5"/>
      <c r="Z401" s="5"/>
      <c r="AB401" s="11" t="s">
        <v>13</v>
      </c>
      <c r="AC401" s="12" t="s">
        <v>16</v>
      </c>
      <c r="AD401" s="28"/>
      <c r="AE401" s="28"/>
      <c r="AF401" s="28"/>
      <c r="AG401" s="34">
        <v>3</v>
      </c>
      <c r="AH401" s="23"/>
      <c r="AI401" s="10">
        <f t="shared" si="248"/>
        <v>0</v>
      </c>
      <c r="AJ401" s="5"/>
      <c r="AK401" s="5"/>
      <c r="AL401" s="5"/>
      <c r="AM401" s="5"/>
      <c r="AO401" s="11" t="s">
        <v>13</v>
      </c>
      <c r="AP401" s="12" t="s">
        <v>16</v>
      </c>
      <c r="AQ401" s="28"/>
      <c r="AR401" s="28"/>
      <c r="AS401" s="28"/>
      <c r="AT401" s="34">
        <v>3</v>
      </c>
      <c r="AU401" s="23"/>
      <c r="AV401" s="10">
        <f t="shared" si="249"/>
        <v>0</v>
      </c>
      <c r="AW401" s="5"/>
      <c r="AX401" s="5"/>
      <c r="AY401" s="5"/>
      <c r="AZ401" s="5"/>
    </row>
    <row r="402" spans="1:52" x14ac:dyDescent="0.25">
      <c r="B402" s="11" t="s">
        <v>13</v>
      </c>
      <c r="C402" s="12" t="s">
        <v>16</v>
      </c>
      <c r="D402" s="28"/>
      <c r="E402" s="28"/>
      <c r="F402" s="28"/>
      <c r="G402" s="34"/>
      <c r="H402" s="23"/>
      <c r="I402" s="10">
        <f t="shared" si="246"/>
        <v>0</v>
      </c>
      <c r="J402" s="5"/>
      <c r="K402" s="5"/>
      <c r="L402" s="5"/>
      <c r="M402" s="5"/>
      <c r="O402" s="11" t="s">
        <v>13</v>
      </c>
      <c r="P402" s="12" t="s">
        <v>16</v>
      </c>
      <c r="Q402" s="28"/>
      <c r="R402" s="28"/>
      <c r="S402" s="28"/>
      <c r="T402" s="34"/>
      <c r="U402" s="23"/>
      <c r="V402" s="10">
        <f t="shared" si="247"/>
        <v>0</v>
      </c>
      <c r="W402" s="5"/>
      <c r="X402" s="5"/>
      <c r="Y402" s="5"/>
      <c r="Z402" s="5"/>
      <c r="AB402" s="11" t="s">
        <v>13</v>
      </c>
      <c r="AC402" s="12" t="s">
        <v>16</v>
      </c>
      <c r="AD402" s="28"/>
      <c r="AE402" s="28"/>
      <c r="AF402" s="28"/>
      <c r="AG402" s="171">
        <f>SUM(AG401)/10</f>
        <v>0.3</v>
      </c>
      <c r="AH402" s="23"/>
      <c r="AI402" s="10">
        <f t="shared" si="248"/>
        <v>0</v>
      </c>
      <c r="AJ402" s="5"/>
      <c r="AK402" s="5"/>
      <c r="AL402" s="5"/>
      <c r="AM402" s="5"/>
      <c r="AO402" s="11" t="s">
        <v>13</v>
      </c>
      <c r="AP402" s="12" t="s">
        <v>16</v>
      </c>
      <c r="AQ402" s="28"/>
      <c r="AR402" s="28"/>
      <c r="AS402" s="28"/>
      <c r="AT402" s="171">
        <f>SUM(AT401)/7</f>
        <v>0.42857142857142855</v>
      </c>
      <c r="AU402" s="23"/>
      <c r="AV402" s="10">
        <f t="shared" si="249"/>
        <v>0</v>
      </c>
      <c r="AW402" s="5"/>
      <c r="AX402" s="5"/>
      <c r="AY402" s="5"/>
      <c r="AZ402" s="5"/>
    </row>
    <row r="403" spans="1:52" x14ac:dyDescent="0.25">
      <c r="B403" s="11" t="s">
        <v>21</v>
      </c>
      <c r="C403" s="12" t="s">
        <v>14</v>
      </c>
      <c r="D403" s="28"/>
      <c r="E403" s="28"/>
      <c r="F403" s="28"/>
      <c r="G403" s="22">
        <f>SUM(G394:G397)</f>
        <v>2.3660000000000001</v>
      </c>
      <c r="H403" s="15">
        <v>37.42</v>
      </c>
      <c r="I403" s="10">
        <f t="shared" si="246"/>
        <v>88.535720000000012</v>
      </c>
      <c r="J403" s="5"/>
      <c r="K403" s="5">
        <f>SUM(G403)*I387</f>
        <v>23.66</v>
      </c>
      <c r="L403" s="5"/>
      <c r="M403" s="5"/>
      <c r="O403" s="11" t="s">
        <v>21</v>
      </c>
      <c r="P403" s="12" t="s">
        <v>14</v>
      </c>
      <c r="Q403" s="28"/>
      <c r="R403" s="28"/>
      <c r="S403" s="28"/>
      <c r="T403" s="22">
        <f>SUM(T394:T397)</f>
        <v>2.3660000000000001</v>
      </c>
      <c r="U403" s="15">
        <v>37.42</v>
      </c>
      <c r="V403" s="10">
        <f t="shared" si="247"/>
        <v>88.535720000000012</v>
      </c>
      <c r="W403" s="5"/>
      <c r="X403" s="5">
        <f>SUM(T403)*V387</f>
        <v>23.66</v>
      </c>
      <c r="Y403" s="5"/>
      <c r="Z403" s="5"/>
      <c r="AB403" s="11" t="s">
        <v>21</v>
      </c>
      <c r="AC403" s="12" t="s">
        <v>14</v>
      </c>
      <c r="AD403" s="28"/>
      <c r="AE403" s="28"/>
      <c r="AF403" s="28"/>
      <c r="AG403" s="22">
        <f>SUM(AG394:AG397)</f>
        <v>2.3660000000000001</v>
      </c>
      <c r="AH403" s="15">
        <v>37.42</v>
      </c>
      <c r="AI403" s="10">
        <f t="shared" si="248"/>
        <v>88.535720000000012</v>
      </c>
      <c r="AJ403" s="5"/>
      <c r="AK403" s="5">
        <f>SUM(AG403)*AI387</f>
        <v>23.66</v>
      </c>
      <c r="AL403" s="5"/>
      <c r="AM403" s="5"/>
      <c r="AO403" s="11" t="s">
        <v>21</v>
      </c>
      <c r="AP403" s="12" t="s">
        <v>14</v>
      </c>
      <c r="AQ403" s="28"/>
      <c r="AR403" s="28"/>
      <c r="AS403" s="28"/>
      <c r="AT403" s="22">
        <f>SUM(AT394:AT397)</f>
        <v>2.3660000000000001</v>
      </c>
      <c r="AU403" s="15">
        <v>37.42</v>
      </c>
      <c r="AV403" s="10">
        <f t="shared" si="249"/>
        <v>88.535720000000012</v>
      </c>
      <c r="AW403" s="5"/>
      <c r="AX403" s="5">
        <f>SUM(AT403)*AV387</f>
        <v>23.66</v>
      </c>
      <c r="AY403" s="5"/>
      <c r="AZ403" s="5"/>
    </row>
    <row r="404" spans="1:52" x14ac:dyDescent="0.25">
      <c r="B404" s="11" t="s">
        <v>21</v>
      </c>
      <c r="C404" s="12" t="s">
        <v>15</v>
      </c>
      <c r="D404" s="28"/>
      <c r="E404" s="28"/>
      <c r="F404" s="28"/>
      <c r="G404" s="22">
        <f>SUM(G398:G400)</f>
        <v>1</v>
      </c>
      <c r="H404" s="15">
        <v>37.42</v>
      </c>
      <c r="I404" s="10">
        <f t="shared" si="246"/>
        <v>37.42</v>
      </c>
      <c r="J404" s="5"/>
      <c r="K404" s="5"/>
      <c r="L404" s="5">
        <f>SUM(G404)*I387</f>
        <v>10</v>
      </c>
      <c r="M404" s="5"/>
      <c r="O404" s="11" t="s">
        <v>21</v>
      </c>
      <c r="P404" s="12" t="s">
        <v>15</v>
      </c>
      <c r="Q404" s="28"/>
      <c r="R404" s="28"/>
      <c r="S404" s="28"/>
      <c r="T404" s="22">
        <f>SUM(T398:T400)</f>
        <v>1</v>
      </c>
      <c r="U404" s="15">
        <v>37.42</v>
      </c>
      <c r="V404" s="10">
        <f t="shared" si="247"/>
        <v>37.42</v>
      </c>
      <c r="W404" s="5"/>
      <c r="X404" s="5"/>
      <c r="Y404" s="5">
        <f>SUM(T404)*V387</f>
        <v>10</v>
      </c>
      <c r="Z404" s="5"/>
      <c r="AB404" s="11" t="s">
        <v>21</v>
      </c>
      <c r="AC404" s="12" t="s">
        <v>15</v>
      </c>
      <c r="AD404" s="28"/>
      <c r="AE404" s="28"/>
      <c r="AF404" s="28"/>
      <c r="AG404" s="22">
        <f>SUM(AG398:AG400)</f>
        <v>1</v>
      </c>
      <c r="AH404" s="15">
        <v>37.42</v>
      </c>
      <c r="AI404" s="10">
        <f t="shared" si="248"/>
        <v>37.42</v>
      </c>
      <c r="AJ404" s="5"/>
      <c r="AK404" s="5"/>
      <c r="AL404" s="5">
        <f>SUM(AG404)*AI387</f>
        <v>10</v>
      </c>
      <c r="AM404" s="5"/>
      <c r="AO404" s="11" t="s">
        <v>21</v>
      </c>
      <c r="AP404" s="12" t="s">
        <v>15</v>
      </c>
      <c r="AQ404" s="28"/>
      <c r="AR404" s="28"/>
      <c r="AS404" s="28"/>
      <c r="AT404" s="22">
        <f>SUM(AT398:AT400)</f>
        <v>1</v>
      </c>
      <c r="AU404" s="15">
        <v>37.42</v>
      </c>
      <c r="AV404" s="10">
        <f t="shared" si="249"/>
        <v>37.42</v>
      </c>
      <c r="AW404" s="5"/>
      <c r="AX404" s="5"/>
      <c r="AY404" s="5">
        <f>SUM(AT404)*AV387</f>
        <v>10</v>
      </c>
      <c r="AZ404" s="5"/>
    </row>
    <row r="405" spans="1:52" x14ac:dyDescent="0.25">
      <c r="B405" s="11" t="s">
        <v>21</v>
      </c>
      <c r="C405" s="12" t="s">
        <v>16</v>
      </c>
      <c r="D405" s="28"/>
      <c r="E405" s="28"/>
      <c r="F405" s="28"/>
      <c r="G405" s="22">
        <f>SUM(G401:G402)</f>
        <v>3</v>
      </c>
      <c r="H405" s="15">
        <v>37.42</v>
      </c>
      <c r="I405" s="10">
        <f t="shared" si="246"/>
        <v>112.26</v>
      </c>
      <c r="J405" s="5"/>
      <c r="K405" s="5"/>
      <c r="L405" s="5"/>
      <c r="M405" s="5">
        <f>SUM(G405)*I387</f>
        <v>30</v>
      </c>
      <c r="O405" s="11" t="s">
        <v>21</v>
      </c>
      <c r="P405" s="12" t="s">
        <v>16</v>
      </c>
      <c r="Q405" s="28"/>
      <c r="R405" s="28"/>
      <c r="S405" s="28"/>
      <c r="T405" s="22">
        <f>SUM(T401:T402)</f>
        <v>3</v>
      </c>
      <c r="U405" s="15">
        <v>37.42</v>
      </c>
      <c r="V405" s="10">
        <f t="shared" si="247"/>
        <v>112.26</v>
      </c>
      <c r="W405" s="5"/>
      <c r="X405" s="5"/>
      <c r="Y405" s="5"/>
      <c r="Z405" s="5">
        <f>SUM(T405)*V387</f>
        <v>30</v>
      </c>
      <c r="AB405" s="11" t="s">
        <v>21</v>
      </c>
      <c r="AC405" s="12" t="s">
        <v>16</v>
      </c>
      <c r="AD405" s="28"/>
      <c r="AE405" s="28"/>
      <c r="AF405" s="28"/>
      <c r="AG405" s="22">
        <f>SUM(AG401:AG402)</f>
        <v>3.3</v>
      </c>
      <c r="AH405" s="15">
        <v>37.42</v>
      </c>
      <c r="AI405" s="10">
        <f t="shared" si="248"/>
        <v>123.486</v>
      </c>
      <c r="AJ405" s="5"/>
      <c r="AK405" s="5"/>
      <c r="AL405" s="5"/>
      <c r="AM405" s="5">
        <f>SUM(AG405)*AI387</f>
        <v>33</v>
      </c>
      <c r="AO405" s="11" t="s">
        <v>21</v>
      </c>
      <c r="AP405" s="12" t="s">
        <v>16</v>
      </c>
      <c r="AQ405" s="28"/>
      <c r="AR405" s="28"/>
      <c r="AS405" s="28"/>
      <c r="AT405" s="22">
        <f>SUM(AT401:AT402)</f>
        <v>3.4285714285714284</v>
      </c>
      <c r="AU405" s="15">
        <v>37.42</v>
      </c>
      <c r="AV405" s="10">
        <f t="shared" si="249"/>
        <v>128.29714285714286</v>
      </c>
      <c r="AW405" s="5"/>
      <c r="AX405" s="5"/>
      <c r="AY405" s="5"/>
      <c r="AZ405" s="5">
        <f>SUM(AT405)*AV387</f>
        <v>34.285714285714285</v>
      </c>
    </row>
    <row r="406" spans="1:52" x14ac:dyDescent="0.25">
      <c r="B406" s="11" t="s">
        <v>13</v>
      </c>
      <c r="C406" s="12" t="s">
        <v>17</v>
      </c>
      <c r="D406" s="28"/>
      <c r="E406" s="28"/>
      <c r="F406" s="28"/>
      <c r="G406" s="34">
        <v>0.25</v>
      </c>
      <c r="H406" s="15">
        <v>37.42</v>
      </c>
      <c r="I406" s="10">
        <f t="shared" si="246"/>
        <v>9.3550000000000004</v>
      </c>
      <c r="J406" s="5"/>
      <c r="K406" s="5"/>
      <c r="L406" s="5">
        <f>SUM(G406)*I387</f>
        <v>2.5</v>
      </c>
      <c r="M406" s="5"/>
      <c r="O406" s="11" t="s">
        <v>13</v>
      </c>
      <c r="P406" s="12" t="s">
        <v>17</v>
      </c>
      <c r="Q406" s="28"/>
      <c r="R406" s="28"/>
      <c r="S406" s="28"/>
      <c r="T406" s="34">
        <v>0.25</v>
      </c>
      <c r="U406" s="15">
        <v>37.42</v>
      </c>
      <c r="V406" s="10">
        <f t="shared" si="247"/>
        <v>9.3550000000000004</v>
      </c>
      <c r="W406" s="5"/>
      <c r="X406" s="5"/>
      <c r="Y406" s="5">
        <f>SUM(T406)*V387</f>
        <v>2.5</v>
      </c>
      <c r="Z406" s="5"/>
      <c r="AB406" s="11" t="s">
        <v>13</v>
      </c>
      <c r="AC406" s="12" t="s">
        <v>17</v>
      </c>
      <c r="AD406" s="28"/>
      <c r="AE406" s="28"/>
      <c r="AF406" s="28"/>
      <c r="AG406" s="34">
        <v>0.25</v>
      </c>
      <c r="AH406" s="15">
        <v>37.42</v>
      </c>
      <c r="AI406" s="10">
        <f t="shared" si="248"/>
        <v>9.3550000000000004</v>
      </c>
      <c r="AJ406" s="5"/>
      <c r="AK406" s="5"/>
      <c r="AL406" s="5">
        <f>SUM(AG406)*AI387</f>
        <v>2.5</v>
      </c>
      <c r="AM406" s="5"/>
      <c r="AO406" s="11" t="s">
        <v>13</v>
      </c>
      <c r="AP406" s="12" t="s">
        <v>17</v>
      </c>
      <c r="AQ406" s="28"/>
      <c r="AR406" s="28"/>
      <c r="AS406" s="28"/>
      <c r="AT406" s="34">
        <v>0.25</v>
      </c>
      <c r="AU406" s="15">
        <v>37.42</v>
      </c>
      <c r="AV406" s="10">
        <f t="shared" si="249"/>
        <v>9.3550000000000004</v>
      </c>
      <c r="AW406" s="5"/>
      <c r="AX406" s="5"/>
      <c r="AY406" s="5">
        <f>SUM(AT406)*AV387</f>
        <v>2.5</v>
      </c>
      <c r="AZ406" s="5"/>
    </row>
    <row r="407" spans="1:52" x14ac:dyDescent="0.25">
      <c r="B407" s="11" t="s">
        <v>12</v>
      </c>
      <c r="C407" s="12"/>
      <c r="D407" s="28"/>
      <c r="E407" s="28"/>
      <c r="F407" s="28"/>
      <c r="G407" s="10"/>
      <c r="H407" s="15">
        <v>37.42</v>
      </c>
      <c r="I407" s="10">
        <f t="shared" si="246"/>
        <v>0</v>
      </c>
      <c r="J407" s="5"/>
      <c r="K407" s="5"/>
      <c r="L407" s="5"/>
      <c r="M407" s="5"/>
      <c r="O407" s="11" t="s">
        <v>12</v>
      </c>
      <c r="P407" s="12"/>
      <c r="Q407" s="28"/>
      <c r="R407" s="28"/>
      <c r="S407" s="28"/>
      <c r="T407" s="10"/>
      <c r="U407" s="15">
        <v>37.42</v>
      </c>
      <c r="V407" s="10">
        <f t="shared" si="247"/>
        <v>0</v>
      </c>
      <c r="W407" s="5"/>
      <c r="X407" s="5"/>
      <c r="Y407" s="5"/>
      <c r="Z407" s="5"/>
      <c r="AB407" s="11" t="s">
        <v>12</v>
      </c>
      <c r="AC407" s="12"/>
      <c r="AD407" s="28"/>
      <c r="AE407" s="28"/>
      <c r="AF407" s="28"/>
      <c r="AG407" s="10"/>
      <c r="AH407" s="15">
        <v>37.42</v>
      </c>
      <c r="AI407" s="10">
        <f t="shared" si="248"/>
        <v>0</v>
      </c>
      <c r="AJ407" s="5"/>
      <c r="AK407" s="5"/>
      <c r="AL407" s="5"/>
      <c r="AM407" s="5"/>
      <c r="AO407" s="11" t="s">
        <v>12</v>
      </c>
      <c r="AP407" s="12"/>
      <c r="AQ407" s="28"/>
      <c r="AR407" s="28"/>
      <c r="AS407" s="28"/>
      <c r="AT407" s="10"/>
      <c r="AU407" s="15">
        <v>37.42</v>
      </c>
      <c r="AV407" s="10">
        <f t="shared" si="249"/>
        <v>0</v>
      </c>
      <c r="AW407" s="5"/>
      <c r="AX407" s="5"/>
      <c r="AY407" s="5"/>
      <c r="AZ407" s="5"/>
    </row>
    <row r="408" spans="1:52" x14ac:dyDescent="0.25">
      <c r="B408" s="11" t="s">
        <v>11</v>
      </c>
      <c r="C408" s="12"/>
      <c r="D408" s="28"/>
      <c r="E408" s="28"/>
      <c r="F408" s="28"/>
      <c r="G408" s="10">
        <v>1</v>
      </c>
      <c r="H408" s="15">
        <f>SUM(I389:I407)*0.01</f>
        <v>5.4499627000000013</v>
      </c>
      <c r="I408" s="10">
        <f>SUM(G408*H408)</f>
        <v>5.4499627000000013</v>
      </c>
      <c r="J408" s="5"/>
      <c r="K408" s="5"/>
      <c r="L408" s="5"/>
      <c r="M408" s="5"/>
      <c r="O408" s="11" t="s">
        <v>11</v>
      </c>
      <c r="P408" s="12"/>
      <c r="Q408" s="28"/>
      <c r="R408" s="28"/>
      <c r="S408" s="28"/>
      <c r="T408" s="10">
        <v>1</v>
      </c>
      <c r="U408" s="15">
        <f>SUM(V389:V407)*0.01</f>
        <v>4.8250070200000001</v>
      </c>
      <c r="V408" s="10">
        <f>SUM(T408*U408)</f>
        <v>4.8250070200000001</v>
      </c>
      <c r="W408" s="5"/>
      <c r="X408" s="5"/>
      <c r="Y408" s="5"/>
      <c r="Z408" s="5"/>
      <c r="AB408" s="11" t="s">
        <v>11</v>
      </c>
      <c r="AC408" s="12"/>
      <c r="AD408" s="28"/>
      <c r="AE408" s="28"/>
      <c r="AF408" s="28"/>
      <c r="AG408" s="10">
        <v>1</v>
      </c>
      <c r="AH408" s="15">
        <f>SUM(AI389:AI407)*0.01</f>
        <v>5.0328938200000009</v>
      </c>
      <c r="AI408" s="10">
        <f>SUM(AG408*AH408)</f>
        <v>5.0328938200000009</v>
      </c>
      <c r="AJ408" s="5"/>
      <c r="AK408" s="5"/>
      <c r="AL408" s="5"/>
      <c r="AM408" s="5"/>
      <c r="AO408" s="11" t="s">
        <v>11</v>
      </c>
      <c r="AP408" s="12"/>
      <c r="AQ408" s="28"/>
      <c r="AR408" s="28"/>
      <c r="AS408" s="28"/>
      <c r="AT408" s="10">
        <v>1</v>
      </c>
      <c r="AU408" s="15">
        <f>SUM(AV389:AV407)*0.01</f>
        <v>4.5374323385714286</v>
      </c>
      <c r="AV408" s="10">
        <f>SUM(AT408*AU408)</f>
        <v>4.5374323385714286</v>
      </c>
      <c r="AW408" s="5"/>
      <c r="AX408" s="5"/>
      <c r="AY408" s="5"/>
      <c r="AZ408" s="5"/>
    </row>
    <row r="409" spans="1:52" s="2" customFormat="1" x14ac:dyDescent="0.25">
      <c r="B409" s="8" t="s">
        <v>10</v>
      </c>
      <c r="D409" s="27"/>
      <c r="E409" s="27"/>
      <c r="F409" s="27"/>
      <c r="G409" s="6">
        <f>SUM(G403:G406)</f>
        <v>6.6159999999999997</v>
      </c>
      <c r="H409" s="14"/>
      <c r="I409" s="6">
        <f>SUM(I389:I408)</f>
        <v>550.44623270000011</v>
      </c>
      <c r="J409" s="6">
        <f>SUM(I409)*I387</f>
        <v>5504.4623270000011</v>
      </c>
      <c r="K409" s="6">
        <f>SUM(K403:K408)</f>
        <v>23.66</v>
      </c>
      <c r="L409" s="6">
        <f>SUM(L403:L408)</f>
        <v>12.5</v>
      </c>
      <c r="M409" s="6">
        <f>SUM(M403:M408)</f>
        <v>30</v>
      </c>
      <c r="O409" s="8" t="s">
        <v>10</v>
      </c>
      <c r="Q409" s="27"/>
      <c r="R409" s="27"/>
      <c r="S409" s="27"/>
      <c r="T409" s="6">
        <f>SUM(T403:T406)</f>
        <v>6.6159999999999997</v>
      </c>
      <c r="U409" s="14"/>
      <c r="V409" s="6">
        <f>SUM(V389:V408)</f>
        <v>487.32570902000003</v>
      </c>
      <c r="W409" s="6">
        <f>SUM(V409)*V387</f>
        <v>4873.2570902000007</v>
      </c>
      <c r="X409" s="6"/>
      <c r="Y409" s="6"/>
      <c r="Z409" s="6"/>
      <c r="AB409" s="8" t="s">
        <v>10</v>
      </c>
      <c r="AD409" s="27"/>
      <c r="AE409" s="27"/>
      <c r="AF409" s="27"/>
      <c r="AG409" s="6">
        <f>SUM(AG403:AG406)</f>
        <v>6.9160000000000004</v>
      </c>
      <c r="AH409" s="14"/>
      <c r="AI409" s="6">
        <f>SUM(AI389:AI408)</f>
        <v>508.32227582000007</v>
      </c>
      <c r="AJ409" s="6">
        <f>SUM(AI409)*AI387</f>
        <v>5083.2227582000005</v>
      </c>
      <c r="AK409" s="6"/>
      <c r="AL409" s="6"/>
      <c r="AM409" s="6"/>
      <c r="AO409" s="8" t="s">
        <v>10</v>
      </c>
      <c r="AQ409" s="27"/>
      <c r="AR409" s="27"/>
      <c r="AS409" s="27"/>
      <c r="AT409" s="6">
        <f>SUM(AT403:AT406)</f>
        <v>7.0445714285714285</v>
      </c>
      <c r="AU409" s="14"/>
      <c r="AV409" s="6">
        <f>SUM(AV389:AV408)</f>
        <v>458.28066619571428</v>
      </c>
      <c r="AW409" s="6">
        <f>SUM(AV409)*AV387</f>
        <v>4582.8066619571428</v>
      </c>
      <c r="AX409" s="6"/>
      <c r="AY409" s="6"/>
      <c r="AZ409" s="6"/>
    </row>
    <row r="410" spans="1:52" ht="15.6" x14ac:dyDescent="0.3">
      <c r="A410" s="3" t="s">
        <v>9</v>
      </c>
      <c r="B410" s="86" t="s">
        <v>329</v>
      </c>
      <c r="C410" s="12" t="s">
        <v>244</v>
      </c>
      <c r="D410" s="26">
        <v>1.1100000000000001</v>
      </c>
      <c r="E410" s="26">
        <v>2.2999999999999998</v>
      </c>
      <c r="F410" s="68">
        <v>0.125</v>
      </c>
      <c r="G410" s="5"/>
      <c r="H410" s="13" t="s">
        <v>22</v>
      </c>
      <c r="I410" s="24">
        <v>1</v>
      </c>
      <c r="J410" s="5"/>
      <c r="K410" s="5"/>
      <c r="L410" s="5"/>
      <c r="M410" s="5"/>
      <c r="N410" s="3" t="s">
        <v>9</v>
      </c>
      <c r="O410" s="86" t="s">
        <v>329</v>
      </c>
      <c r="P410" s="12" t="s">
        <v>244</v>
      </c>
      <c r="Q410" s="26">
        <v>1.1100000000000001</v>
      </c>
      <c r="R410" s="26">
        <v>2.2999999999999998</v>
      </c>
      <c r="S410" s="68">
        <v>0.125</v>
      </c>
      <c r="T410" s="5"/>
      <c r="U410" s="13" t="s">
        <v>22</v>
      </c>
      <c r="V410" s="24">
        <v>1</v>
      </c>
      <c r="W410" s="5"/>
      <c r="X410" s="5"/>
      <c r="Y410" s="5"/>
      <c r="Z410" s="5"/>
      <c r="AA410" s="3" t="s">
        <v>9</v>
      </c>
      <c r="AB410" s="86" t="s">
        <v>329</v>
      </c>
      <c r="AC410" s="12" t="s">
        <v>244</v>
      </c>
      <c r="AD410" s="26">
        <v>1.1100000000000001</v>
      </c>
      <c r="AE410" s="26">
        <v>2.2999999999999998</v>
      </c>
      <c r="AF410" s="68">
        <v>0.125</v>
      </c>
      <c r="AG410" s="5"/>
      <c r="AH410" s="13" t="s">
        <v>22</v>
      </c>
      <c r="AI410" s="24">
        <v>1</v>
      </c>
      <c r="AJ410" s="5"/>
      <c r="AK410" s="5"/>
      <c r="AL410" s="5"/>
      <c r="AM410" s="5"/>
      <c r="AN410" s="3" t="s">
        <v>9</v>
      </c>
      <c r="AO410" s="86" t="s">
        <v>329</v>
      </c>
      <c r="AP410" s="12" t="s">
        <v>244</v>
      </c>
      <c r="AQ410" s="26">
        <v>1.1100000000000001</v>
      </c>
      <c r="AR410" s="26">
        <v>2.2999999999999998</v>
      </c>
      <c r="AS410" s="68">
        <v>0.125</v>
      </c>
      <c r="AT410" s="5"/>
      <c r="AU410" s="13" t="s">
        <v>22</v>
      </c>
      <c r="AV410" s="24">
        <v>1</v>
      </c>
      <c r="AW410" s="5"/>
      <c r="AX410" s="5"/>
      <c r="AY410" s="5"/>
      <c r="AZ410" s="5"/>
    </row>
    <row r="411" spans="1:52" s="2" customFormat="1" x14ac:dyDescent="0.25">
      <c r="A411" s="66"/>
      <c r="B411" s="8" t="s">
        <v>3</v>
      </c>
      <c r="C411" s="2" t="s">
        <v>4</v>
      </c>
      <c r="D411" s="27" t="s">
        <v>5</v>
      </c>
      <c r="E411" s="27" t="s">
        <v>5</v>
      </c>
      <c r="F411" s="27" t="s">
        <v>23</v>
      </c>
      <c r="G411" s="6" t="s">
        <v>6</v>
      </c>
      <c r="H411" s="14" t="s">
        <v>7</v>
      </c>
      <c r="I411" s="6" t="s">
        <v>8</v>
      </c>
      <c r="J411" s="6"/>
      <c r="K411" s="6" t="s">
        <v>18</v>
      </c>
      <c r="L411" s="6" t="s">
        <v>19</v>
      </c>
      <c r="M411" s="6" t="s">
        <v>20</v>
      </c>
      <c r="N411" s="66"/>
      <c r="O411" s="8" t="s">
        <v>3</v>
      </c>
      <c r="P411" s="2" t="s">
        <v>4</v>
      </c>
      <c r="Q411" s="27" t="s">
        <v>5</v>
      </c>
      <c r="R411" s="27" t="s">
        <v>5</v>
      </c>
      <c r="S411" s="27" t="s">
        <v>23</v>
      </c>
      <c r="T411" s="6" t="s">
        <v>6</v>
      </c>
      <c r="U411" s="14" t="s">
        <v>7</v>
      </c>
      <c r="V411" s="6" t="s">
        <v>8</v>
      </c>
      <c r="W411" s="6"/>
      <c r="X411" s="6" t="s">
        <v>18</v>
      </c>
      <c r="Y411" s="6" t="s">
        <v>19</v>
      </c>
      <c r="Z411" s="6" t="s">
        <v>20</v>
      </c>
      <c r="AA411" s="66"/>
      <c r="AB411" s="8" t="s">
        <v>3</v>
      </c>
      <c r="AC411" s="2" t="s">
        <v>4</v>
      </c>
      <c r="AD411" s="27" t="s">
        <v>5</v>
      </c>
      <c r="AE411" s="27" t="s">
        <v>5</v>
      </c>
      <c r="AF411" s="27" t="s">
        <v>23</v>
      </c>
      <c r="AG411" s="6" t="s">
        <v>6</v>
      </c>
      <c r="AH411" s="14" t="s">
        <v>7</v>
      </c>
      <c r="AI411" s="6" t="s">
        <v>8</v>
      </c>
      <c r="AJ411" s="6"/>
      <c r="AK411" s="6" t="s">
        <v>18</v>
      </c>
      <c r="AL411" s="6" t="s">
        <v>19</v>
      </c>
      <c r="AM411" s="6" t="s">
        <v>20</v>
      </c>
      <c r="AN411" s="66"/>
      <c r="AO411" s="8" t="s">
        <v>3</v>
      </c>
      <c r="AP411" s="2" t="s">
        <v>4</v>
      </c>
      <c r="AQ411" s="27" t="s">
        <v>5</v>
      </c>
      <c r="AR411" s="27" t="s">
        <v>5</v>
      </c>
      <c r="AS411" s="27" t="s">
        <v>23</v>
      </c>
      <c r="AT411" s="6" t="s">
        <v>6</v>
      </c>
      <c r="AU411" s="14" t="s">
        <v>7</v>
      </c>
      <c r="AV411" s="6" t="s">
        <v>8</v>
      </c>
      <c r="AW411" s="6"/>
      <c r="AX411" s="6" t="s">
        <v>18</v>
      </c>
      <c r="AY411" s="6" t="s">
        <v>19</v>
      </c>
      <c r="AZ411" s="6" t="s">
        <v>20</v>
      </c>
    </row>
    <row r="412" spans="1:52" x14ac:dyDescent="0.25">
      <c r="A412" s="30" t="s">
        <v>24</v>
      </c>
      <c r="B412" s="11" t="s">
        <v>63</v>
      </c>
      <c r="C412" s="12" t="s">
        <v>246</v>
      </c>
      <c r="D412" s="28">
        <v>0.15</v>
      </c>
      <c r="E412" s="28">
        <v>0.05</v>
      </c>
      <c r="F412" s="28">
        <f t="shared" ref="F412:F414" si="250">SUM(D412*E412)</f>
        <v>7.4999999999999997E-3</v>
      </c>
      <c r="G412" s="10">
        <f>SUM(D410+E410+E410+0.4)</f>
        <v>6.11</v>
      </c>
      <c r="H412" s="15">
        <v>5398</v>
      </c>
      <c r="I412" s="10">
        <f t="shared" ref="I412:I414" si="251">SUM(F412*G412)*H412</f>
        <v>247.36335</v>
      </c>
      <c r="J412" s="5"/>
      <c r="K412" s="5"/>
      <c r="L412" s="5"/>
      <c r="M412" s="5"/>
      <c r="N412" s="30" t="s">
        <v>24</v>
      </c>
      <c r="O412" s="11" t="s">
        <v>63</v>
      </c>
      <c r="P412" s="12" t="s">
        <v>246</v>
      </c>
      <c r="Q412" s="28">
        <v>0.15</v>
      </c>
      <c r="R412" s="235">
        <v>3.7999999999999999E-2</v>
      </c>
      <c r="S412" s="28">
        <f t="shared" ref="S412" si="252">SUM(Q412*R412)</f>
        <v>5.6999999999999993E-3</v>
      </c>
      <c r="T412" s="10">
        <f>SUM(Q410+R410+R410+0.4)</f>
        <v>6.11</v>
      </c>
      <c r="U412" s="236">
        <v>5306</v>
      </c>
      <c r="V412" s="10">
        <f t="shared" ref="V412:V414" si="253">SUM(S412*T412)*U412</f>
        <v>184.79206199999999</v>
      </c>
      <c r="W412" s="5"/>
      <c r="X412" s="5"/>
      <c r="Y412" s="5"/>
      <c r="Z412" s="5"/>
      <c r="AA412" s="30" t="s">
        <v>24</v>
      </c>
      <c r="AB412" s="11" t="s">
        <v>63</v>
      </c>
      <c r="AC412" s="12" t="s">
        <v>246</v>
      </c>
      <c r="AD412" s="28">
        <v>0.15</v>
      </c>
      <c r="AE412" s="235">
        <v>3.7999999999999999E-2</v>
      </c>
      <c r="AF412" s="28">
        <f t="shared" ref="AF412:AF414" si="254">SUM(AD412*AE412)</f>
        <v>5.6999999999999993E-3</v>
      </c>
      <c r="AG412" s="10">
        <f>SUM(AD410+AE410+AE410+0.4)</f>
        <v>6.11</v>
      </c>
      <c r="AH412" s="236">
        <v>5306</v>
      </c>
      <c r="AI412" s="10">
        <f t="shared" ref="AI412:AI414" si="255">SUM(AF412*AG412)*AH412</f>
        <v>184.79206199999999</v>
      </c>
      <c r="AJ412" s="5"/>
      <c r="AK412" s="5"/>
      <c r="AL412" s="5"/>
      <c r="AM412" s="5"/>
      <c r="AN412" s="30" t="s">
        <v>24</v>
      </c>
      <c r="AO412" s="11" t="s">
        <v>63</v>
      </c>
      <c r="AP412" s="234" t="s">
        <v>1648</v>
      </c>
      <c r="AQ412" s="28">
        <v>0.15</v>
      </c>
      <c r="AR412" s="28">
        <v>3.7999999999999999E-2</v>
      </c>
      <c r="AS412" s="28">
        <f t="shared" ref="AS412:AS413" si="256">SUM(AQ412*AR412)</f>
        <v>5.6999999999999993E-3</v>
      </c>
      <c r="AT412" s="10">
        <f>SUM(AQ410+AR410+AR410+0.4)</f>
        <v>6.11</v>
      </c>
      <c r="AU412" s="236">
        <v>3828</v>
      </c>
      <c r="AV412" s="10">
        <f t="shared" ref="AV412:AV414" si="257">SUM(AS412*AT412)*AU412</f>
        <v>133.31775599999997</v>
      </c>
      <c r="AW412" s="5"/>
      <c r="AX412" s="5"/>
      <c r="AY412" s="5"/>
      <c r="AZ412" s="5"/>
    </row>
    <row r="413" spans="1:52" x14ac:dyDescent="0.25">
      <c r="A413" s="30" t="s">
        <v>24</v>
      </c>
      <c r="B413" s="11" t="s">
        <v>245</v>
      </c>
      <c r="C413" s="12" t="s">
        <v>246</v>
      </c>
      <c r="D413" s="28">
        <v>0.05</v>
      </c>
      <c r="E413" s="28">
        <v>2.5000000000000001E-2</v>
      </c>
      <c r="F413" s="28">
        <f t="shared" si="250"/>
        <v>1.2500000000000002E-3</v>
      </c>
      <c r="G413" s="10">
        <f>SUM(G412)</f>
        <v>6.11</v>
      </c>
      <c r="H413" s="15">
        <v>4566</v>
      </c>
      <c r="I413" s="10">
        <f t="shared" si="251"/>
        <v>34.872825000000006</v>
      </c>
      <c r="J413" s="5"/>
      <c r="K413" s="5"/>
      <c r="L413" s="5"/>
      <c r="M413" s="5"/>
      <c r="N413" s="30" t="s">
        <v>24</v>
      </c>
      <c r="O413" s="11" t="s">
        <v>245</v>
      </c>
      <c r="P413" s="12" t="s">
        <v>246</v>
      </c>
      <c r="Q413" s="28">
        <v>0.05</v>
      </c>
      <c r="R413" s="28">
        <v>2.5000000000000001E-2</v>
      </c>
      <c r="S413" s="28">
        <f t="shared" ref="S413:S414" si="258">SUM(Q413*R413)</f>
        <v>1.2500000000000002E-3</v>
      </c>
      <c r="T413" s="10">
        <f>SUM(T412)</f>
        <v>6.11</v>
      </c>
      <c r="U413" s="15">
        <v>4566</v>
      </c>
      <c r="V413" s="10">
        <f t="shared" si="253"/>
        <v>34.872825000000006</v>
      </c>
      <c r="W413" s="5"/>
      <c r="X413" s="5"/>
      <c r="Y413" s="5"/>
      <c r="Z413" s="5"/>
      <c r="AA413" s="30" t="s">
        <v>24</v>
      </c>
      <c r="AB413" s="11" t="s">
        <v>245</v>
      </c>
      <c r="AC413" s="12" t="s">
        <v>246</v>
      </c>
      <c r="AD413" s="28">
        <v>0.05</v>
      </c>
      <c r="AE413" s="28">
        <v>2.5000000000000001E-2</v>
      </c>
      <c r="AF413" s="28">
        <f t="shared" si="254"/>
        <v>1.2500000000000002E-3</v>
      </c>
      <c r="AG413" s="10">
        <f>SUM(AG412)</f>
        <v>6.11</v>
      </c>
      <c r="AH413" s="15">
        <v>4566</v>
      </c>
      <c r="AI413" s="10">
        <f t="shared" si="255"/>
        <v>34.872825000000006</v>
      </c>
      <c r="AJ413" s="5"/>
      <c r="AK413" s="5"/>
      <c r="AL413" s="5"/>
      <c r="AM413" s="5"/>
      <c r="AN413" s="30" t="s">
        <v>24</v>
      </c>
      <c r="AO413" s="11" t="s">
        <v>245</v>
      </c>
      <c r="AP413" s="234" t="s">
        <v>1648</v>
      </c>
      <c r="AQ413" s="28">
        <v>0.05</v>
      </c>
      <c r="AR413" s="28">
        <v>2.5000000000000001E-2</v>
      </c>
      <c r="AS413" s="28">
        <f t="shared" si="256"/>
        <v>1.2500000000000002E-3</v>
      </c>
      <c r="AT413" s="10">
        <f>SUM(AT412)</f>
        <v>6.11</v>
      </c>
      <c r="AU413" s="236">
        <v>3709</v>
      </c>
      <c r="AV413" s="10">
        <f t="shared" si="257"/>
        <v>28.327487500000007</v>
      </c>
      <c r="AW413" s="5"/>
      <c r="AX413" s="5"/>
      <c r="AY413" s="5"/>
      <c r="AZ413" s="5"/>
    </row>
    <row r="414" spans="1:52" x14ac:dyDescent="0.25">
      <c r="A414" s="30" t="s">
        <v>24</v>
      </c>
      <c r="B414" s="11"/>
      <c r="C414" s="12"/>
      <c r="D414" s="28"/>
      <c r="E414" s="28"/>
      <c r="F414" s="28">
        <f t="shared" si="250"/>
        <v>0</v>
      </c>
      <c r="G414" s="10"/>
      <c r="H414" s="15"/>
      <c r="I414" s="10">
        <f t="shared" si="251"/>
        <v>0</v>
      </c>
      <c r="J414" s="5"/>
      <c r="K414" s="5"/>
      <c r="L414" s="5"/>
      <c r="M414" s="5"/>
      <c r="N414" s="30" t="s">
        <v>24</v>
      </c>
      <c r="O414" s="11"/>
      <c r="P414" s="12"/>
      <c r="Q414" s="28"/>
      <c r="R414" s="28"/>
      <c r="S414" s="28">
        <f t="shared" si="258"/>
        <v>0</v>
      </c>
      <c r="T414" s="10"/>
      <c r="U414" s="15"/>
      <c r="V414" s="10">
        <f t="shared" si="253"/>
        <v>0</v>
      </c>
      <c r="W414" s="5"/>
      <c r="X414" s="5"/>
      <c r="Y414" s="5"/>
      <c r="Z414" s="5"/>
      <c r="AA414" s="30" t="s">
        <v>24</v>
      </c>
      <c r="AB414" s="11"/>
      <c r="AC414" s="12"/>
      <c r="AD414" s="28"/>
      <c r="AE414" s="28"/>
      <c r="AF414" s="28">
        <f t="shared" si="254"/>
        <v>0</v>
      </c>
      <c r="AG414" s="10"/>
      <c r="AH414" s="15"/>
      <c r="AI414" s="10">
        <f t="shared" si="255"/>
        <v>0</v>
      </c>
      <c r="AJ414" s="5"/>
      <c r="AK414" s="5"/>
      <c r="AL414" s="5"/>
      <c r="AM414" s="5"/>
      <c r="AN414" s="30" t="s">
        <v>24</v>
      </c>
      <c r="AO414" s="11"/>
      <c r="AP414" s="12"/>
      <c r="AQ414" s="28"/>
      <c r="AR414" s="28"/>
      <c r="AS414" s="28">
        <f t="shared" ref="AS414" si="259">SUM(AQ414*AR414)</f>
        <v>0</v>
      </c>
      <c r="AT414" s="10"/>
      <c r="AU414" s="15"/>
      <c r="AV414" s="10">
        <f t="shared" si="257"/>
        <v>0</v>
      </c>
      <c r="AW414" s="5"/>
      <c r="AX414" s="5"/>
      <c r="AY414" s="5"/>
      <c r="AZ414" s="5"/>
    </row>
    <row r="415" spans="1:52" x14ac:dyDescent="0.25">
      <c r="B415" s="11" t="s">
        <v>27</v>
      </c>
      <c r="C415" s="12"/>
      <c r="D415" s="28"/>
      <c r="E415" s="28"/>
      <c r="F415" s="28"/>
      <c r="G415" s="10">
        <f>SUM(G412)</f>
        <v>6.11</v>
      </c>
      <c r="H415" s="15">
        <f>SUM(D412+D412+E412+E412+D413+D413+E413+E413)*3</f>
        <v>1.65</v>
      </c>
      <c r="I415" s="10">
        <f t="shared" ref="I415:I429" si="260">SUM(G415*H415)</f>
        <v>10.0815</v>
      </c>
      <c r="J415" s="5"/>
      <c r="K415" s="5"/>
      <c r="L415" s="5"/>
      <c r="M415" s="5"/>
      <c r="O415" s="11" t="s">
        <v>27</v>
      </c>
      <c r="P415" s="12"/>
      <c r="Q415" s="28"/>
      <c r="R415" s="28"/>
      <c r="S415" s="28"/>
      <c r="T415" s="10">
        <f>SUM(T412)</f>
        <v>6.11</v>
      </c>
      <c r="U415" s="15">
        <f>SUM(Q412+Q412+R412+R412+Q413+Q413+R413+R413)*3</f>
        <v>1.5779999999999998</v>
      </c>
      <c r="V415" s="10">
        <f t="shared" ref="V415:V429" si="261">SUM(T415*U415)</f>
        <v>9.6415799999999994</v>
      </c>
      <c r="W415" s="5"/>
      <c r="X415" s="5"/>
      <c r="Y415" s="5"/>
      <c r="Z415" s="5"/>
      <c r="AB415" s="11" t="s">
        <v>27</v>
      </c>
      <c r="AC415" s="334" t="s">
        <v>1621</v>
      </c>
      <c r="AD415" s="335"/>
      <c r="AE415" s="335"/>
      <c r="AF415" s="335"/>
      <c r="AG415" s="171">
        <f>SUM(AG412)</f>
        <v>6.11</v>
      </c>
      <c r="AH415" s="171">
        <f>SUM(AD412+AD412+AE412+AE412+AD413+AD413+AE413+AE413)*6</f>
        <v>3.1559999999999997</v>
      </c>
      <c r="AI415" s="10">
        <f t="shared" ref="AI415:AI429" si="262">SUM(AG415*AH415)</f>
        <v>19.283159999999999</v>
      </c>
      <c r="AJ415" s="5"/>
      <c r="AK415" s="5"/>
      <c r="AL415" s="5"/>
      <c r="AM415" s="5"/>
      <c r="AO415" s="11" t="s">
        <v>27</v>
      </c>
      <c r="AP415" s="334" t="s">
        <v>1621</v>
      </c>
      <c r="AQ415" s="335"/>
      <c r="AR415" s="335"/>
      <c r="AS415" s="335"/>
      <c r="AT415" s="171">
        <f>SUM(AT412)</f>
        <v>6.11</v>
      </c>
      <c r="AU415" s="171">
        <f>SUM(AQ412+AQ412+AR412+AR412+AQ413+AQ413+AR413+AR413)*6</f>
        <v>3.1559999999999997</v>
      </c>
      <c r="AV415" s="10">
        <f t="shared" ref="AV415:AV429" si="263">SUM(AT415*AU415)</f>
        <v>19.283159999999999</v>
      </c>
      <c r="AW415" s="5"/>
      <c r="AX415" s="5"/>
      <c r="AY415" s="5"/>
      <c r="AZ415" s="5"/>
    </row>
    <row r="416" spans="1:52" x14ac:dyDescent="0.25">
      <c r="B416" s="11" t="s">
        <v>13</v>
      </c>
      <c r="C416" s="12" t="s">
        <v>14</v>
      </c>
      <c r="D416" s="28" t="s">
        <v>29</v>
      </c>
      <c r="E416" s="28"/>
      <c r="F416" s="28">
        <f>SUM(G412:G414)</f>
        <v>12.22</v>
      </c>
      <c r="G416" s="34">
        <f>SUM(F416)/15</f>
        <v>0.81466666666666676</v>
      </c>
      <c r="H416" s="23"/>
      <c r="I416" s="10">
        <f t="shared" si="260"/>
        <v>0</v>
      </c>
      <c r="J416" s="5"/>
      <c r="K416" s="5"/>
      <c r="L416" s="5"/>
      <c r="M416" s="5"/>
      <c r="O416" s="11" t="s">
        <v>13</v>
      </c>
      <c r="P416" s="12" t="s">
        <v>14</v>
      </c>
      <c r="Q416" s="28" t="s">
        <v>29</v>
      </c>
      <c r="R416" s="28"/>
      <c r="S416" s="28">
        <f>SUM(T412:T414)</f>
        <v>12.22</v>
      </c>
      <c r="T416" s="34">
        <f>SUM(S416)/15</f>
        <v>0.81466666666666676</v>
      </c>
      <c r="U416" s="23"/>
      <c r="V416" s="10">
        <f t="shared" si="261"/>
        <v>0</v>
      </c>
      <c r="W416" s="5"/>
      <c r="X416" s="5"/>
      <c r="Y416" s="5"/>
      <c r="Z416" s="5"/>
      <c r="AB416" s="11" t="s">
        <v>13</v>
      </c>
      <c r="AC416" s="12" t="s">
        <v>14</v>
      </c>
      <c r="AD416" s="28" t="s">
        <v>29</v>
      </c>
      <c r="AE416" s="28"/>
      <c r="AF416" s="28">
        <f>SUM(AG412:AG414)</f>
        <v>12.22</v>
      </c>
      <c r="AG416" s="34">
        <f>SUM(AF416)/15</f>
        <v>0.81466666666666676</v>
      </c>
      <c r="AH416" s="23"/>
      <c r="AI416" s="10">
        <f t="shared" si="262"/>
        <v>0</v>
      </c>
      <c r="AJ416" s="5"/>
      <c r="AK416" s="5"/>
      <c r="AL416" s="5"/>
      <c r="AM416" s="5"/>
      <c r="AO416" s="11" t="s">
        <v>13</v>
      </c>
      <c r="AP416" s="12" t="s">
        <v>14</v>
      </c>
      <c r="AQ416" s="28" t="s">
        <v>29</v>
      </c>
      <c r="AR416" s="28"/>
      <c r="AS416" s="28">
        <f>SUM(AT412:AT414)</f>
        <v>12.22</v>
      </c>
      <c r="AT416" s="34">
        <f>SUM(AS416)/15</f>
        <v>0.81466666666666676</v>
      </c>
      <c r="AU416" s="23"/>
      <c r="AV416" s="10">
        <f t="shared" si="263"/>
        <v>0</v>
      </c>
      <c r="AW416" s="5"/>
      <c r="AX416" s="5"/>
      <c r="AY416" s="5"/>
      <c r="AZ416" s="5"/>
    </row>
    <row r="417" spans="1:52" x14ac:dyDescent="0.25">
      <c r="B417" s="11" t="s">
        <v>13</v>
      </c>
      <c r="C417" s="12" t="s">
        <v>14</v>
      </c>
      <c r="D417" s="28" t="s">
        <v>60</v>
      </c>
      <c r="E417" s="28"/>
      <c r="F417" s="69">
        <v>2</v>
      </c>
      <c r="G417" s="34">
        <f>SUM(F417)*0.25</f>
        <v>0.5</v>
      </c>
      <c r="H417" s="23"/>
      <c r="I417" s="10">
        <f t="shared" si="260"/>
        <v>0</v>
      </c>
      <c r="J417" s="5"/>
      <c r="K417" s="5"/>
      <c r="L417" s="5"/>
      <c r="M417" s="5"/>
      <c r="O417" s="11" t="s">
        <v>13</v>
      </c>
      <c r="P417" s="12" t="s">
        <v>14</v>
      </c>
      <c r="Q417" s="28" t="s">
        <v>60</v>
      </c>
      <c r="R417" s="28"/>
      <c r="S417" s="69">
        <v>2</v>
      </c>
      <c r="T417" s="34">
        <f>SUM(S417)*0.25</f>
        <v>0.5</v>
      </c>
      <c r="U417" s="23"/>
      <c r="V417" s="10">
        <f t="shared" si="261"/>
        <v>0</v>
      </c>
      <c r="W417" s="5"/>
      <c r="X417" s="5"/>
      <c r="Y417" s="5"/>
      <c r="Z417" s="5"/>
      <c r="AB417" s="11" t="s">
        <v>13</v>
      </c>
      <c r="AC417" s="12" t="s">
        <v>14</v>
      </c>
      <c r="AD417" s="28" t="s">
        <v>60</v>
      </c>
      <c r="AE417" s="28"/>
      <c r="AF417" s="69">
        <v>2</v>
      </c>
      <c r="AG417" s="34">
        <f>SUM(AF417)*0.25</f>
        <v>0.5</v>
      </c>
      <c r="AH417" s="23"/>
      <c r="AI417" s="10">
        <f t="shared" si="262"/>
        <v>0</v>
      </c>
      <c r="AJ417" s="5"/>
      <c r="AK417" s="5"/>
      <c r="AL417" s="5"/>
      <c r="AM417" s="5"/>
      <c r="AO417" s="11" t="s">
        <v>13</v>
      </c>
      <c r="AP417" s="12" t="s">
        <v>14</v>
      </c>
      <c r="AQ417" s="28" t="s">
        <v>60</v>
      </c>
      <c r="AR417" s="28"/>
      <c r="AS417" s="69">
        <v>2</v>
      </c>
      <c r="AT417" s="34">
        <f>SUM(AS417)*0.25</f>
        <v>0.5</v>
      </c>
      <c r="AU417" s="23"/>
      <c r="AV417" s="10">
        <f t="shared" si="263"/>
        <v>0</v>
      </c>
      <c r="AW417" s="5"/>
      <c r="AX417" s="5"/>
      <c r="AY417" s="5"/>
      <c r="AZ417" s="5"/>
    </row>
    <row r="418" spans="1:52" x14ac:dyDescent="0.25">
      <c r="B418" s="11" t="s">
        <v>13</v>
      </c>
      <c r="C418" s="12" t="s">
        <v>14</v>
      </c>
      <c r="D418" s="28" t="s">
        <v>248</v>
      </c>
      <c r="E418" s="28"/>
      <c r="F418" s="69"/>
      <c r="G418" s="34">
        <v>0</v>
      </c>
      <c r="H418" s="23"/>
      <c r="I418" s="10">
        <f t="shared" si="260"/>
        <v>0</v>
      </c>
      <c r="J418" s="5"/>
      <c r="K418" s="5"/>
      <c r="L418" s="5"/>
      <c r="M418" s="5"/>
      <c r="O418" s="11" t="s">
        <v>13</v>
      </c>
      <c r="P418" s="12" t="s">
        <v>14</v>
      </c>
      <c r="Q418" s="28" t="s">
        <v>248</v>
      </c>
      <c r="R418" s="28"/>
      <c r="S418" s="69"/>
      <c r="T418" s="34">
        <v>0</v>
      </c>
      <c r="U418" s="23"/>
      <c r="V418" s="10">
        <f t="shared" si="261"/>
        <v>0</v>
      </c>
      <c r="W418" s="5"/>
      <c r="X418" s="5"/>
      <c r="Y418" s="5"/>
      <c r="Z418" s="5"/>
      <c r="AB418" s="11" t="s">
        <v>13</v>
      </c>
      <c r="AC418" s="12" t="s">
        <v>14</v>
      </c>
      <c r="AD418" s="28" t="s">
        <v>248</v>
      </c>
      <c r="AE418" s="28"/>
      <c r="AF418" s="69"/>
      <c r="AG418" s="34">
        <v>0</v>
      </c>
      <c r="AH418" s="23"/>
      <c r="AI418" s="10">
        <f t="shared" si="262"/>
        <v>0</v>
      </c>
      <c r="AJ418" s="5"/>
      <c r="AK418" s="5"/>
      <c r="AL418" s="5"/>
      <c r="AM418" s="5"/>
      <c r="AO418" s="11" t="s">
        <v>13</v>
      </c>
      <c r="AP418" s="12" t="s">
        <v>14</v>
      </c>
      <c r="AQ418" s="28" t="s">
        <v>248</v>
      </c>
      <c r="AR418" s="28"/>
      <c r="AS418" s="69"/>
      <c r="AT418" s="34">
        <v>0</v>
      </c>
      <c r="AU418" s="23"/>
      <c r="AV418" s="10">
        <f t="shared" si="263"/>
        <v>0</v>
      </c>
      <c r="AW418" s="5"/>
      <c r="AX418" s="5"/>
      <c r="AY418" s="5"/>
      <c r="AZ418" s="5"/>
    </row>
    <row r="419" spans="1:52" x14ac:dyDescent="0.25">
      <c r="B419" s="11" t="s">
        <v>13</v>
      </c>
      <c r="C419" s="12" t="s">
        <v>14</v>
      </c>
      <c r="D419" s="28" t="s">
        <v>247</v>
      </c>
      <c r="E419" s="28"/>
      <c r="F419" s="28"/>
      <c r="G419" s="34">
        <f>SUM(G416)</f>
        <v>0.81466666666666676</v>
      </c>
      <c r="H419" s="23"/>
      <c r="I419" s="10">
        <f t="shared" si="260"/>
        <v>0</v>
      </c>
      <c r="J419" s="5"/>
      <c r="K419" s="5"/>
      <c r="L419" s="5"/>
      <c r="M419" s="5"/>
      <c r="O419" s="11" t="s">
        <v>13</v>
      </c>
      <c r="P419" s="12" t="s">
        <v>14</v>
      </c>
      <c r="Q419" s="28" t="s">
        <v>247</v>
      </c>
      <c r="R419" s="28"/>
      <c r="S419" s="28"/>
      <c r="T419" s="34">
        <f>SUM(T416)</f>
        <v>0.81466666666666676</v>
      </c>
      <c r="U419" s="23"/>
      <c r="V419" s="10">
        <f t="shared" si="261"/>
        <v>0</v>
      </c>
      <c r="W419" s="5"/>
      <c r="X419" s="5"/>
      <c r="Y419" s="5"/>
      <c r="Z419" s="5"/>
      <c r="AB419" s="11" t="s">
        <v>13</v>
      </c>
      <c r="AC419" s="12" t="s">
        <v>14</v>
      </c>
      <c r="AD419" s="28" t="s">
        <v>247</v>
      </c>
      <c r="AE419" s="28"/>
      <c r="AF419" s="28"/>
      <c r="AG419" s="34">
        <f>SUM(AG416)</f>
        <v>0.81466666666666676</v>
      </c>
      <c r="AH419" s="23"/>
      <c r="AI419" s="10">
        <f t="shared" si="262"/>
        <v>0</v>
      </c>
      <c r="AJ419" s="5"/>
      <c r="AK419" s="5"/>
      <c r="AL419" s="5"/>
      <c r="AM419" s="5"/>
      <c r="AO419" s="11" t="s">
        <v>13</v>
      </c>
      <c r="AP419" s="12" t="s">
        <v>14</v>
      </c>
      <c r="AQ419" s="28" t="s">
        <v>247</v>
      </c>
      <c r="AR419" s="28"/>
      <c r="AS419" s="28"/>
      <c r="AT419" s="34">
        <f>SUM(AT416)</f>
        <v>0.81466666666666676</v>
      </c>
      <c r="AU419" s="23"/>
      <c r="AV419" s="10">
        <f t="shared" si="263"/>
        <v>0</v>
      </c>
      <c r="AW419" s="5"/>
      <c r="AX419" s="5"/>
      <c r="AY419" s="5"/>
      <c r="AZ419" s="5"/>
    </row>
    <row r="420" spans="1:52" x14ac:dyDescent="0.25">
      <c r="B420" s="11" t="s">
        <v>13</v>
      </c>
      <c r="C420" s="12" t="s">
        <v>15</v>
      </c>
      <c r="D420" s="28"/>
      <c r="E420" s="28"/>
      <c r="F420" s="28"/>
      <c r="G420" s="34">
        <v>1</v>
      </c>
      <c r="H420" s="23"/>
      <c r="I420" s="10">
        <f t="shared" si="260"/>
        <v>0</v>
      </c>
      <c r="J420" s="5"/>
      <c r="K420" s="5"/>
      <c r="L420" s="5"/>
      <c r="M420" s="5"/>
      <c r="O420" s="11" t="s">
        <v>13</v>
      </c>
      <c r="P420" s="12" t="s">
        <v>15</v>
      </c>
      <c r="Q420" s="28"/>
      <c r="R420" s="28"/>
      <c r="S420" s="28"/>
      <c r="T420" s="34">
        <v>1</v>
      </c>
      <c r="U420" s="23"/>
      <c r="V420" s="10">
        <f t="shared" si="261"/>
        <v>0</v>
      </c>
      <c r="W420" s="5"/>
      <c r="X420" s="5"/>
      <c r="Y420" s="5"/>
      <c r="Z420" s="5"/>
      <c r="AB420" s="11" t="s">
        <v>13</v>
      </c>
      <c r="AC420" s="12" t="s">
        <v>15</v>
      </c>
      <c r="AD420" s="28"/>
      <c r="AE420" s="28"/>
      <c r="AF420" s="28"/>
      <c r="AG420" s="34">
        <v>1</v>
      </c>
      <c r="AH420" s="23"/>
      <c r="AI420" s="10">
        <f t="shared" si="262"/>
        <v>0</v>
      </c>
      <c r="AJ420" s="5"/>
      <c r="AK420" s="5"/>
      <c r="AL420" s="5"/>
      <c r="AM420" s="5"/>
      <c r="AO420" s="11" t="s">
        <v>13</v>
      </c>
      <c r="AP420" s="12" t="s">
        <v>15</v>
      </c>
      <c r="AQ420" s="28"/>
      <c r="AR420" s="28"/>
      <c r="AS420" s="28"/>
      <c r="AT420" s="34">
        <v>1</v>
      </c>
      <c r="AU420" s="23"/>
      <c r="AV420" s="10">
        <f t="shared" si="263"/>
        <v>0</v>
      </c>
      <c r="AW420" s="5"/>
      <c r="AX420" s="5"/>
      <c r="AY420" s="5"/>
      <c r="AZ420" s="5"/>
    </row>
    <row r="421" spans="1:52" x14ac:dyDescent="0.25">
      <c r="B421" s="11" t="s">
        <v>13</v>
      </c>
      <c r="C421" s="12" t="s">
        <v>15</v>
      </c>
      <c r="D421" s="28"/>
      <c r="E421" s="28"/>
      <c r="F421" s="28"/>
      <c r="G421" s="34"/>
      <c r="H421" s="23"/>
      <c r="I421" s="10">
        <f t="shared" si="260"/>
        <v>0</v>
      </c>
      <c r="J421" s="5"/>
      <c r="K421" s="5"/>
      <c r="L421" s="5"/>
      <c r="M421" s="5"/>
      <c r="O421" s="11" t="s">
        <v>13</v>
      </c>
      <c r="P421" s="12" t="s">
        <v>15</v>
      </c>
      <c r="Q421" s="28"/>
      <c r="R421" s="28"/>
      <c r="S421" s="28"/>
      <c r="T421" s="34"/>
      <c r="U421" s="23"/>
      <c r="V421" s="10">
        <f t="shared" si="261"/>
        <v>0</v>
      </c>
      <c r="W421" s="5"/>
      <c r="X421" s="5"/>
      <c r="Y421" s="5"/>
      <c r="Z421" s="5"/>
      <c r="AB421" s="11" t="s">
        <v>13</v>
      </c>
      <c r="AC421" s="12" t="s">
        <v>15</v>
      </c>
      <c r="AD421" s="28"/>
      <c r="AE421" s="28"/>
      <c r="AF421" s="28"/>
      <c r="AG421" s="34"/>
      <c r="AH421" s="23"/>
      <c r="AI421" s="10">
        <f t="shared" si="262"/>
        <v>0</v>
      </c>
      <c r="AJ421" s="5"/>
      <c r="AK421" s="5"/>
      <c r="AL421" s="5"/>
      <c r="AM421" s="5"/>
      <c r="AO421" s="11" t="s">
        <v>13</v>
      </c>
      <c r="AP421" s="12" t="s">
        <v>15</v>
      </c>
      <c r="AQ421" s="28"/>
      <c r="AR421" s="28"/>
      <c r="AS421" s="28"/>
      <c r="AT421" s="34"/>
      <c r="AU421" s="23"/>
      <c r="AV421" s="10">
        <f t="shared" si="263"/>
        <v>0</v>
      </c>
      <c r="AW421" s="5"/>
      <c r="AX421" s="5"/>
      <c r="AY421" s="5"/>
      <c r="AZ421" s="5"/>
    </row>
    <row r="422" spans="1:52" x14ac:dyDescent="0.25">
      <c r="B422" s="11" t="s">
        <v>13</v>
      </c>
      <c r="C422" s="12" t="s">
        <v>15</v>
      </c>
      <c r="D422" s="28"/>
      <c r="E422" s="28"/>
      <c r="F422" s="28"/>
      <c r="G422" s="34"/>
      <c r="H422" s="23"/>
      <c r="I422" s="10">
        <f t="shared" si="260"/>
        <v>0</v>
      </c>
      <c r="J422" s="5"/>
      <c r="K422" s="5"/>
      <c r="L422" s="5"/>
      <c r="M422" s="5"/>
      <c r="O422" s="11" t="s">
        <v>13</v>
      </c>
      <c r="P422" s="12" t="s">
        <v>15</v>
      </c>
      <c r="Q422" s="28"/>
      <c r="R422" s="28"/>
      <c r="S422" s="28"/>
      <c r="T422" s="34"/>
      <c r="U422" s="23"/>
      <c r="V422" s="10">
        <f t="shared" si="261"/>
        <v>0</v>
      </c>
      <c r="W422" s="5"/>
      <c r="X422" s="5"/>
      <c r="Y422" s="5"/>
      <c r="Z422" s="5"/>
      <c r="AB422" s="11" t="s">
        <v>13</v>
      </c>
      <c r="AC422" s="12" t="s">
        <v>15</v>
      </c>
      <c r="AD422" s="28"/>
      <c r="AE422" s="28"/>
      <c r="AF422" s="28"/>
      <c r="AG422" s="34"/>
      <c r="AH422" s="23"/>
      <c r="AI422" s="10">
        <f t="shared" si="262"/>
        <v>0</v>
      </c>
      <c r="AJ422" s="5"/>
      <c r="AK422" s="5"/>
      <c r="AL422" s="5"/>
      <c r="AM422" s="5"/>
      <c r="AO422" s="11" t="s">
        <v>13</v>
      </c>
      <c r="AP422" s="12" t="s">
        <v>15</v>
      </c>
      <c r="AQ422" s="28"/>
      <c r="AR422" s="28"/>
      <c r="AS422" s="28"/>
      <c r="AT422" s="34"/>
      <c r="AU422" s="23"/>
      <c r="AV422" s="10">
        <f t="shared" si="263"/>
        <v>0</v>
      </c>
      <c r="AW422" s="5"/>
      <c r="AX422" s="5"/>
      <c r="AY422" s="5"/>
      <c r="AZ422" s="5"/>
    </row>
    <row r="423" spans="1:52" x14ac:dyDescent="0.25">
      <c r="B423" s="11" t="s">
        <v>13</v>
      </c>
      <c r="C423" s="12" t="s">
        <v>16</v>
      </c>
      <c r="D423" s="28"/>
      <c r="E423" s="28"/>
      <c r="F423" s="28"/>
      <c r="G423" s="34">
        <v>3</v>
      </c>
      <c r="H423" s="23"/>
      <c r="I423" s="10">
        <f t="shared" si="260"/>
        <v>0</v>
      </c>
      <c r="J423" s="5"/>
      <c r="K423" s="5"/>
      <c r="L423" s="5"/>
      <c r="M423" s="5"/>
      <c r="O423" s="11" t="s">
        <v>13</v>
      </c>
      <c r="P423" s="12" t="s">
        <v>16</v>
      </c>
      <c r="Q423" s="28"/>
      <c r="R423" s="28"/>
      <c r="S423" s="28"/>
      <c r="T423" s="34">
        <v>3</v>
      </c>
      <c r="U423" s="23"/>
      <c r="V423" s="10">
        <f t="shared" si="261"/>
        <v>0</v>
      </c>
      <c r="W423" s="5"/>
      <c r="X423" s="5"/>
      <c r="Y423" s="5"/>
      <c r="Z423" s="5"/>
      <c r="AB423" s="11" t="s">
        <v>13</v>
      </c>
      <c r="AC423" s="12" t="s">
        <v>16</v>
      </c>
      <c r="AD423" s="28"/>
      <c r="AE423" s="28"/>
      <c r="AF423" s="28"/>
      <c r="AG423" s="34">
        <v>3</v>
      </c>
      <c r="AH423" s="23"/>
      <c r="AI423" s="10">
        <f t="shared" si="262"/>
        <v>0</v>
      </c>
      <c r="AJ423" s="5"/>
      <c r="AK423" s="5"/>
      <c r="AL423" s="5"/>
      <c r="AM423" s="5"/>
      <c r="AO423" s="11" t="s">
        <v>13</v>
      </c>
      <c r="AP423" s="12" t="s">
        <v>16</v>
      </c>
      <c r="AQ423" s="28"/>
      <c r="AR423" s="28"/>
      <c r="AS423" s="28"/>
      <c r="AT423" s="34">
        <v>3</v>
      </c>
      <c r="AU423" s="23"/>
      <c r="AV423" s="10">
        <f t="shared" si="263"/>
        <v>0</v>
      </c>
      <c r="AW423" s="5"/>
      <c r="AX423" s="5"/>
      <c r="AY423" s="5"/>
      <c r="AZ423" s="5"/>
    </row>
    <row r="424" spans="1:52" x14ac:dyDescent="0.25">
      <c r="B424" s="11" t="s">
        <v>13</v>
      </c>
      <c r="C424" s="12" t="s">
        <v>16</v>
      </c>
      <c r="D424" s="28"/>
      <c r="E424" s="28"/>
      <c r="F424" s="28"/>
      <c r="G424" s="34"/>
      <c r="H424" s="23"/>
      <c r="I424" s="10">
        <f t="shared" si="260"/>
        <v>0</v>
      </c>
      <c r="J424" s="5"/>
      <c r="K424" s="5"/>
      <c r="L424" s="5"/>
      <c r="M424" s="5"/>
      <c r="O424" s="11" t="s">
        <v>13</v>
      </c>
      <c r="P424" s="12" t="s">
        <v>16</v>
      </c>
      <c r="Q424" s="28"/>
      <c r="R424" s="28"/>
      <c r="S424" s="28"/>
      <c r="T424" s="34"/>
      <c r="U424" s="23"/>
      <c r="V424" s="10">
        <f t="shared" si="261"/>
        <v>0</v>
      </c>
      <c r="W424" s="5"/>
      <c r="X424" s="5"/>
      <c r="Y424" s="5"/>
      <c r="Z424" s="5"/>
      <c r="AB424" s="11" t="s">
        <v>13</v>
      </c>
      <c r="AC424" s="12" t="s">
        <v>16</v>
      </c>
      <c r="AD424" s="28"/>
      <c r="AE424" s="28"/>
      <c r="AF424" s="28"/>
      <c r="AG424" s="171">
        <f>SUM(AG423)/10</f>
        <v>0.3</v>
      </c>
      <c r="AH424" s="23"/>
      <c r="AI424" s="10">
        <f t="shared" si="262"/>
        <v>0</v>
      </c>
      <c r="AJ424" s="5"/>
      <c r="AK424" s="5"/>
      <c r="AL424" s="5"/>
      <c r="AM424" s="5"/>
      <c r="AO424" s="11" t="s">
        <v>13</v>
      </c>
      <c r="AP424" s="12" t="s">
        <v>16</v>
      </c>
      <c r="AQ424" s="28"/>
      <c r="AR424" s="28"/>
      <c r="AS424" s="28"/>
      <c r="AT424" s="171">
        <f>SUM(AT423)/7</f>
        <v>0.42857142857142855</v>
      </c>
      <c r="AU424" s="23"/>
      <c r="AV424" s="10">
        <f t="shared" si="263"/>
        <v>0</v>
      </c>
      <c r="AW424" s="5"/>
      <c r="AX424" s="5"/>
      <c r="AY424" s="5"/>
      <c r="AZ424" s="5"/>
    </row>
    <row r="425" spans="1:52" x14ac:dyDescent="0.25">
      <c r="B425" s="11" t="s">
        <v>21</v>
      </c>
      <c r="C425" s="12" t="s">
        <v>14</v>
      </c>
      <c r="D425" s="28"/>
      <c r="E425" s="28"/>
      <c r="F425" s="28"/>
      <c r="G425" s="22">
        <f>SUM(G416:G419)</f>
        <v>2.1293333333333333</v>
      </c>
      <c r="H425" s="15">
        <v>37.42</v>
      </c>
      <c r="I425" s="10">
        <f t="shared" si="260"/>
        <v>79.679653333333334</v>
      </c>
      <c r="J425" s="5"/>
      <c r="K425" s="5">
        <f>SUM(G425)*I410</f>
        <v>2.1293333333333333</v>
      </c>
      <c r="L425" s="5"/>
      <c r="M425" s="5"/>
      <c r="O425" s="11" t="s">
        <v>21</v>
      </c>
      <c r="P425" s="12" t="s">
        <v>14</v>
      </c>
      <c r="Q425" s="28"/>
      <c r="R425" s="28"/>
      <c r="S425" s="28"/>
      <c r="T425" s="22">
        <f>SUM(T416:T419)</f>
        <v>2.1293333333333333</v>
      </c>
      <c r="U425" s="15">
        <v>37.42</v>
      </c>
      <c r="V425" s="10">
        <f t="shared" si="261"/>
        <v>79.679653333333334</v>
      </c>
      <c r="W425" s="5"/>
      <c r="X425" s="5">
        <f>SUM(T425)*V410</f>
        <v>2.1293333333333333</v>
      </c>
      <c r="Y425" s="5"/>
      <c r="Z425" s="5"/>
      <c r="AB425" s="11" t="s">
        <v>21</v>
      </c>
      <c r="AC425" s="12" t="s">
        <v>14</v>
      </c>
      <c r="AD425" s="28"/>
      <c r="AE425" s="28"/>
      <c r="AF425" s="28"/>
      <c r="AG425" s="22">
        <f>SUM(AG416:AG419)</f>
        <v>2.1293333333333333</v>
      </c>
      <c r="AH425" s="15">
        <v>37.42</v>
      </c>
      <c r="AI425" s="10">
        <f t="shared" si="262"/>
        <v>79.679653333333334</v>
      </c>
      <c r="AJ425" s="5"/>
      <c r="AK425" s="5">
        <f>SUM(AG425)*AI410</f>
        <v>2.1293333333333333</v>
      </c>
      <c r="AL425" s="5"/>
      <c r="AM425" s="5"/>
      <c r="AO425" s="11" t="s">
        <v>21</v>
      </c>
      <c r="AP425" s="12" t="s">
        <v>14</v>
      </c>
      <c r="AQ425" s="28"/>
      <c r="AR425" s="28"/>
      <c r="AS425" s="28"/>
      <c r="AT425" s="22">
        <f>SUM(AT416:AT419)</f>
        <v>2.1293333333333333</v>
      </c>
      <c r="AU425" s="15">
        <v>37.42</v>
      </c>
      <c r="AV425" s="10">
        <f t="shared" si="263"/>
        <v>79.679653333333334</v>
      </c>
      <c r="AW425" s="5"/>
      <c r="AX425" s="5">
        <f>SUM(AT425)*AV410</f>
        <v>2.1293333333333333</v>
      </c>
      <c r="AY425" s="5"/>
      <c r="AZ425" s="5"/>
    </row>
    <row r="426" spans="1:52" x14ac:dyDescent="0.25">
      <c r="B426" s="11" t="s">
        <v>21</v>
      </c>
      <c r="C426" s="12" t="s">
        <v>15</v>
      </c>
      <c r="D426" s="28"/>
      <c r="E426" s="28"/>
      <c r="F426" s="28"/>
      <c r="G426" s="22">
        <f>SUM(G420:G422)</f>
        <v>1</v>
      </c>
      <c r="H426" s="15">
        <v>37.42</v>
      </c>
      <c r="I426" s="10">
        <f t="shared" si="260"/>
        <v>37.42</v>
      </c>
      <c r="J426" s="5"/>
      <c r="K426" s="5"/>
      <c r="L426" s="5">
        <f>SUM(G426)*I410</f>
        <v>1</v>
      </c>
      <c r="M426" s="5"/>
      <c r="O426" s="11" t="s">
        <v>21</v>
      </c>
      <c r="P426" s="12" t="s">
        <v>15</v>
      </c>
      <c r="Q426" s="28"/>
      <c r="R426" s="28"/>
      <c r="S426" s="28"/>
      <c r="T426" s="22">
        <f>SUM(T420:T422)</f>
        <v>1</v>
      </c>
      <c r="U426" s="15">
        <v>37.42</v>
      </c>
      <c r="V426" s="10">
        <f t="shared" si="261"/>
        <v>37.42</v>
      </c>
      <c r="W426" s="5"/>
      <c r="X426" s="5"/>
      <c r="Y426" s="5">
        <f>SUM(T426)*V410</f>
        <v>1</v>
      </c>
      <c r="Z426" s="5"/>
      <c r="AB426" s="11" t="s">
        <v>21</v>
      </c>
      <c r="AC426" s="12" t="s">
        <v>15</v>
      </c>
      <c r="AD426" s="28"/>
      <c r="AE426" s="28"/>
      <c r="AF426" s="28"/>
      <c r="AG426" s="22">
        <f>SUM(AG420:AG422)</f>
        <v>1</v>
      </c>
      <c r="AH426" s="15">
        <v>37.42</v>
      </c>
      <c r="AI426" s="10">
        <f t="shared" si="262"/>
        <v>37.42</v>
      </c>
      <c r="AJ426" s="5"/>
      <c r="AK426" s="5"/>
      <c r="AL426" s="5">
        <f>SUM(AG426)*AI410</f>
        <v>1</v>
      </c>
      <c r="AM426" s="5"/>
      <c r="AO426" s="11" t="s">
        <v>21</v>
      </c>
      <c r="AP426" s="12" t="s">
        <v>15</v>
      </c>
      <c r="AQ426" s="28"/>
      <c r="AR426" s="28"/>
      <c r="AS426" s="28"/>
      <c r="AT426" s="22">
        <f>SUM(AT420:AT422)</f>
        <v>1</v>
      </c>
      <c r="AU426" s="15">
        <v>37.42</v>
      </c>
      <c r="AV426" s="10">
        <f t="shared" si="263"/>
        <v>37.42</v>
      </c>
      <c r="AW426" s="5"/>
      <c r="AX426" s="5"/>
      <c r="AY426" s="5">
        <f>SUM(AT426)*AV410</f>
        <v>1</v>
      </c>
      <c r="AZ426" s="5"/>
    </row>
    <row r="427" spans="1:52" x14ac:dyDescent="0.25">
      <c r="B427" s="11" t="s">
        <v>21</v>
      </c>
      <c r="C427" s="12" t="s">
        <v>16</v>
      </c>
      <c r="D427" s="28"/>
      <c r="E427" s="28"/>
      <c r="F427" s="28"/>
      <c r="G427" s="22">
        <f>SUM(G423:G424)</f>
        <v>3</v>
      </c>
      <c r="H427" s="15">
        <v>37.42</v>
      </c>
      <c r="I427" s="10">
        <f t="shared" si="260"/>
        <v>112.26</v>
      </c>
      <c r="J427" s="5"/>
      <c r="K427" s="5"/>
      <c r="L427" s="5"/>
      <c r="M427" s="5">
        <f>SUM(G427)*I410</f>
        <v>3</v>
      </c>
      <c r="O427" s="11" t="s">
        <v>21</v>
      </c>
      <c r="P427" s="12" t="s">
        <v>16</v>
      </c>
      <c r="Q427" s="28"/>
      <c r="R427" s="28"/>
      <c r="S427" s="28"/>
      <c r="T427" s="22">
        <f>SUM(T423:T424)</f>
        <v>3</v>
      </c>
      <c r="U427" s="15">
        <v>37.42</v>
      </c>
      <c r="V427" s="10">
        <f t="shared" si="261"/>
        <v>112.26</v>
      </c>
      <c r="W427" s="5"/>
      <c r="X427" s="5"/>
      <c r="Y427" s="5"/>
      <c r="Z427" s="5">
        <f>SUM(T427)*V410</f>
        <v>3</v>
      </c>
      <c r="AB427" s="11" t="s">
        <v>21</v>
      </c>
      <c r="AC427" s="12" t="s">
        <v>16</v>
      </c>
      <c r="AD427" s="28"/>
      <c r="AE427" s="28"/>
      <c r="AF427" s="28"/>
      <c r="AG427" s="22">
        <f>SUM(AG423:AG424)</f>
        <v>3.3</v>
      </c>
      <c r="AH427" s="15">
        <v>37.42</v>
      </c>
      <c r="AI427" s="10">
        <f t="shared" si="262"/>
        <v>123.486</v>
      </c>
      <c r="AJ427" s="5"/>
      <c r="AK427" s="5"/>
      <c r="AL427" s="5"/>
      <c r="AM427" s="5">
        <f>SUM(AG427)*AI410</f>
        <v>3.3</v>
      </c>
      <c r="AO427" s="11" t="s">
        <v>21</v>
      </c>
      <c r="AP427" s="12" t="s">
        <v>16</v>
      </c>
      <c r="AQ427" s="28"/>
      <c r="AR427" s="28"/>
      <c r="AS427" s="28"/>
      <c r="AT427" s="22">
        <f>SUM(AT423:AT424)</f>
        <v>3.4285714285714284</v>
      </c>
      <c r="AU427" s="15">
        <v>37.42</v>
      </c>
      <c r="AV427" s="10">
        <f t="shared" si="263"/>
        <v>128.29714285714286</v>
      </c>
      <c r="AW427" s="5"/>
      <c r="AX427" s="5"/>
      <c r="AY427" s="5"/>
      <c r="AZ427" s="5">
        <f>SUM(AT427)*AV410</f>
        <v>3.4285714285714284</v>
      </c>
    </row>
    <row r="428" spans="1:52" x14ac:dyDescent="0.25">
      <c r="B428" s="11" t="s">
        <v>13</v>
      </c>
      <c r="C428" s="12" t="s">
        <v>17</v>
      </c>
      <c r="D428" s="28"/>
      <c r="E428" s="28"/>
      <c r="F428" s="28"/>
      <c r="G428" s="34">
        <v>0.25</v>
      </c>
      <c r="H428" s="15">
        <v>37.42</v>
      </c>
      <c r="I428" s="10">
        <f t="shared" si="260"/>
        <v>9.3550000000000004</v>
      </c>
      <c r="J428" s="5"/>
      <c r="K428" s="5"/>
      <c r="L428" s="5">
        <f>SUM(G428)*I410</f>
        <v>0.25</v>
      </c>
      <c r="M428" s="5"/>
      <c r="O428" s="11" t="s">
        <v>13</v>
      </c>
      <c r="P428" s="12" t="s">
        <v>17</v>
      </c>
      <c r="Q428" s="28"/>
      <c r="R428" s="28"/>
      <c r="S428" s="28"/>
      <c r="T428" s="34">
        <v>0.25</v>
      </c>
      <c r="U428" s="15">
        <v>37.42</v>
      </c>
      <c r="V428" s="10">
        <f t="shared" si="261"/>
        <v>9.3550000000000004</v>
      </c>
      <c r="W428" s="5"/>
      <c r="X428" s="5"/>
      <c r="Y428" s="5">
        <f>SUM(T428)*V410</f>
        <v>0.25</v>
      </c>
      <c r="Z428" s="5"/>
      <c r="AB428" s="11" t="s">
        <v>13</v>
      </c>
      <c r="AC428" s="12" t="s">
        <v>17</v>
      </c>
      <c r="AD428" s="28"/>
      <c r="AE428" s="28"/>
      <c r="AF428" s="28"/>
      <c r="AG428" s="34">
        <v>0.25</v>
      </c>
      <c r="AH428" s="15">
        <v>37.42</v>
      </c>
      <c r="AI428" s="10">
        <f t="shared" si="262"/>
        <v>9.3550000000000004</v>
      </c>
      <c r="AJ428" s="5"/>
      <c r="AK428" s="5"/>
      <c r="AL428" s="5">
        <f>SUM(AG428)*AI410</f>
        <v>0.25</v>
      </c>
      <c r="AM428" s="5"/>
      <c r="AO428" s="11" t="s">
        <v>13</v>
      </c>
      <c r="AP428" s="12" t="s">
        <v>17</v>
      </c>
      <c r="AQ428" s="28"/>
      <c r="AR428" s="28"/>
      <c r="AS428" s="28"/>
      <c r="AT428" s="34">
        <v>0.25</v>
      </c>
      <c r="AU428" s="15">
        <v>37.42</v>
      </c>
      <c r="AV428" s="10">
        <f t="shared" si="263"/>
        <v>9.3550000000000004</v>
      </c>
      <c r="AW428" s="5"/>
      <c r="AX428" s="5"/>
      <c r="AY428" s="5">
        <f>SUM(AT428)*AV410</f>
        <v>0.25</v>
      </c>
      <c r="AZ428" s="5"/>
    </row>
    <row r="429" spans="1:52" x14ac:dyDescent="0.25">
      <c r="B429" s="11" t="s">
        <v>12</v>
      </c>
      <c r="C429" s="12"/>
      <c r="D429" s="28"/>
      <c r="E429" s="28"/>
      <c r="F429" s="28"/>
      <c r="G429" s="10"/>
      <c r="H429" s="15">
        <v>37.42</v>
      </c>
      <c r="I429" s="10">
        <f t="shared" si="260"/>
        <v>0</v>
      </c>
      <c r="J429" s="5"/>
      <c r="K429" s="5"/>
      <c r="L429" s="5"/>
      <c r="M429" s="5"/>
      <c r="O429" s="11" t="s">
        <v>12</v>
      </c>
      <c r="P429" s="12"/>
      <c r="Q429" s="28"/>
      <c r="R429" s="28"/>
      <c r="S429" s="28"/>
      <c r="T429" s="10"/>
      <c r="U429" s="15">
        <v>37.42</v>
      </c>
      <c r="V429" s="10">
        <f t="shared" si="261"/>
        <v>0</v>
      </c>
      <c r="W429" s="5"/>
      <c r="X429" s="5"/>
      <c r="Y429" s="5"/>
      <c r="Z429" s="5"/>
      <c r="AB429" s="11" t="s">
        <v>12</v>
      </c>
      <c r="AC429" s="12"/>
      <c r="AD429" s="28"/>
      <c r="AE429" s="28"/>
      <c r="AF429" s="28"/>
      <c r="AG429" s="10"/>
      <c r="AH429" s="15">
        <v>37.42</v>
      </c>
      <c r="AI429" s="10">
        <f t="shared" si="262"/>
        <v>0</v>
      </c>
      <c r="AJ429" s="5"/>
      <c r="AK429" s="5"/>
      <c r="AL429" s="5"/>
      <c r="AM429" s="5"/>
      <c r="AO429" s="11" t="s">
        <v>12</v>
      </c>
      <c r="AP429" s="12"/>
      <c r="AQ429" s="28"/>
      <c r="AR429" s="28"/>
      <c r="AS429" s="28"/>
      <c r="AT429" s="10"/>
      <c r="AU429" s="15">
        <v>37.42</v>
      </c>
      <c r="AV429" s="10">
        <f t="shared" si="263"/>
        <v>0</v>
      </c>
      <c r="AW429" s="5"/>
      <c r="AX429" s="5"/>
      <c r="AY429" s="5"/>
      <c r="AZ429" s="5"/>
    </row>
    <row r="430" spans="1:52" x14ac:dyDescent="0.25">
      <c r="B430" s="11" t="s">
        <v>11</v>
      </c>
      <c r="C430" s="12"/>
      <c r="D430" s="28"/>
      <c r="E430" s="28"/>
      <c r="F430" s="28"/>
      <c r="G430" s="10">
        <v>1</v>
      </c>
      <c r="H430" s="15">
        <f>SUM(I412:I429)*0.01</f>
        <v>5.3103232833333349</v>
      </c>
      <c r="I430" s="10">
        <f>SUM(G430*H430)</f>
        <v>5.3103232833333349</v>
      </c>
      <c r="J430" s="5"/>
      <c r="K430" s="5"/>
      <c r="L430" s="5"/>
      <c r="M430" s="5"/>
      <c r="O430" s="11" t="s">
        <v>11</v>
      </c>
      <c r="P430" s="12"/>
      <c r="Q430" s="28"/>
      <c r="R430" s="28"/>
      <c r="S430" s="28"/>
      <c r="T430" s="10">
        <v>1</v>
      </c>
      <c r="U430" s="15">
        <f>SUM(V412:V429)*0.01</f>
        <v>4.6802112033333341</v>
      </c>
      <c r="V430" s="10">
        <f>SUM(T430*U430)</f>
        <v>4.6802112033333341</v>
      </c>
      <c r="W430" s="5"/>
      <c r="X430" s="5"/>
      <c r="Y430" s="5"/>
      <c r="Z430" s="5"/>
      <c r="AB430" s="11" t="s">
        <v>11</v>
      </c>
      <c r="AC430" s="12"/>
      <c r="AD430" s="28"/>
      <c r="AE430" s="28"/>
      <c r="AF430" s="28"/>
      <c r="AG430" s="10">
        <v>1</v>
      </c>
      <c r="AH430" s="15">
        <f>SUM(AI412:AI429)*0.01</f>
        <v>4.888887003333334</v>
      </c>
      <c r="AI430" s="10">
        <f>SUM(AG430*AH430)</f>
        <v>4.888887003333334</v>
      </c>
      <c r="AJ430" s="5"/>
      <c r="AK430" s="5"/>
      <c r="AL430" s="5"/>
      <c r="AM430" s="5"/>
      <c r="AO430" s="11" t="s">
        <v>11</v>
      </c>
      <c r="AP430" s="12"/>
      <c r="AQ430" s="28"/>
      <c r="AR430" s="28"/>
      <c r="AS430" s="28"/>
      <c r="AT430" s="10">
        <v>1</v>
      </c>
      <c r="AU430" s="15">
        <f>SUM(AV412:AV429)*0.01</f>
        <v>4.3568019969047622</v>
      </c>
      <c r="AV430" s="10">
        <f>SUM(AT430*AU430)</f>
        <v>4.3568019969047622</v>
      </c>
      <c r="AW430" s="5"/>
      <c r="AX430" s="5"/>
      <c r="AY430" s="5"/>
      <c r="AZ430" s="5"/>
    </row>
    <row r="431" spans="1:52" s="2" customFormat="1" x14ac:dyDescent="0.25">
      <c r="B431" s="8" t="s">
        <v>10</v>
      </c>
      <c r="D431" s="27"/>
      <c r="E431" s="27"/>
      <c r="F431" s="27"/>
      <c r="G431" s="6">
        <f>SUM(G425:G428)</f>
        <v>6.3793333333333333</v>
      </c>
      <c r="H431" s="14"/>
      <c r="I431" s="6">
        <f>SUM(I412:I430)</f>
        <v>536.34265161666679</v>
      </c>
      <c r="J431" s="6">
        <f>SUM(I431)*I410</f>
        <v>536.34265161666679</v>
      </c>
      <c r="K431" s="6">
        <f>SUM(K425:K430)</f>
        <v>2.1293333333333333</v>
      </c>
      <c r="L431" s="6">
        <f>SUM(L425:L430)</f>
        <v>1.25</v>
      </c>
      <c r="M431" s="6">
        <f>SUM(M425:M430)</f>
        <v>3</v>
      </c>
      <c r="O431" s="8" t="s">
        <v>10</v>
      </c>
      <c r="Q431" s="27"/>
      <c r="R431" s="27"/>
      <c r="S431" s="27"/>
      <c r="T431" s="6">
        <f>SUM(T425:T428)</f>
        <v>6.3793333333333333</v>
      </c>
      <c r="U431" s="14"/>
      <c r="V431" s="6">
        <f>SUM(V412:V430)</f>
        <v>472.70133153666671</v>
      </c>
      <c r="W431" s="6">
        <f>SUM(V431)*V410</f>
        <v>472.70133153666671</v>
      </c>
      <c r="X431" s="6"/>
      <c r="Y431" s="6"/>
      <c r="Z431" s="6"/>
      <c r="AB431" s="8" t="s">
        <v>10</v>
      </c>
      <c r="AD431" s="27"/>
      <c r="AE431" s="27"/>
      <c r="AF431" s="27"/>
      <c r="AG431" s="6">
        <f>SUM(AG425:AG428)</f>
        <v>6.6793333333333331</v>
      </c>
      <c r="AH431" s="14"/>
      <c r="AI431" s="6">
        <f>SUM(AI412:AI430)</f>
        <v>493.77758733666667</v>
      </c>
      <c r="AJ431" s="6">
        <f>SUM(AI431)*AI410</f>
        <v>493.77758733666667</v>
      </c>
      <c r="AK431" s="6"/>
      <c r="AL431" s="6"/>
      <c r="AM431" s="6"/>
      <c r="AO431" s="8" t="s">
        <v>10</v>
      </c>
      <c r="AQ431" s="27"/>
      <c r="AR431" s="27"/>
      <c r="AS431" s="27"/>
      <c r="AT431" s="6">
        <f>SUM(AT425:AT428)</f>
        <v>6.8079047619047621</v>
      </c>
      <c r="AU431" s="14"/>
      <c r="AV431" s="6">
        <f>SUM(AV412:AV430)</f>
        <v>440.03700168738101</v>
      </c>
      <c r="AW431" s="6">
        <f>SUM(AV431)*AV410</f>
        <v>440.03700168738101</v>
      </c>
      <c r="AX431" s="6"/>
      <c r="AY431" s="6"/>
      <c r="AZ431" s="6"/>
    </row>
    <row r="432" spans="1:52" ht="15.6" x14ac:dyDescent="0.3">
      <c r="A432" s="3" t="s">
        <v>9</v>
      </c>
      <c r="B432" s="86" t="s">
        <v>329</v>
      </c>
      <c r="C432" s="12" t="s">
        <v>865</v>
      </c>
      <c r="D432" s="26">
        <v>1.06</v>
      </c>
      <c r="E432" s="26">
        <v>2.2999999999999998</v>
      </c>
      <c r="F432" s="68">
        <v>0.125</v>
      </c>
      <c r="G432" s="5"/>
      <c r="H432" s="13" t="s">
        <v>22</v>
      </c>
      <c r="I432" s="24">
        <v>1</v>
      </c>
      <c r="J432" s="5"/>
      <c r="K432" s="5"/>
      <c r="L432" s="5"/>
      <c r="M432" s="5"/>
      <c r="N432" s="3" t="s">
        <v>9</v>
      </c>
      <c r="O432" s="86" t="s">
        <v>329</v>
      </c>
      <c r="P432" s="12" t="s">
        <v>865</v>
      </c>
      <c r="Q432" s="26">
        <v>1.06</v>
      </c>
      <c r="R432" s="26">
        <v>2.2999999999999998</v>
      </c>
      <c r="S432" s="68">
        <v>0.125</v>
      </c>
      <c r="T432" s="5"/>
      <c r="U432" s="13" t="s">
        <v>22</v>
      </c>
      <c r="V432" s="24">
        <v>1</v>
      </c>
      <c r="W432" s="5"/>
      <c r="X432" s="5"/>
      <c r="Y432" s="5"/>
      <c r="Z432" s="5"/>
      <c r="AA432" s="3" t="s">
        <v>9</v>
      </c>
      <c r="AB432" s="86" t="s">
        <v>329</v>
      </c>
      <c r="AC432" s="12" t="s">
        <v>865</v>
      </c>
      <c r="AD432" s="26">
        <v>1.06</v>
      </c>
      <c r="AE432" s="26">
        <v>2.2999999999999998</v>
      </c>
      <c r="AF432" s="68">
        <v>0.125</v>
      </c>
      <c r="AG432" s="5"/>
      <c r="AH432" s="13" t="s">
        <v>22</v>
      </c>
      <c r="AI432" s="24">
        <v>1</v>
      </c>
      <c r="AJ432" s="5"/>
      <c r="AK432" s="5"/>
      <c r="AL432" s="5"/>
      <c r="AM432" s="5"/>
      <c r="AN432" s="3" t="s">
        <v>9</v>
      </c>
      <c r="AO432" s="86" t="s">
        <v>329</v>
      </c>
      <c r="AP432" s="12" t="s">
        <v>865</v>
      </c>
      <c r="AQ432" s="26">
        <v>1.06</v>
      </c>
      <c r="AR432" s="26">
        <v>2.2999999999999998</v>
      </c>
      <c r="AS432" s="68">
        <v>0.125</v>
      </c>
      <c r="AT432" s="5"/>
      <c r="AU432" s="13" t="s">
        <v>22</v>
      </c>
      <c r="AV432" s="24">
        <v>1</v>
      </c>
      <c r="AW432" s="5"/>
      <c r="AX432" s="5"/>
      <c r="AY432" s="5"/>
      <c r="AZ432" s="5"/>
    </row>
    <row r="433" spans="1:52" s="2" customFormat="1" x14ac:dyDescent="0.25">
      <c r="A433" s="66"/>
      <c r="B433" s="8" t="s">
        <v>3</v>
      </c>
      <c r="C433" s="2" t="s">
        <v>4</v>
      </c>
      <c r="D433" s="27" t="s">
        <v>5</v>
      </c>
      <c r="E433" s="27" t="s">
        <v>5</v>
      </c>
      <c r="F433" s="27" t="s">
        <v>23</v>
      </c>
      <c r="G433" s="6" t="s">
        <v>6</v>
      </c>
      <c r="H433" s="14" t="s">
        <v>7</v>
      </c>
      <c r="I433" s="6" t="s">
        <v>8</v>
      </c>
      <c r="J433" s="6"/>
      <c r="K433" s="6" t="s">
        <v>18</v>
      </c>
      <c r="L433" s="6" t="s">
        <v>19</v>
      </c>
      <c r="M433" s="6" t="s">
        <v>20</v>
      </c>
      <c r="N433" s="66"/>
      <c r="O433" s="8" t="s">
        <v>3</v>
      </c>
      <c r="P433" s="2" t="s">
        <v>4</v>
      </c>
      <c r="Q433" s="27" t="s">
        <v>5</v>
      </c>
      <c r="R433" s="27" t="s">
        <v>5</v>
      </c>
      <c r="S433" s="27" t="s">
        <v>23</v>
      </c>
      <c r="T433" s="6" t="s">
        <v>6</v>
      </c>
      <c r="U433" s="14" t="s">
        <v>7</v>
      </c>
      <c r="V433" s="6" t="s">
        <v>8</v>
      </c>
      <c r="W433" s="6"/>
      <c r="X433" s="6" t="s">
        <v>18</v>
      </c>
      <c r="Y433" s="6" t="s">
        <v>19</v>
      </c>
      <c r="Z433" s="6" t="s">
        <v>20</v>
      </c>
      <c r="AA433" s="66"/>
      <c r="AB433" s="8" t="s">
        <v>3</v>
      </c>
      <c r="AC433" s="2" t="s">
        <v>4</v>
      </c>
      <c r="AD433" s="27" t="s">
        <v>5</v>
      </c>
      <c r="AE433" s="27" t="s">
        <v>5</v>
      </c>
      <c r="AF433" s="27" t="s">
        <v>23</v>
      </c>
      <c r="AG433" s="6" t="s">
        <v>6</v>
      </c>
      <c r="AH433" s="14" t="s">
        <v>7</v>
      </c>
      <c r="AI433" s="6" t="s">
        <v>8</v>
      </c>
      <c r="AJ433" s="6"/>
      <c r="AK433" s="6" t="s">
        <v>18</v>
      </c>
      <c r="AL433" s="6" t="s">
        <v>19</v>
      </c>
      <c r="AM433" s="6" t="s">
        <v>20</v>
      </c>
      <c r="AN433" s="66"/>
      <c r="AO433" s="8" t="s">
        <v>3</v>
      </c>
      <c r="AP433" s="2" t="s">
        <v>4</v>
      </c>
      <c r="AQ433" s="27" t="s">
        <v>5</v>
      </c>
      <c r="AR433" s="27" t="s">
        <v>5</v>
      </c>
      <c r="AS433" s="27" t="s">
        <v>23</v>
      </c>
      <c r="AT433" s="6" t="s">
        <v>6</v>
      </c>
      <c r="AU433" s="14" t="s">
        <v>7</v>
      </c>
      <c r="AV433" s="6" t="s">
        <v>8</v>
      </c>
      <c r="AW433" s="6"/>
      <c r="AX433" s="6" t="s">
        <v>18</v>
      </c>
      <c r="AY433" s="6" t="s">
        <v>19</v>
      </c>
      <c r="AZ433" s="6" t="s">
        <v>20</v>
      </c>
    </row>
    <row r="434" spans="1:52" x14ac:dyDescent="0.25">
      <c r="A434" s="30" t="s">
        <v>24</v>
      </c>
      <c r="B434" s="11" t="s">
        <v>63</v>
      </c>
      <c r="C434" s="12" t="s">
        <v>246</v>
      </c>
      <c r="D434" s="28">
        <v>0.15</v>
      </c>
      <c r="E434" s="28">
        <v>0.05</v>
      </c>
      <c r="F434" s="28">
        <f t="shared" ref="F434:F436" si="264">SUM(D434*E434)</f>
        <v>7.4999999999999997E-3</v>
      </c>
      <c r="G434" s="10">
        <f>SUM(D432+E432+E432+0.4)</f>
        <v>6.0600000000000005</v>
      </c>
      <c r="H434" s="15">
        <v>5398</v>
      </c>
      <c r="I434" s="10">
        <f t="shared" ref="I434:I436" si="265">SUM(F434*G434)*H434</f>
        <v>245.33910000000003</v>
      </c>
      <c r="J434" s="5"/>
      <c r="K434" s="5"/>
      <c r="L434" s="5"/>
      <c r="M434" s="5"/>
      <c r="N434" s="30" t="s">
        <v>24</v>
      </c>
      <c r="O434" s="11" t="s">
        <v>63</v>
      </c>
      <c r="P434" s="12" t="s">
        <v>246</v>
      </c>
      <c r="Q434" s="28">
        <v>0.15</v>
      </c>
      <c r="R434" s="235">
        <v>3.7999999999999999E-2</v>
      </c>
      <c r="S434" s="28">
        <f t="shared" ref="S434" si="266">SUM(Q434*R434)</f>
        <v>5.6999999999999993E-3</v>
      </c>
      <c r="T434" s="10">
        <f>SUM(Q432+R432+R432+0.4)</f>
        <v>6.0600000000000005</v>
      </c>
      <c r="U434" s="236">
        <v>5306</v>
      </c>
      <c r="V434" s="10">
        <f t="shared" ref="V434:V436" si="267">SUM(S434*T434)*U434</f>
        <v>183.27985199999998</v>
      </c>
      <c r="W434" s="5"/>
      <c r="X434" s="5"/>
      <c r="Y434" s="5"/>
      <c r="Z434" s="5"/>
      <c r="AA434" s="30" t="s">
        <v>24</v>
      </c>
      <c r="AB434" s="11" t="s">
        <v>63</v>
      </c>
      <c r="AC434" s="12" t="s">
        <v>246</v>
      </c>
      <c r="AD434" s="28">
        <v>0.15</v>
      </c>
      <c r="AE434" s="235">
        <v>3.7999999999999999E-2</v>
      </c>
      <c r="AF434" s="28">
        <f t="shared" ref="AF434:AF436" si="268">SUM(AD434*AE434)</f>
        <v>5.6999999999999993E-3</v>
      </c>
      <c r="AG434" s="10">
        <f>SUM(AD432+AE432+AE432+0.4)</f>
        <v>6.0600000000000005</v>
      </c>
      <c r="AH434" s="236">
        <v>5306</v>
      </c>
      <c r="AI434" s="10">
        <f t="shared" ref="AI434:AI436" si="269">SUM(AF434*AG434)*AH434</f>
        <v>183.27985199999998</v>
      </c>
      <c r="AJ434" s="5"/>
      <c r="AK434" s="5"/>
      <c r="AL434" s="5"/>
      <c r="AM434" s="5"/>
      <c r="AN434" s="30" t="s">
        <v>24</v>
      </c>
      <c r="AO434" s="11" t="s">
        <v>63</v>
      </c>
      <c r="AP434" s="234" t="s">
        <v>1648</v>
      </c>
      <c r="AQ434" s="28">
        <v>0.15</v>
      </c>
      <c r="AR434" s="28">
        <v>3.7999999999999999E-2</v>
      </c>
      <c r="AS434" s="28">
        <f t="shared" ref="AS434:AS435" si="270">SUM(AQ434*AR434)</f>
        <v>5.6999999999999993E-3</v>
      </c>
      <c r="AT434" s="10">
        <f>SUM(AQ432+AR432+AR432+0.4)</f>
        <v>6.0600000000000005</v>
      </c>
      <c r="AU434" s="236">
        <v>3828</v>
      </c>
      <c r="AV434" s="10">
        <f t="shared" ref="AV434:AV436" si="271">SUM(AS434*AT434)*AU434</f>
        <v>132.22677599999997</v>
      </c>
      <c r="AW434" s="5"/>
      <c r="AX434" s="5"/>
      <c r="AY434" s="5"/>
      <c r="AZ434" s="5"/>
    </row>
    <row r="435" spans="1:52" x14ac:dyDescent="0.25">
      <c r="A435" s="30" t="s">
        <v>24</v>
      </c>
      <c r="B435" s="11" t="s">
        <v>245</v>
      </c>
      <c r="C435" s="12" t="s">
        <v>246</v>
      </c>
      <c r="D435" s="28">
        <v>0.05</v>
      </c>
      <c r="E435" s="28">
        <v>2.5000000000000001E-2</v>
      </c>
      <c r="F435" s="28">
        <f t="shared" si="264"/>
        <v>1.2500000000000002E-3</v>
      </c>
      <c r="G435" s="10">
        <f>SUM(G434)</f>
        <v>6.0600000000000005</v>
      </c>
      <c r="H435" s="15">
        <v>4566</v>
      </c>
      <c r="I435" s="10">
        <f t="shared" si="265"/>
        <v>34.587450000000011</v>
      </c>
      <c r="J435" s="5"/>
      <c r="K435" s="5"/>
      <c r="L435" s="5"/>
      <c r="M435" s="5"/>
      <c r="N435" s="30" t="s">
        <v>24</v>
      </c>
      <c r="O435" s="11" t="s">
        <v>245</v>
      </c>
      <c r="P435" s="12" t="s">
        <v>246</v>
      </c>
      <c r="Q435" s="28">
        <v>0.05</v>
      </c>
      <c r="R435" s="28">
        <v>2.5000000000000001E-2</v>
      </c>
      <c r="S435" s="28">
        <f t="shared" ref="S435:S436" si="272">SUM(Q435*R435)</f>
        <v>1.2500000000000002E-3</v>
      </c>
      <c r="T435" s="10">
        <f>SUM(T434)</f>
        <v>6.0600000000000005</v>
      </c>
      <c r="U435" s="15">
        <v>4566</v>
      </c>
      <c r="V435" s="10">
        <f t="shared" si="267"/>
        <v>34.587450000000011</v>
      </c>
      <c r="W435" s="5"/>
      <c r="X435" s="5"/>
      <c r="Y435" s="5"/>
      <c r="Z435" s="5"/>
      <c r="AA435" s="30" t="s">
        <v>24</v>
      </c>
      <c r="AB435" s="11" t="s">
        <v>245</v>
      </c>
      <c r="AC435" s="12" t="s">
        <v>246</v>
      </c>
      <c r="AD435" s="28">
        <v>0.05</v>
      </c>
      <c r="AE435" s="28">
        <v>2.5000000000000001E-2</v>
      </c>
      <c r="AF435" s="28">
        <f t="shared" si="268"/>
        <v>1.2500000000000002E-3</v>
      </c>
      <c r="AG435" s="10">
        <f>SUM(AG434)</f>
        <v>6.0600000000000005</v>
      </c>
      <c r="AH435" s="15">
        <v>4566</v>
      </c>
      <c r="AI435" s="10">
        <f t="shared" si="269"/>
        <v>34.587450000000011</v>
      </c>
      <c r="AJ435" s="5"/>
      <c r="AK435" s="5"/>
      <c r="AL435" s="5"/>
      <c r="AM435" s="5"/>
      <c r="AN435" s="30" t="s">
        <v>24</v>
      </c>
      <c r="AO435" s="11" t="s">
        <v>245</v>
      </c>
      <c r="AP435" s="234" t="s">
        <v>1648</v>
      </c>
      <c r="AQ435" s="28">
        <v>0.05</v>
      </c>
      <c r="AR435" s="28">
        <v>2.5000000000000001E-2</v>
      </c>
      <c r="AS435" s="28">
        <f t="shared" si="270"/>
        <v>1.2500000000000002E-3</v>
      </c>
      <c r="AT435" s="10">
        <f>SUM(AT434)</f>
        <v>6.0600000000000005</v>
      </c>
      <c r="AU435" s="236">
        <v>3709</v>
      </c>
      <c r="AV435" s="10">
        <f t="shared" si="271"/>
        <v>28.095675000000007</v>
      </c>
      <c r="AW435" s="5"/>
      <c r="AX435" s="5"/>
      <c r="AY435" s="5"/>
      <c r="AZ435" s="5"/>
    </row>
    <row r="436" spans="1:52" x14ac:dyDescent="0.25">
      <c r="A436" s="30" t="s">
        <v>24</v>
      </c>
      <c r="B436" s="11"/>
      <c r="C436" s="12"/>
      <c r="D436" s="28"/>
      <c r="E436" s="28"/>
      <c r="F436" s="28">
        <f t="shared" si="264"/>
        <v>0</v>
      </c>
      <c r="G436" s="10"/>
      <c r="H436" s="15"/>
      <c r="I436" s="10">
        <f t="shared" si="265"/>
        <v>0</v>
      </c>
      <c r="J436" s="5"/>
      <c r="K436" s="5"/>
      <c r="L436" s="5"/>
      <c r="M436" s="5"/>
      <c r="N436" s="30" t="s">
        <v>24</v>
      </c>
      <c r="O436" s="11"/>
      <c r="P436" s="12"/>
      <c r="Q436" s="28"/>
      <c r="R436" s="28"/>
      <c r="S436" s="28">
        <f t="shared" si="272"/>
        <v>0</v>
      </c>
      <c r="T436" s="10"/>
      <c r="U436" s="15"/>
      <c r="V436" s="10">
        <f t="shared" si="267"/>
        <v>0</v>
      </c>
      <c r="W436" s="5"/>
      <c r="X436" s="5"/>
      <c r="Y436" s="5"/>
      <c r="Z436" s="5"/>
      <c r="AA436" s="30" t="s">
        <v>24</v>
      </c>
      <c r="AB436" s="11"/>
      <c r="AC436" s="12"/>
      <c r="AD436" s="28"/>
      <c r="AE436" s="28"/>
      <c r="AF436" s="28">
        <f t="shared" si="268"/>
        <v>0</v>
      </c>
      <c r="AG436" s="10"/>
      <c r="AH436" s="15"/>
      <c r="AI436" s="10">
        <f t="shared" si="269"/>
        <v>0</v>
      </c>
      <c r="AJ436" s="5"/>
      <c r="AK436" s="5"/>
      <c r="AL436" s="5"/>
      <c r="AM436" s="5"/>
      <c r="AN436" s="30" t="s">
        <v>24</v>
      </c>
      <c r="AO436" s="11"/>
      <c r="AP436" s="12"/>
      <c r="AQ436" s="28"/>
      <c r="AR436" s="28"/>
      <c r="AS436" s="28">
        <f t="shared" ref="AS436" si="273">SUM(AQ436*AR436)</f>
        <v>0</v>
      </c>
      <c r="AT436" s="10"/>
      <c r="AU436" s="15"/>
      <c r="AV436" s="10">
        <f t="shared" si="271"/>
        <v>0</v>
      </c>
      <c r="AW436" s="5"/>
      <c r="AX436" s="5"/>
      <c r="AY436" s="5"/>
      <c r="AZ436" s="5"/>
    </row>
    <row r="437" spans="1:52" x14ac:dyDescent="0.25">
      <c r="A437" s="95"/>
      <c r="B437" s="11" t="s">
        <v>862</v>
      </c>
      <c r="C437" s="12"/>
      <c r="D437" s="28"/>
      <c r="E437" s="28"/>
      <c r="F437" s="28"/>
      <c r="G437" s="10">
        <v>6</v>
      </c>
      <c r="H437" s="15">
        <v>2.5</v>
      </c>
      <c r="I437" s="10">
        <f t="shared" ref="I437:I452" si="274">SUM(G437*H437)</f>
        <v>15</v>
      </c>
      <c r="J437" s="5"/>
      <c r="K437" s="5"/>
      <c r="L437" s="5"/>
      <c r="M437" s="5"/>
      <c r="N437" s="95"/>
      <c r="O437" s="11" t="s">
        <v>862</v>
      </c>
      <c r="P437" s="12"/>
      <c r="Q437" s="28"/>
      <c r="R437" s="28"/>
      <c r="S437" s="28"/>
      <c r="T437" s="10">
        <v>6</v>
      </c>
      <c r="U437" s="15">
        <v>2.5</v>
      </c>
      <c r="V437" s="10">
        <f t="shared" ref="V437:V452" si="275">SUM(T437*U437)</f>
        <v>15</v>
      </c>
      <c r="W437" s="5"/>
      <c r="X437" s="5"/>
      <c r="Y437" s="5"/>
      <c r="Z437" s="5"/>
      <c r="AA437" s="95"/>
      <c r="AB437" s="11" t="s">
        <v>862</v>
      </c>
      <c r="AC437" s="12"/>
      <c r="AD437" s="28"/>
      <c r="AE437" s="28"/>
      <c r="AF437" s="28"/>
      <c r="AG437" s="10">
        <v>6</v>
      </c>
      <c r="AH437" s="15">
        <v>2.5</v>
      </c>
      <c r="AI437" s="10">
        <f t="shared" ref="AI437:AI452" si="276">SUM(AG437*AH437)</f>
        <v>15</v>
      </c>
      <c r="AJ437" s="5"/>
      <c r="AK437" s="5"/>
      <c r="AL437" s="5"/>
      <c r="AM437" s="5"/>
      <c r="AN437" s="95"/>
      <c r="AO437" s="11" t="s">
        <v>862</v>
      </c>
      <c r="AP437" s="12"/>
      <c r="AQ437" s="28"/>
      <c r="AR437" s="28"/>
      <c r="AS437" s="28"/>
      <c r="AT437" s="10">
        <v>6</v>
      </c>
      <c r="AU437" s="15">
        <v>2.5</v>
      </c>
      <c r="AV437" s="10">
        <f t="shared" ref="AV437:AV452" si="277">SUM(AT437*AU437)</f>
        <v>15</v>
      </c>
      <c r="AW437" s="5"/>
      <c r="AX437" s="5"/>
      <c r="AY437" s="5"/>
      <c r="AZ437" s="5"/>
    </row>
    <row r="438" spans="1:52" x14ac:dyDescent="0.25">
      <c r="B438" s="11" t="s">
        <v>27</v>
      </c>
      <c r="C438" s="12"/>
      <c r="D438" s="28"/>
      <c r="E438" s="28"/>
      <c r="F438" s="28"/>
      <c r="G438" s="10">
        <f>SUM(G434)</f>
        <v>6.0600000000000005</v>
      </c>
      <c r="H438" s="15">
        <f>SUM(D434+D434+E434+E434+D435+D435+E435+E435)*3</f>
        <v>1.65</v>
      </c>
      <c r="I438" s="10">
        <f t="shared" si="274"/>
        <v>9.9990000000000006</v>
      </c>
      <c r="J438" s="5"/>
      <c r="K438" s="5"/>
      <c r="L438" s="5"/>
      <c r="M438" s="5"/>
      <c r="O438" s="11" t="s">
        <v>27</v>
      </c>
      <c r="P438" s="12"/>
      <c r="Q438" s="28"/>
      <c r="R438" s="28"/>
      <c r="S438" s="28"/>
      <c r="T438" s="10">
        <f>SUM(T434)</f>
        <v>6.0600000000000005</v>
      </c>
      <c r="U438" s="15">
        <f>SUM(Q434+Q434+R434+R434+Q435+Q435+R435+R435)*3</f>
        <v>1.5779999999999998</v>
      </c>
      <c r="V438" s="10">
        <f t="shared" si="275"/>
        <v>9.5626800000000003</v>
      </c>
      <c r="W438" s="5"/>
      <c r="X438" s="5"/>
      <c r="Y438" s="5"/>
      <c r="Z438" s="5"/>
      <c r="AB438" s="11" t="s">
        <v>27</v>
      </c>
      <c r="AC438" s="334" t="s">
        <v>1621</v>
      </c>
      <c r="AD438" s="335"/>
      <c r="AE438" s="335"/>
      <c r="AF438" s="335"/>
      <c r="AG438" s="171">
        <f>SUM(AG435)</f>
        <v>6.0600000000000005</v>
      </c>
      <c r="AH438" s="171">
        <f>SUM(AD434+AD434+AE434+AE434+AD435+AD435+AE435+AE435)*6</f>
        <v>3.1559999999999997</v>
      </c>
      <c r="AI438" s="10">
        <f t="shared" si="276"/>
        <v>19.125360000000001</v>
      </c>
      <c r="AJ438" s="5"/>
      <c r="AK438" s="5"/>
      <c r="AL438" s="5"/>
      <c r="AM438" s="5"/>
      <c r="AO438" s="11" t="s">
        <v>27</v>
      </c>
      <c r="AP438" s="334" t="s">
        <v>1649</v>
      </c>
      <c r="AQ438" s="335"/>
      <c r="AR438" s="335"/>
      <c r="AS438" s="335"/>
      <c r="AT438" s="171">
        <f>SUM(AT435)</f>
        <v>6.0600000000000005</v>
      </c>
      <c r="AU438" s="171">
        <f>SUM(AQ434+AQ434+AR434+AR434+AQ435+AQ435+AR435+AR435)*7</f>
        <v>3.6819999999999995</v>
      </c>
      <c r="AV438" s="10">
        <f t="shared" si="277"/>
        <v>22.312919999999998</v>
      </c>
      <c r="AW438" s="5"/>
      <c r="AX438" s="5"/>
      <c r="AY438" s="5"/>
      <c r="AZ438" s="5"/>
    </row>
    <row r="439" spans="1:52" x14ac:dyDescent="0.25">
      <c r="B439" s="11" t="s">
        <v>13</v>
      </c>
      <c r="C439" s="12" t="s">
        <v>14</v>
      </c>
      <c r="D439" s="28" t="s">
        <v>29</v>
      </c>
      <c r="E439" s="28"/>
      <c r="F439" s="28">
        <f>SUM(G434:G436)</f>
        <v>12.120000000000001</v>
      </c>
      <c r="G439" s="34">
        <f>SUM(F439)/15</f>
        <v>0.80800000000000005</v>
      </c>
      <c r="H439" s="23"/>
      <c r="I439" s="10">
        <f t="shared" si="274"/>
        <v>0</v>
      </c>
      <c r="J439" s="5"/>
      <c r="K439" s="5"/>
      <c r="L439" s="5"/>
      <c r="M439" s="5"/>
      <c r="O439" s="11" t="s">
        <v>13</v>
      </c>
      <c r="P439" s="12" t="s">
        <v>14</v>
      </c>
      <c r="Q439" s="28" t="s">
        <v>29</v>
      </c>
      <c r="R439" s="28"/>
      <c r="S439" s="28">
        <f>SUM(T434:T436)</f>
        <v>12.120000000000001</v>
      </c>
      <c r="T439" s="34">
        <f>SUM(S439)/15</f>
        <v>0.80800000000000005</v>
      </c>
      <c r="U439" s="23"/>
      <c r="V439" s="10">
        <f t="shared" si="275"/>
        <v>0</v>
      </c>
      <c r="W439" s="5"/>
      <c r="X439" s="5"/>
      <c r="Y439" s="5"/>
      <c r="Z439" s="5"/>
      <c r="AB439" s="11" t="s">
        <v>13</v>
      </c>
      <c r="AC439" s="12" t="s">
        <v>14</v>
      </c>
      <c r="AD439" s="28" t="s">
        <v>29</v>
      </c>
      <c r="AE439" s="28"/>
      <c r="AF439" s="28">
        <f>SUM(AG434:AG436)</f>
        <v>12.120000000000001</v>
      </c>
      <c r="AG439" s="34">
        <f>SUM(AF439)/15</f>
        <v>0.80800000000000005</v>
      </c>
      <c r="AH439" s="23"/>
      <c r="AI439" s="10">
        <f t="shared" si="276"/>
        <v>0</v>
      </c>
      <c r="AJ439" s="5"/>
      <c r="AK439" s="5"/>
      <c r="AL439" s="5"/>
      <c r="AM439" s="5"/>
      <c r="AO439" s="11" t="s">
        <v>13</v>
      </c>
      <c r="AP439" s="12" t="s">
        <v>14</v>
      </c>
      <c r="AQ439" s="28" t="s">
        <v>29</v>
      </c>
      <c r="AR439" s="28"/>
      <c r="AS439" s="28">
        <f>SUM(AT434:AT436)</f>
        <v>12.120000000000001</v>
      </c>
      <c r="AT439" s="34">
        <f>SUM(AS439)/15</f>
        <v>0.80800000000000005</v>
      </c>
      <c r="AU439" s="23"/>
      <c r="AV439" s="10">
        <f t="shared" si="277"/>
        <v>0</v>
      </c>
      <c r="AW439" s="5"/>
      <c r="AX439" s="5"/>
      <c r="AY439" s="5"/>
      <c r="AZ439" s="5"/>
    </row>
    <row r="440" spans="1:52" x14ac:dyDescent="0.25">
      <c r="B440" s="11" t="s">
        <v>13</v>
      </c>
      <c r="C440" s="12" t="s">
        <v>14</v>
      </c>
      <c r="D440" s="28" t="s">
        <v>60</v>
      </c>
      <c r="E440" s="28"/>
      <c r="F440" s="69">
        <v>2</v>
      </c>
      <c r="G440" s="34">
        <f>SUM(F440)*0.25</f>
        <v>0.5</v>
      </c>
      <c r="H440" s="23"/>
      <c r="I440" s="10">
        <f t="shared" si="274"/>
        <v>0</v>
      </c>
      <c r="J440" s="5"/>
      <c r="K440" s="5"/>
      <c r="L440" s="5"/>
      <c r="M440" s="5"/>
      <c r="O440" s="11" t="s">
        <v>13</v>
      </c>
      <c r="P440" s="12" t="s">
        <v>14</v>
      </c>
      <c r="Q440" s="28" t="s">
        <v>60</v>
      </c>
      <c r="R440" s="28"/>
      <c r="S440" s="69">
        <v>2</v>
      </c>
      <c r="T440" s="34">
        <f>SUM(S440)*0.25</f>
        <v>0.5</v>
      </c>
      <c r="U440" s="23"/>
      <c r="V440" s="10">
        <f t="shared" si="275"/>
        <v>0</v>
      </c>
      <c r="W440" s="5"/>
      <c r="X440" s="5"/>
      <c r="Y440" s="5"/>
      <c r="Z440" s="5"/>
      <c r="AB440" s="11" t="s">
        <v>13</v>
      </c>
      <c r="AC440" s="12" t="s">
        <v>14</v>
      </c>
      <c r="AD440" s="28" t="s">
        <v>60</v>
      </c>
      <c r="AE440" s="28"/>
      <c r="AF440" s="69">
        <v>2</v>
      </c>
      <c r="AG440" s="34">
        <f>SUM(AF440)*0.25</f>
        <v>0.5</v>
      </c>
      <c r="AH440" s="23"/>
      <c r="AI440" s="10">
        <f t="shared" si="276"/>
        <v>0</v>
      </c>
      <c r="AJ440" s="5"/>
      <c r="AK440" s="5"/>
      <c r="AL440" s="5"/>
      <c r="AM440" s="5"/>
      <c r="AO440" s="11" t="s">
        <v>13</v>
      </c>
      <c r="AP440" s="12" t="s">
        <v>14</v>
      </c>
      <c r="AQ440" s="28" t="s">
        <v>60</v>
      </c>
      <c r="AR440" s="28"/>
      <c r="AS440" s="69">
        <v>2</v>
      </c>
      <c r="AT440" s="34">
        <f>SUM(AS440)*0.25</f>
        <v>0.5</v>
      </c>
      <c r="AU440" s="23"/>
      <c r="AV440" s="10">
        <f t="shared" si="277"/>
        <v>0</v>
      </c>
      <c r="AW440" s="5"/>
      <c r="AX440" s="5"/>
      <c r="AY440" s="5"/>
      <c r="AZ440" s="5"/>
    </row>
    <row r="441" spans="1:52" x14ac:dyDescent="0.25">
      <c r="B441" s="11" t="s">
        <v>13</v>
      </c>
      <c r="C441" s="12" t="s">
        <v>14</v>
      </c>
      <c r="D441" s="28" t="s">
        <v>248</v>
      </c>
      <c r="E441" s="28"/>
      <c r="F441" s="69"/>
      <c r="G441" s="34">
        <v>0.5</v>
      </c>
      <c r="H441" s="23"/>
      <c r="I441" s="10">
        <f t="shared" si="274"/>
        <v>0</v>
      </c>
      <c r="J441" s="5"/>
      <c r="K441" s="5"/>
      <c r="L441" s="5"/>
      <c r="M441" s="5"/>
      <c r="O441" s="11" t="s">
        <v>13</v>
      </c>
      <c r="P441" s="12" t="s">
        <v>14</v>
      </c>
      <c r="Q441" s="28" t="s">
        <v>248</v>
      </c>
      <c r="R441" s="28"/>
      <c r="S441" s="69"/>
      <c r="T441" s="34">
        <v>0.5</v>
      </c>
      <c r="U441" s="23"/>
      <c r="V441" s="10">
        <f t="shared" si="275"/>
        <v>0</v>
      </c>
      <c r="W441" s="5"/>
      <c r="X441" s="5"/>
      <c r="Y441" s="5"/>
      <c r="Z441" s="5"/>
      <c r="AB441" s="11" t="s">
        <v>13</v>
      </c>
      <c r="AC441" s="12" t="s">
        <v>14</v>
      </c>
      <c r="AD441" s="28" t="s">
        <v>248</v>
      </c>
      <c r="AE441" s="28"/>
      <c r="AF441" s="69"/>
      <c r="AG441" s="34">
        <v>0.5</v>
      </c>
      <c r="AH441" s="23"/>
      <c r="AI441" s="10">
        <f t="shared" si="276"/>
        <v>0</v>
      </c>
      <c r="AJ441" s="5"/>
      <c r="AK441" s="5"/>
      <c r="AL441" s="5"/>
      <c r="AM441" s="5"/>
      <c r="AO441" s="11" t="s">
        <v>13</v>
      </c>
      <c r="AP441" s="12" t="s">
        <v>14</v>
      </c>
      <c r="AQ441" s="28" t="s">
        <v>248</v>
      </c>
      <c r="AR441" s="28"/>
      <c r="AS441" s="69"/>
      <c r="AT441" s="34">
        <v>0.5</v>
      </c>
      <c r="AU441" s="23"/>
      <c r="AV441" s="10">
        <f t="shared" si="277"/>
        <v>0</v>
      </c>
      <c r="AW441" s="5"/>
      <c r="AX441" s="5"/>
      <c r="AY441" s="5"/>
      <c r="AZ441" s="5"/>
    </row>
    <row r="442" spans="1:52" x14ac:dyDescent="0.25">
      <c r="B442" s="11" t="s">
        <v>13</v>
      </c>
      <c r="C442" s="12" t="s">
        <v>14</v>
      </c>
      <c r="D442" s="28" t="s">
        <v>247</v>
      </c>
      <c r="E442" s="28"/>
      <c r="F442" s="28"/>
      <c r="G442" s="34">
        <f>SUM(G439)</f>
        <v>0.80800000000000005</v>
      </c>
      <c r="H442" s="23"/>
      <c r="I442" s="10">
        <f t="shared" si="274"/>
        <v>0</v>
      </c>
      <c r="J442" s="5"/>
      <c r="K442" s="5"/>
      <c r="L442" s="5"/>
      <c r="M442" s="5"/>
      <c r="O442" s="11" t="s">
        <v>13</v>
      </c>
      <c r="P442" s="12" t="s">
        <v>14</v>
      </c>
      <c r="Q442" s="28" t="s">
        <v>247</v>
      </c>
      <c r="R442" s="28"/>
      <c r="S442" s="28"/>
      <c r="T442" s="34">
        <f>SUM(T439)</f>
        <v>0.80800000000000005</v>
      </c>
      <c r="U442" s="23"/>
      <c r="V442" s="10">
        <f t="shared" si="275"/>
        <v>0</v>
      </c>
      <c r="W442" s="5"/>
      <c r="X442" s="5"/>
      <c r="Y442" s="5"/>
      <c r="Z442" s="5"/>
      <c r="AB442" s="11" t="s">
        <v>13</v>
      </c>
      <c r="AC442" s="12" t="s">
        <v>14</v>
      </c>
      <c r="AD442" s="28" t="s">
        <v>247</v>
      </c>
      <c r="AE442" s="28"/>
      <c r="AF442" s="28"/>
      <c r="AG442" s="34">
        <f>SUM(AG439)</f>
        <v>0.80800000000000005</v>
      </c>
      <c r="AH442" s="23"/>
      <c r="AI442" s="10">
        <f t="shared" si="276"/>
        <v>0</v>
      </c>
      <c r="AJ442" s="5"/>
      <c r="AK442" s="5"/>
      <c r="AL442" s="5"/>
      <c r="AM442" s="5"/>
      <c r="AO442" s="11" t="s">
        <v>13</v>
      </c>
      <c r="AP442" s="12" t="s">
        <v>14</v>
      </c>
      <c r="AQ442" s="28" t="s">
        <v>247</v>
      </c>
      <c r="AR442" s="28"/>
      <c r="AS442" s="28"/>
      <c r="AT442" s="34">
        <f>SUM(AT439)</f>
        <v>0.80800000000000005</v>
      </c>
      <c r="AU442" s="23"/>
      <c r="AV442" s="10">
        <f t="shared" si="277"/>
        <v>0</v>
      </c>
      <c r="AW442" s="5"/>
      <c r="AX442" s="5"/>
      <c r="AY442" s="5"/>
      <c r="AZ442" s="5"/>
    </row>
    <row r="443" spans="1:52" x14ac:dyDescent="0.25">
      <c r="B443" s="11" t="s">
        <v>13</v>
      </c>
      <c r="C443" s="12" t="s">
        <v>15</v>
      </c>
      <c r="D443" s="28"/>
      <c r="E443" s="28"/>
      <c r="F443" s="28"/>
      <c r="G443" s="34">
        <v>1</v>
      </c>
      <c r="H443" s="23"/>
      <c r="I443" s="10">
        <f t="shared" si="274"/>
        <v>0</v>
      </c>
      <c r="J443" s="5"/>
      <c r="K443" s="5"/>
      <c r="L443" s="5"/>
      <c r="M443" s="5"/>
      <c r="O443" s="11" t="s">
        <v>13</v>
      </c>
      <c r="P443" s="12" t="s">
        <v>15</v>
      </c>
      <c r="Q443" s="28"/>
      <c r="R443" s="28"/>
      <c r="S443" s="28"/>
      <c r="T443" s="34">
        <v>1</v>
      </c>
      <c r="U443" s="23"/>
      <c r="V443" s="10">
        <f t="shared" si="275"/>
        <v>0</v>
      </c>
      <c r="W443" s="5"/>
      <c r="X443" s="5"/>
      <c r="Y443" s="5"/>
      <c r="Z443" s="5"/>
      <c r="AB443" s="11" t="s">
        <v>13</v>
      </c>
      <c r="AC443" s="12" t="s">
        <v>15</v>
      </c>
      <c r="AD443" s="28"/>
      <c r="AE443" s="28"/>
      <c r="AF443" s="28"/>
      <c r="AG443" s="34">
        <v>1</v>
      </c>
      <c r="AH443" s="23"/>
      <c r="AI443" s="10">
        <f t="shared" si="276"/>
        <v>0</v>
      </c>
      <c r="AJ443" s="5"/>
      <c r="AK443" s="5"/>
      <c r="AL443" s="5"/>
      <c r="AM443" s="5"/>
      <c r="AO443" s="11" t="s">
        <v>13</v>
      </c>
      <c r="AP443" s="12" t="s">
        <v>15</v>
      </c>
      <c r="AQ443" s="28"/>
      <c r="AR443" s="28"/>
      <c r="AS443" s="28"/>
      <c r="AT443" s="34">
        <v>1</v>
      </c>
      <c r="AU443" s="23"/>
      <c r="AV443" s="10">
        <f t="shared" si="277"/>
        <v>0</v>
      </c>
      <c r="AW443" s="5"/>
      <c r="AX443" s="5"/>
      <c r="AY443" s="5"/>
      <c r="AZ443" s="5"/>
    </row>
    <row r="444" spans="1:52" x14ac:dyDescent="0.25">
      <c r="B444" s="11" t="s">
        <v>13</v>
      </c>
      <c r="C444" s="12" t="s">
        <v>15</v>
      </c>
      <c r="D444" s="28"/>
      <c r="E444" s="28"/>
      <c r="F444" s="28"/>
      <c r="G444" s="34"/>
      <c r="H444" s="23"/>
      <c r="I444" s="10">
        <f t="shared" si="274"/>
        <v>0</v>
      </c>
      <c r="J444" s="5"/>
      <c r="K444" s="5"/>
      <c r="L444" s="5"/>
      <c r="M444" s="5"/>
      <c r="O444" s="11" t="s">
        <v>13</v>
      </c>
      <c r="P444" s="12" t="s">
        <v>15</v>
      </c>
      <c r="Q444" s="28"/>
      <c r="R444" s="28"/>
      <c r="S444" s="28"/>
      <c r="T444" s="34"/>
      <c r="U444" s="23"/>
      <c r="V444" s="10">
        <f t="shared" si="275"/>
        <v>0</v>
      </c>
      <c r="W444" s="5"/>
      <c r="X444" s="5"/>
      <c r="Y444" s="5"/>
      <c r="Z444" s="5"/>
      <c r="AB444" s="11" t="s">
        <v>13</v>
      </c>
      <c r="AC444" s="12" t="s">
        <v>15</v>
      </c>
      <c r="AD444" s="28"/>
      <c r="AE444" s="28"/>
      <c r="AF444" s="28"/>
      <c r="AG444" s="34"/>
      <c r="AH444" s="23"/>
      <c r="AI444" s="10">
        <f t="shared" si="276"/>
        <v>0</v>
      </c>
      <c r="AJ444" s="5"/>
      <c r="AK444" s="5"/>
      <c r="AL444" s="5"/>
      <c r="AM444" s="5"/>
      <c r="AO444" s="11" t="s">
        <v>13</v>
      </c>
      <c r="AP444" s="12" t="s">
        <v>15</v>
      </c>
      <c r="AQ444" s="28"/>
      <c r="AR444" s="28"/>
      <c r="AS444" s="28"/>
      <c r="AT444" s="34"/>
      <c r="AU444" s="23"/>
      <c r="AV444" s="10">
        <f t="shared" si="277"/>
        <v>0</v>
      </c>
      <c r="AW444" s="5"/>
      <c r="AX444" s="5"/>
      <c r="AY444" s="5"/>
      <c r="AZ444" s="5"/>
    </row>
    <row r="445" spans="1:52" x14ac:dyDescent="0.25">
      <c r="B445" s="11" t="s">
        <v>13</v>
      </c>
      <c r="C445" s="12" t="s">
        <v>15</v>
      </c>
      <c r="D445" s="28"/>
      <c r="E445" s="28"/>
      <c r="F445" s="28"/>
      <c r="G445" s="34"/>
      <c r="H445" s="23"/>
      <c r="I445" s="10">
        <f t="shared" si="274"/>
        <v>0</v>
      </c>
      <c r="J445" s="5"/>
      <c r="K445" s="5"/>
      <c r="L445" s="5"/>
      <c r="M445" s="5"/>
      <c r="O445" s="11" t="s">
        <v>13</v>
      </c>
      <c r="P445" s="12" t="s">
        <v>15</v>
      </c>
      <c r="Q445" s="28"/>
      <c r="R445" s="28"/>
      <c r="S445" s="28"/>
      <c r="T445" s="34"/>
      <c r="U445" s="23"/>
      <c r="V445" s="10">
        <f t="shared" si="275"/>
        <v>0</v>
      </c>
      <c r="W445" s="5"/>
      <c r="X445" s="5"/>
      <c r="Y445" s="5"/>
      <c r="Z445" s="5"/>
      <c r="AB445" s="11" t="s">
        <v>13</v>
      </c>
      <c r="AC445" s="12" t="s">
        <v>15</v>
      </c>
      <c r="AD445" s="28"/>
      <c r="AE445" s="28"/>
      <c r="AF445" s="28"/>
      <c r="AG445" s="34"/>
      <c r="AH445" s="23"/>
      <c r="AI445" s="10">
        <f t="shared" si="276"/>
        <v>0</v>
      </c>
      <c r="AJ445" s="5"/>
      <c r="AK445" s="5"/>
      <c r="AL445" s="5"/>
      <c r="AM445" s="5"/>
      <c r="AO445" s="11" t="s">
        <v>13</v>
      </c>
      <c r="AP445" s="12" t="s">
        <v>15</v>
      </c>
      <c r="AQ445" s="28"/>
      <c r="AR445" s="28"/>
      <c r="AS445" s="28"/>
      <c r="AT445" s="34"/>
      <c r="AU445" s="23"/>
      <c r="AV445" s="10">
        <f t="shared" si="277"/>
        <v>0</v>
      </c>
      <c r="AW445" s="5"/>
      <c r="AX445" s="5"/>
      <c r="AY445" s="5"/>
      <c r="AZ445" s="5"/>
    </row>
    <row r="446" spans="1:52" x14ac:dyDescent="0.25">
      <c r="B446" s="11" t="s">
        <v>13</v>
      </c>
      <c r="C446" s="12" t="s">
        <v>16</v>
      </c>
      <c r="D446" s="28"/>
      <c r="E446" s="28"/>
      <c r="F446" s="28"/>
      <c r="G446" s="34">
        <v>3</v>
      </c>
      <c r="H446" s="23"/>
      <c r="I446" s="10">
        <f t="shared" si="274"/>
        <v>0</v>
      </c>
      <c r="J446" s="5"/>
      <c r="K446" s="5"/>
      <c r="L446" s="5"/>
      <c r="M446" s="5"/>
      <c r="O446" s="11" t="s">
        <v>13</v>
      </c>
      <c r="P446" s="12" t="s">
        <v>16</v>
      </c>
      <c r="Q446" s="28"/>
      <c r="R446" s="28"/>
      <c r="S446" s="28"/>
      <c r="T446" s="34">
        <v>3</v>
      </c>
      <c r="U446" s="23"/>
      <c r="V446" s="10">
        <f t="shared" si="275"/>
        <v>0</v>
      </c>
      <c r="W446" s="5"/>
      <c r="X446" s="5"/>
      <c r="Y446" s="5"/>
      <c r="Z446" s="5"/>
      <c r="AB446" s="11" t="s">
        <v>13</v>
      </c>
      <c r="AC446" s="12" t="s">
        <v>16</v>
      </c>
      <c r="AD446" s="28"/>
      <c r="AE446" s="28"/>
      <c r="AF446" s="28"/>
      <c r="AG446" s="34">
        <v>3</v>
      </c>
      <c r="AH446" s="23"/>
      <c r="AI446" s="10">
        <f t="shared" si="276"/>
        <v>0</v>
      </c>
      <c r="AJ446" s="5"/>
      <c r="AK446" s="5"/>
      <c r="AL446" s="5"/>
      <c r="AM446" s="5"/>
      <c r="AO446" s="11" t="s">
        <v>13</v>
      </c>
      <c r="AP446" s="12" t="s">
        <v>16</v>
      </c>
      <c r="AQ446" s="28"/>
      <c r="AR446" s="28"/>
      <c r="AS446" s="28"/>
      <c r="AT446" s="34">
        <v>3</v>
      </c>
      <c r="AU446" s="23"/>
      <c r="AV446" s="10">
        <f t="shared" si="277"/>
        <v>0</v>
      </c>
      <c r="AW446" s="5"/>
      <c r="AX446" s="5"/>
      <c r="AY446" s="5"/>
      <c r="AZ446" s="5"/>
    </row>
    <row r="447" spans="1:52" x14ac:dyDescent="0.25">
      <c r="B447" s="11" t="s">
        <v>13</v>
      </c>
      <c r="C447" s="12" t="s">
        <v>16</v>
      </c>
      <c r="D447" s="28"/>
      <c r="E447" s="28"/>
      <c r="F447" s="28"/>
      <c r="G447" s="34"/>
      <c r="H447" s="23"/>
      <c r="I447" s="10">
        <f t="shared" si="274"/>
        <v>0</v>
      </c>
      <c r="J447" s="5"/>
      <c r="K447" s="5"/>
      <c r="L447" s="5"/>
      <c r="M447" s="5"/>
      <c r="O447" s="11" t="s">
        <v>13</v>
      </c>
      <c r="P447" s="12" t="s">
        <v>16</v>
      </c>
      <c r="Q447" s="28"/>
      <c r="R447" s="28"/>
      <c r="S447" s="28"/>
      <c r="T447" s="34"/>
      <c r="U447" s="23"/>
      <c r="V447" s="10">
        <f t="shared" si="275"/>
        <v>0</v>
      </c>
      <c r="W447" s="5"/>
      <c r="X447" s="5"/>
      <c r="Y447" s="5"/>
      <c r="Z447" s="5"/>
      <c r="AB447" s="11" t="s">
        <v>13</v>
      </c>
      <c r="AC447" s="12" t="s">
        <v>16</v>
      </c>
      <c r="AD447" s="28"/>
      <c r="AE447" s="28"/>
      <c r="AF447" s="28"/>
      <c r="AG447" s="171">
        <f>SUM(AG446)/10</f>
        <v>0.3</v>
      </c>
      <c r="AH447" s="23"/>
      <c r="AI447" s="10">
        <f t="shared" si="276"/>
        <v>0</v>
      </c>
      <c r="AJ447" s="5"/>
      <c r="AK447" s="5"/>
      <c r="AL447" s="5"/>
      <c r="AM447" s="5"/>
      <c r="AO447" s="11" t="s">
        <v>13</v>
      </c>
      <c r="AP447" s="12" t="s">
        <v>16</v>
      </c>
      <c r="AQ447" s="28"/>
      <c r="AR447" s="28"/>
      <c r="AS447" s="28"/>
      <c r="AT447" s="171">
        <f>SUM(AT446)/7</f>
        <v>0.42857142857142855</v>
      </c>
      <c r="AU447" s="23"/>
      <c r="AV447" s="10">
        <f t="shared" si="277"/>
        <v>0</v>
      </c>
      <c r="AW447" s="5"/>
      <c r="AX447" s="5"/>
      <c r="AY447" s="5"/>
      <c r="AZ447" s="5"/>
    </row>
    <row r="448" spans="1:52" x14ac:dyDescent="0.25">
      <c r="B448" s="11" t="s">
        <v>21</v>
      </c>
      <c r="C448" s="12" t="s">
        <v>14</v>
      </c>
      <c r="D448" s="28"/>
      <c r="E448" s="28"/>
      <c r="F448" s="28"/>
      <c r="G448" s="22">
        <f>SUM(G439:G442)</f>
        <v>2.6160000000000001</v>
      </c>
      <c r="H448" s="15">
        <v>37.42</v>
      </c>
      <c r="I448" s="10">
        <f t="shared" si="274"/>
        <v>97.890720000000002</v>
      </c>
      <c r="J448" s="5"/>
      <c r="K448" s="5">
        <f>SUM(G448)*I432</f>
        <v>2.6160000000000001</v>
      </c>
      <c r="L448" s="5"/>
      <c r="M448" s="5"/>
      <c r="O448" s="11" t="s">
        <v>21</v>
      </c>
      <c r="P448" s="12" t="s">
        <v>14</v>
      </c>
      <c r="Q448" s="28"/>
      <c r="R448" s="28"/>
      <c r="S448" s="28"/>
      <c r="T448" s="22">
        <f>SUM(T439:T442)</f>
        <v>2.6160000000000001</v>
      </c>
      <c r="U448" s="15">
        <v>37.42</v>
      </c>
      <c r="V448" s="10">
        <f t="shared" si="275"/>
        <v>97.890720000000002</v>
      </c>
      <c r="W448" s="5"/>
      <c r="X448" s="5">
        <f>SUM(T448)*V432</f>
        <v>2.6160000000000001</v>
      </c>
      <c r="Y448" s="5"/>
      <c r="Z448" s="5"/>
      <c r="AB448" s="11" t="s">
        <v>21</v>
      </c>
      <c r="AC448" s="12" t="s">
        <v>14</v>
      </c>
      <c r="AD448" s="28"/>
      <c r="AE448" s="28"/>
      <c r="AF448" s="28"/>
      <c r="AG448" s="22">
        <f>SUM(AG439:AG442)</f>
        <v>2.6160000000000001</v>
      </c>
      <c r="AH448" s="15">
        <v>37.42</v>
      </c>
      <c r="AI448" s="10">
        <f t="shared" si="276"/>
        <v>97.890720000000002</v>
      </c>
      <c r="AJ448" s="5"/>
      <c r="AK448" s="5">
        <f>SUM(AG448)*AI432</f>
        <v>2.6160000000000001</v>
      </c>
      <c r="AL448" s="5"/>
      <c r="AM448" s="5"/>
      <c r="AO448" s="11" t="s">
        <v>21</v>
      </c>
      <c r="AP448" s="12" t="s">
        <v>14</v>
      </c>
      <c r="AQ448" s="28"/>
      <c r="AR448" s="28"/>
      <c r="AS448" s="28"/>
      <c r="AT448" s="22">
        <f>SUM(AT439:AT442)</f>
        <v>2.6160000000000001</v>
      </c>
      <c r="AU448" s="15">
        <v>37.42</v>
      </c>
      <c r="AV448" s="10">
        <f t="shared" si="277"/>
        <v>97.890720000000002</v>
      </c>
      <c r="AW448" s="5"/>
      <c r="AX448" s="5">
        <f>SUM(AT448)*AV432</f>
        <v>2.6160000000000001</v>
      </c>
      <c r="AY448" s="5"/>
      <c r="AZ448" s="5"/>
    </row>
    <row r="449" spans="1:52" x14ac:dyDescent="0.25">
      <c r="B449" s="11" t="s">
        <v>21</v>
      </c>
      <c r="C449" s="12" t="s">
        <v>15</v>
      </c>
      <c r="D449" s="28"/>
      <c r="E449" s="28"/>
      <c r="F449" s="28"/>
      <c r="G449" s="22">
        <f>SUM(G443:G445)</f>
        <v>1</v>
      </c>
      <c r="H449" s="15">
        <v>37.42</v>
      </c>
      <c r="I449" s="10">
        <f t="shared" si="274"/>
        <v>37.42</v>
      </c>
      <c r="J449" s="5"/>
      <c r="K449" s="5"/>
      <c r="L449" s="5">
        <f>SUM(G449)*I432</f>
        <v>1</v>
      </c>
      <c r="M449" s="5"/>
      <c r="O449" s="11" t="s">
        <v>21</v>
      </c>
      <c r="P449" s="12" t="s">
        <v>15</v>
      </c>
      <c r="Q449" s="28"/>
      <c r="R449" s="28"/>
      <c r="S449" s="28"/>
      <c r="T449" s="22">
        <f>SUM(T443:T445)</f>
        <v>1</v>
      </c>
      <c r="U449" s="15">
        <v>37.42</v>
      </c>
      <c r="V449" s="10">
        <f t="shared" si="275"/>
        <v>37.42</v>
      </c>
      <c r="W449" s="5"/>
      <c r="X449" s="5"/>
      <c r="Y449" s="5">
        <f>SUM(T449)*V432</f>
        <v>1</v>
      </c>
      <c r="Z449" s="5"/>
      <c r="AB449" s="11" t="s">
        <v>21</v>
      </c>
      <c r="AC449" s="12" t="s">
        <v>15</v>
      </c>
      <c r="AD449" s="28"/>
      <c r="AE449" s="28"/>
      <c r="AF449" s="28"/>
      <c r="AG449" s="22">
        <f>SUM(AG443:AG445)</f>
        <v>1</v>
      </c>
      <c r="AH449" s="15">
        <v>37.42</v>
      </c>
      <c r="AI449" s="10">
        <f t="shared" si="276"/>
        <v>37.42</v>
      </c>
      <c r="AJ449" s="5"/>
      <c r="AK449" s="5"/>
      <c r="AL449" s="5">
        <f>SUM(AG449)*AI432</f>
        <v>1</v>
      </c>
      <c r="AM449" s="5"/>
      <c r="AO449" s="11" t="s">
        <v>21</v>
      </c>
      <c r="AP449" s="12" t="s">
        <v>15</v>
      </c>
      <c r="AQ449" s="28"/>
      <c r="AR449" s="28"/>
      <c r="AS449" s="28"/>
      <c r="AT449" s="22">
        <f>SUM(AT443:AT445)</f>
        <v>1</v>
      </c>
      <c r="AU449" s="15">
        <v>37.42</v>
      </c>
      <c r="AV449" s="10">
        <f t="shared" si="277"/>
        <v>37.42</v>
      </c>
      <c r="AW449" s="5"/>
      <c r="AX449" s="5"/>
      <c r="AY449" s="5">
        <f>SUM(AT449)*AV432</f>
        <v>1</v>
      </c>
      <c r="AZ449" s="5"/>
    </row>
    <row r="450" spans="1:52" x14ac:dyDescent="0.25">
      <c r="B450" s="11" t="s">
        <v>21</v>
      </c>
      <c r="C450" s="12" t="s">
        <v>16</v>
      </c>
      <c r="D450" s="28"/>
      <c r="E450" s="28"/>
      <c r="F450" s="28"/>
      <c r="G450" s="22">
        <f>SUM(G446:G447)</f>
        <v>3</v>
      </c>
      <c r="H450" s="15">
        <v>37.42</v>
      </c>
      <c r="I450" s="10">
        <f t="shared" si="274"/>
        <v>112.26</v>
      </c>
      <c r="J450" s="5"/>
      <c r="K450" s="5"/>
      <c r="L450" s="5"/>
      <c r="M450" s="5">
        <f>SUM(G450)*I432</f>
        <v>3</v>
      </c>
      <c r="O450" s="11" t="s">
        <v>21</v>
      </c>
      <c r="P450" s="12" t="s">
        <v>16</v>
      </c>
      <c r="Q450" s="28"/>
      <c r="R450" s="28"/>
      <c r="S450" s="28"/>
      <c r="T450" s="22">
        <f>SUM(T446:T447)</f>
        <v>3</v>
      </c>
      <c r="U450" s="15">
        <v>37.42</v>
      </c>
      <c r="V450" s="10">
        <f t="shared" si="275"/>
        <v>112.26</v>
      </c>
      <c r="W450" s="5"/>
      <c r="X450" s="5"/>
      <c r="Y450" s="5"/>
      <c r="Z450" s="5">
        <f>SUM(T450)*V432</f>
        <v>3</v>
      </c>
      <c r="AB450" s="11" t="s">
        <v>21</v>
      </c>
      <c r="AC450" s="12" t="s">
        <v>16</v>
      </c>
      <c r="AD450" s="28"/>
      <c r="AE450" s="28"/>
      <c r="AF450" s="28"/>
      <c r="AG450" s="22">
        <f>SUM(AG446:AG447)</f>
        <v>3.3</v>
      </c>
      <c r="AH450" s="15">
        <v>37.42</v>
      </c>
      <c r="AI450" s="10">
        <f t="shared" si="276"/>
        <v>123.486</v>
      </c>
      <c r="AJ450" s="5"/>
      <c r="AK450" s="5"/>
      <c r="AL450" s="5"/>
      <c r="AM450" s="5">
        <f>SUM(AG450)*AI432</f>
        <v>3.3</v>
      </c>
      <c r="AO450" s="11" t="s">
        <v>21</v>
      </c>
      <c r="AP450" s="12" t="s">
        <v>16</v>
      </c>
      <c r="AQ450" s="28"/>
      <c r="AR450" s="28"/>
      <c r="AS450" s="28"/>
      <c r="AT450" s="22">
        <f>SUM(AT446:AT447)</f>
        <v>3.4285714285714284</v>
      </c>
      <c r="AU450" s="15">
        <v>37.42</v>
      </c>
      <c r="AV450" s="10">
        <f t="shared" si="277"/>
        <v>128.29714285714286</v>
      </c>
      <c r="AW450" s="5"/>
      <c r="AX450" s="5"/>
      <c r="AY450" s="5"/>
      <c r="AZ450" s="5">
        <f>SUM(AT450)*AV432</f>
        <v>3.4285714285714284</v>
      </c>
    </row>
    <row r="451" spans="1:52" x14ac:dyDescent="0.25">
      <c r="B451" s="11" t="s">
        <v>13</v>
      </c>
      <c r="C451" s="12" t="s">
        <v>17</v>
      </c>
      <c r="D451" s="28"/>
      <c r="E451" s="28"/>
      <c r="F451" s="28"/>
      <c r="G451" s="34">
        <v>0.25</v>
      </c>
      <c r="H451" s="15">
        <v>37.42</v>
      </c>
      <c r="I451" s="10">
        <f t="shared" si="274"/>
        <v>9.3550000000000004</v>
      </c>
      <c r="J451" s="5"/>
      <c r="K451" s="5"/>
      <c r="L451" s="5">
        <f>SUM(G451)*I432</f>
        <v>0.25</v>
      </c>
      <c r="M451" s="5"/>
      <c r="O451" s="11" t="s">
        <v>13</v>
      </c>
      <c r="P451" s="12" t="s">
        <v>17</v>
      </c>
      <c r="Q451" s="28"/>
      <c r="R451" s="28"/>
      <c r="S451" s="28"/>
      <c r="T451" s="34">
        <v>0.25</v>
      </c>
      <c r="U451" s="15">
        <v>37.42</v>
      </c>
      <c r="V451" s="10">
        <f t="shared" si="275"/>
        <v>9.3550000000000004</v>
      </c>
      <c r="W451" s="5"/>
      <c r="X451" s="5"/>
      <c r="Y451" s="5">
        <f>SUM(T451)*V432</f>
        <v>0.25</v>
      </c>
      <c r="Z451" s="5"/>
      <c r="AB451" s="11" t="s">
        <v>13</v>
      </c>
      <c r="AC451" s="12" t="s">
        <v>17</v>
      </c>
      <c r="AD451" s="28"/>
      <c r="AE451" s="28"/>
      <c r="AF451" s="28"/>
      <c r="AG451" s="34">
        <v>0.25</v>
      </c>
      <c r="AH451" s="15">
        <v>37.42</v>
      </c>
      <c r="AI451" s="10">
        <f t="shared" si="276"/>
        <v>9.3550000000000004</v>
      </c>
      <c r="AJ451" s="5"/>
      <c r="AK451" s="5"/>
      <c r="AL451" s="5">
        <f>SUM(AG451)*AI432</f>
        <v>0.25</v>
      </c>
      <c r="AM451" s="5"/>
      <c r="AO451" s="11" t="s">
        <v>13</v>
      </c>
      <c r="AP451" s="12" t="s">
        <v>17</v>
      </c>
      <c r="AQ451" s="28"/>
      <c r="AR451" s="28"/>
      <c r="AS451" s="28"/>
      <c r="AT451" s="34">
        <v>0.25</v>
      </c>
      <c r="AU451" s="15">
        <v>37.42</v>
      </c>
      <c r="AV451" s="10">
        <f t="shared" si="277"/>
        <v>9.3550000000000004</v>
      </c>
      <c r="AW451" s="5"/>
      <c r="AX451" s="5"/>
      <c r="AY451" s="5">
        <f>SUM(AT451)*AV432</f>
        <v>0.25</v>
      </c>
      <c r="AZ451" s="5"/>
    </row>
    <row r="452" spans="1:52" x14ac:dyDescent="0.25">
      <c r="B452" s="11" t="s">
        <v>12</v>
      </c>
      <c r="C452" s="12"/>
      <c r="D452" s="28"/>
      <c r="E452" s="28"/>
      <c r="F452" s="28"/>
      <c r="G452" s="10"/>
      <c r="H452" s="15">
        <v>37.42</v>
      </c>
      <c r="I452" s="10">
        <f t="shared" si="274"/>
        <v>0</v>
      </c>
      <c r="J452" s="5"/>
      <c r="K452" s="5"/>
      <c r="L452" s="5"/>
      <c r="M452" s="5"/>
      <c r="O452" s="11" t="s">
        <v>12</v>
      </c>
      <c r="P452" s="12"/>
      <c r="Q452" s="28"/>
      <c r="R452" s="28"/>
      <c r="S452" s="28"/>
      <c r="T452" s="10"/>
      <c r="U452" s="15">
        <v>37.42</v>
      </c>
      <c r="V452" s="10">
        <f t="shared" si="275"/>
        <v>0</v>
      </c>
      <c r="W452" s="5"/>
      <c r="X452" s="5"/>
      <c r="Y452" s="5"/>
      <c r="Z452" s="5"/>
      <c r="AB452" s="11" t="s">
        <v>12</v>
      </c>
      <c r="AC452" s="12"/>
      <c r="AD452" s="28"/>
      <c r="AE452" s="28"/>
      <c r="AF452" s="28"/>
      <c r="AG452" s="10"/>
      <c r="AH452" s="15">
        <v>37.42</v>
      </c>
      <c r="AI452" s="10">
        <f t="shared" si="276"/>
        <v>0</v>
      </c>
      <c r="AJ452" s="5"/>
      <c r="AK452" s="5"/>
      <c r="AL452" s="5"/>
      <c r="AM452" s="5"/>
      <c r="AO452" s="11" t="s">
        <v>12</v>
      </c>
      <c r="AP452" s="12"/>
      <c r="AQ452" s="28"/>
      <c r="AR452" s="28"/>
      <c r="AS452" s="28"/>
      <c r="AT452" s="10"/>
      <c r="AU452" s="15">
        <v>37.42</v>
      </c>
      <c r="AV452" s="10">
        <f t="shared" si="277"/>
        <v>0</v>
      </c>
      <c r="AW452" s="5"/>
      <c r="AX452" s="5"/>
      <c r="AY452" s="5"/>
      <c r="AZ452" s="5"/>
    </row>
    <row r="453" spans="1:52" x14ac:dyDescent="0.25">
      <c r="B453" s="11" t="s">
        <v>11</v>
      </c>
      <c r="C453" s="12"/>
      <c r="D453" s="28"/>
      <c r="E453" s="28"/>
      <c r="F453" s="28"/>
      <c r="G453" s="10">
        <v>1</v>
      </c>
      <c r="H453" s="15">
        <f>SUM(I434:I452)*0.01</f>
        <v>5.618512700000001</v>
      </c>
      <c r="I453" s="10">
        <f>SUM(G453*H453)</f>
        <v>5.618512700000001</v>
      </c>
      <c r="J453" s="5"/>
      <c r="K453" s="5"/>
      <c r="L453" s="5"/>
      <c r="M453" s="5"/>
      <c r="O453" s="11" t="s">
        <v>11</v>
      </c>
      <c r="P453" s="12"/>
      <c r="Q453" s="28"/>
      <c r="R453" s="28"/>
      <c r="S453" s="28"/>
      <c r="T453" s="10">
        <v>1</v>
      </c>
      <c r="U453" s="15">
        <f>SUM(V434:V452)*0.01</f>
        <v>4.9935570199999999</v>
      </c>
      <c r="V453" s="10">
        <f>SUM(T453*U453)</f>
        <v>4.9935570199999999</v>
      </c>
      <c r="W453" s="5"/>
      <c r="X453" s="5"/>
      <c r="Y453" s="5"/>
      <c r="Z453" s="5"/>
      <c r="AB453" s="11" t="s">
        <v>11</v>
      </c>
      <c r="AC453" s="12"/>
      <c r="AD453" s="28"/>
      <c r="AE453" s="28"/>
      <c r="AF453" s="28"/>
      <c r="AG453" s="10">
        <v>1</v>
      </c>
      <c r="AH453" s="15">
        <f>SUM(AI434:AI452)*0.01</f>
        <v>5.2014438199999997</v>
      </c>
      <c r="AI453" s="10">
        <f>SUM(AG453*AH453)</f>
        <v>5.2014438199999997</v>
      </c>
      <c r="AJ453" s="5"/>
      <c r="AK453" s="5"/>
      <c r="AL453" s="5"/>
      <c r="AM453" s="5"/>
      <c r="AO453" s="11" t="s">
        <v>11</v>
      </c>
      <c r="AP453" s="12"/>
      <c r="AQ453" s="28"/>
      <c r="AR453" s="28"/>
      <c r="AS453" s="28"/>
      <c r="AT453" s="10">
        <v>1</v>
      </c>
      <c r="AU453" s="15">
        <f>SUM(AV434:AV452)*0.01</f>
        <v>4.7059823385714292</v>
      </c>
      <c r="AV453" s="10">
        <f>SUM(AT453*AU453)</f>
        <v>4.7059823385714292</v>
      </c>
      <c r="AW453" s="5"/>
      <c r="AX453" s="5"/>
      <c r="AY453" s="5"/>
      <c r="AZ453" s="5"/>
    </row>
    <row r="454" spans="1:52" s="2" customFormat="1" x14ac:dyDescent="0.25">
      <c r="B454" s="8" t="s">
        <v>10</v>
      </c>
      <c r="D454" s="27"/>
      <c r="E454" s="27"/>
      <c r="F454" s="27"/>
      <c r="G454" s="6">
        <f>SUM(G448:G451)</f>
        <v>6.8659999999999997</v>
      </c>
      <c r="H454" s="14"/>
      <c r="I454" s="6">
        <f>SUM(I434:I453)</f>
        <v>567.46978270000011</v>
      </c>
      <c r="J454" s="6">
        <f>SUM(I454)*I432</f>
        <v>567.46978270000011</v>
      </c>
      <c r="K454" s="6">
        <f>SUM(K448:K453)</f>
        <v>2.6160000000000001</v>
      </c>
      <c r="L454" s="6">
        <f>SUM(L448:L453)</f>
        <v>1.25</v>
      </c>
      <c r="M454" s="6">
        <f>SUM(M448:M453)</f>
        <v>3</v>
      </c>
      <c r="O454" s="8" t="s">
        <v>10</v>
      </c>
      <c r="Q454" s="27"/>
      <c r="R454" s="27"/>
      <c r="S454" s="27"/>
      <c r="T454" s="6">
        <f>SUM(T448:T451)</f>
        <v>6.8659999999999997</v>
      </c>
      <c r="U454" s="14"/>
      <c r="V454" s="6">
        <f>SUM(V434:V453)</f>
        <v>504.34925902000003</v>
      </c>
      <c r="W454" s="6">
        <f>SUM(V454)*V432</f>
        <v>504.34925902000003</v>
      </c>
      <c r="X454" s="6"/>
      <c r="Y454" s="6"/>
      <c r="Z454" s="6"/>
      <c r="AB454" s="8" t="s">
        <v>10</v>
      </c>
      <c r="AD454" s="27"/>
      <c r="AE454" s="27"/>
      <c r="AF454" s="27"/>
      <c r="AG454" s="6">
        <f>SUM(AG448:AG451)</f>
        <v>7.1660000000000004</v>
      </c>
      <c r="AH454" s="14"/>
      <c r="AI454" s="6">
        <f>SUM(AI434:AI453)</f>
        <v>525.34582581999996</v>
      </c>
      <c r="AJ454" s="6">
        <f>SUM(AI454)*AI432</f>
        <v>525.34582581999996</v>
      </c>
      <c r="AK454" s="6"/>
      <c r="AL454" s="6"/>
      <c r="AM454" s="6"/>
      <c r="AO454" s="8" t="s">
        <v>10</v>
      </c>
      <c r="AQ454" s="27"/>
      <c r="AR454" s="27"/>
      <c r="AS454" s="27"/>
      <c r="AT454" s="6">
        <f>SUM(AT448:AT451)</f>
        <v>7.2945714285714285</v>
      </c>
      <c r="AU454" s="14"/>
      <c r="AV454" s="6">
        <f>SUM(AV434:AV453)</f>
        <v>475.30421619571428</v>
      </c>
      <c r="AW454" s="6">
        <f>SUM(AV454)*AV432</f>
        <v>475.30421619571428</v>
      </c>
      <c r="AX454" s="6"/>
      <c r="AY454" s="6"/>
      <c r="AZ454" s="6"/>
    </row>
    <row r="455" spans="1:52" ht="15.6" x14ac:dyDescent="0.3">
      <c r="A455" s="3" t="s">
        <v>9</v>
      </c>
      <c r="B455" s="86" t="s">
        <v>579</v>
      </c>
      <c r="C455" s="12" t="s">
        <v>244</v>
      </c>
      <c r="D455" s="26">
        <v>1.01</v>
      </c>
      <c r="E455" s="26">
        <v>2.7</v>
      </c>
      <c r="F455" s="68">
        <v>0.161</v>
      </c>
      <c r="G455" s="5"/>
      <c r="H455" s="13" t="s">
        <v>22</v>
      </c>
      <c r="I455" s="24">
        <v>10</v>
      </c>
      <c r="J455" s="5"/>
      <c r="K455" s="5"/>
      <c r="L455" s="5"/>
      <c r="M455" s="5"/>
      <c r="N455" s="3" t="s">
        <v>9</v>
      </c>
      <c r="O455" s="86" t="s">
        <v>579</v>
      </c>
      <c r="P455" s="12" t="s">
        <v>244</v>
      </c>
      <c r="Q455" s="26">
        <v>1.01</v>
      </c>
      <c r="R455" s="26">
        <v>2.7</v>
      </c>
      <c r="S455" s="68">
        <v>0.161</v>
      </c>
      <c r="T455" s="5"/>
      <c r="U455" s="13" t="s">
        <v>22</v>
      </c>
      <c r="V455" s="24">
        <v>10</v>
      </c>
      <c r="W455" s="5"/>
      <c r="X455" s="5"/>
      <c r="Y455" s="5"/>
      <c r="Z455" s="5"/>
      <c r="AA455" s="3" t="s">
        <v>9</v>
      </c>
      <c r="AB455" s="86" t="s">
        <v>579</v>
      </c>
      <c r="AC455" s="12" t="s">
        <v>244</v>
      </c>
      <c r="AD455" s="26">
        <v>1.01</v>
      </c>
      <c r="AE455" s="26">
        <v>2.7</v>
      </c>
      <c r="AF455" s="68">
        <v>0.161</v>
      </c>
      <c r="AG455" s="5"/>
      <c r="AH455" s="13" t="s">
        <v>22</v>
      </c>
      <c r="AI455" s="24">
        <v>10</v>
      </c>
      <c r="AJ455" s="5"/>
      <c r="AK455" s="5"/>
      <c r="AL455" s="5"/>
      <c r="AM455" s="5"/>
      <c r="AN455" s="3" t="s">
        <v>9</v>
      </c>
      <c r="AO455" s="86" t="s">
        <v>579</v>
      </c>
      <c r="AP455" s="12" t="s">
        <v>244</v>
      </c>
      <c r="AQ455" s="26">
        <v>1.01</v>
      </c>
      <c r="AR455" s="26">
        <v>2.7</v>
      </c>
      <c r="AS455" s="68">
        <v>0.161</v>
      </c>
      <c r="AT455" s="5"/>
      <c r="AU455" s="13" t="s">
        <v>22</v>
      </c>
      <c r="AV455" s="24">
        <v>10</v>
      </c>
      <c r="AW455" s="5"/>
      <c r="AX455" s="5"/>
      <c r="AY455" s="5"/>
      <c r="AZ455" s="5"/>
    </row>
    <row r="456" spans="1:52" s="2" customFormat="1" x14ac:dyDescent="0.25">
      <c r="A456" s="66"/>
      <c r="B456" s="8" t="s">
        <v>3</v>
      </c>
      <c r="C456" s="2" t="s">
        <v>4</v>
      </c>
      <c r="D456" s="27" t="s">
        <v>5</v>
      </c>
      <c r="E456" s="27" t="s">
        <v>5</v>
      </c>
      <c r="F456" s="27" t="s">
        <v>23</v>
      </c>
      <c r="G456" s="6" t="s">
        <v>6</v>
      </c>
      <c r="H456" s="14" t="s">
        <v>7</v>
      </c>
      <c r="I456" s="6" t="s">
        <v>8</v>
      </c>
      <c r="J456" s="6"/>
      <c r="K456" s="6" t="s">
        <v>18</v>
      </c>
      <c r="L456" s="6" t="s">
        <v>19</v>
      </c>
      <c r="M456" s="6" t="s">
        <v>20</v>
      </c>
      <c r="N456" s="66"/>
      <c r="O456" s="8" t="s">
        <v>3</v>
      </c>
      <c r="P456" s="2" t="s">
        <v>4</v>
      </c>
      <c r="Q456" s="27" t="s">
        <v>5</v>
      </c>
      <c r="R456" s="27" t="s">
        <v>5</v>
      </c>
      <c r="S456" s="27" t="s">
        <v>23</v>
      </c>
      <c r="T456" s="6" t="s">
        <v>6</v>
      </c>
      <c r="U456" s="14" t="s">
        <v>7</v>
      </c>
      <c r="V456" s="6" t="s">
        <v>8</v>
      </c>
      <c r="W456" s="6"/>
      <c r="X456" s="6" t="s">
        <v>18</v>
      </c>
      <c r="Y456" s="6" t="s">
        <v>19</v>
      </c>
      <c r="Z456" s="6" t="s">
        <v>20</v>
      </c>
      <c r="AA456" s="66"/>
      <c r="AB456" s="8" t="s">
        <v>3</v>
      </c>
      <c r="AC456" s="2" t="s">
        <v>4</v>
      </c>
      <c r="AD456" s="27" t="s">
        <v>5</v>
      </c>
      <c r="AE456" s="27" t="s">
        <v>5</v>
      </c>
      <c r="AF456" s="27" t="s">
        <v>23</v>
      </c>
      <c r="AG456" s="6" t="s">
        <v>6</v>
      </c>
      <c r="AH456" s="14" t="s">
        <v>7</v>
      </c>
      <c r="AI456" s="6" t="s">
        <v>8</v>
      </c>
      <c r="AJ456" s="6"/>
      <c r="AK456" s="6" t="s">
        <v>18</v>
      </c>
      <c r="AL456" s="6" t="s">
        <v>19</v>
      </c>
      <c r="AM456" s="6" t="s">
        <v>20</v>
      </c>
      <c r="AN456" s="66"/>
      <c r="AO456" s="8" t="s">
        <v>3</v>
      </c>
      <c r="AP456" s="2" t="s">
        <v>4</v>
      </c>
      <c r="AQ456" s="27" t="s">
        <v>5</v>
      </c>
      <c r="AR456" s="27" t="s">
        <v>5</v>
      </c>
      <c r="AS456" s="27" t="s">
        <v>23</v>
      </c>
      <c r="AT456" s="6" t="s">
        <v>6</v>
      </c>
      <c r="AU456" s="14" t="s">
        <v>7</v>
      </c>
      <c r="AV456" s="6" t="s">
        <v>8</v>
      </c>
      <c r="AW456" s="6"/>
      <c r="AX456" s="6" t="s">
        <v>18</v>
      </c>
      <c r="AY456" s="6" t="s">
        <v>19</v>
      </c>
      <c r="AZ456" s="6" t="s">
        <v>20</v>
      </c>
    </row>
    <row r="457" spans="1:52" x14ac:dyDescent="0.25">
      <c r="A457" s="30" t="s">
        <v>24</v>
      </c>
      <c r="B457" s="11" t="s">
        <v>63</v>
      </c>
      <c r="C457" s="12" t="s">
        <v>246</v>
      </c>
      <c r="D457" s="28">
        <v>0.17499999999999999</v>
      </c>
      <c r="E457" s="28">
        <v>0.05</v>
      </c>
      <c r="F457" s="28">
        <f t="shared" ref="F457:F459" si="278">SUM(D457*E457)</f>
        <v>8.7499999999999991E-3</v>
      </c>
      <c r="G457" s="10">
        <f>SUM(D455+E455+E455+0.4)</f>
        <v>6.8100000000000005</v>
      </c>
      <c r="H457" s="15">
        <v>5398</v>
      </c>
      <c r="I457" s="10">
        <f t="shared" ref="I457:I459" si="279">SUM(F457*G457)*H457</f>
        <v>321.653325</v>
      </c>
      <c r="J457" s="5"/>
      <c r="K457" s="5"/>
      <c r="L457" s="5"/>
      <c r="M457" s="5"/>
      <c r="N457" s="30" t="s">
        <v>24</v>
      </c>
      <c r="O457" s="11" t="s">
        <v>63</v>
      </c>
      <c r="P457" s="12" t="s">
        <v>246</v>
      </c>
      <c r="Q457" s="28">
        <v>0.17499999999999999</v>
      </c>
      <c r="R457" s="235">
        <v>3.7999999999999999E-2</v>
      </c>
      <c r="S457" s="28">
        <f t="shared" ref="S457" si="280">SUM(Q457*R457)</f>
        <v>6.6499999999999997E-3</v>
      </c>
      <c r="T457" s="10">
        <f>SUM(Q455+R455+R455+0.4)</f>
        <v>6.8100000000000005</v>
      </c>
      <c r="U457" s="236">
        <v>5306</v>
      </c>
      <c r="V457" s="10">
        <f t="shared" ref="V457:V459" si="281">SUM(S457*T457)*U457</f>
        <v>240.29016899999999</v>
      </c>
      <c r="W457" s="5"/>
      <c r="X457" s="5"/>
      <c r="Y457" s="5"/>
      <c r="Z457" s="5"/>
      <c r="AA457" s="30" t="s">
        <v>24</v>
      </c>
      <c r="AB457" s="11" t="s">
        <v>63</v>
      </c>
      <c r="AC457" s="12" t="s">
        <v>246</v>
      </c>
      <c r="AD457" s="28">
        <v>0.17499999999999999</v>
      </c>
      <c r="AE457" s="235">
        <v>3.7999999999999999E-2</v>
      </c>
      <c r="AF457" s="28">
        <f t="shared" ref="AF457:AF459" si="282">SUM(AD457*AE457)</f>
        <v>6.6499999999999997E-3</v>
      </c>
      <c r="AG457" s="10">
        <f>SUM(AD455+AE455+AE455+0.4)</f>
        <v>6.8100000000000005</v>
      </c>
      <c r="AH457" s="236">
        <v>5306</v>
      </c>
      <c r="AI457" s="10">
        <f t="shared" ref="AI457:AI459" si="283">SUM(AF457*AG457)*AH457</f>
        <v>240.29016899999999</v>
      </c>
      <c r="AJ457" s="5"/>
      <c r="AK457" s="5"/>
      <c r="AL457" s="5"/>
      <c r="AM457" s="5"/>
      <c r="AN457" s="30" t="s">
        <v>24</v>
      </c>
      <c r="AO457" s="11" t="s">
        <v>63</v>
      </c>
      <c r="AP457" s="234" t="s">
        <v>1648</v>
      </c>
      <c r="AQ457" s="28">
        <v>0.17499999999999999</v>
      </c>
      <c r="AR457" s="28">
        <v>3.7999999999999999E-2</v>
      </c>
      <c r="AS457" s="28">
        <f t="shared" ref="AS457:AS458" si="284">SUM(AQ457*AR457)</f>
        <v>6.6499999999999997E-3</v>
      </c>
      <c r="AT457" s="10">
        <f>SUM(AQ455+AR455+AR455+0.4)</f>
        <v>6.8100000000000005</v>
      </c>
      <c r="AU457" s="236">
        <v>3828</v>
      </c>
      <c r="AV457" s="10">
        <f t="shared" ref="AV457:AV459" si="285">SUM(AS457*AT457)*AU457</f>
        <v>173.35672199999999</v>
      </c>
      <c r="AW457" s="5"/>
      <c r="AX457" s="5"/>
      <c r="AY457" s="5"/>
      <c r="AZ457" s="5"/>
    </row>
    <row r="458" spans="1:52" x14ac:dyDescent="0.25">
      <c r="A458" s="30" t="s">
        <v>24</v>
      </c>
      <c r="B458" s="11" t="s">
        <v>245</v>
      </c>
      <c r="C458" s="12" t="s">
        <v>246</v>
      </c>
      <c r="D458" s="28">
        <v>0.05</v>
      </c>
      <c r="E458" s="28">
        <v>2.5000000000000001E-2</v>
      </c>
      <c r="F458" s="28">
        <f t="shared" si="278"/>
        <v>1.2500000000000002E-3</v>
      </c>
      <c r="G458" s="10">
        <f>SUM(G457)</f>
        <v>6.8100000000000005</v>
      </c>
      <c r="H458" s="15">
        <v>4566</v>
      </c>
      <c r="I458" s="10">
        <f t="shared" si="279"/>
        <v>38.868075000000012</v>
      </c>
      <c r="J458" s="5"/>
      <c r="K458" s="5"/>
      <c r="L458" s="5"/>
      <c r="M458" s="5"/>
      <c r="N458" s="30" t="s">
        <v>24</v>
      </c>
      <c r="O458" s="11" t="s">
        <v>245</v>
      </c>
      <c r="P458" s="12" t="s">
        <v>246</v>
      </c>
      <c r="Q458" s="28">
        <v>0.05</v>
      </c>
      <c r="R458" s="28">
        <v>2.5000000000000001E-2</v>
      </c>
      <c r="S458" s="28">
        <f t="shared" ref="S458:S459" si="286">SUM(Q458*R458)</f>
        <v>1.2500000000000002E-3</v>
      </c>
      <c r="T458" s="10">
        <f>SUM(T457)</f>
        <v>6.8100000000000005</v>
      </c>
      <c r="U458" s="15">
        <v>4566</v>
      </c>
      <c r="V458" s="10">
        <f t="shared" si="281"/>
        <v>38.868075000000012</v>
      </c>
      <c r="W458" s="5"/>
      <c r="X458" s="5"/>
      <c r="Y458" s="5"/>
      <c r="Z458" s="5"/>
      <c r="AA458" s="30" t="s">
        <v>24</v>
      </c>
      <c r="AB458" s="11" t="s">
        <v>245</v>
      </c>
      <c r="AC458" s="12" t="s">
        <v>246</v>
      </c>
      <c r="AD458" s="28">
        <v>0.05</v>
      </c>
      <c r="AE458" s="28">
        <v>2.5000000000000001E-2</v>
      </c>
      <c r="AF458" s="28">
        <f t="shared" si="282"/>
        <v>1.2500000000000002E-3</v>
      </c>
      <c r="AG458" s="10">
        <f>SUM(AG457)</f>
        <v>6.8100000000000005</v>
      </c>
      <c r="AH458" s="15">
        <v>4566</v>
      </c>
      <c r="AI458" s="10">
        <f t="shared" si="283"/>
        <v>38.868075000000012</v>
      </c>
      <c r="AJ458" s="5"/>
      <c r="AK458" s="5"/>
      <c r="AL458" s="5"/>
      <c r="AM458" s="5"/>
      <c r="AN458" s="30" t="s">
        <v>24</v>
      </c>
      <c r="AO458" s="11" t="s">
        <v>245</v>
      </c>
      <c r="AP458" s="234" t="s">
        <v>1648</v>
      </c>
      <c r="AQ458" s="28">
        <v>0.05</v>
      </c>
      <c r="AR458" s="28">
        <v>2.5000000000000001E-2</v>
      </c>
      <c r="AS458" s="28">
        <f t="shared" si="284"/>
        <v>1.2500000000000002E-3</v>
      </c>
      <c r="AT458" s="10">
        <f>SUM(AT457)</f>
        <v>6.8100000000000005</v>
      </c>
      <c r="AU458" s="236">
        <v>3709</v>
      </c>
      <c r="AV458" s="10">
        <f t="shared" si="285"/>
        <v>31.57286250000001</v>
      </c>
      <c r="AW458" s="5"/>
      <c r="AX458" s="5"/>
      <c r="AY458" s="5"/>
      <c r="AZ458" s="5"/>
    </row>
    <row r="459" spans="1:52" x14ac:dyDescent="0.25">
      <c r="A459" s="30" t="s">
        <v>24</v>
      </c>
      <c r="B459" s="11"/>
      <c r="C459" s="12"/>
      <c r="D459" s="28"/>
      <c r="E459" s="28"/>
      <c r="F459" s="28">
        <f t="shared" si="278"/>
        <v>0</v>
      </c>
      <c r="G459" s="10"/>
      <c r="H459" s="15"/>
      <c r="I459" s="10">
        <f t="shared" si="279"/>
        <v>0</v>
      </c>
      <c r="J459" s="5"/>
      <c r="K459" s="5"/>
      <c r="L459" s="5"/>
      <c r="M459" s="5"/>
      <c r="N459" s="30" t="s">
        <v>24</v>
      </c>
      <c r="O459" s="11"/>
      <c r="P459" s="12"/>
      <c r="Q459" s="28"/>
      <c r="R459" s="28"/>
      <c r="S459" s="28">
        <f t="shared" si="286"/>
        <v>0</v>
      </c>
      <c r="T459" s="10"/>
      <c r="U459" s="15"/>
      <c r="V459" s="10">
        <f t="shared" si="281"/>
        <v>0</v>
      </c>
      <c r="W459" s="5"/>
      <c r="X459" s="5"/>
      <c r="Y459" s="5"/>
      <c r="Z459" s="5"/>
      <c r="AA459" s="30" t="s">
        <v>24</v>
      </c>
      <c r="AB459" s="11"/>
      <c r="AC459" s="12"/>
      <c r="AD459" s="28"/>
      <c r="AE459" s="28"/>
      <c r="AF459" s="28">
        <f t="shared" si="282"/>
        <v>0</v>
      </c>
      <c r="AG459" s="10"/>
      <c r="AH459" s="15"/>
      <c r="AI459" s="10">
        <f t="shared" si="283"/>
        <v>0</v>
      </c>
      <c r="AJ459" s="5"/>
      <c r="AK459" s="5"/>
      <c r="AL459" s="5"/>
      <c r="AM459" s="5"/>
      <c r="AN459" s="30" t="s">
        <v>24</v>
      </c>
      <c r="AO459" s="11"/>
      <c r="AP459" s="12"/>
      <c r="AQ459" s="28"/>
      <c r="AR459" s="28"/>
      <c r="AS459" s="28">
        <f t="shared" ref="AS459" si="287">SUM(AQ459*AR459)</f>
        <v>0</v>
      </c>
      <c r="AT459" s="10"/>
      <c r="AU459" s="15"/>
      <c r="AV459" s="10">
        <f t="shared" si="285"/>
        <v>0</v>
      </c>
      <c r="AW459" s="5"/>
      <c r="AX459" s="5"/>
      <c r="AY459" s="5"/>
      <c r="AZ459" s="5"/>
    </row>
    <row r="460" spans="1:52" x14ac:dyDescent="0.25">
      <c r="A460" s="95"/>
      <c r="B460" s="11" t="s">
        <v>862</v>
      </c>
      <c r="C460" s="12"/>
      <c r="D460" s="28"/>
      <c r="E460" s="28"/>
      <c r="F460" s="28"/>
      <c r="G460" s="10">
        <v>0</v>
      </c>
      <c r="H460" s="15">
        <v>2.5</v>
      </c>
      <c r="I460" s="10">
        <f t="shared" ref="I460" si="288">SUM(G460*H460)</f>
        <v>0</v>
      </c>
      <c r="J460" s="5"/>
      <c r="K460" s="5"/>
      <c r="L460" s="5"/>
      <c r="M460" s="5"/>
      <c r="N460" s="95"/>
      <c r="O460" s="11" t="s">
        <v>862</v>
      </c>
      <c r="P460" s="12"/>
      <c r="Q460" s="28"/>
      <c r="R460" s="28"/>
      <c r="S460" s="28"/>
      <c r="T460" s="10">
        <v>0</v>
      </c>
      <c r="U460" s="15">
        <v>2.5</v>
      </c>
      <c r="V460" s="10">
        <f t="shared" ref="V460" si="289">SUM(T460*U460)</f>
        <v>0</v>
      </c>
      <c r="W460" s="5"/>
      <c r="X460" s="5"/>
      <c r="Y460" s="5"/>
      <c r="Z460" s="5"/>
      <c r="AA460" s="95"/>
      <c r="AB460" s="11" t="s">
        <v>862</v>
      </c>
      <c r="AC460" s="12"/>
      <c r="AD460" s="28"/>
      <c r="AE460" s="28"/>
      <c r="AF460" s="28"/>
      <c r="AG460" s="10">
        <v>0</v>
      </c>
      <c r="AH460" s="15">
        <v>2.5</v>
      </c>
      <c r="AI460" s="10">
        <f t="shared" ref="AI460" si="290">SUM(AG460*AH460)</f>
        <v>0</v>
      </c>
      <c r="AJ460" s="5"/>
      <c r="AK460" s="5"/>
      <c r="AL460" s="5"/>
      <c r="AM460" s="5"/>
      <c r="AN460" s="95"/>
      <c r="AO460" s="11" t="s">
        <v>862</v>
      </c>
      <c r="AP460" s="12"/>
      <c r="AQ460" s="28"/>
      <c r="AR460" s="28"/>
      <c r="AS460" s="28"/>
      <c r="AT460" s="10">
        <v>0</v>
      </c>
      <c r="AU460" s="15">
        <v>2.5</v>
      </c>
      <c r="AV460" s="10">
        <f t="shared" ref="AV460" si="291">SUM(AT460*AU460)</f>
        <v>0</v>
      </c>
      <c r="AW460" s="5"/>
      <c r="AX460" s="5"/>
      <c r="AY460" s="5"/>
      <c r="AZ460" s="5"/>
    </row>
    <row r="461" spans="1:52" x14ac:dyDescent="0.25">
      <c r="B461" s="11" t="s">
        <v>27</v>
      </c>
      <c r="C461" s="12"/>
      <c r="D461" s="28"/>
      <c r="E461" s="28"/>
      <c r="F461" s="28"/>
      <c r="G461" s="10">
        <f>SUM(G457)+1.1</f>
        <v>7.91</v>
      </c>
      <c r="H461" s="15">
        <f>SUM(D457+D457+E457+E457+D458+D458+E458+E458)*3</f>
        <v>1.7999999999999998</v>
      </c>
      <c r="I461" s="10">
        <f t="shared" ref="I461:I475" si="292">SUM(G461*H461)</f>
        <v>14.238</v>
      </c>
      <c r="J461" s="5"/>
      <c r="K461" s="5"/>
      <c r="L461" s="5"/>
      <c r="M461" s="5"/>
      <c r="O461" s="11" t="s">
        <v>27</v>
      </c>
      <c r="P461" s="12"/>
      <c r="Q461" s="28"/>
      <c r="R461" s="28"/>
      <c r="S461" s="28"/>
      <c r="T461" s="10">
        <f>SUM(T457)+1.1</f>
        <v>7.91</v>
      </c>
      <c r="U461" s="15">
        <f>SUM(Q457+Q457+R457+R457+Q458+Q458+R458+R458)*3</f>
        <v>1.7279999999999998</v>
      </c>
      <c r="V461" s="10">
        <f t="shared" ref="V461:V475" si="293">SUM(T461*U461)</f>
        <v>13.668479999999999</v>
      </c>
      <c r="W461" s="5"/>
      <c r="X461" s="5"/>
      <c r="Y461" s="5"/>
      <c r="Z461" s="5"/>
      <c r="AB461" s="11" t="s">
        <v>27</v>
      </c>
      <c r="AC461" s="334" t="s">
        <v>1621</v>
      </c>
      <c r="AD461" s="335"/>
      <c r="AE461" s="335"/>
      <c r="AF461" s="335"/>
      <c r="AG461" s="171">
        <f>SUM(AG458)</f>
        <v>6.8100000000000005</v>
      </c>
      <c r="AH461" s="171">
        <f>SUM(AD457+AD457+AE457+AE457+AD458+AD458+AE458+AE458)*6</f>
        <v>3.4559999999999995</v>
      </c>
      <c r="AI461" s="10">
        <f t="shared" ref="AI461:AI475" si="294">SUM(AG461*AH461)</f>
        <v>23.535359999999997</v>
      </c>
      <c r="AJ461" s="5"/>
      <c r="AK461" s="5"/>
      <c r="AL461" s="5"/>
      <c r="AM461" s="5"/>
      <c r="AO461" s="11" t="s">
        <v>27</v>
      </c>
      <c r="AP461" s="334" t="s">
        <v>1649</v>
      </c>
      <c r="AQ461" s="335"/>
      <c r="AR461" s="335"/>
      <c r="AS461" s="335"/>
      <c r="AT461" s="171">
        <f>SUM(AT458)</f>
        <v>6.8100000000000005</v>
      </c>
      <c r="AU461" s="171">
        <f>SUM(AQ457+AQ457+AR457+AR457+AQ458+AQ458+AR458+AR458)*7</f>
        <v>4.032</v>
      </c>
      <c r="AV461" s="10">
        <f t="shared" ref="AV461:AV475" si="295">SUM(AT461*AU461)</f>
        <v>27.457920000000001</v>
      </c>
      <c r="AW461" s="5"/>
      <c r="AX461" s="5"/>
      <c r="AY461" s="5"/>
      <c r="AZ461" s="5"/>
    </row>
    <row r="462" spans="1:52" x14ac:dyDescent="0.25">
      <c r="B462" s="11" t="s">
        <v>13</v>
      </c>
      <c r="C462" s="12" t="s">
        <v>14</v>
      </c>
      <c r="D462" s="28" t="s">
        <v>29</v>
      </c>
      <c r="E462" s="28"/>
      <c r="F462" s="28">
        <f>SUM(G457:G459)</f>
        <v>13.620000000000001</v>
      </c>
      <c r="G462" s="34">
        <f>SUM(F462)/15</f>
        <v>0.90800000000000003</v>
      </c>
      <c r="H462" s="23"/>
      <c r="I462" s="10">
        <f t="shared" si="292"/>
        <v>0</v>
      </c>
      <c r="J462" s="5"/>
      <c r="K462" s="5"/>
      <c r="L462" s="5"/>
      <c r="M462" s="5"/>
      <c r="O462" s="11" t="s">
        <v>13</v>
      </c>
      <c r="P462" s="12" t="s">
        <v>14</v>
      </c>
      <c r="Q462" s="28" t="s">
        <v>29</v>
      </c>
      <c r="R462" s="28"/>
      <c r="S462" s="28">
        <f>SUM(T457:T459)</f>
        <v>13.620000000000001</v>
      </c>
      <c r="T462" s="34">
        <f>SUM(S462)/15</f>
        <v>0.90800000000000003</v>
      </c>
      <c r="U462" s="23"/>
      <c r="V462" s="10">
        <f t="shared" si="293"/>
        <v>0</v>
      </c>
      <c r="W462" s="5"/>
      <c r="X462" s="5"/>
      <c r="Y462" s="5"/>
      <c r="Z462" s="5"/>
      <c r="AB462" s="11" t="s">
        <v>13</v>
      </c>
      <c r="AC462" s="12" t="s">
        <v>14</v>
      </c>
      <c r="AD462" s="28" t="s">
        <v>29</v>
      </c>
      <c r="AE462" s="28"/>
      <c r="AF462" s="28">
        <f>SUM(AG457:AG459)</f>
        <v>13.620000000000001</v>
      </c>
      <c r="AG462" s="34">
        <f>SUM(AF462)/15</f>
        <v>0.90800000000000003</v>
      </c>
      <c r="AH462" s="23"/>
      <c r="AI462" s="10">
        <f t="shared" si="294"/>
        <v>0</v>
      </c>
      <c r="AJ462" s="5"/>
      <c r="AK462" s="5"/>
      <c r="AL462" s="5"/>
      <c r="AM462" s="5"/>
      <c r="AO462" s="11" t="s">
        <v>13</v>
      </c>
      <c r="AP462" s="12" t="s">
        <v>14</v>
      </c>
      <c r="AQ462" s="28" t="s">
        <v>29</v>
      </c>
      <c r="AR462" s="28"/>
      <c r="AS462" s="28">
        <f>SUM(AT457:AT459)</f>
        <v>13.620000000000001</v>
      </c>
      <c r="AT462" s="34">
        <f>SUM(AS462)/15</f>
        <v>0.90800000000000003</v>
      </c>
      <c r="AU462" s="23"/>
      <c r="AV462" s="10">
        <f t="shared" si="295"/>
        <v>0</v>
      </c>
      <c r="AW462" s="5"/>
      <c r="AX462" s="5"/>
      <c r="AY462" s="5"/>
      <c r="AZ462" s="5"/>
    </row>
    <row r="463" spans="1:52" x14ac:dyDescent="0.25">
      <c r="B463" s="11" t="s">
        <v>13</v>
      </c>
      <c r="C463" s="12" t="s">
        <v>14</v>
      </c>
      <c r="D463" s="28" t="s">
        <v>60</v>
      </c>
      <c r="E463" s="28"/>
      <c r="F463" s="69">
        <v>2</v>
      </c>
      <c r="G463" s="34">
        <f>SUM(F463)*0.25</f>
        <v>0.5</v>
      </c>
      <c r="H463" s="23"/>
      <c r="I463" s="10">
        <f t="shared" si="292"/>
        <v>0</v>
      </c>
      <c r="J463" s="5"/>
      <c r="K463" s="5"/>
      <c r="L463" s="5"/>
      <c r="M463" s="5"/>
      <c r="O463" s="11" t="s">
        <v>13</v>
      </c>
      <c r="P463" s="12" t="s">
        <v>14</v>
      </c>
      <c r="Q463" s="28" t="s">
        <v>60</v>
      </c>
      <c r="R463" s="28"/>
      <c r="S463" s="69">
        <v>2</v>
      </c>
      <c r="T463" s="34">
        <f>SUM(S463)*0.25</f>
        <v>0.5</v>
      </c>
      <c r="U463" s="23"/>
      <c r="V463" s="10">
        <f t="shared" si="293"/>
        <v>0</v>
      </c>
      <c r="W463" s="5"/>
      <c r="X463" s="5"/>
      <c r="Y463" s="5"/>
      <c r="Z463" s="5"/>
      <c r="AB463" s="11" t="s">
        <v>13</v>
      </c>
      <c r="AC463" s="12" t="s">
        <v>14</v>
      </c>
      <c r="AD463" s="28" t="s">
        <v>60</v>
      </c>
      <c r="AE463" s="28"/>
      <c r="AF463" s="69">
        <v>2</v>
      </c>
      <c r="AG463" s="34">
        <f>SUM(AF463)*0.25</f>
        <v>0.5</v>
      </c>
      <c r="AH463" s="23"/>
      <c r="AI463" s="10">
        <f t="shared" si="294"/>
        <v>0</v>
      </c>
      <c r="AJ463" s="5"/>
      <c r="AK463" s="5"/>
      <c r="AL463" s="5"/>
      <c r="AM463" s="5"/>
      <c r="AO463" s="11" t="s">
        <v>13</v>
      </c>
      <c r="AP463" s="12" t="s">
        <v>14</v>
      </c>
      <c r="AQ463" s="28" t="s">
        <v>60</v>
      </c>
      <c r="AR463" s="28"/>
      <c r="AS463" s="69">
        <v>2</v>
      </c>
      <c r="AT463" s="34">
        <f>SUM(AS463)*0.25</f>
        <v>0.5</v>
      </c>
      <c r="AU463" s="23"/>
      <c r="AV463" s="10">
        <f t="shared" si="295"/>
        <v>0</v>
      </c>
      <c r="AW463" s="5"/>
      <c r="AX463" s="5"/>
      <c r="AY463" s="5"/>
      <c r="AZ463" s="5"/>
    </row>
    <row r="464" spans="1:52" x14ac:dyDescent="0.25">
      <c r="B464" s="11" t="s">
        <v>13</v>
      </c>
      <c r="C464" s="12" t="s">
        <v>14</v>
      </c>
      <c r="D464" s="28" t="s">
        <v>248</v>
      </c>
      <c r="E464" s="28"/>
      <c r="F464" s="69"/>
      <c r="G464" s="34">
        <v>0</v>
      </c>
      <c r="H464" s="23"/>
      <c r="I464" s="10">
        <f t="shared" si="292"/>
        <v>0</v>
      </c>
      <c r="J464" s="5"/>
      <c r="K464" s="5"/>
      <c r="L464" s="5"/>
      <c r="M464" s="5"/>
      <c r="O464" s="11" t="s">
        <v>13</v>
      </c>
      <c r="P464" s="12" t="s">
        <v>14</v>
      </c>
      <c r="Q464" s="28" t="s">
        <v>248</v>
      </c>
      <c r="R464" s="28"/>
      <c r="S464" s="69"/>
      <c r="T464" s="34">
        <v>0</v>
      </c>
      <c r="U464" s="23"/>
      <c r="V464" s="10">
        <f t="shared" si="293"/>
        <v>0</v>
      </c>
      <c r="W464" s="5"/>
      <c r="X464" s="5"/>
      <c r="Y464" s="5"/>
      <c r="Z464" s="5"/>
      <c r="AB464" s="11" t="s">
        <v>13</v>
      </c>
      <c r="AC464" s="12" t="s">
        <v>14</v>
      </c>
      <c r="AD464" s="28" t="s">
        <v>248</v>
      </c>
      <c r="AE464" s="28"/>
      <c r="AF464" s="69"/>
      <c r="AG464" s="34">
        <v>0</v>
      </c>
      <c r="AH464" s="23"/>
      <c r="AI464" s="10">
        <f t="shared" si="294"/>
        <v>0</v>
      </c>
      <c r="AJ464" s="5"/>
      <c r="AK464" s="5"/>
      <c r="AL464" s="5"/>
      <c r="AM464" s="5"/>
      <c r="AO464" s="11" t="s">
        <v>13</v>
      </c>
      <c r="AP464" s="12" t="s">
        <v>14</v>
      </c>
      <c r="AQ464" s="28" t="s">
        <v>248</v>
      </c>
      <c r="AR464" s="28"/>
      <c r="AS464" s="69"/>
      <c r="AT464" s="34">
        <v>0</v>
      </c>
      <c r="AU464" s="23"/>
      <c r="AV464" s="10">
        <f t="shared" si="295"/>
        <v>0</v>
      </c>
      <c r="AW464" s="5"/>
      <c r="AX464" s="5"/>
      <c r="AY464" s="5"/>
      <c r="AZ464" s="5"/>
    </row>
    <row r="465" spans="1:52" x14ac:dyDescent="0.25">
      <c r="B465" s="11" t="s">
        <v>13</v>
      </c>
      <c r="C465" s="12" t="s">
        <v>14</v>
      </c>
      <c r="D465" s="28" t="s">
        <v>247</v>
      </c>
      <c r="E465" s="28"/>
      <c r="F465" s="28"/>
      <c r="G465" s="34">
        <f>SUM(G462)</f>
        <v>0.90800000000000003</v>
      </c>
      <c r="H465" s="23"/>
      <c r="I465" s="10">
        <f t="shared" si="292"/>
        <v>0</v>
      </c>
      <c r="J465" s="5"/>
      <c r="K465" s="5"/>
      <c r="L465" s="5"/>
      <c r="M465" s="5"/>
      <c r="O465" s="11" t="s">
        <v>13</v>
      </c>
      <c r="P465" s="12" t="s">
        <v>14</v>
      </c>
      <c r="Q465" s="28" t="s">
        <v>247</v>
      </c>
      <c r="R465" s="28"/>
      <c r="S465" s="28"/>
      <c r="T465" s="34">
        <f>SUM(T462)</f>
        <v>0.90800000000000003</v>
      </c>
      <c r="U465" s="23"/>
      <c r="V465" s="10">
        <f t="shared" si="293"/>
        <v>0</v>
      </c>
      <c r="W465" s="5"/>
      <c r="X465" s="5"/>
      <c r="Y465" s="5"/>
      <c r="Z465" s="5"/>
      <c r="AB465" s="11" t="s">
        <v>13</v>
      </c>
      <c r="AC465" s="12" t="s">
        <v>14</v>
      </c>
      <c r="AD465" s="28" t="s">
        <v>247</v>
      </c>
      <c r="AE465" s="28"/>
      <c r="AF465" s="28"/>
      <c r="AG465" s="34">
        <f>SUM(AG462)</f>
        <v>0.90800000000000003</v>
      </c>
      <c r="AH465" s="23"/>
      <c r="AI465" s="10">
        <f t="shared" si="294"/>
        <v>0</v>
      </c>
      <c r="AJ465" s="5"/>
      <c r="AK465" s="5"/>
      <c r="AL465" s="5"/>
      <c r="AM465" s="5"/>
      <c r="AO465" s="11" t="s">
        <v>13</v>
      </c>
      <c r="AP465" s="12" t="s">
        <v>14</v>
      </c>
      <c r="AQ465" s="28" t="s">
        <v>247</v>
      </c>
      <c r="AR465" s="28"/>
      <c r="AS465" s="28"/>
      <c r="AT465" s="34">
        <f>SUM(AT462)</f>
        <v>0.90800000000000003</v>
      </c>
      <c r="AU465" s="23"/>
      <c r="AV465" s="10">
        <f t="shared" si="295"/>
        <v>0</v>
      </c>
      <c r="AW465" s="5"/>
      <c r="AX465" s="5"/>
      <c r="AY465" s="5"/>
      <c r="AZ465" s="5"/>
    </row>
    <row r="466" spans="1:52" x14ac:dyDescent="0.25">
      <c r="B466" s="11" t="s">
        <v>13</v>
      </c>
      <c r="C466" s="12" t="s">
        <v>15</v>
      </c>
      <c r="D466" s="28"/>
      <c r="E466" s="28"/>
      <c r="F466" s="28"/>
      <c r="G466" s="34">
        <v>1</v>
      </c>
      <c r="H466" s="23"/>
      <c r="I466" s="10">
        <f t="shared" si="292"/>
        <v>0</v>
      </c>
      <c r="J466" s="5"/>
      <c r="K466" s="5"/>
      <c r="L466" s="5"/>
      <c r="M466" s="5"/>
      <c r="O466" s="11" t="s">
        <v>13</v>
      </c>
      <c r="P466" s="12" t="s">
        <v>15</v>
      </c>
      <c r="Q466" s="28"/>
      <c r="R466" s="28"/>
      <c r="S466" s="28"/>
      <c r="T466" s="34">
        <v>1</v>
      </c>
      <c r="U466" s="23"/>
      <c r="V466" s="10">
        <f t="shared" si="293"/>
        <v>0</v>
      </c>
      <c r="W466" s="5"/>
      <c r="X466" s="5"/>
      <c r="Y466" s="5"/>
      <c r="Z466" s="5"/>
      <c r="AB466" s="11" t="s">
        <v>13</v>
      </c>
      <c r="AC466" s="12" t="s">
        <v>15</v>
      </c>
      <c r="AD466" s="28"/>
      <c r="AE466" s="28"/>
      <c r="AF466" s="28"/>
      <c r="AG466" s="34">
        <v>1</v>
      </c>
      <c r="AH466" s="23"/>
      <c r="AI466" s="10">
        <f t="shared" si="294"/>
        <v>0</v>
      </c>
      <c r="AJ466" s="5"/>
      <c r="AK466" s="5"/>
      <c r="AL466" s="5"/>
      <c r="AM466" s="5"/>
      <c r="AO466" s="11" t="s">
        <v>13</v>
      </c>
      <c r="AP466" s="12" t="s">
        <v>15</v>
      </c>
      <c r="AQ466" s="28"/>
      <c r="AR466" s="28"/>
      <c r="AS466" s="28"/>
      <c r="AT466" s="34">
        <v>1</v>
      </c>
      <c r="AU466" s="23"/>
      <c r="AV466" s="10">
        <f t="shared" si="295"/>
        <v>0</v>
      </c>
      <c r="AW466" s="5"/>
      <c r="AX466" s="5"/>
      <c r="AY466" s="5"/>
      <c r="AZ466" s="5"/>
    </row>
    <row r="467" spans="1:52" x14ac:dyDescent="0.25">
      <c r="B467" s="11" t="s">
        <v>13</v>
      </c>
      <c r="C467" s="12" t="s">
        <v>15</v>
      </c>
      <c r="D467" s="28"/>
      <c r="E467" s="28"/>
      <c r="F467" s="28"/>
      <c r="G467" s="34"/>
      <c r="H467" s="23"/>
      <c r="I467" s="10">
        <f t="shared" si="292"/>
        <v>0</v>
      </c>
      <c r="J467" s="5"/>
      <c r="K467" s="5"/>
      <c r="L467" s="5"/>
      <c r="M467" s="5"/>
      <c r="O467" s="11" t="s">
        <v>13</v>
      </c>
      <c r="P467" s="12" t="s">
        <v>15</v>
      </c>
      <c r="Q467" s="28"/>
      <c r="R467" s="28"/>
      <c r="S467" s="28"/>
      <c r="T467" s="34"/>
      <c r="U467" s="23"/>
      <c r="V467" s="10">
        <f t="shared" si="293"/>
        <v>0</v>
      </c>
      <c r="W467" s="5"/>
      <c r="X467" s="5"/>
      <c r="Y467" s="5"/>
      <c r="Z467" s="5"/>
      <c r="AB467" s="11" t="s">
        <v>13</v>
      </c>
      <c r="AC467" s="12" t="s">
        <v>15</v>
      </c>
      <c r="AD467" s="28"/>
      <c r="AE467" s="28"/>
      <c r="AF467" s="28"/>
      <c r="AG467" s="34"/>
      <c r="AH467" s="23"/>
      <c r="AI467" s="10">
        <f t="shared" si="294"/>
        <v>0</v>
      </c>
      <c r="AJ467" s="5"/>
      <c r="AK467" s="5"/>
      <c r="AL467" s="5"/>
      <c r="AM467" s="5"/>
      <c r="AO467" s="11" t="s">
        <v>13</v>
      </c>
      <c r="AP467" s="12" t="s">
        <v>15</v>
      </c>
      <c r="AQ467" s="28"/>
      <c r="AR467" s="28"/>
      <c r="AS467" s="28"/>
      <c r="AT467" s="34"/>
      <c r="AU467" s="23"/>
      <c r="AV467" s="10">
        <f t="shared" si="295"/>
        <v>0</v>
      </c>
      <c r="AW467" s="5"/>
      <c r="AX467" s="5"/>
      <c r="AY467" s="5"/>
      <c r="AZ467" s="5"/>
    </row>
    <row r="468" spans="1:52" x14ac:dyDescent="0.25">
      <c r="B468" s="11" t="s">
        <v>13</v>
      </c>
      <c r="C468" s="12" t="s">
        <v>15</v>
      </c>
      <c r="D468" s="28"/>
      <c r="E468" s="28"/>
      <c r="F468" s="28"/>
      <c r="G468" s="34"/>
      <c r="H468" s="23"/>
      <c r="I468" s="10">
        <f t="shared" si="292"/>
        <v>0</v>
      </c>
      <c r="J468" s="5"/>
      <c r="K468" s="5"/>
      <c r="L468" s="5"/>
      <c r="M468" s="5"/>
      <c r="O468" s="11" t="s">
        <v>13</v>
      </c>
      <c r="P468" s="12" t="s">
        <v>15</v>
      </c>
      <c r="Q468" s="28"/>
      <c r="R468" s="28"/>
      <c r="S468" s="28"/>
      <c r="T468" s="34"/>
      <c r="U468" s="23"/>
      <c r="V468" s="10">
        <f t="shared" si="293"/>
        <v>0</v>
      </c>
      <c r="W468" s="5"/>
      <c r="X468" s="5"/>
      <c r="Y468" s="5"/>
      <c r="Z468" s="5"/>
      <c r="AB468" s="11" t="s">
        <v>13</v>
      </c>
      <c r="AC468" s="12" t="s">
        <v>15</v>
      </c>
      <c r="AD468" s="28"/>
      <c r="AE468" s="28"/>
      <c r="AF468" s="28"/>
      <c r="AG468" s="34"/>
      <c r="AH468" s="23"/>
      <c r="AI468" s="10">
        <f t="shared" si="294"/>
        <v>0</v>
      </c>
      <c r="AJ468" s="5"/>
      <c r="AK468" s="5"/>
      <c r="AL468" s="5"/>
      <c r="AM468" s="5"/>
      <c r="AO468" s="11" t="s">
        <v>13</v>
      </c>
      <c r="AP468" s="12" t="s">
        <v>15</v>
      </c>
      <c r="AQ468" s="28"/>
      <c r="AR468" s="28"/>
      <c r="AS468" s="28"/>
      <c r="AT468" s="34"/>
      <c r="AU468" s="23"/>
      <c r="AV468" s="10">
        <f t="shared" si="295"/>
        <v>0</v>
      </c>
      <c r="AW468" s="5"/>
      <c r="AX468" s="5"/>
      <c r="AY468" s="5"/>
      <c r="AZ468" s="5"/>
    </row>
    <row r="469" spans="1:52" x14ac:dyDescent="0.25">
      <c r="B469" s="11" t="s">
        <v>13</v>
      </c>
      <c r="C469" s="12" t="s">
        <v>16</v>
      </c>
      <c r="D469" s="28"/>
      <c r="E469" s="28"/>
      <c r="F469" s="28"/>
      <c r="G469" s="34">
        <v>3</v>
      </c>
      <c r="H469" s="23"/>
      <c r="I469" s="10">
        <f t="shared" si="292"/>
        <v>0</v>
      </c>
      <c r="J469" s="5"/>
      <c r="K469" s="5"/>
      <c r="L469" s="5"/>
      <c r="M469" s="5"/>
      <c r="O469" s="11" t="s">
        <v>13</v>
      </c>
      <c r="P469" s="12" t="s">
        <v>16</v>
      </c>
      <c r="Q469" s="28"/>
      <c r="R469" s="28"/>
      <c r="S469" s="28"/>
      <c r="T469" s="34">
        <v>3</v>
      </c>
      <c r="U469" s="23"/>
      <c r="V469" s="10">
        <f t="shared" si="293"/>
        <v>0</v>
      </c>
      <c r="W469" s="5"/>
      <c r="X469" s="5"/>
      <c r="Y469" s="5"/>
      <c r="Z469" s="5"/>
      <c r="AB469" s="11" t="s">
        <v>13</v>
      </c>
      <c r="AC469" s="12" t="s">
        <v>16</v>
      </c>
      <c r="AD469" s="28"/>
      <c r="AE469" s="28"/>
      <c r="AF469" s="28"/>
      <c r="AG469" s="34">
        <v>3</v>
      </c>
      <c r="AH469" s="23"/>
      <c r="AI469" s="10">
        <f t="shared" si="294"/>
        <v>0</v>
      </c>
      <c r="AJ469" s="5"/>
      <c r="AK469" s="5"/>
      <c r="AL469" s="5"/>
      <c r="AM469" s="5"/>
      <c r="AO469" s="11" t="s">
        <v>13</v>
      </c>
      <c r="AP469" s="12" t="s">
        <v>16</v>
      </c>
      <c r="AQ469" s="28"/>
      <c r="AR469" s="28"/>
      <c r="AS469" s="28"/>
      <c r="AT469" s="34">
        <v>3</v>
      </c>
      <c r="AU469" s="23"/>
      <c r="AV469" s="10">
        <f t="shared" si="295"/>
        <v>0</v>
      </c>
      <c r="AW469" s="5"/>
      <c r="AX469" s="5"/>
      <c r="AY469" s="5"/>
      <c r="AZ469" s="5"/>
    </row>
    <row r="470" spans="1:52" x14ac:dyDescent="0.25">
      <c r="B470" s="11" t="s">
        <v>13</v>
      </c>
      <c r="C470" s="12" t="s">
        <v>16</v>
      </c>
      <c r="D470" s="28"/>
      <c r="E470" s="28"/>
      <c r="F470" s="28"/>
      <c r="G470" s="34"/>
      <c r="H470" s="23"/>
      <c r="I470" s="10">
        <f t="shared" si="292"/>
        <v>0</v>
      </c>
      <c r="J470" s="5"/>
      <c r="K470" s="5"/>
      <c r="L470" s="5"/>
      <c r="M470" s="5"/>
      <c r="O470" s="11" t="s">
        <v>13</v>
      </c>
      <c r="P470" s="12" t="s">
        <v>16</v>
      </c>
      <c r="Q470" s="28"/>
      <c r="R470" s="28"/>
      <c r="S470" s="28"/>
      <c r="T470" s="34"/>
      <c r="U470" s="23"/>
      <c r="V470" s="10">
        <f t="shared" si="293"/>
        <v>0</v>
      </c>
      <c r="W470" s="5"/>
      <c r="X470" s="5"/>
      <c r="Y470" s="5"/>
      <c r="Z470" s="5"/>
      <c r="AB470" s="11" t="s">
        <v>13</v>
      </c>
      <c r="AC470" s="12" t="s">
        <v>16</v>
      </c>
      <c r="AD470" s="28"/>
      <c r="AE470" s="28"/>
      <c r="AF470" s="28"/>
      <c r="AG470" s="171">
        <f>SUM(AG469)/10</f>
        <v>0.3</v>
      </c>
      <c r="AH470" s="23"/>
      <c r="AI470" s="10">
        <f t="shared" si="294"/>
        <v>0</v>
      </c>
      <c r="AJ470" s="5"/>
      <c r="AK470" s="5"/>
      <c r="AL470" s="5"/>
      <c r="AM470" s="5"/>
      <c r="AO470" s="11" t="s">
        <v>13</v>
      </c>
      <c r="AP470" s="12" t="s">
        <v>16</v>
      </c>
      <c r="AQ470" s="28"/>
      <c r="AR470" s="28"/>
      <c r="AS470" s="28"/>
      <c r="AT470" s="171">
        <f>SUM(AT469)/7</f>
        <v>0.42857142857142855</v>
      </c>
      <c r="AU470" s="23"/>
      <c r="AV470" s="10">
        <f t="shared" si="295"/>
        <v>0</v>
      </c>
      <c r="AW470" s="5"/>
      <c r="AX470" s="5"/>
      <c r="AY470" s="5"/>
      <c r="AZ470" s="5"/>
    </row>
    <row r="471" spans="1:52" x14ac:dyDescent="0.25">
      <c r="B471" s="11" t="s">
        <v>21</v>
      </c>
      <c r="C471" s="12" t="s">
        <v>14</v>
      </c>
      <c r="D471" s="28"/>
      <c r="E471" s="28"/>
      <c r="F471" s="28"/>
      <c r="G471" s="22">
        <f>SUM(G462:G465)</f>
        <v>2.3159999999999998</v>
      </c>
      <c r="H471" s="15">
        <v>37.42</v>
      </c>
      <c r="I471" s="10">
        <f t="shared" si="292"/>
        <v>86.664720000000003</v>
      </c>
      <c r="J471" s="5"/>
      <c r="K471" s="5">
        <f>SUM(G471)*I455</f>
        <v>23.159999999999997</v>
      </c>
      <c r="L471" s="5"/>
      <c r="M471" s="5"/>
      <c r="O471" s="11" t="s">
        <v>21</v>
      </c>
      <c r="P471" s="12" t="s">
        <v>14</v>
      </c>
      <c r="Q471" s="28"/>
      <c r="R471" s="28"/>
      <c r="S471" s="28"/>
      <c r="T471" s="22">
        <f>SUM(T462:T465)</f>
        <v>2.3159999999999998</v>
      </c>
      <c r="U471" s="15">
        <v>37.42</v>
      </c>
      <c r="V471" s="10">
        <f t="shared" si="293"/>
        <v>86.664720000000003</v>
      </c>
      <c r="W471" s="5"/>
      <c r="X471" s="5">
        <f>SUM(T471)*V455</f>
        <v>23.159999999999997</v>
      </c>
      <c r="Y471" s="5"/>
      <c r="Z471" s="5"/>
      <c r="AB471" s="11" t="s">
        <v>21</v>
      </c>
      <c r="AC471" s="12" t="s">
        <v>14</v>
      </c>
      <c r="AD471" s="28"/>
      <c r="AE471" s="28"/>
      <c r="AF471" s="28"/>
      <c r="AG471" s="22">
        <f>SUM(AG462:AG465)</f>
        <v>2.3159999999999998</v>
      </c>
      <c r="AH471" s="15">
        <v>37.42</v>
      </c>
      <c r="AI471" s="10">
        <f t="shared" si="294"/>
        <v>86.664720000000003</v>
      </c>
      <c r="AJ471" s="5"/>
      <c r="AK471" s="5">
        <f>SUM(AG471)*AI455</f>
        <v>23.159999999999997</v>
      </c>
      <c r="AL471" s="5"/>
      <c r="AM471" s="5"/>
      <c r="AO471" s="11" t="s">
        <v>21</v>
      </c>
      <c r="AP471" s="12" t="s">
        <v>14</v>
      </c>
      <c r="AQ471" s="28"/>
      <c r="AR471" s="28"/>
      <c r="AS471" s="28"/>
      <c r="AT471" s="22">
        <f>SUM(AT462:AT465)</f>
        <v>2.3159999999999998</v>
      </c>
      <c r="AU471" s="15">
        <v>37.42</v>
      </c>
      <c r="AV471" s="10">
        <f t="shared" si="295"/>
        <v>86.664720000000003</v>
      </c>
      <c r="AW471" s="5"/>
      <c r="AX471" s="5">
        <f>SUM(AT471)*AV455</f>
        <v>23.159999999999997</v>
      </c>
      <c r="AY471" s="5"/>
      <c r="AZ471" s="5"/>
    </row>
    <row r="472" spans="1:52" x14ac:dyDescent="0.25">
      <c r="B472" s="11" t="s">
        <v>21</v>
      </c>
      <c r="C472" s="12" t="s">
        <v>15</v>
      </c>
      <c r="D472" s="28"/>
      <c r="E472" s="28"/>
      <c r="F472" s="28"/>
      <c r="G472" s="22">
        <f>SUM(G466:G468)</f>
        <v>1</v>
      </c>
      <c r="H472" s="15">
        <v>37.42</v>
      </c>
      <c r="I472" s="10">
        <f t="shared" si="292"/>
        <v>37.42</v>
      </c>
      <c r="J472" s="5"/>
      <c r="K472" s="5"/>
      <c r="L472" s="5">
        <f>SUM(G472)*I455</f>
        <v>10</v>
      </c>
      <c r="M472" s="5"/>
      <c r="O472" s="11" t="s">
        <v>21</v>
      </c>
      <c r="P472" s="12" t="s">
        <v>15</v>
      </c>
      <c r="Q472" s="28"/>
      <c r="R472" s="28"/>
      <c r="S472" s="28"/>
      <c r="T472" s="22">
        <f>SUM(T466:T468)</f>
        <v>1</v>
      </c>
      <c r="U472" s="15">
        <v>37.42</v>
      </c>
      <c r="V472" s="10">
        <f t="shared" si="293"/>
        <v>37.42</v>
      </c>
      <c r="W472" s="5"/>
      <c r="X472" s="5"/>
      <c r="Y472" s="5">
        <f>SUM(T472)*V455</f>
        <v>10</v>
      </c>
      <c r="Z472" s="5"/>
      <c r="AB472" s="11" t="s">
        <v>21</v>
      </c>
      <c r="AC472" s="12" t="s">
        <v>15</v>
      </c>
      <c r="AD472" s="28"/>
      <c r="AE472" s="28"/>
      <c r="AF472" s="28"/>
      <c r="AG472" s="22">
        <f>SUM(AG466:AG468)</f>
        <v>1</v>
      </c>
      <c r="AH472" s="15">
        <v>37.42</v>
      </c>
      <c r="AI472" s="10">
        <f t="shared" si="294"/>
        <v>37.42</v>
      </c>
      <c r="AJ472" s="5"/>
      <c r="AK472" s="5"/>
      <c r="AL472" s="5">
        <f>SUM(AG472)*AI455</f>
        <v>10</v>
      </c>
      <c r="AM472" s="5"/>
      <c r="AO472" s="11" t="s">
        <v>21</v>
      </c>
      <c r="AP472" s="12" t="s">
        <v>15</v>
      </c>
      <c r="AQ472" s="28"/>
      <c r="AR472" s="28"/>
      <c r="AS472" s="28"/>
      <c r="AT472" s="22">
        <f>SUM(AT466:AT468)</f>
        <v>1</v>
      </c>
      <c r="AU472" s="15">
        <v>37.42</v>
      </c>
      <c r="AV472" s="10">
        <f t="shared" si="295"/>
        <v>37.42</v>
      </c>
      <c r="AW472" s="5"/>
      <c r="AX472" s="5"/>
      <c r="AY472" s="5">
        <f>SUM(AT472)*AV455</f>
        <v>10</v>
      </c>
      <c r="AZ472" s="5"/>
    </row>
    <row r="473" spans="1:52" x14ac:dyDescent="0.25">
      <c r="B473" s="11" t="s">
        <v>21</v>
      </c>
      <c r="C473" s="12" t="s">
        <v>16</v>
      </c>
      <c r="D473" s="28"/>
      <c r="E473" s="28"/>
      <c r="F473" s="28"/>
      <c r="G473" s="22">
        <f>SUM(G469:G470)</f>
        <v>3</v>
      </c>
      <c r="H473" s="15">
        <v>37.42</v>
      </c>
      <c r="I473" s="10">
        <f t="shared" si="292"/>
        <v>112.26</v>
      </c>
      <c r="J473" s="5"/>
      <c r="K473" s="5"/>
      <c r="L473" s="5"/>
      <c r="M473" s="5">
        <f>SUM(G473)*I455</f>
        <v>30</v>
      </c>
      <c r="O473" s="11" t="s">
        <v>21</v>
      </c>
      <c r="P473" s="12" t="s">
        <v>16</v>
      </c>
      <c r="Q473" s="28"/>
      <c r="R473" s="28"/>
      <c r="S473" s="28"/>
      <c r="T473" s="22">
        <f>SUM(T469:T470)</f>
        <v>3</v>
      </c>
      <c r="U473" s="15">
        <v>37.42</v>
      </c>
      <c r="V473" s="10">
        <f t="shared" si="293"/>
        <v>112.26</v>
      </c>
      <c r="W473" s="5"/>
      <c r="X473" s="5"/>
      <c r="Y473" s="5"/>
      <c r="Z473" s="5">
        <f>SUM(T473)*V455</f>
        <v>30</v>
      </c>
      <c r="AB473" s="11" t="s">
        <v>21</v>
      </c>
      <c r="AC473" s="12" t="s">
        <v>16</v>
      </c>
      <c r="AD473" s="28"/>
      <c r="AE473" s="28"/>
      <c r="AF473" s="28"/>
      <c r="AG473" s="22">
        <f>SUM(AG469:AG470)</f>
        <v>3.3</v>
      </c>
      <c r="AH473" s="15">
        <v>37.42</v>
      </c>
      <c r="AI473" s="10">
        <f t="shared" si="294"/>
        <v>123.486</v>
      </c>
      <c r="AJ473" s="5"/>
      <c r="AK473" s="5"/>
      <c r="AL473" s="5"/>
      <c r="AM473" s="5">
        <f>SUM(AG473)*AI455</f>
        <v>33</v>
      </c>
      <c r="AO473" s="11" t="s">
        <v>21</v>
      </c>
      <c r="AP473" s="12" t="s">
        <v>16</v>
      </c>
      <c r="AQ473" s="28"/>
      <c r="AR473" s="28"/>
      <c r="AS473" s="28"/>
      <c r="AT473" s="22">
        <f>SUM(AT469:AT470)</f>
        <v>3.4285714285714284</v>
      </c>
      <c r="AU473" s="15">
        <v>37.42</v>
      </c>
      <c r="AV473" s="10">
        <f t="shared" si="295"/>
        <v>128.29714285714286</v>
      </c>
      <c r="AW473" s="5"/>
      <c r="AX473" s="5"/>
      <c r="AY473" s="5"/>
      <c r="AZ473" s="5">
        <f>SUM(AT473)*AV455</f>
        <v>34.285714285714285</v>
      </c>
    </row>
    <row r="474" spans="1:52" x14ac:dyDescent="0.25">
      <c r="B474" s="11" t="s">
        <v>13</v>
      </c>
      <c r="C474" s="12" t="s">
        <v>17</v>
      </c>
      <c r="D474" s="28"/>
      <c r="E474" s="28"/>
      <c r="F474" s="28"/>
      <c r="G474" s="34">
        <v>0.25</v>
      </c>
      <c r="H474" s="15">
        <v>37.42</v>
      </c>
      <c r="I474" s="10">
        <f t="shared" si="292"/>
        <v>9.3550000000000004</v>
      </c>
      <c r="J474" s="5"/>
      <c r="K474" s="5"/>
      <c r="L474" s="5">
        <f>SUM(G474)*I455</f>
        <v>2.5</v>
      </c>
      <c r="M474" s="5"/>
      <c r="O474" s="11" t="s">
        <v>13</v>
      </c>
      <c r="P474" s="12" t="s">
        <v>17</v>
      </c>
      <c r="Q474" s="28"/>
      <c r="R474" s="28"/>
      <c r="S474" s="28"/>
      <c r="T474" s="34">
        <v>0.25</v>
      </c>
      <c r="U474" s="15">
        <v>37.42</v>
      </c>
      <c r="V474" s="10">
        <f t="shared" si="293"/>
        <v>9.3550000000000004</v>
      </c>
      <c r="W474" s="5"/>
      <c r="X474" s="5"/>
      <c r="Y474" s="5">
        <f>SUM(T474)*V455</f>
        <v>2.5</v>
      </c>
      <c r="Z474" s="5"/>
      <c r="AB474" s="11" t="s">
        <v>13</v>
      </c>
      <c r="AC474" s="12" t="s">
        <v>17</v>
      </c>
      <c r="AD474" s="28"/>
      <c r="AE474" s="28"/>
      <c r="AF474" s="28"/>
      <c r="AG474" s="34">
        <v>0.25</v>
      </c>
      <c r="AH474" s="15">
        <v>37.42</v>
      </c>
      <c r="AI474" s="10">
        <f t="shared" si="294"/>
        <v>9.3550000000000004</v>
      </c>
      <c r="AJ474" s="5"/>
      <c r="AK474" s="5"/>
      <c r="AL474" s="5">
        <f>SUM(AG474)*AI455</f>
        <v>2.5</v>
      </c>
      <c r="AM474" s="5"/>
      <c r="AO474" s="11" t="s">
        <v>13</v>
      </c>
      <c r="AP474" s="12" t="s">
        <v>17</v>
      </c>
      <c r="AQ474" s="28"/>
      <c r="AR474" s="28"/>
      <c r="AS474" s="28"/>
      <c r="AT474" s="34">
        <v>0.25</v>
      </c>
      <c r="AU474" s="15">
        <v>37.42</v>
      </c>
      <c r="AV474" s="10">
        <f t="shared" si="295"/>
        <v>9.3550000000000004</v>
      </c>
      <c r="AW474" s="5"/>
      <c r="AX474" s="5"/>
      <c r="AY474" s="5">
        <f>SUM(AT474)*AV455</f>
        <v>2.5</v>
      </c>
      <c r="AZ474" s="5"/>
    </row>
    <row r="475" spans="1:52" x14ac:dyDescent="0.25">
      <c r="B475" s="11" t="s">
        <v>12</v>
      </c>
      <c r="C475" s="12"/>
      <c r="D475" s="28"/>
      <c r="E475" s="28"/>
      <c r="F475" s="28"/>
      <c r="G475" s="10"/>
      <c r="H475" s="15">
        <v>37.42</v>
      </c>
      <c r="I475" s="10">
        <f t="shared" si="292"/>
        <v>0</v>
      </c>
      <c r="J475" s="5"/>
      <c r="K475" s="5"/>
      <c r="L475" s="5"/>
      <c r="M475" s="5"/>
      <c r="O475" s="11" t="s">
        <v>12</v>
      </c>
      <c r="P475" s="12"/>
      <c r="Q475" s="28"/>
      <c r="R475" s="28"/>
      <c r="S475" s="28"/>
      <c r="T475" s="10"/>
      <c r="U475" s="15">
        <v>37.42</v>
      </c>
      <c r="V475" s="10">
        <f t="shared" si="293"/>
        <v>0</v>
      </c>
      <c r="W475" s="5"/>
      <c r="X475" s="5"/>
      <c r="Y475" s="5"/>
      <c r="Z475" s="5"/>
      <c r="AB475" s="11" t="s">
        <v>12</v>
      </c>
      <c r="AC475" s="12"/>
      <c r="AD475" s="28"/>
      <c r="AE475" s="28"/>
      <c r="AF475" s="28"/>
      <c r="AG475" s="10"/>
      <c r="AH475" s="15">
        <v>37.42</v>
      </c>
      <c r="AI475" s="10">
        <f t="shared" si="294"/>
        <v>0</v>
      </c>
      <c r="AJ475" s="5"/>
      <c r="AK475" s="5"/>
      <c r="AL475" s="5"/>
      <c r="AM475" s="5"/>
      <c r="AO475" s="11" t="s">
        <v>12</v>
      </c>
      <c r="AP475" s="12"/>
      <c r="AQ475" s="28"/>
      <c r="AR475" s="28"/>
      <c r="AS475" s="28"/>
      <c r="AT475" s="10"/>
      <c r="AU475" s="15">
        <v>37.42</v>
      </c>
      <c r="AV475" s="10">
        <f t="shared" si="295"/>
        <v>0</v>
      </c>
      <c r="AW475" s="5"/>
      <c r="AX475" s="5"/>
      <c r="AY475" s="5"/>
      <c r="AZ475" s="5"/>
    </row>
    <row r="476" spans="1:52" x14ac:dyDescent="0.25">
      <c r="B476" s="11" t="s">
        <v>11</v>
      </c>
      <c r="C476" s="12"/>
      <c r="D476" s="28"/>
      <c r="E476" s="28"/>
      <c r="F476" s="28"/>
      <c r="G476" s="10">
        <v>1</v>
      </c>
      <c r="H476" s="15">
        <f>SUM(I457:I475)*0.01</f>
        <v>6.2045912000000012</v>
      </c>
      <c r="I476" s="10">
        <f>SUM(G476*H476)</f>
        <v>6.2045912000000012</v>
      </c>
      <c r="J476" s="5"/>
      <c r="K476" s="5"/>
      <c r="L476" s="5"/>
      <c r="M476" s="5"/>
      <c r="O476" s="11" t="s">
        <v>11</v>
      </c>
      <c r="P476" s="12"/>
      <c r="Q476" s="28"/>
      <c r="R476" s="28"/>
      <c r="S476" s="28"/>
      <c r="T476" s="10">
        <v>1</v>
      </c>
      <c r="U476" s="15">
        <f>SUM(V457:V475)*0.01</f>
        <v>5.3852644400000012</v>
      </c>
      <c r="V476" s="10">
        <f>SUM(T476*U476)</f>
        <v>5.3852644400000012</v>
      </c>
      <c r="W476" s="5"/>
      <c r="X476" s="5"/>
      <c r="Y476" s="5"/>
      <c r="Z476" s="5"/>
      <c r="AB476" s="11" t="s">
        <v>11</v>
      </c>
      <c r="AC476" s="12"/>
      <c r="AD476" s="28"/>
      <c r="AE476" s="28"/>
      <c r="AF476" s="28"/>
      <c r="AG476" s="10">
        <v>1</v>
      </c>
      <c r="AH476" s="15">
        <f>SUM(AI457:AI475)*0.01</f>
        <v>5.5961932400000016</v>
      </c>
      <c r="AI476" s="10">
        <f>SUM(AG476*AH476)</f>
        <v>5.5961932400000016</v>
      </c>
      <c r="AJ476" s="5"/>
      <c r="AK476" s="5"/>
      <c r="AL476" s="5"/>
      <c r="AM476" s="5"/>
      <c r="AO476" s="11" t="s">
        <v>11</v>
      </c>
      <c r="AP476" s="12"/>
      <c r="AQ476" s="28"/>
      <c r="AR476" s="28"/>
      <c r="AS476" s="28"/>
      <c r="AT476" s="10">
        <v>1</v>
      </c>
      <c r="AU476" s="15">
        <f>SUM(AV457:AV475)*0.01</f>
        <v>4.9412436735714289</v>
      </c>
      <c r="AV476" s="10">
        <f>SUM(AT476*AU476)</f>
        <v>4.9412436735714289</v>
      </c>
      <c r="AW476" s="5"/>
      <c r="AX476" s="5"/>
      <c r="AY476" s="5"/>
      <c r="AZ476" s="5"/>
    </row>
    <row r="477" spans="1:52" s="2" customFormat="1" x14ac:dyDescent="0.25">
      <c r="B477" s="8" t="s">
        <v>10</v>
      </c>
      <c r="D477" s="27"/>
      <c r="E477" s="27"/>
      <c r="F477" s="27"/>
      <c r="G477" s="6">
        <f>SUM(G471:G474)</f>
        <v>6.5659999999999998</v>
      </c>
      <c r="H477" s="14"/>
      <c r="I477" s="6">
        <f>SUM(I457:I476)</f>
        <v>626.66371120000008</v>
      </c>
      <c r="J477" s="6">
        <f>SUM(I477)*I455</f>
        <v>6266.6371120000003</v>
      </c>
      <c r="K477" s="6">
        <f>SUM(K471:K476)</f>
        <v>23.159999999999997</v>
      </c>
      <c r="L477" s="6">
        <f>SUM(L471:L476)</f>
        <v>12.5</v>
      </c>
      <c r="M477" s="6">
        <f>SUM(M471:M476)</f>
        <v>30</v>
      </c>
      <c r="O477" s="8" t="s">
        <v>10</v>
      </c>
      <c r="Q477" s="27"/>
      <c r="R477" s="27"/>
      <c r="S477" s="27"/>
      <c r="T477" s="6">
        <f>SUM(T471:T474)</f>
        <v>6.5659999999999998</v>
      </c>
      <c r="U477" s="14"/>
      <c r="V477" s="6">
        <f>SUM(V457:V476)</f>
        <v>543.9117084400001</v>
      </c>
      <c r="W477" s="6">
        <f>SUM(V477)*V455</f>
        <v>5439.1170844000007</v>
      </c>
      <c r="X477" s="6"/>
      <c r="Y477" s="6"/>
      <c r="Z477" s="6"/>
      <c r="AB477" s="8" t="s">
        <v>10</v>
      </c>
      <c r="AD477" s="27"/>
      <c r="AE477" s="27"/>
      <c r="AF477" s="27"/>
      <c r="AG477" s="6">
        <f>SUM(AG471:AG474)</f>
        <v>6.8659999999999997</v>
      </c>
      <c r="AH477" s="14"/>
      <c r="AI477" s="6">
        <f>SUM(AI457:AI476)</f>
        <v>565.21551724000017</v>
      </c>
      <c r="AJ477" s="6">
        <f>SUM(AI477)*AI455</f>
        <v>5652.1551724000019</v>
      </c>
      <c r="AK477" s="6"/>
      <c r="AL477" s="6"/>
      <c r="AM477" s="6"/>
      <c r="AO477" s="8" t="s">
        <v>10</v>
      </c>
      <c r="AQ477" s="27"/>
      <c r="AR477" s="27"/>
      <c r="AS477" s="27"/>
      <c r="AT477" s="6">
        <f>SUM(AT471:AT474)</f>
        <v>6.9945714285714278</v>
      </c>
      <c r="AU477" s="14"/>
      <c r="AV477" s="6">
        <f>SUM(AV457:AV476)</f>
        <v>499.06561103071431</v>
      </c>
      <c r="AW477" s="6">
        <f>SUM(AV477)*AV455</f>
        <v>4990.6561103071435</v>
      </c>
      <c r="AX477" s="6"/>
      <c r="AY477" s="6"/>
      <c r="AZ477" s="6"/>
    </row>
    <row r="478" spans="1:52" ht="15.6" x14ac:dyDescent="0.3">
      <c r="A478" s="3" t="s">
        <v>9</v>
      </c>
      <c r="B478" s="86" t="s">
        <v>579</v>
      </c>
      <c r="C478" s="12" t="s">
        <v>598</v>
      </c>
      <c r="D478" s="26">
        <v>1.2330000000000001</v>
      </c>
      <c r="E478" s="26">
        <v>2.7</v>
      </c>
      <c r="F478" s="68">
        <v>0.161</v>
      </c>
      <c r="G478" s="5"/>
      <c r="H478" s="13" t="s">
        <v>22</v>
      </c>
      <c r="I478" s="24">
        <v>15</v>
      </c>
      <c r="J478" s="5"/>
      <c r="K478" s="5"/>
      <c r="L478" s="5"/>
      <c r="M478" s="5"/>
      <c r="N478" s="3" t="s">
        <v>9</v>
      </c>
      <c r="O478" s="86" t="s">
        <v>579</v>
      </c>
      <c r="P478" s="12" t="s">
        <v>598</v>
      </c>
      <c r="Q478" s="26">
        <v>1.2330000000000001</v>
      </c>
      <c r="R478" s="26">
        <v>2.7</v>
      </c>
      <c r="S478" s="68">
        <v>0.161</v>
      </c>
      <c r="T478" s="5"/>
      <c r="U478" s="13" t="s">
        <v>22</v>
      </c>
      <c r="V478" s="24">
        <v>15</v>
      </c>
      <c r="W478" s="5"/>
      <c r="X478" s="5"/>
      <c r="Y478" s="5"/>
      <c r="Z478" s="5"/>
      <c r="AA478" s="3" t="s">
        <v>9</v>
      </c>
      <c r="AB478" s="86" t="s">
        <v>579</v>
      </c>
      <c r="AC478" s="12" t="s">
        <v>598</v>
      </c>
      <c r="AD478" s="26">
        <v>1.2330000000000001</v>
      </c>
      <c r="AE478" s="26">
        <v>2.7</v>
      </c>
      <c r="AF478" s="68">
        <v>0.161</v>
      </c>
      <c r="AG478" s="5"/>
      <c r="AH478" s="13" t="s">
        <v>22</v>
      </c>
      <c r="AI478" s="24">
        <v>15</v>
      </c>
      <c r="AJ478" s="5"/>
      <c r="AK478" s="5"/>
      <c r="AL478" s="5"/>
      <c r="AM478" s="5"/>
      <c r="AN478" s="3" t="s">
        <v>9</v>
      </c>
      <c r="AO478" s="86" t="s">
        <v>579</v>
      </c>
      <c r="AP478" s="12" t="s">
        <v>598</v>
      </c>
      <c r="AQ478" s="26">
        <v>1.2330000000000001</v>
      </c>
      <c r="AR478" s="26">
        <v>2.7</v>
      </c>
      <c r="AS478" s="68">
        <v>0.161</v>
      </c>
      <c r="AT478" s="5"/>
      <c r="AU478" s="13" t="s">
        <v>22</v>
      </c>
      <c r="AV478" s="24">
        <v>15</v>
      </c>
      <c r="AW478" s="5"/>
      <c r="AX478" s="5"/>
      <c r="AY478" s="5"/>
      <c r="AZ478" s="5"/>
    </row>
    <row r="479" spans="1:52" s="2" customFormat="1" x14ac:dyDescent="0.25">
      <c r="A479" s="66"/>
      <c r="B479" s="8" t="s">
        <v>3</v>
      </c>
      <c r="C479" s="2" t="s">
        <v>4</v>
      </c>
      <c r="D479" s="27" t="s">
        <v>5</v>
      </c>
      <c r="E479" s="27" t="s">
        <v>5</v>
      </c>
      <c r="F479" s="27" t="s">
        <v>23</v>
      </c>
      <c r="G479" s="6" t="s">
        <v>6</v>
      </c>
      <c r="H479" s="14" t="s">
        <v>7</v>
      </c>
      <c r="I479" s="6" t="s">
        <v>8</v>
      </c>
      <c r="J479" s="6"/>
      <c r="K479" s="6" t="s">
        <v>18</v>
      </c>
      <c r="L479" s="6" t="s">
        <v>19</v>
      </c>
      <c r="M479" s="6" t="s">
        <v>20</v>
      </c>
      <c r="N479" s="66"/>
      <c r="O479" s="8" t="s">
        <v>3</v>
      </c>
      <c r="P479" s="2" t="s">
        <v>4</v>
      </c>
      <c r="Q479" s="27" t="s">
        <v>5</v>
      </c>
      <c r="R479" s="27" t="s">
        <v>5</v>
      </c>
      <c r="S479" s="27" t="s">
        <v>23</v>
      </c>
      <c r="T479" s="6" t="s">
        <v>6</v>
      </c>
      <c r="U479" s="14" t="s">
        <v>7</v>
      </c>
      <c r="V479" s="6" t="s">
        <v>8</v>
      </c>
      <c r="W479" s="6"/>
      <c r="X479" s="6" t="s">
        <v>18</v>
      </c>
      <c r="Y479" s="6" t="s">
        <v>19</v>
      </c>
      <c r="Z479" s="6" t="s">
        <v>20</v>
      </c>
      <c r="AA479" s="66"/>
      <c r="AB479" s="8" t="s">
        <v>3</v>
      </c>
      <c r="AC479" s="2" t="s">
        <v>4</v>
      </c>
      <c r="AD479" s="27" t="s">
        <v>5</v>
      </c>
      <c r="AE479" s="27" t="s">
        <v>5</v>
      </c>
      <c r="AF479" s="27" t="s">
        <v>23</v>
      </c>
      <c r="AG479" s="6" t="s">
        <v>6</v>
      </c>
      <c r="AH479" s="14" t="s">
        <v>7</v>
      </c>
      <c r="AI479" s="6" t="s">
        <v>8</v>
      </c>
      <c r="AJ479" s="6"/>
      <c r="AK479" s="6" t="s">
        <v>18</v>
      </c>
      <c r="AL479" s="6" t="s">
        <v>19</v>
      </c>
      <c r="AM479" s="6" t="s">
        <v>20</v>
      </c>
      <c r="AN479" s="66"/>
      <c r="AO479" s="8" t="s">
        <v>3</v>
      </c>
      <c r="AP479" s="2" t="s">
        <v>4</v>
      </c>
      <c r="AQ479" s="27" t="s">
        <v>5</v>
      </c>
      <c r="AR479" s="27" t="s">
        <v>5</v>
      </c>
      <c r="AS479" s="27" t="s">
        <v>23</v>
      </c>
      <c r="AT479" s="6" t="s">
        <v>6</v>
      </c>
      <c r="AU479" s="14" t="s">
        <v>7</v>
      </c>
      <c r="AV479" s="6" t="s">
        <v>8</v>
      </c>
      <c r="AW479" s="6"/>
      <c r="AX479" s="6" t="s">
        <v>18</v>
      </c>
      <c r="AY479" s="6" t="s">
        <v>19</v>
      </c>
      <c r="AZ479" s="6" t="s">
        <v>20</v>
      </c>
    </row>
    <row r="480" spans="1:52" x14ac:dyDescent="0.25">
      <c r="A480" s="30" t="s">
        <v>24</v>
      </c>
      <c r="B480" s="11" t="s">
        <v>63</v>
      </c>
      <c r="C480" s="12" t="s">
        <v>246</v>
      </c>
      <c r="D480" s="28">
        <v>0.17499999999999999</v>
      </c>
      <c r="E480" s="28">
        <v>0.05</v>
      </c>
      <c r="F480" s="28">
        <f t="shared" ref="F480:F481" si="296">SUM(D480*E480)</f>
        <v>8.7499999999999991E-3</v>
      </c>
      <c r="G480" s="10">
        <f>SUM(D478+E478+E478+0.4)</f>
        <v>7.0330000000000013</v>
      </c>
      <c r="H480" s="15">
        <v>5398</v>
      </c>
      <c r="I480" s="10">
        <f t="shared" ref="I480:I482" si="297">SUM(F480*G480)*H480</f>
        <v>332.1861725</v>
      </c>
      <c r="J480" s="5"/>
      <c r="K480" s="5"/>
      <c r="L480" s="5"/>
      <c r="M480" s="5"/>
      <c r="N480" s="30" t="s">
        <v>24</v>
      </c>
      <c r="O480" s="11" t="s">
        <v>63</v>
      </c>
      <c r="P480" s="12" t="s">
        <v>246</v>
      </c>
      <c r="Q480" s="28">
        <v>0.17499999999999999</v>
      </c>
      <c r="R480" s="235">
        <v>3.7999999999999999E-2</v>
      </c>
      <c r="S480" s="28">
        <f t="shared" ref="S480" si="298">SUM(Q480*R480)</f>
        <v>6.6499999999999997E-3</v>
      </c>
      <c r="T480" s="10">
        <f>SUM(Q478+R478+R478+0.4)</f>
        <v>7.0330000000000013</v>
      </c>
      <c r="U480" s="236">
        <v>5306</v>
      </c>
      <c r="V480" s="10">
        <f t="shared" ref="V480:V482" si="299">SUM(S480*T480)*U480</f>
        <v>248.15870170000002</v>
      </c>
      <c r="W480" s="5"/>
      <c r="X480" s="5"/>
      <c r="Y480" s="5"/>
      <c r="Z480" s="5"/>
      <c r="AA480" s="30" t="s">
        <v>24</v>
      </c>
      <c r="AB480" s="11" t="s">
        <v>63</v>
      </c>
      <c r="AC480" s="12" t="s">
        <v>246</v>
      </c>
      <c r="AD480" s="28">
        <v>0.17499999999999999</v>
      </c>
      <c r="AE480" s="235">
        <v>3.7999999999999999E-2</v>
      </c>
      <c r="AF480" s="28">
        <f t="shared" ref="AF480:AF481" si="300">SUM(AD480*AE480)</f>
        <v>6.6499999999999997E-3</v>
      </c>
      <c r="AG480" s="10">
        <f>SUM(AD478+AE478+AE478+0.4)</f>
        <v>7.0330000000000013</v>
      </c>
      <c r="AH480" s="236">
        <v>5306</v>
      </c>
      <c r="AI480" s="10">
        <f t="shared" ref="AI480:AI482" si="301">SUM(AF480*AG480)*AH480</f>
        <v>248.15870170000002</v>
      </c>
      <c r="AJ480" s="5"/>
      <c r="AK480" s="5"/>
      <c r="AL480" s="5"/>
      <c r="AM480" s="5"/>
      <c r="AN480" s="30" t="s">
        <v>24</v>
      </c>
      <c r="AO480" s="11" t="s">
        <v>63</v>
      </c>
      <c r="AP480" s="234" t="s">
        <v>1648</v>
      </c>
      <c r="AQ480" s="28">
        <v>0.17499999999999999</v>
      </c>
      <c r="AR480" s="28">
        <v>3.7999999999999999E-2</v>
      </c>
      <c r="AS480" s="28">
        <f t="shared" ref="AS480:AS481" si="302">SUM(AQ480*AR480)</f>
        <v>6.6499999999999997E-3</v>
      </c>
      <c r="AT480" s="10">
        <f>SUM(AQ478+AR478+AR478+0.4)</f>
        <v>7.0330000000000013</v>
      </c>
      <c r="AU480" s="236">
        <v>3828</v>
      </c>
      <c r="AV480" s="10">
        <f t="shared" ref="AV480:AV482" si="303">SUM(AS480*AT480)*AU480</f>
        <v>179.03345460000003</v>
      </c>
      <c r="AW480" s="5"/>
      <c r="AX480" s="5"/>
      <c r="AY480" s="5"/>
      <c r="AZ480" s="5"/>
    </row>
    <row r="481" spans="1:52" x14ac:dyDescent="0.25">
      <c r="A481" s="30" t="s">
        <v>24</v>
      </c>
      <c r="B481" s="11" t="s">
        <v>245</v>
      </c>
      <c r="C481" s="12" t="s">
        <v>246</v>
      </c>
      <c r="D481" s="28">
        <v>0.05</v>
      </c>
      <c r="E481" s="28">
        <v>2.5000000000000001E-2</v>
      </c>
      <c r="F481" s="28">
        <f t="shared" si="296"/>
        <v>1.2500000000000002E-3</v>
      </c>
      <c r="G481" s="10">
        <f>SUM(G480)</f>
        <v>7.0330000000000013</v>
      </c>
      <c r="H481" s="15">
        <v>4566</v>
      </c>
      <c r="I481" s="10">
        <f t="shared" si="297"/>
        <v>40.140847500000021</v>
      </c>
      <c r="J481" s="5"/>
      <c r="K481" s="5"/>
      <c r="L481" s="5"/>
      <c r="M481" s="5"/>
      <c r="N481" s="30" t="s">
        <v>24</v>
      </c>
      <c r="O481" s="11" t="s">
        <v>245</v>
      </c>
      <c r="P481" s="12" t="s">
        <v>246</v>
      </c>
      <c r="Q481" s="28">
        <v>0.05</v>
      </c>
      <c r="R481" s="28">
        <v>2.5000000000000001E-2</v>
      </c>
      <c r="S481" s="28">
        <f t="shared" ref="S481" si="304">SUM(Q481*R481)</f>
        <v>1.2500000000000002E-3</v>
      </c>
      <c r="T481" s="10">
        <f>SUM(T480)</f>
        <v>7.0330000000000013</v>
      </c>
      <c r="U481" s="15">
        <v>4566</v>
      </c>
      <c r="V481" s="10">
        <f t="shared" si="299"/>
        <v>40.140847500000021</v>
      </c>
      <c r="W481" s="5"/>
      <c r="X481" s="5"/>
      <c r="Y481" s="5"/>
      <c r="Z481" s="5"/>
      <c r="AA481" s="30" t="s">
        <v>24</v>
      </c>
      <c r="AB481" s="11" t="s">
        <v>245</v>
      </c>
      <c r="AC481" s="12" t="s">
        <v>246</v>
      </c>
      <c r="AD481" s="28">
        <v>0.05</v>
      </c>
      <c r="AE481" s="28">
        <v>2.5000000000000001E-2</v>
      </c>
      <c r="AF481" s="28">
        <f t="shared" si="300"/>
        <v>1.2500000000000002E-3</v>
      </c>
      <c r="AG481" s="10">
        <f>SUM(AG480)</f>
        <v>7.0330000000000013</v>
      </c>
      <c r="AH481" s="15">
        <v>4566</v>
      </c>
      <c r="AI481" s="10">
        <f t="shared" si="301"/>
        <v>40.140847500000021</v>
      </c>
      <c r="AJ481" s="5"/>
      <c r="AK481" s="5"/>
      <c r="AL481" s="5"/>
      <c r="AM481" s="5"/>
      <c r="AN481" s="30" t="s">
        <v>24</v>
      </c>
      <c r="AO481" s="11" t="s">
        <v>245</v>
      </c>
      <c r="AP481" s="234" t="s">
        <v>1648</v>
      </c>
      <c r="AQ481" s="28">
        <v>0.05</v>
      </c>
      <c r="AR481" s="28">
        <v>2.5000000000000001E-2</v>
      </c>
      <c r="AS481" s="28">
        <f t="shared" si="302"/>
        <v>1.2500000000000002E-3</v>
      </c>
      <c r="AT481" s="10">
        <f>SUM(AT480)</f>
        <v>7.0330000000000013</v>
      </c>
      <c r="AU481" s="236">
        <v>3709</v>
      </c>
      <c r="AV481" s="10">
        <f t="shared" si="303"/>
        <v>32.606746250000015</v>
      </c>
      <c r="AW481" s="5"/>
      <c r="AX481" s="5"/>
      <c r="AY481" s="5"/>
      <c r="AZ481" s="5"/>
    </row>
    <row r="482" spans="1:52" x14ac:dyDescent="0.25">
      <c r="A482" s="30" t="s">
        <v>24</v>
      </c>
      <c r="B482" s="11"/>
      <c r="C482" s="12"/>
      <c r="D482" s="28"/>
      <c r="E482" s="28"/>
      <c r="F482" s="28"/>
      <c r="G482" s="10"/>
      <c r="H482" s="15"/>
      <c r="I482" s="10">
        <f t="shared" si="297"/>
        <v>0</v>
      </c>
      <c r="J482" s="5"/>
      <c r="K482" s="5"/>
      <c r="L482" s="5"/>
      <c r="M482" s="5"/>
      <c r="N482" s="30" t="s">
        <v>24</v>
      </c>
      <c r="O482" s="11"/>
      <c r="P482" s="12"/>
      <c r="Q482" s="28"/>
      <c r="R482" s="28"/>
      <c r="S482" s="28"/>
      <c r="T482" s="10"/>
      <c r="U482" s="15"/>
      <c r="V482" s="10">
        <f t="shared" si="299"/>
        <v>0</v>
      </c>
      <c r="W482" s="5"/>
      <c r="X482" s="5"/>
      <c r="Y482" s="5"/>
      <c r="Z482" s="5"/>
      <c r="AA482" s="30" t="s">
        <v>24</v>
      </c>
      <c r="AB482" s="11"/>
      <c r="AC482" s="12"/>
      <c r="AD482" s="28"/>
      <c r="AE482" s="28"/>
      <c r="AF482" s="28"/>
      <c r="AG482" s="10"/>
      <c r="AH482" s="15"/>
      <c r="AI482" s="10">
        <f t="shared" si="301"/>
        <v>0</v>
      </c>
      <c r="AJ482" s="5"/>
      <c r="AK482" s="5"/>
      <c r="AL482" s="5"/>
      <c r="AM482" s="5"/>
      <c r="AN482" s="30" t="s">
        <v>24</v>
      </c>
      <c r="AO482" s="11"/>
      <c r="AP482" s="12"/>
      <c r="AQ482" s="28"/>
      <c r="AR482" s="28"/>
      <c r="AS482" s="28"/>
      <c r="AT482" s="10"/>
      <c r="AU482" s="15"/>
      <c r="AV482" s="10">
        <f t="shared" si="303"/>
        <v>0</v>
      </c>
      <c r="AW482" s="5"/>
      <c r="AX482" s="5"/>
      <c r="AY482" s="5"/>
      <c r="AZ482" s="5"/>
    </row>
    <row r="483" spans="1:52" x14ac:dyDescent="0.25">
      <c r="A483" s="95"/>
      <c r="B483" s="11" t="s">
        <v>862</v>
      </c>
      <c r="C483" s="12"/>
      <c r="D483" s="28"/>
      <c r="E483" s="28"/>
      <c r="F483" s="28"/>
      <c r="G483" s="10">
        <v>3</v>
      </c>
      <c r="H483" s="15">
        <v>2.5</v>
      </c>
      <c r="I483" s="10">
        <f t="shared" ref="I483" si="305">SUM(G483*H483)</f>
        <v>7.5</v>
      </c>
      <c r="J483" s="5"/>
      <c r="K483" s="5"/>
      <c r="L483" s="5"/>
      <c r="M483" s="5"/>
      <c r="N483" s="95"/>
      <c r="O483" s="11" t="s">
        <v>862</v>
      </c>
      <c r="P483" s="12"/>
      <c r="Q483" s="28"/>
      <c r="R483" s="28"/>
      <c r="S483" s="28"/>
      <c r="T483" s="10">
        <v>3</v>
      </c>
      <c r="U483" s="15">
        <v>2.5</v>
      </c>
      <c r="V483" s="10">
        <f t="shared" ref="V483" si="306">SUM(T483*U483)</f>
        <v>7.5</v>
      </c>
      <c r="W483" s="5"/>
      <c r="X483" s="5"/>
      <c r="Y483" s="5"/>
      <c r="Z483" s="5"/>
      <c r="AA483" s="95"/>
      <c r="AB483" s="11" t="s">
        <v>862</v>
      </c>
      <c r="AC483" s="12"/>
      <c r="AD483" s="28"/>
      <c r="AE483" s="28"/>
      <c r="AF483" s="28"/>
      <c r="AG483" s="10">
        <v>3</v>
      </c>
      <c r="AH483" s="15">
        <v>2.5</v>
      </c>
      <c r="AI483" s="10">
        <f t="shared" ref="AI483" si="307">SUM(AG483*AH483)</f>
        <v>7.5</v>
      </c>
      <c r="AJ483" s="5"/>
      <c r="AK483" s="5"/>
      <c r="AL483" s="5"/>
      <c r="AM483" s="5"/>
      <c r="AN483" s="95"/>
      <c r="AO483" s="11" t="s">
        <v>862</v>
      </c>
      <c r="AP483" s="12"/>
      <c r="AQ483" s="28"/>
      <c r="AR483" s="28"/>
      <c r="AS483" s="28"/>
      <c r="AT483" s="10">
        <v>3</v>
      </c>
      <c r="AU483" s="15">
        <v>2.5</v>
      </c>
      <c r="AV483" s="10">
        <f t="shared" ref="AV483" si="308">SUM(AT483*AU483)</f>
        <v>7.5</v>
      </c>
      <c r="AW483" s="5"/>
      <c r="AX483" s="5"/>
      <c r="AY483" s="5"/>
      <c r="AZ483" s="5"/>
    </row>
    <row r="484" spans="1:52" x14ac:dyDescent="0.25">
      <c r="B484" s="11" t="s">
        <v>27</v>
      </c>
      <c r="C484" s="12"/>
      <c r="D484" s="28"/>
      <c r="E484" s="28"/>
      <c r="F484" s="28"/>
      <c r="G484" s="10">
        <f>SUM(G480)+1.3</f>
        <v>8.333000000000002</v>
      </c>
      <c r="H484" s="15">
        <f>SUM(D480+D480+E480+E480+D481+D481+E481+E481)*3</f>
        <v>1.7999999999999998</v>
      </c>
      <c r="I484" s="10">
        <f t="shared" ref="I484:I498" si="309">SUM(G484*H484)</f>
        <v>14.999400000000001</v>
      </c>
      <c r="J484" s="5"/>
      <c r="K484" s="5"/>
      <c r="L484" s="5"/>
      <c r="M484" s="5"/>
      <c r="O484" s="11" t="s">
        <v>27</v>
      </c>
      <c r="P484" s="12"/>
      <c r="Q484" s="28"/>
      <c r="R484" s="28"/>
      <c r="S484" s="28"/>
      <c r="T484" s="10">
        <f>SUM(T480)+1.3</f>
        <v>8.333000000000002</v>
      </c>
      <c r="U484" s="15">
        <f>SUM(Q480+Q480+R480+R480+Q481+Q481+R481+R481)*3</f>
        <v>1.7279999999999998</v>
      </c>
      <c r="V484" s="10">
        <f t="shared" ref="V484:V498" si="310">SUM(T484*U484)</f>
        <v>14.399424000000002</v>
      </c>
      <c r="W484" s="5"/>
      <c r="X484" s="5"/>
      <c r="Y484" s="5"/>
      <c r="Z484" s="5"/>
      <c r="AB484" s="11" t="s">
        <v>27</v>
      </c>
      <c r="AC484" s="334" t="s">
        <v>1621</v>
      </c>
      <c r="AD484" s="335"/>
      <c r="AE484" s="335"/>
      <c r="AF484" s="335"/>
      <c r="AG484" s="171">
        <f>SUM(AG481)</f>
        <v>7.0330000000000013</v>
      </c>
      <c r="AH484" s="171">
        <f>SUM(AD480+AD480+AE480+AE480+AD481+AD481+AE481+AE481)*6</f>
        <v>3.4559999999999995</v>
      </c>
      <c r="AI484" s="10">
        <f t="shared" ref="AI484:AI498" si="311">SUM(AG484*AH484)</f>
        <v>24.306048000000001</v>
      </c>
      <c r="AJ484" s="5"/>
      <c r="AK484" s="5"/>
      <c r="AL484" s="5"/>
      <c r="AM484" s="5"/>
      <c r="AO484" s="11" t="s">
        <v>27</v>
      </c>
      <c r="AP484" s="334" t="s">
        <v>1649</v>
      </c>
      <c r="AQ484" s="335"/>
      <c r="AR484" s="335"/>
      <c r="AS484" s="335"/>
      <c r="AT484" s="171">
        <f>SUM(AT481)</f>
        <v>7.0330000000000013</v>
      </c>
      <c r="AU484" s="171">
        <f>SUM(AQ480+AQ480+AR480+AR480+AQ481+AQ481+AR481+AR481)*7</f>
        <v>4.032</v>
      </c>
      <c r="AV484" s="10">
        <f t="shared" ref="AV484:AV498" si="312">SUM(AT484*AU484)</f>
        <v>28.357056000000004</v>
      </c>
      <c r="AW484" s="5"/>
      <c r="AX484" s="5"/>
      <c r="AY484" s="5"/>
      <c r="AZ484" s="5"/>
    </row>
    <row r="485" spans="1:52" x14ac:dyDescent="0.25">
      <c r="B485" s="11" t="s">
        <v>13</v>
      </c>
      <c r="C485" s="12" t="s">
        <v>14</v>
      </c>
      <c r="D485" s="28" t="s">
        <v>29</v>
      </c>
      <c r="E485" s="28"/>
      <c r="F485" s="28">
        <f>SUM(G480:G482)</f>
        <v>14.066000000000003</v>
      </c>
      <c r="G485" s="34">
        <f>SUM(F485)/15</f>
        <v>0.93773333333333353</v>
      </c>
      <c r="H485" s="23"/>
      <c r="I485" s="10">
        <f t="shared" si="309"/>
        <v>0</v>
      </c>
      <c r="J485" s="5"/>
      <c r="K485" s="5"/>
      <c r="L485" s="5"/>
      <c r="M485" s="5"/>
      <c r="O485" s="11" t="s">
        <v>13</v>
      </c>
      <c r="P485" s="12" t="s">
        <v>14</v>
      </c>
      <c r="Q485" s="28" t="s">
        <v>29</v>
      </c>
      <c r="R485" s="28"/>
      <c r="S485" s="28">
        <f>SUM(T480:T482)</f>
        <v>14.066000000000003</v>
      </c>
      <c r="T485" s="34">
        <f>SUM(S485)/15</f>
        <v>0.93773333333333353</v>
      </c>
      <c r="U485" s="23"/>
      <c r="V485" s="10">
        <f t="shared" si="310"/>
        <v>0</v>
      </c>
      <c r="W485" s="5"/>
      <c r="X485" s="5"/>
      <c r="Y485" s="5"/>
      <c r="Z485" s="5"/>
      <c r="AB485" s="11" t="s">
        <v>13</v>
      </c>
      <c r="AC485" s="12" t="s">
        <v>14</v>
      </c>
      <c r="AD485" s="28" t="s">
        <v>29</v>
      </c>
      <c r="AE485" s="28"/>
      <c r="AF485" s="28">
        <f>SUM(AG480:AG482)</f>
        <v>14.066000000000003</v>
      </c>
      <c r="AG485" s="34">
        <f>SUM(AF485)/15</f>
        <v>0.93773333333333353</v>
      </c>
      <c r="AH485" s="23"/>
      <c r="AI485" s="10">
        <f t="shared" si="311"/>
        <v>0</v>
      </c>
      <c r="AJ485" s="5"/>
      <c r="AK485" s="5"/>
      <c r="AL485" s="5"/>
      <c r="AM485" s="5"/>
      <c r="AO485" s="11" t="s">
        <v>13</v>
      </c>
      <c r="AP485" s="12" t="s">
        <v>14</v>
      </c>
      <c r="AQ485" s="28" t="s">
        <v>29</v>
      </c>
      <c r="AR485" s="28"/>
      <c r="AS485" s="28">
        <f>SUM(AT480:AT482)</f>
        <v>14.066000000000003</v>
      </c>
      <c r="AT485" s="34">
        <f>SUM(AS485)/15</f>
        <v>0.93773333333333353</v>
      </c>
      <c r="AU485" s="23"/>
      <c r="AV485" s="10">
        <f t="shared" si="312"/>
        <v>0</v>
      </c>
      <c r="AW485" s="5"/>
      <c r="AX485" s="5"/>
      <c r="AY485" s="5"/>
      <c r="AZ485" s="5"/>
    </row>
    <row r="486" spans="1:52" x14ac:dyDescent="0.25">
      <c r="B486" s="11" t="s">
        <v>13</v>
      </c>
      <c r="C486" s="12" t="s">
        <v>14</v>
      </c>
      <c r="D486" s="28" t="s">
        <v>60</v>
      </c>
      <c r="E486" s="28"/>
      <c r="F486" s="69">
        <v>2</v>
      </c>
      <c r="G486" s="34">
        <f>SUM(F486)*0.25</f>
        <v>0.5</v>
      </c>
      <c r="H486" s="23"/>
      <c r="I486" s="10">
        <f t="shared" si="309"/>
        <v>0</v>
      </c>
      <c r="J486" s="5"/>
      <c r="K486" s="5"/>
      <c r="L486" s="5"/>
      <c r="M486" s="5"/>
      <c r="O486" s="11" t="s">
        <v>13</v>
      </c>
      <c r="P486" s="12" t="s">
        <v>14</v>
      </c>
      <c r="Q486" s="28" t="s">
        <v>60</v>
      </c>
      <c r="R486" s="28"/>
      <c r="S486" s="69">
        <v>2</v>
      </c>
      <c r="T486" s="34">
        <f>SUM(S486)*0.25</f>
        <v>0.5</v>
      </c>
      <c r="U486" s="23"/>
      <c r="V486" s="10">
        <f t="shared" si="310"/>
        <v>0</v>
      </c>
      <c r="W486" s="5"/>
      <c r="X486" s="5"/>
      <c r="Y486" s="5"/>
      <c r="Z486" s="5"/>
      <c r="AB486" s="11" t="s">
        <v>13</v>
      </c>
      <c r="AC486" s="12" t="s">
        <v>14</v>
      </c>
      <c r="AD486" s="28" t="s">
        <v>60</v>
      </c>
      <c r="AE486" s="28"/>
      <c r="AF486" s="69">
        <v>2</v>
      </c>
      <c r="AG486" s="34">
        <f>SUM(AF486)*0.25</f>
        <v>0.5</v>
      </c>
      <c r="AH486" s="23"/>
      <c r="AI486" s="10">
        <f t="shared" si="311"/>
        <v>0</v>
      </c>
      <c r="AJ486" s="5"/>
      <c r="AK486" s="5"/>
      <c r="AL486" s="5"/>
      <c r="AM486" s="5"/>
      <c r="AO486" s="11" t="s">
        <v>13</v>
      </c>
      <c r="AP486" s="12" t="s">
        <v>14</v>
      </c>
      <c r="AQ486" s="28" t="s">
        <v>60</v>
      </c>
      <c r="AR486" s="28"/>
      <c r="AS486" s="69">
        <v>2</v>
      </c>
      <c r="AT486" s="34">
        <f>SUM(AS486)*0.25</f>
        <v>0.5</v>
      </c>
      <c r="AU486" s="23"/>
      <c r="AV486" s="10">
        <f t="shared" si="312"/>
        <v>0</v>
      </c>
      <c r="AW486" s="5"/>
      <c r="AX486" s="5"/>
      <c r="AY486" s="5"/>
      <c r="AZ486" s="5"/>
    </row>
    <row r="487" spans="1:52" x14ac:dyDescent="0.25">
      <c r="B487" s="11" t="s">
        <v>13</v>
      </c>
      <c r="C487" s="12" t="s">
        <v>14</v>
      </c>
      <c r="D487" s="28" t="s">
        <v>248</v>
      </c>
      <c r="E487" s="28"/>
      <c r="F487" s="69"/>
      <c r="G487" s="34">
        <v>0.25</v>
      </c>
      <c r="H487" s="23"/>
      <c r="I487" s="10">
        <f t="shared" si="309"/>
        <v>0</v>
      </c>
      <c r="J487" s="5"/>
      <c r="K487" s="5"/>
      <c r="L487" s="5"/>
      <c r="M487" s="5"/>
      <c r="O487" s="11" t="s">
        <v>13</v>
      </c>
      <c r="P487" s="12" t="s">
        <v>14</v>
      </c>
      <c r="Q487" s="28" t="s">
        <v>248</v>
      </c>
      <c r="R487" s="28"/>
      <c r="S487" s="69"/>
      <c r="T487" s="34">
        <v>0.25</v>
      </c>
      <c r="U487" s="23"/>
      <c r="V487" s="10">
        <f t="shared" si="310"/>
        <v>0</v>
      </c>
      <c r="W487" s="5"/>
      <c r="X487" s="5"/>
      <c r="Y487" s="5"/>
      <c r="Z487" s="5"/>
      <c r="AB487" s="11" t="s">
        <v>13</v>
      </c>
      <c r="AC487" s="12" t="s">
        <v>14</v>
      </c>
      <c r="AD487" s="28" t="s">
        <v>248</v>
      </c>
      <c r="AE487" s="28"/>
      <c r="AF487" s="69"/>
      <c r="AG487" s="34">
        <v>0.25</v>
      </c>
      <c r="AH487" s="23"/>
      <c r="AI487" s="10">
        <f t="shared" si="311"/>
        <v>0</v>
      </c>
      <c r="AJ487" s="5"/>
      <c r="AK487" s="5"/>
      <c r="AL487" s="5"/>
      <c r="AM487" s="5"/>
      <c r="AO487" s="11" t="s">
        <v>13</v>
      </c>
      <c r="AP487" s="12" t="s">
        <v>14</v>
      </c>
      <c r="AQ487" s="28" t="s">
        <v>248</v>
      </c>
      <c r="AR487" s="28"/>
      <c r="AS487" s="69"/>
      <c r="AT487" s="34">
        <v>0.25</v>
      </c>
      <c r="AU487" s="23"/>
      <c r="AV487" s="10">
        <f t="shared" si="312"/>
        <v>0</v>
      </c>
      <c r="AW487" s="5"/>
      <c r="AX487" s="5"/>
      <c r="AY487" s="5"/>
      <c r="AZ487" s="5"/>
    </row>
    <row r="488" spans="1:52" x14ac:dyDescent="0.25">
      <c r="B488" s="11" t="s">
        <v>13</v>
      </c>
      <c r="C488" s="12" t="s">
        <v>14</v>
      </c>
      <c r="D488" s="28" t="s">
        <v>247</v>
      </c>
      <c r="E488" s="28"/>
      <c r="F488" s="28"/>
      <c r="G488" s="34">
        <f>SUM(G485)</f>
        <v>0.93773333333333353</v>
      </c>
      <c r="H488" s="23"/>
      <c r="I488" s="10">
        <f t="shared" si="309"/>
        <v>0</v>
      </c>
      <c r="J488" s="5"/>
      <c r="K488" s="5"/>
      <c r="L488" s="5"/>
      <c r="M488" s="5"/>
      <c r="O488" s="11" t="s">
        <v>13</v>
      </c>
      <c r="P488" s="12" t="s">
        <v>14</v>
      </c>
      <c r="Q488" s="28" t="s">
        <v>247</v>
      </c>
      <c r="R488" s="28"/>
      <c r="S488" s="28"/>
      <c r="T488" s="34">
        <f>SUM(T485)</f>
        <v>0.93773333333333353</v>
      </c>
      <c r="U488" s="23"/>
      <c r="V488" s="10">
        <f t="shared" si="310"/>
        <v>0</v>
      </c>
      <c r="W488" s="5"/>
      <c r="X488" s="5"/>
      <c r="Y488" s="5"/>
      <c r="Z488" s="5"/>
      <c r="AB488" s="11" t="s">
        <v>13</v>
      </c>
      <c r="AC488" s="12" t="s">
        <v>14</v>
      </c>
      <c r="AD488" s="28" t="s">
        <v>247</v>
      </c>
      <c r="AE488" s="28"/>
      <c r="AF488" s="28"/>
      <c r="AG488" s="34">
        <f>SUM(AG485)</f>
        <v>0.93773333333333353</v>
      </c>
      <c r="AH488" s="23"/>
      <c r="AI488" s="10">
        <f t="shared" si="311"/>
        <v>0</v>
      </c>
      <c r="AJ488" s="5"/>
      <c r="AK488" s="5"/>
      <c r="AL488" s="5"/>
      <c r="AM488" s="5"/>
      <c r="AO488" s="11" t="s">
        <v>13</v>
      </c>
      <c r="AP488" s="12" t="s">
        <v>14</v>
      </c>
      <c r="AQ488" s="28" t="s">
        <v>247</v>
      </c>
      <c r="AR488" s="28"/>
      <c r="AS488" s="28"/>
      <c r="AT488" s="34">
        <f>SUM(AT485)</f>
        <v>0.93773333333333353</v>
      </c>
      <c r="AU488" s="23"/>
      <c r="AV488" s="10">
        <f t="shared" si="312"/>
        <v>0</v>
      </c>
      <c r="AW488" s="5"/>
      <c r="AX488" s="5"/>
      <c r="AY488" s="5"/>
      <c r="AZ488" s="5"/>
    </row>
    <row r="489" spans="1:52" x14ac:dyDescent="0.25">
      <c r="B489" s="11" t="s">
        <v>13</v>
      </c>
      <c r="C489" s="12" t="s">
        <v>15</v>
      </c>
      <c r="D489" s="28"/>
      <c r="E489" s="28"/>
      <c r="F489" s="28"/>
      <c r="G489" s="34">
        <v>1</v>
      </c>
      <c r="H489" s="23"/>
      <c r="I489" s="10">
        <f t="shared" si="309"/>
        <v>0</v>
      </c>
      <c r="J489" s="5"/>
      <c r="K489" s="5"/>
      <c r="L489" s="5"/>
      <c r="M489" s="5"/>
      <c r="O489" s="11" t="s">
        <v>13</v>
      </c>
      <c r="P489" s="12" t="s">
        <v>15</v>
      </c>
      <c r="Q489" s="28"/>
      <c r="R489" s="28"/>
      <c r="S489" s="28"/>
      <c r="T489" s="34">
        <v>1</v>
      </c>
      <c r="U489" s="23"/>
      <c r="V489" s="10">
        <f t="shared" si="310"/>
        <v>0</v>
      </c>
      <c r="W489" s="5"/>
      <c r="X489" s="5"/>
      <c r="Y489" s="5"/>
      <c r="Z489" s="5"/>
      <c r="AB489" s="11" t="s">
        <v>13</v>
      </c>
      <c r="AC489" s="12" t="s">
        <v>15</v>
      </c>
      <c r="AD489" s="28"/>
      <c r="AE489" s="28"/>
      <c r="AF489" s="28"/>
      <c r="AG489" s="34">
        <v>1</v>
      </c>
      <c r="AH489" s="23"/>
      <c r="AI489" s="10">
        <f t="shared" si="311"/>
        <v>0</v>
      </c>
      <c r="AJ489" s="5"/>
      <c r="AK489" s="5"/>
      <c r="AL489" s="5"/>
      <c r="AM489" s="5"/>
      <c r="AO489" s="11" t="s">
        <v>13</v>
      </c>
      <c r="AP489" s="12" t="s">
        <v>15</v>
      </c>
      <c r="AQ489" s="28"/>
      <c r="AR489" s="28"/>
      <c r="AS489" s="28"/>
      <c r="AT489" s="34">
        <v>1</v>
      </c>
      <c r="AU489" s="23"/>
      <c r="AV489" s="10">
        <f t="shared" si="312"/>
        <v>0</v>
      </c>
      <c r="AW489" s="5"/>
      <c r="AX489" s="5"/>
      <c r="AY489" s="5"/>
      <c r="AZ489" s="5"/>
    </row>
    <row r="490" spans="1:52" x14ac:dyDescent="0.25">
      <c r="B490" s="11" t="s">
        <v>13</v>
      </c>
      <c r="C490" s="12" t="s">
        <v>15</v>
      </c>
      <c r="D490" s="28"/>
      <c r="E490" s="28"/>
      <c r="F490" s="28"/>
      <c r="G490" s="34"/>
      <c r="H490" s="23"/>
      <c r="I490" s="10">
        <f t="shared" si="309"/>
        <v>0</v>
      </c>
      <c r="J490" s="5"/>
      <c r="K490" s="5"/>
      <c r="L490" s="5"/>
      <c r="M490" s="5"/>
      <c r="O490" s="11" t="s">
        <v>13</v>
      </c>
      <c r="P490" s="12" t="s">
        <v>15</v>
      </c>
      <c r="Q490" s="28"/>
      <c r="R490" s="28"/>
      <c r="S490" s="28"/>
      <c r="T490" s="34"/>
      <c r="U490" s="23"/>
      <c r="V490" s="10">
        <f t="shared" si="310"/>
        <v>0</v>
      </c>
      <c r="W490" s="5"/>
      <c r="X490" s="5"/>
      <c r="Y490" s="5"/>
      <c r="Z490" s="5"/>
      <c r="AB490" s="11" t="s">
        <v>13</v>
      </c>
      <c r="AC490" s="12" t="s">
        <v>15</v>
      </c>
      <c r="AD490" s="28"/>
      <c r="AE490" s="28"/>
      <c r="AF490" s="28"/>
      <c r="AG490" s="34"/>
      <c r="AH490" s="23"/>
      <c r="AI490" s="10">
        <f t="shared" si="311"/>
        <v>0</v>
      </c>
      <c r="AJ490" s="5"/>
      <c r="AK490" s="5"/>
      <c r="AL490" s="5"/>
      <c r="AM490" s="5"/>
      <c r="AO490" s="11" t="s">
        <v>13</v>
      </c>
      <c r="AP490" s="12" t="s">
        <v>15</v>
      </c>
      <c r="AQ490" s="28"/>
      <c r="AR490" s="28"/>
      <c r="AS490" s="28"/>
      <c r="AT490" s="34"/>
      <c r="AU490" s="23"/>
      <c r="AV490" s="10">
        <f t="shared" si="312"/>
        <v>0</v>
      </c>
      <c r="AW490" s="5"/>
      <c r="AX490" s="5"/>
      <c r="AY490" s="5"/>
      <c r="AZ490" s="5"/>
    </row>
    <row r="491" spans="1:52" x14ac:dyDescent="0.25">
      <c r="B491" s="11" t="s">
        <v>13</v>
      </c>
      <c r="C491" s="12" t="s">
        <v>15</v>
      </c>
      <c r="D491" s="28"/>
      <c r="E491" s="28"/>
      <c r="F491" s="28"/>
      <c r="G491" s="34"/>
      <c r="H491" s="23"/>
      <c r="I491" s="10">
        <f t="shared" si="309"/>
        <v>0</v>
      </c>
      <c r="J491" s="5"/>
      <c r="K491" s="5"/>
      <c r="L491" s="5"/>
      <c r="M491" s="5"/>
      <c r="O491" s="11" t="s">
        <v>13</v>
      </c>
      <c r="P491" s="12" t="s">
        <v>15</v>
      </c>
      <c r="Q491" s="28"/>
      <c r="R491" s="28"/>
      <c r="S491" s="28"/>
      <c r="T491" s="34"/>
      <c r="U491" s="23"/>
      <c r="V491" s="10">
        <f t="shared" si="310"/>
        <v>0</v>
      </c>
      <c r="W491" s="5"/>
      <c r="X491" s="5"/>
      <c r="Y491" s="5"/>
      <c r="Z491" s="5"/>
      <c r="AB491" s="11" t="s">
        <v>13</v>
      </c>
      <c r="AC491" s="12" t="s">
        <v>15</v>
      </c>
      <c r="AD491" s="28"/>
      <c r="AE491" s="28"/>
      <c r="AF491" s="28"/>
      <c r="AG491" s="34"/>
      <c r="AH491" s="23"/>
      <c r="AI491" s="10">
        <f t="shared" si="311"/>
        <v>0</v>
      </c>
      <c r="AJ491" s="5"/>
      <c r="AK491" s="5"/>
      <c r="AL491" s="5"/>
      <c r="AM491" s="5"/>
      <c r="AO491" s="11" t="s">
        <v>13</v>
      </c>
      <c r="AP491" s="12" t="s">
        <v>15</v>
      </c>
      <c r="AQ491" s="28"/>
      <c r="AR491" s="28"/>
      <c r="AS491" s="28"/>
      <c r="AT491" s="34"/>
      <c r="AU491" s="23"/>
      <c r="AV491" s="10">
        <f t="shared" si="312"/>
        <v>0</v>
      </c>
      <c r="AW491" s="5"/>
      <c r="AX491" s="5"/>
      <c r="AY491" s="5"/>
      <c r="AZ491" s="5"/>
    </row>
    <row r="492" spans="1:52" x14ac:dyDescent="0.25">
      <c r="B492" s="11" t="s">
        <v>13</v>
      </c>
      <c r="C492" s="12" t="s">
        <v>16</v>
      </c>
      <c r="D492" s="28"/>
      <c r="E492" s="28"/>
      <c r="F492" s="28"/>
      <c r="G492" s="34">
        <v>3</v>
      </c>
      <c r="H492" s="23"/>
      <c r="I492" s="10">
        <f t="shared" si="309"/>
        <v>0</v>
      </c>
      <c r="J492" s="5"/>
      <c r="K492" s="5"/>
      <c r="L492" s="5"/>
      <c r="M492" s="5"/>
      <c r="O492" s="11" t="s">
        <v>13</v>
      </c>
      <c r="P492" s="12" t="s">
        <v>16</v>
      </c>
      <c r="Q492" s="28"/>
      <c r="R492" s="28"/>
      <c r="S492" s="28"/>
      <c r="T492" s="34">
        <v>3</v>
      </c>
      <c r="U492" s="23"/>
      <c r="V492" s="10">
        <f t="shared" si="310"/>
        <v>0</v>
      </c>
      <c r="W492" s="5"/>
      <c r="X492" s="5"/>
      <c r="Y492" s="5"/>
      <c r="Z492" s="5"/>
      <c r="AB492" s="11" t="s">
        <v>13</v>
      </c>
      <c r="AC492" s="12" t="s">
        <v>16</v>
      </c>
      <c r="AD492" s="28"/>
      <c r="AE492" s="28"/>
      <c r="AF492" s="28"/>
      <c r="AG492" s="34">
        <v>3</v>
      </c>
      <c r="AH492" s="23"/>
      <c r="AI492" s="10">
        <f t="shared" si="311"/>
        <v>0</v>
      </c>
      <c r="AJ492" s="5"/>
      <c r="AK492" s="5"/>
      <c r="AL492" s="5"/>
      <c r="AM492" s="5"/>
      <c r="AO492" s="11" t="s">
        <v>13</v>
      </c>
      <c r="AP492" s="12" t="s">
        <v>16</v>
      </c>
      <c r="AQ492" s="28"/>
      <c r="AR492" s="28"/>
      <c r="AS492" s="28"/>
      <c r="AT492" s="34">
        <v>3</v>
      </c>
      <c r="AU492" s="23"/>
      <c r="AV492" s="10">
        <f t="shared" si="312"/>
        <v>0</v>
      </c>
      <c r="AW492" s="5"/>
      <c r="AX492" s="5"/>
      <c r="AY492" s="5"/>
      <c r="AZ492" s="5"/>
    </row>
    <row r="493" spans="1:52" x14ac:dyDescent="0.25">
      <c r="B493" s="11" t="s">
        <v>13</v>
      </c>
      <c r="C493" s="12" t="s">
        <v>16</v>
      </c>
      <c r="D493" s="28"/>
      <c r="E493" s="28"/>
      <c r="F493" s="28"/>
      <c r="G493" s="34"/>
      <c r="H493" s="23"/>
      <c r="I493" s="10">
        <f t="shared" si="309"/>
        <v>0</v>
      </c>
      <c r="J493" s="5"/>
      <c r="K493" s="5"/>
      <c r="L493" s="5"/>
      <c r="M493" s="5"/>
      <c r="O493" s="11" t="s">
        <v>13</v>
      </c>
      <c r="P493" s="12" t="s">
        <v>16</v>
      </c>
      <c r="Q493" s="28"/>
      <c r="R493" s="28"/>
      <c r="S493" s="28"/>
      <c r="T493" s="34"/>
      <c r="U493" s="23"/>
      <c r="V493" s="10">
        <f t="shared" si="310"/>
        <v>0</v>
      </c>
      <c r="W493" s="5"/>
      <c r="X493" s="5"/>
      <c r="Y493" s="5"/>
      <c r="Z493" s="5"/>
      <c r="AB493" s="11" t="s">
        <v>13</v>
      </c>
      <c r="AC493" s="12" t="s">
        <v>16</v>
      </c>
      <c r="AD493" s="28"/>
      <c r="AE493" s="28"/>
      <c r="AF493" s="28"/>
      <c r="AG493" s="171">
        <f>SUM(AG492)/10</f>
        <v>0.3</v>
      </c>
      <c r="AH493" s="23"/>
      <c r="AI493" s="10">
        <f t="shared" si="311"/>
        <v>0</v>
      </c>
      <c r="AJ493" s="5"/>
      <c r="AK493" s="5"/>
      <c r="AL493" s="5"/>
      <c r="AM493" s="5"/>
      <c r="AO493" s="11" t="s">
        <v>13</v>
      </c>
      <c r="AP493" s="12" t="s">
        <v>16</v>
      </c>
      <c r="AQ493" s="28"/>
      <c r="AR493" s="28"/>
      <c r="AS493" s="28"/>
      <c r="AT493" s="171">
        <f>SUM(AT492)/7</f>
        <v>0.42857142857142855</v>
      </c>
      <c r="AU493" s="23"/>
      <c r="AV493" s="10">
        <f t="shared" si="312"/>
        <v>0</v>
      </c>
      <c r="AW493" s="5"/>
      <c r="AX493" s="5"/>
      <c r="AY493" s="5"/>
      <c r="AZ493" s="5"/>
    </row>
    <row r="494" spans="1:52" x14ac:dyDescent="0.25">
      <c r="B494" s="11" t="s">
        <v>21</v>
      </c>
      <c r="C494" s="12" t="s">
        <v>14</v>
      </c>
      <c r="D494" s="28"/>
      <c r="E494" s="28"/>
      <c r="F494" s="28"/>
      <c r="G494" s="22">
        <f>SUM(G485:G488)</f>
        <v>2.6254666666666671</v>
      </c>
      <c r="H494" s="15">
        <v>37.42</v>
      </c>
      <c r="I494" s="10">
        <f t="shared" si="309"/>
        <v>98.24496266666668</v>
      </c>
      <c r="J494" s="5"/>
      <c r="K494" s="5">
        <f>SUM(G494)*I478</f>
        <v>39.382000000000005</v>
      </c>
      <c r="L494" s="5"/>
      <c r="M494" s="5"/>
      <c r="O494" s="11" t="s">
        <v>21</v>
      </c>
      <c r="P494" s="12" t="s">
        <v>14</v>
      </c>
      <c r="Q494" s="28"/>
      <c r="R494" s="28"/>
      <c r="S494" s="28"/>
      <c r="T494" s="22">
        <f>SUM(T485:T488)</f>
        <v>2.6254666666666671</v>
      </c>
      <c r="U494" s="15">
        <v>37.42</v>
      </c>
      <c r="V494" s="10">
        <f t="shared" si="310"/>
        <v>98.24496266666668</v>
      </c>
      <c r="W494" s="5"/>
      <c r="X494" s="5">
        <f>SUM(T494)*V478</f>
        <v>39.382000000000005</v>
      </c>
      <c r="Y494" s="5"/>
      <c r="Z494" s="5"/>
      <c r="AB494" s="11" t="s">
        <v>21</v>
      </c>
      <c r="AC494" s="12" t="s">
        <v>14</v>
      </c>
      <c r="AD494" s="28"/>
      <c r="AE494" s="28"/>
      <c r="AF494" s="28"/>
      <c r="AG494" s="22">
        <f>SUM(AG485:AG488)</f>
        <v>2.6254666666666671</v>
      </c>
      <c r="AH494" s="15">
        <v>37.42</v>
      </c>
      <c r="AI494" s="10">
        <f t="shared" si="311"/>
        <v>98.24496266666668</v>
      </c>
      <c r="AJ494" s="5"/>
      <c r="AK494" s="5">
        <f>SUM(AG494)*AI478</f>
        <v>39.382000000000005</v>
      </c>
      <c r="AL494" s="5"/>
      <c r="AM494" s="5"/>
      <c r="AO494" s="11" t="s">
        <v>21</v>
      </c>
      <c r="AP494" s="12" t="s">
        <v>14</v>
      </c>
      <c r="AQ494" s="28"/>
      <c r="AR494" s="28"/>
      <c r="AS494" s="28"/>
      <c r="AT494" s="22">
        <f>SUM(AT485:AT488)</f>
        <v>2.6254666666666671</v>
      </c>
      <c r="AU494" s="15">
        <v>37.42</v>
      </c>
      <c r="AV494" s="10">
        <f t="shared" si="312"/>
        <v>98.24496266666668</v>
      </c>
      <c r="AW494" s="5"/>
      <c r="AX494" s="5">
        <f>SUM(AT494)*AV478</f>
        <v>39.382000000000005</v>
      </c>
      <c r="AY494" s="5"/>
      <c r="AZ494" s="5"/>
    </row>
    <row r="495" spans="1:52" x14ac:dyDescent="0.25">
      <c r="B495" s="11" t="s">
        <v>21</v>
      </c>
      <c r="C495" s="12" t="s">
        <v>15</v>
      </c>
      <c r="D495" s="28"/>
      <c r="E495" s="28"/>
      <c r="F495" s="28"/>
      <c r="G495" s="22">
        <f>SUM(G489:G491)</f>
        <v>1</v>
      </c>
      <c r="H495" s="15">
        <v>37.42</v>
      </c>
      <c r="I495" s="10">
        <f t="shared" si="309"/>
        <v>37.42</v>
      </c>
      <c r="J495" s="5"/>
      <c r="K495" s="5"/>
      <c r="L495" s="5">
        <f>SUM(G495)*I478</f>
        <v>15</v>
      </c>
      <c r="M495" s="5"/>
      <c r="O495" s="11" t="s">
        <v>21</v>
      </c>
      <c r="P495" s="12" t="s">
        <v>15</v>
      </c>
      <c r="Q495" s="28"/>
      <c r="R495" s="28"/>
      <c r="S495" s="28"/>
      <c r="T495" s="22">
        <f>SUM(T489:T491)</f>
        <v>1</v>
      </c>
      <c r="U495" s="15">
        <v>37.42</v>
      </c>
      <c r="V495" s="10">
        <f t="shared" si="310"/>
        <v>37.42</v>
      </c>
      <c r="W495" s="5"/>
      <c r="X495" s="5"/>
      <c r="Y495" s="5">
        <f>SUM(T495)*V478</f>
        <v>15</v>
      </c>
      <c r="Z495" s="5"/>
      <c r="AB495" s="11" t="s">
        <v>21</v>
      </c>
      <c r="AC495" s="12" t="s">
        <v>15</v>
      </c>
      <c r="AD495" s="28"/>
      <c r="AE495" s="28"/>
      <c r="AF495" s="28"/>
      <c r="AG495" s="22">
        <f>SUM(AG489:AG491)</f>
        <v>1</v>
      </c>
      <c r="AH495" s="15">
        <v>37.42</v>
      </c>
      <c r="AI495" s="10">
        <f t="shared" si="311"/>
        <v>37.42</v>
      </c>
      <c r="AJ495" s="5"/>
      <c r="AK495" s="5"/>
      <c r="AL495" s="5">
        <f>SUM(AG495)*AI478</f>
        <v>15</v>
      </c>
      <c r="AM495" s="5"/>
      <c r="AO495" s="11" t="s">
        <v>21</v>
      </c>
      <c r="AP495" s="12" t="s">
        <v>15</v>
      </c>
      <c r="AQ495" s="28"/>
      <c r="AR495" s="28"/>
      <c r="AS495" s="28"/>
      <c r="AT495" s="22">
        <f>SUM(AT489:AT491)</f>
        <v>1</v>
      </c>
      <c r="AU495" s="15">
        <v>37.42</v>
      </c>
      <c r="AV495" s="10">
        <f t="shared" si="312"/>
        <v>37.42</v>
      </c>
      <c r="AW495" s="5"/>
      <c r="AX495" s="5"/>
      <c r="AY495" s="5">
        <f>SUM(AT495)*AV478</f>
        <v>15</v>
      </c>
      <c r="AZ495" s="5"/>
    </row>
    <row r="496" spans="1:52" x14ac:dyDescent="0.25">
      <c r="B496" s="11" t="s">
        <v>21</v>
      </c>
      <c r="C496" s="12" t="s">
        <v>16</v>
      </c>
      <c r="D496" s="28"/>
      <c r="E496" s="28"/>
      <c r="F496" s="28"/>
      <c r="G496" s="22">
        <f>SUM(G492:G493)</f>
        <v>3</v>
      </c>
      <c r="H496" s="15">
        <v>37.42</v>
      </c>
      <c r="I496" s="10">
        <f t="shared" si="309"/>
        <v>112.26</v>
      </c>
      <c r="J496" s="5"/>
      <c r="K496" s="5"/>
      <c r="L496" s="5"/>
      <c r="M496" s="5">
        <f>SUM(G496)*I478</f>
        <v>45</v>
      </c>
      <c r="O496" s="11" t="s">
        <v>21</v>
      </c>
      <c r="P496" s="12" t="s">
        <v>16</v>
      </c>
      <c r="Q496" s="28"/>
      <c r="R496" s="28"/>
      <c r="S496" s="28"/>
      <c r="T496" s="22">
        <f>SUM(T492:T493)</f>
        <v>3</v>
      </c>
      <c r="U496" s="15">
        <v>37.42</v>
      </c>
      <c r="V496" s="10">
        <f t="shared" si="310"/>
        <v>112.26</v>
      </c>
      <c r="W496" s="5"/>
      <c r="X496" s="5"/>
      <c r="Y496" s="5"/>
      <c r="Z496" s="5">
        <f>SUM(T496)*V478</f>
        <v>45</v>
      </c>
      <c r="AB496" s="11" t="s">
        <v>21</v>
      </c>
      <c r="AC496" s="12" t="s">
        <v>16</v>
      </c>
      <c r="AD496" s="28"/>
      <c r="AE496" s="28"/>
      <c r="AF496" s="28"/>
      <c r="AG496" s="22">
        <f>SUM(AG492:AG493)</f>
        <v>3.3</v>
      </c>
      <c r="AH496" s="15">
        <v>37.42</v>
      </c>
      <c r="AI496" s="10">
        <f t="shared" si="311"/>
        <v>123.486</v>
      </c>
      <c r="AJ496" s="5"/>
      <c r="AK496" s="5"/>
      <c r="AL496" s="5"/>
      <c r="AM496" s="5">
        <f>SUM(AG496)*AI478</f>
        <v>49.5</v>
      </c>
      <c r="AO496" s="11" t="s">
        <v>21</v>
      </c>
      <c r="AP496" s="12" t="s">
        <v>16</v>
      </c>
      <c r="AQ496" s="28"/>
      <c r="AR496" s="28"/>
      <c r="AS496" s="28"/>
      <c r="AT496" s="22">
        <f>SUM(AT492:AT493)</f>
        <v>3.4285714285714284</v>
      </c>
      <c r="AU496" s="15">
        <v>37.42</v>
      </c>
      <c r="AV496" s="10">
        <f t="shared" si="312"/>
        <v>128.29714285714286</v>
      </c>
      <c r="AW496" s="5"/>
      <c r="AX496" s="5"/>
      <c r="AY496" s="5"/>
      <c r="AZ496" s="5">
        <f>SUM(AT496)*AV478</f>
        <v>51.428571428571423</v>
      </c>
    </row>
    <row r="497" spans="1:52" x14ac:dyDescent="0.25">
      <c r="B497" s="11" t="s">
        <v>13</v>
      </c>
      <c r="C497" s="12" t="s">
        <v>17</v>
      </c>
      <c r="D497" s="28"/>
      <c r="E497" s="28"/>
      <c r="F497" s="28"/>
      <c r="G497" s="34">
        <v>0.25</v>
      </c>
      <c r="H497" s="15">
        <v>37.42</v>
      </c>
      <c r="I497" s="10">
        <f t="shared" si="309"/>
        <v>9.3550000000000004</v>
      </c>
      <c r="J497" s="5"/>
      <c r="K497" s="5"/>
      <c r="L497" s="5">
        <f>SUM(G497)*I478</f>
        <v>3.75</v>
      </c>
      <c r="M497" s="5"/>
      <c r="O497" s="11" t="s">
        <v>13</v>
      </c>
      <c r="P497" s="12" t="s">
        <v>17</v>
      </c>
      <c r="Q497" s="28"/>
      <c r="R497" s="28"/>
      <c r="S497" s="28"/>
      <c r="T497" s="34">
        <v>0.25</v>
      </c>
      <c r="U497" s="15">
        <v>37.42</v>
      </c>
      <c r="V497" s="10">
        <f t="shared" si="310"/>
        <v>9.3550000000000004</v>
      </c>
      <c r="W497" s="5"/>
      <c r="X497" s="5"/>
      <c r="Y497" s="5">
        <f>SUM(T497)*V478</f>
        <v>3.75</v>
      </c>
      <c r="Z497" s="5"/>
      <c r="AB497" s="11" t="s">
        <v>13</v>
      </c>
      <c r="AC497" s="12" t="s">
        <v>17</v>
      </c>
      <c r="AD497" s="28"/>
      <c r="AE497" s="28"/>
      <c r="AF497" s="28"/>
      <c r="AG497" s="34">
        <v>0.25</v>
      </c>
      <c r="AH497" s="15">
        <v>37.42</v>
      </c>
      <c r="AI497" s="10">
        <f t="shared" si="311"/>
        <v>9.3550000000000004</v>
      </c>
      <c r="AJ497" s="5"/>
      <c r="AK497" s="5"/>
      <c r="AL497" s="5">
        <f>SUM(AG497)*AI478</f>
        <v>3.75</v>
      </c>
      <c r="AM497" s="5"/>
      <c r="AO497" s="11" t="s">
        <v>13</v>
      </c>
      <c r="AP497" s="12" t="s">
        <v>17</v>
      </c>
      <c r="AQ497" s="28"/>
      <c r="AR497" s="28"/>
      <c r="AS497" s="28"/>
      <c r="AT497" s="34">
        <v>0.25</v>
      </c>
      <c r="AU497" s="15">
        <v>37.42</v>
      </c>
      <c r="AV497" s="10">
        <f t="shared" si="312"/>
        <v>9.3550000000000004</v>
      </c>
      <c r="AW497" s="5"/>
      <c r="AX497" s="5"/>
      <c r="AY497" s="5">
        <f>SUM(AT497)*AV478</f>
        <v>3.75</v>
      </c>
      <c r="AZ497" s="5"/>
    </row>
    <row r="498" spans="1:52" x14ac:dyDescent="0.25">
      <c r="B498" s="11" t="s">
        <v>12</v>
      </c>
      <c r="C498" s="12"/>
      <c r="D498" s="28"/>
      <c r="E498" s="28"/>
      <c r="F498" s="28"/>
      <c r="G498" s="10"/>
      <c r="H498" s="15">
        <v>37.42</v>
      </c>
      <c r="I498" s="10">
        <f t="shared" si="309"/>
        <v>0</v>
      </c>
      <c r="J498" s="5"/>
      <c r="K498" s="5"/>
      <c r="L498" s="5"/>
      <c r="M498" s="5"/>
      <c r="O498" s="11" t="s">
        <v>12</v>
      </c>
      <c r="P498" s="12"/>
      <c r="Q498" s="28"/>
      <c r="R498" s="28"/>
      <c r="S498" s="28"/>
      <c r="T498" s="10"/>
      <c r="U498" s="15">
        <v>37.42</v>
      </c>
      <c r="V498" s="10">
        <f t="shared" si="310"/>
        <v>0</v>
      </c>
      <c r="W498" s="5"/>
      <c r="X498" s="5"/>
      <c r="Y498" s="5"/>
      <c r="Z498" s="5"/>
      <c r="AB498" s="11" t="s">
        <v>12</v>
      </c>
      <c r="AC498" s="12"/>
      <c r="AD498" s="28"/>
      <c r="AE498" s="28"/>
      <c r="AF498" s="28"/>
      <c r="AG498" s="10"/>
      <c r="AH498" s="15">
        <v>37.42</v>
      </c>
      <c r="AI498" s="10">
        <f t="shared" si="311"/>
        <v>0</v>
      </c>
      <c r="AJ498" s="5"/>
      <c r="AK498" s="5"/>
      <c r="AL498" s="5"/>
      <c r="AM498" s="5"/>
      <c r="AO498" s="11" t="s">
        <v>12</v>
      </c>
      <c r="AP498" s="12"/>
      <c r="AQ498" s="28"/>
      <c r="AR498" s="28"/>
      <c r="AS498" s="28"/>
      <c r="AT498" s="10"/>
      <c r="AU498" s="15">
        <v>37.42</v>
      </c>
      <c r="AV498" s="10">
        <f t="shared" si="312"/>
        <v>0</v>
      </c>
      <c r="AW498" s="5"/>
      <c r="AX498" s="5"/>
      <c r="AY498" s="5"/>
      <c r="AZ498" s="5"/>
    </row>
    <row r="499" spans="1:52" x14ac:dyDescent="0.25">
      <c r="B499" s="11" t="s">
        <v>11</v>
      </c>
      <c r="C499" s="12"/>
      <c r="D499" s="28"/>
      <c r="E499" s="28"/>
      <c r="F499" s="28"/>
      <c r="G499" s="10">
        <v>1</v>
      </c>
      <c r="H499" s="15">
        <f>SUM(I480:I498)*0.01</f>
        <v>6.5210638266666665</v>
      </c>
      <c r="I499" s="10">
        <f>SUM(G499*H499)</f>
        <v>6.5210638266666665</v>
      </c>
      <c r="J499" s="5"/>
      <c r="K499" s="5"/>
      <c r="L499" s="5"/>
      <c r="M499" s="5"/>
      <c r="O499" s="11" t="s">
        <v>11</v>
      </c>
      <c r="P499" s="12"/>
      <c r="Q499" s="28"/>
      <c r="R499" s="28"/>
      <c r="S499" s="28"/>
      <c r="T499" s="10">
        <v>1</v>
      </c>
      <c r="U499" s="15">
        <f>SUM(V480:V498)*0.01</f>
        <v>5.6747893586666684</v>
      </c>
      <c r="V499" s="10">
        <f>SUM(T499*U499)</f>
        <v>5.6747893586666684</v>
      </c>
      <c r="W499" s="5"/>
      <c r="X499" s="5"/>
      <c r="Y499" s="5"/>
      <c r="Z499" s="5"/>
      <c r="AB499" s="11" t="s">
        <v>11</v>
      </c>
      <c r="AC499" s="12"/>
      <c r="AD499" s="28"/>
      <c r="AE499" s="28"/>
      <c r="AF499" s="28"/>
      <c r="AG499" s="10">
        <v>1</v>
      </c>
      <c r="AH499" s="15">
        <f>SUM(AI480:AI498)*0.01</f>
        <v>5.8861155986666676</v>
      </c>
      <c r="AI499" s="10">
        <f>SUM(AG499*AH499)</f>
        <v>5.8861155986666676</v>
      </c>
      <c r="AJ499" s="5"/>
      <c r="AK499" s="5"/>
      <c r="AL499" s="5"/>
      <c r="AM499" s="5"/>
      <c r="AO499" s="11" t="s">
        <v>11</v>
      </c>
      <c r="AP499" s="12"/>
      <c r="AQ499" s="28"/>
      <c r="AR499" s="28"/>
      <c r="AS499" s="28"/>
      <c r="AT499" s="10">
        <v>1</v>
      </c>
      <c r="AU499" s="15">
        <f>SUM(AV480:AV498)*0.01</f>
        <v>5.2081436237380965</v>
      </c>
      <c r="AV499" s="10">
        <f>SUM(AT499*AU499)</f>
        <v>5.2081436237380965</v>
      </c>
      <c r="AW499" s="5"/>
      <c r="AX499" s="5"/>
      <c r="AY499" s="5"/>
      <c r="AZ499" s="5"/>
    </row>
    <row r="500" spans="1:52" s="2" customFormat="1" x14ac:dyDescent="0.25">
      <c r="B500" s="8" t="s">
        <v>10</v>
      </c>
      <c r="D500" s="27"/>
      <c r="E500" s="27"/>
      <c r="F500" s="27"/>
      <c r="G500" s="6">
        <f>SUM(G494:G497)</f>
        <v>6.8754666666666671</v>
      </c>
      <c r="H500" s="14"/>
      <c r="I500" s="6">
        <f>SUM(I480:I499)</f>
        <v>658.62744649333331</v>
      </c>
      <c r="J500" s="6">
        <f>SUM(I500)*I478</f>
        <v>9879.411697399999</v>
      </c>
      <c r="K500" s="6">
        <f>SUM(K494:K499)</f>
        <v>39.382000000000005</v>
      </c>
      <c r="L500" s="6">
        <f>SUM(L494:L499)</f>
        <v>18.75</v>
      </c>
      <c r="M500" s="6">
        <f>SUM(M494:M499)</f>
        <v>45</v>
      </c>
      <c r="O500" s="8" t="s">
        <v>10</v>
      </c>
      <c r="Q500" s="27"/>
      <c r="R500" s="27"/>
      <c r="S500" s="27"/>
      <c r="T500" s="6">
        <f>SUM(T494:T497)</f>
        <v>6.8754666666666671</v>
      </c>
      <c r="U500" s="14"/>
      <c r="V500" s="6">
        <f>SUM(V480:V499)</f>
        <v>573.15372522533346</v>
      </c>
      <c r="W500" s="6">
        <f>SUM(V500)*V478</f>
        <v>8597.3058783800025</v>
      </c>
      <c r="X500" s="6"/>
      <c r="Y500" s="6"/>
      <c r="Z500" s="6"/>
      <c r="AB500" s="8" t="s">
        <v>10</v>
      </c>
      <c r="AD500" s="27"/>
      <c r="AE500" s="27"/>
      <c r="AF500" s="27"/>
      <c r="AG500" s="6">
        <f>SUM(AG494:AG497)</f>
        <v>7.1754666666666669</v>
      </c>
      <c r="AH500" s="14"/>
      <c r="AI500" s="6">
        <f>SUM(AI480:AI499)</f>
        <v>594.49767546533349</v>
      </c>
      <c r="AJ500" s="6">
        <f>SUM(AI500)*AI478</f>
        <v>8917.4651319800032</v>
      </c>
      <c r="AK500" s="6"/>
      <c r="AL500" s="6"/>
      <c r="AM500" s="6"/>
      <c r="AO500" s="8" t="s">
        <v>10</v>
      </c>
      <c r="AQ500" s="27"/>
      <c r="AR500" s="27"/>
      <c r="AS500" s="27"/>
      <c r="AT500" s="6">
        <f>SUM(AT494:AT497)</f>
        <v>7.304038095238095</v>
      </c>
      <c r="AU500" s="14"/>
      <c r="AV500" s="6">
        <f>SUM(AV480:AV499)</f>
        <v>526.0225059975478</v>
      </c>
      <c r="AW500" s="6">
        <f>SUM(AV500)*AV478</f>
        <v>7890.3375899632174</v>
      </c>
      <c r="AX500" s="6"/>
      <c r="AY500" s="6"/>
      <c r="AZ500" s="6"/>
    </row>
    <row r="501" spans="1:52" ht="15.6" x14ac:dyDescent="0.3">
      <c r="A501" s="3" t="s">
        <v>9</v>
      </c>
      <c r="B501" s="86" t="s">
        <v>579</v>
      </c>
      <c r="C501" s="12" t="s">
        <v>865</v>
      </c>
      <c r="D501" s="26">
        <v>1.1100000000000001</v>
      </c>
      <c r="E501" s="26">
        <v>2.7</v>
      </c>
      <c r="F501" s="68">
        <v>0.161</v>
      </c>
      <c r="G501" s="5"/>
      <c r="H501" s="13" t="s">
        <v>22</v>
      </c>
      <c r="I501" s="24">
        <v>5</v>
      </c>
      <c r="J501" s="5"/>
      <c r="K501" s="5"/>
      <c r="L501" s="5"/>
      <c r="M501" s="5"/>
      <c r="N501" s="3" t="s">
        <v>9</v>
      </c>
      <c r="O501" s="86" t="s">
        <v>579</v>
      </c>
      <c r="P501" s="12" t="s">
        <v>865</v>
      </c>
      <c r="Q501" s="26">
        <v>1.1100000000000001</v>
      </c>
      <c r="R501" s="26">
        <v>2.7</v>
      </c>
      <c r="S501" s="68">
        <v>0.161</v>
      </c>
      <c r="T501" s="5"/>
      <c r="U501" s="13" t="s">
        <v>22</v>
      </c>
      <c r="V501" s="24">
        <v>5</v>
      </c>
      <c r="W501" s="5"/>
      <c r="X501" s="5"/>
      <c r="Y501" s="5"/>
      <c r="Z501" s="5"/>
      <c r="AA501" s="3" t="s">
        <v>9</v>
      </c>
      <c r="AB501" s="86" t="s">
        <v>579</v>
      </c>
      <c r="AC501" s="12" t="s">
        <v>865</v>
      </c>
      <c r="AD501" s="26">
        <v>1.1100000000000001</v>
      </c>
      <c r="AE501" s="26">
        <v>2.7</v>
      </c>
      <c r="AF501" s="68">
        <v>0.161</v>
      </c>
      <c r="AG501" s="5"/>
      <c r="AH501" s="13" t="s">
        <v>22</v>
      </c>
      <c r="AI501" s="24">
        <v>5</v>
      </c>
      <c r="AJ501" s="5"/>
      <c r="AK501" s="5"/>
      <c r="AL501" s="5"/>
      <c r="AM501" s="5"/>
      <c r="AN501" s="3" t="s">
        <v>9</v>
      </c>
      <c r="AO501" s="86" t="s">
        <v>579</v>
      </c>
      <c r="AP501" s="12" t="s">
        <v>865</v>
      </c>
      <c r="AQ501" s="26">
        <v>1.1100000000000001</v>
      </c>
      <c r="AR501" s="26">
        <v>2.7</v>
      </c>
      <c r="AS501" s="68">
        <v>0.161</v>
      </c>
      <c r="AT501" s="5"/>
      <c r="AU501" s="13" t="s">
        <v>22</v>
      </c>
      <c r="AV501" s="24">
        <v>5</v>
      </c>
      <c r="AW501" s="5"/>
      <c r="AX501" s="5"/>
      <c r="AY501" s="5"/>
      <c r="AZ501" s="5"/>
    </row>
    <row r="502" spans="1:52" s="2" customFormat="1" x14ac:dyDescent="0.25">
      <c r="A502" s="66"/>
      <c r="B502" s="8" t="s">
        <v>3</v>
      </c>
      <c r="C502" s="2" t="s">
        <v>4</v>
      </c>
      <c r="D502" s="27" t="s">
        <v>5</v>
      </c>
      <c r="E502" s="27" t="s">
        <v>5</v>
      </c>
      <c r="F502" s="27" t="s">
        <v>23</v>
      </c>
      <c r="G502" s="6" t="s">
        <v>6</v>
      </c>
      <c r="H502" s="14" t="s">
        <v>7</v>
      </c>
      <c r="I502" s="6" t="s">
        <v>8</v>
      </c>
      <c r="J502" s="6"/>
      <c r="K502" s="6" t="s">
        <v>18</v>
      </c>
      <c r="L502" s="6" t="s">
        <v>19</v>
      </c>
      <c r="M502" s="6" t="s">
        <v>20</v>
      </c>
      <c r="N502" s="66"/>
      <c r="O502" s="8" t="s">
        <v>3</v>
      </c>
      <c r="P502" s="2" t="s">
        <v>4</v>
      </c>
      <c r="Q502" s="27" t="s">
        <v>5</v>
      </c>
      <c r="R502" s="27" t="s">
        <v>5</v>
      </c>
      <c r="S502" s="27" t="s">
        <v>23</v>
      </c>
      <c r="T502" s="6" t="s">
        <v>6</v>
      </c>
      <c r="U502" s="14" t="s">
        <v>7</v>
      </c>
      <c r="V502" s="6" t="s">
        <v>8</v>
      </c>
      <c r="W502" s="6"/>
      <c r="X502" s="6" t="s">
        <v>18</v>
      </c>
      <c r="Y502" s="6" t="s">
        <v>19</v>
      </c>
      <c r="Z502" s="6" t="s">
        <v>20</v>
      </c>
      <c r="AA502" s="66"/>
      <c r="AB502" s="8" t="s">
        <v>3</v>
      </c>
      <c r="AC502" s="2" t="s">
        <v>4</v>
      </c>
      <c r="AD502" s="27" t="s">
        <v>5</v>
      </c>
      <c r="AE502" s="27" t="s">
        <v>5</v>
      </c>
      <c r="AF502" s="27" t="s">
        <v>23</v>
      </c>
      <c r="AG502" s="6" t="s">
        <v>6</v>
      </c>
      <c r="AH502" s="14" t="s">
        <v>7</v>
      </c>
      <c r="AI502" s="6" t="s">
        <v>8</v>
      </c>
      <c r="AJ502" s="6"/>
      <c r="AK502" s="6" t="s">
        <v>18</v>
      </c>
      <c r="AL502" s="6" t="s">
        <v>19</v>
      </c>
      <c r="AM502" s="6" t="s">
        <v>20</v>
      </c>
      <c r="AN502" s="66"/>
      <c r="AO502" s="8" t="s">
        <v>3</v>
      </c>
      <c r="AP502" s="2" t="s">
        <v>4</v>
      </c>
      <c r="AQ502" s="27" t="s">
        <v>5</v>
      </c>
      <c r="AR502" s="27" t="s">
        <v>5</v>
      </c>
      <c r="AS502" s="27" t="s">
        <v>23</v>
      </c>
      <c r="AT502" s="6" t="s">
        <v>6</v>
      </c>
      <c r="AU502" s="14" t="s">
        <v>7</v>
      </c>
      <c r="AV502" s="6" t="s">
        <v>8</v>
      </c>
      <c r="AW502" s="6"/>
      <c r="AX502" s="6" t="s">
        <v>18</v>
      </c>
      <c r="AY502" s="6" t="s">
        <v>19</v>
      </c>
      <c r="AZ502" s="6" t="s">
        <v>20</v>
      </c>
    </row>
    <row r="503" spans="1:52" x14ac:dyDescent="0.25">
      <c r="A503" s="30" t="s">
        <v>24</v>
      </c>
      <c r="B503" s="11" t="s">
        <v>63</v>
      </c>
      <c r="C503" s="12" t="s">
        <v>246</v>
      </c>
      <c r="D503" s="28">
        <v>0.17499999999999999</v>
      </c>
      <c r="E503" s="28">
        <v>0.05</v>
      </c>
      <c r="F503" s="28">
        <f t="shared" ref="F503:F505" si="313">SUM(D503*E503)</f>
        <v>8.7499999999999991E-3</v>
      </c>
      <c r="G503" s="10">
        <f>SUM(D501+E501+E501+0.4)</f>
        <v>6.910000000000001</v>
      </c>
      <c r="H503" s="15">
        <v>5398</v>
      </c>
      <c r="I503" s="10">
        <f t="shared" ref="I503:I505" si="314">SUM(F503*G503)*H503</f>
        <v>326.376575</v>
      </c>
      <c r="J503" s="5"/>
      <c r="K503" s="5"/>
      <c r="L503" s="5"/>
      <c r="M503" s="5"/>
      <c r="N503" s="30" t="s">
        <v>24</v>
      </c>
      <c r="O503" s="11" t="s">
        <v>63</v>
      </c>
      <c r="P503" s="12" t="s">
        <v>246</v>
      </c>
      <c r="Q503" s="28">
        <v>0.17499999999999999</v>
      </c>
      <c r="R503" s="235">
        <v>3.7999999999999999E-2</v>
      </c>
      <c r="S503" s="28">
        <f t="shared" ref="S503" si="315">SUM(Q503*R503)</f>
        <v>6.6499999999999997E-3</v>
      </c>
      <c r="T503" s="10">
        <f>SUM(Q501+R501+R501+0.4)</f>
        <v>6.910000000000001</v>
      </c>
      <c r="U503" s="236">
        <v>5306</v>
      </c>
      <c r="V503" s="10">
        <f t="shared" ref="V503:V505" si="316">SUM(S503*T503)*U503</f>
        <v>243.81865900000003</v>
      </c>
      <c r="W503" s="5"/>
      <c r="X503" s="5"/>
      <c r="Y503" s="5"/>
      <c r="Z503" s="5"/>
      <c r="AA503" s="30" t="s">
        <v>24</v>
      </c>
      <c r="AB503" s="11" t="s">
        <v>63</v>
      </c>
      <c r="AC503" s="12" t="s">
        <v>246</v>
      </c>
      <c r="AD503" s="28">
        <v>0.17499999999999999</v>
      </c>
      <c r="AE503" s="235">
        <v>3.7999999999999999E-2</v>
      </c>
      <c r="AF503" s="28">
        <f t="shared" ref="AF503:AF505" si="317">SUM(AD503*AE503)</f>
        <v>6.6499999999999997E-3</v>
      </c>
      <c r="AG503" s="10">
        <f>SUM(AD501+AE501+AE501+0.4)</f>
        <v>6.910000000000001</v>
      </c>
      <c r="AH503" s="236">
        <v>5306</v>
      </c>
      <c r="AI503" s="10">
        <f t="shared" ref="AI503:AI505" si="318">SUM(AF503*AG503)*AH503</f>
        <v>243.81865900000003</v>
      </c>
      <c r="AJ503" s="5"/>
      <c r="AK503" s="5"/>
      <c r="AL503" s="5"/>
      <c r="AM503" s="5"/>
      <c r="AN503" s="30" t="s">
        <v>24</v>
      </c>
      <c r="AO503" s="11" t="s">
        <v>63</v>
      </c>
      <c r="AP503" s="234" t="s">
        <v>1648</v>
      </c>
      <c r="AQ503" s="28">
        <v>0.17499999999999999</v>
      </c>
      <c r="AR503" s="28">
        <v>3.7999999999999999E-2</v>
      </c>
      <c r="AS503" s="28">
        <f t="shared" ref="AS503:AS504" si="319">SUM(AQ503*AR503)</f>
        <v>6.6499999999999997E-3</v>
      </c>
      <c r="AT503" s="10">
        <f>SUM(AQ501+AR501+AR501+0.4)</f>
        <v>6.910000000000001</v>
      </c>
      <c r="AU503" s="236">
        <v>3828</v>
      </c>
      <c r="AV503" s="10">
        <f t="shared" ref="AV503:AV505" si="320">SUM(AS503*AT503)*AU503</f>
        <v>175.90234200000003</v>
      </c>
      <c r="AW503" s="5"/>
      <c r="AX503" s="5"/>
      <c r="AY503" s="5"/>
      <c r="AZ503" s="5"/>
    </row>
    <row r="504" spans="1:52" x14ac:dyDescent="0.25">
      <c r="A504" s="30" t="s">
        <v>24</v>
      </c>
      <c r="B504" s="11" t="s">
        <v>245</v>
      </c>
      <c r="C504" s="12" t="s">
        <v>246</v>
      </c>
      <c r="D504" s="28">
        <v>0.05</v>
      </c>
      <c r="E504" s="28">
        <v>2.5000000000000001E-2</v>
      </c>
      <c r="F504" s="28">
        <f t="shared" si="313"/>
        <v>1.2500000000000002E-3</v>
      </c>
      <c r="G504" s="10">
        <f>SUM(G503)</f>
        <v>6.910000000000001</v>
      </c>
      <c r="H504" s="15">
        <v>4566</v>
      </c>
      <c r="I504" s="10">
        <f t="shared" si="314"/>
        <v>39.438825000000016</v>
      </c>
      <c r="J504" s="5"/>
      <c r="K504" s="5"/>
      <c r="L504" s="5"/>
      <c r="M504" s="5"/>
      <c r="N504" s="30" t="s">
        <v>24</v>
      </c>
      <c r="O504" s="11" t="s">
        <v>245</v>
      </c>
      <c r="P504" s="12" t="s">
        <v>246</v>
      </c>
      <c r="Q504" s="28">
        <v>0.05</v>
      </c>
      <c r="R504" s="28">
        <v>2.5000000000000001E-2</v>
      </c>
      <c r="S504" s="28">
        <f t="shared" ref="S504:S505" si="321">SUM(Q504*R504)</f>
        <v>1.2500000000000002E-3</v>
      </c>
      <c r="T504" s="10">
        <f>SUM(T503)</f>
        <v>6.910000000000001</v>
      </c>
      <c r="U504" s="15">
        <v>4566</v>
      </c>
      <c r="V504" s="10">
        <f t="shared" si="316"/>
        <v>39.438825000000016</v>
      </c>
      <c r="W504" s="5"/>
      <c r="X504" s="5"/>
      <c r="Y504" s="5"/>
      <c r="Z504" s="5"/>
      <c r="AA504" s="30" t="s">
        <v>24</v>
      </c>
      <c r="AB504" s="11" t="s">
        <v>245</v>
      </c>
      <c r="AC504" s="12" t="s">
        <v>246</v>
      </c>
      <c r="AD504" s="28">
        <v>0.05</v>
      </c>
      <c r="AE504" s="28">
        <v>2.5000000000000001E-2</v>
      </c>
      <c r="AF504" s="28">
        <f t="shared" si="317"/>
        <v>1.2500000000000002E-3</v>
      </c>
      <c r="AG504" s="10">
        <f>SUM(AG503)</f>
        <v>6.910000000000001</v>
      </c>
      <c r="AH504" s="15">
        <v>4566</v>
      </c>
      <c r="AI504" s="10">
        <f t="shared" si="318"/>
        <v>39.438825000000016</v>
      </c>
      <c r="AJ504" s="5"/>
      <c r="AK504" s="5"/>
      <c r="AL504" s="5"/>
      <c r="AM504" s="5"/>
      <c r="AN504" s="30" t="s">
        <v>24</v>
      </c>
      <c r="AO504" s="11" t="s">
        <v>245</v>
      </c>
      <c r="AP504" s="234" t="s">
        <v>1648</v>
      </c>
      <c r="AQ504" s="28">
        <v>0.05</v>
      </c>
      <c r="AR504" s="28">
        <v>2.5000000000000001E-2</v>
      </c>
      <c r="AS504" s="28">
        <f t="shared" si="319"/>
        <v>1.2500000000000002E-3</v>
      </c>
      <c r="AT504" s="10">
        <f>SUM(AT503)</f>
        <v>6.910000000000001</v>
      </c>
      <c r="AU504" s="236">
        <v>3709</v>
      </c>
      <c r="AV504" s="10">
        <f t="shared" si="320"/>
        <v>32.036487500000007</v>
      </c>
      <c r="AW504" s="5"/>
      <c r="AX504" s="5"/>
      <c r="AY504" s="5"/>
      <c r="AZ504" s="5"/>
    </row>
    <row r="505" spans="1:52" x14ac:dyDescent="0.25">
      <c r="A505" s="30" t="s">
        <v>24</v>
      </c>
      <c r="B505" s="11"/>
      <c r="C505" s="12"/>
      <c r="D505" s="28"/>
      <c r="E505" s="28"/>
      <c r="F505" s="28">
        <f t="shared" si="313"/>
        <v>0</v>
      </c>
      <c r="G505" s="10"/>
      <c r="H505" s="15"/>
      <c r="I505" s="10">
        <f t="shared" si="314"/>
        <v>0</v>
      </c>
      <c r="J505" s="5"/>
      <c r="K505" s="5"/>
      <c r="L505" s="5"/>
      <c r="M505" s="5"/>
      <c r="N505" s="30" t="s">
        <v>24</v>
      </c>
      <c r="O505" s="11"/>
      <c r="P505" s="12"/>
      <c r="Q505" s="28"/>
      <c r="R505" s="28"/>
      <c r="S505" s="28">
        <f t="shared" si="321"/>
        <v>0</v>
      </c>
      <c r="T505" s="10"/>
      <c r="U505" s="15"/>
      <c r="V505" s="10">
        <f t="shared" si="316"/>
        <v>0</v>
      </c>
      <c r="W505" s="5"/>
      <c r="X505" s="5"/>
      <c r="Y505" s="5"/>
      <c r="Z505" s="5"/>
      <c r="AA505" s="30" t="s">
        <v>24</v>
      </c>
      <c r="AB505" s="11"/>
      <c r="AC505" s="12"/>
      <c r="AD505" s="28"/>
      <c r="AE505" s="28"/>
      <c r="AF505" s="28">
        <f t="shared" si="317"/>
        <v>0</v>
      </c>
      <c r="AG505" s="10"/>
      <c r="AH505" s="15"/>
      <c r="AI505" s="10">
        <f t="shared" si="318"/>
        <v>0</v>
      </c>
      <c r="AJ505" s="5"/>
      <c r="AK505" s="5"/>
      <c r="AL505" s="5"/>
      <c r="AM505" s="5"/>
      <c r="AN505" s="30" t="s">
        <v>24</v>
      </c>
      <c r="AO505" s="11"/>
      <c r="AP505" s="12"/>
      <c r="AQ505" s="28"/>
      <c r="AR505" s="28"/>
      <c r="AS505" s="28">
        <f t="shared" ref="AS505" si="322">SUM(AQ505*AR505)</f>
        <v>0</v>
      </c>
      <c r="AT505" s="10"/>
      <c r="AU505" s="15"/>
      <c r="AV505" s="10">
        <f t="shared" si="320"/>
        <v>0</v>
      </c>
      <c r="AW505" s="5"/>
      <c r="AX505" s="5"/>
      <c r="AY505" s="5"/>
      <c r="AZ505" s="5"/>
    </row>
    <row r="506" spans="1:52" x14ac:dyDescent="0.25">
      <c r="A506" s="95"/>
      <c r="B506" s="11" t="s">
        <v>862</v>
      </c>
      <c r="C506" s="12"/>
      <c r="D506" s="28"/>
      <c r="E506" s="28"/>
      <c r="F506" s="28"/>
      <c r="G506" s="10">
        <v>6</v>
      </c>
      <c r="H506" s="15">
        <v>2.5</v>
      </c>
      <c r="I506" s="10">
        <f t="shared" ref="I506" si="323">SUM(G506*H506)</f>
        <v>15</v>
      </c>
      <c r="J506" s="5"/>
      <c r="K506" s="5"/>
      <c r="L506" s="5"/>
      <c r="M506" s="5"/>
      <c r="N506" s="95"/>
      <c r="O506" s="11" t="s">
        <v>862</v>
      </c>
      <c r="P506" s="12"/>
      <c r="Q506" s="28"/>
      <c r="R506" s="28"/>
      <c r="S506" s="28"/>
      <c r="T506" s="10">
        <v>6</v>
      </c>
      <c r="U506" s="15">
        <v>2.5</v>
      </c>
      <c r="V506" s="10">
        <f t="shared" ref="V506" si="324">SUM(T506*U506)</f>
        <v>15</v>
      </c>
      <c r="W506" s="5"/>
      <c r="X506" s="5"/>
      <c r="Y506" s="5"/>
      <c r="Z506" s="5"/>
      <c r="AA506" s="95"/>
      <c r="AB506" s="11" t="s">
        <v>862</v>
      </c>
      <c r="AC506" s="12"/>
      <c r="AD506" s="28"/>
      <c r="AE506" s="28"/>
      <c r="AF506" s="28"/>
      <c r="AG506" s="10">
        <v>6</v>
      </c>
      <c r="AH506" s="15">
        <v>2.5</v>
      </c>
      <c r="AI506" s="10">
        <f t="shared" ref="AI506" si="325">SUM(AG506*AH506)</f>
        <v>15</v>
      </c>
      <c r="AJ506" s="5"/>
      <c r="AK506" s="5"/>
      <c r="AL506" s="5"/>
      <c r="AM506" s="5"/>
      <c r="AN506" s="95"/>
      <c r="AO506" s="11" t="s">
        <v>862</v>
      </c>
      <c r="AP506" s="12"/>
      <c r="AQ506" s="28"/>
      <c r="AR506" s="28"/>
      <c r="AS506" s="28"/>
      <c r="AT506" s="10">
        <v>6</v>
      </c>
      <c r="AU506" s="15">
        <v>2.5</v>
      </c>
      <c r="AV506" s="10">
        <f t="shared" ref="AV506" si="326">SUM(AT506*AU506)</f>
        <v>15</v>
      </c>
      <c r="AW506" s="5"/>
      <c r="AX506" s="5"/>
      <c r="AY506" s="5"/>
      <c r="AZ506" s="5"/>
    </row>
    <row r="507" spans="1:52" x14ac:dyDescent="0.25">
      <c r="B507" s="11" t="s">
        <v>27</v>
      </c>
      <c r="C507" s="12"/>
      <c r="D507" s="28"/>
      <c r="E507" s="28"/>
      <c r="F507" s="28"/>
      <c r="G507" s="10">
        <f>SUM(G503)+1.3</f>
        <v>8.2100000000000009</v>
      </c>
      <c r="H507" s="15">
        <f>SUM(D503+D503+E503+E503+D504+D504+E504+E504)*3</f>
        <v>1.7999999999999998</v>
      </c>
      <c r="I507" s="10">
        <f t="shared" ref="I507:I521" si="327">SUM(G507*H507)</f>
        <v>14.778</v>
      </c>
      <c r="J507" s="5"/>
      <c r="K507" s="5"/>
      <c r="L507" s="5"/>
      <c r="M507" s="5"/>
      <c r="O507" s="11" t="s">
        <v>27</v>
      </c>
      <c r="P507" s="12"/>
      <c r="Q507" s="28"/>
      <c r="R507" s="28"/>
      <c r="S507" s="28"/>
      <c r="T507" s="10">
        <f>SUM(T503)+1.3</f>
        <v>8.2100000000000009</v>
      </c>
      <c r="U507" s="15">
        <f>SUM(Q503+Q503+R503+R503+Q504+Q504+R504+R504)*3</f>
        <v>1.7279999999999998</v>
      </c>
      <c r="V507" s="10">
        <f t="shared" ref="V507:V521" si="328">SUM(T507*U507)</f>
        <v>14.186879999999999</v>
      </c>
      <c r="W507" s="5"/>
      <c r="X507" s="5"/>
      <c r="Y507" s="5"/>
      <c r="Z507" s="5"/>
      <c r="AB507" s="11" t="s">
        <v>27</v>
      </c>
      <c r="AC507" s="334" t="s">
        <v>1621</v>
      </c>
      <c r="AD507" s="335"/>
      <c r="AE507" s="335"/>
      <c r="AF507" s="335"/>
      <c r="AG507" s="171">
        <f>SUM(AG504)</f>
        <v>6.910000000000001</v>
      </c>
      <c r="AH507" s="171">
        <f>SUM(AD503+AD503+AE503+AE503+AD504+AD504+AE504+AE504)*6</f>
        <v>3.4559999999999995</v>
      </c>
      <c r="AI507" s="10">
        <f t="shared" ref="AI507:AI521" si="329">SUM(AG507*AH507)</f>
        <v>23.880960000000002</v>
      </c>
      <c r="AJ507" s="5"/>
      <c r="AK507" s="5"/>
      <c r="AL507" s="5"/>
      <c r="AM507" s="5"/>
      <c r="AO507" s="11" t="s">
        <v>27</v>
      </c>
      <c r="AP507" s="334" t="s">
        <v>1649</v>
      </c>
      <c r="AQ507" s="335"/>
      <c r="AR507" s="335"/>
      <c r="AS507" s="335"/>
      <c r="AT507" s="171">
        <f>SUM(AT504)</f>
        <v>6.910000000000001</v>
      </c>
      <c r="AU507" s="171">
        <f>SUM(AQ503+AQ503+AR503+AR503+AQ504+AQ504+AR504+AR504)*7</f>
        <v>4.032</v>
      </c>
      <c r="AV507" s="10">
        <f t="shared" ref="AV507:AV521" si="330">SUM(AT507*AU507)</f>
        <v>27.861120000000003</v>
      </c>
      <c r="AW507" s="5"/>
      <c r="AX507" s="5"/>
      <c r="AY507" s="5"/>
      <c r="AZ507" s="5"/>
    </row>
    <row r="508" spans="1:52" x14ac:dyDescent="0.25">
      <c r="B508" s="11" t="s">
        <v>13</v>
      </c>
      <c r="C508" s="12" t="s">
        <v>14</v>
      </c>
      <c r="D508" s="28" t="s">
        <v>29</v>
      </c>
      <c r="E508" s="28"/>
      <c r="F508" s="28">
        <f>SUM(G503:G505)</f>
        <v>13.820000000000002</v>
      </c>
      <c r="G508" s="34">
        <f>SUM(F508)/15</f>
        <v>0.92133333333333345</v>
      </c>
      <c r="H508" s="23"/>
      <c r="I508" s="10">
        <f t="shared" si="327"/>
        <v>0</v>
      </c>
      <c r="J508" s="5"/>
      <c r="K508" s="5"/>
      <c r="L508" s="5"/>
      <c r="M508" s="5"/>
      <c r="O508" s="11" t="s">
        <v>13</v>
      </c>
      <c r="P508" s="12" t="s">
        <v>14</v>
      </c>
      <c r="Q508" s="28" t="s">
        <v>29</v>
      </c>
      <c r="R508" s="28"/>
      <c r="S508" s="28">
        <f>SUM(T503:T505)</f>
        <v>13.820000000000002</v>
      </c>
      <c r="T508" s="34">
        <f>SUM(S508)/15</f>
        <v>0.92133333333333345</v>
      </c>
      <c r="U508" s="23"/>
      <c r="V508" s="10">
        <f t="shared" si="328"/>
        <v>0</v>
      </c>
      <c r="W508" s="5"/>
      <c r="X508" s="5"/>
      <c r="Y508" s="5"/>
      <c r="Z508" s="5"/>
      <c r="AB508" s="11" t="s">
        <v>13</v>
      </c>
      <c r="AC508" s="12" t="s">
        <v>14</v>
      </c>
      <c r="AD508" s="28" t="s">
        <v>29</v>
      </c>
      <c r="AE508" s="28"/>
      <c r="AF508" s="28">
        <f>SUM(AG503:AG505)</f>
        <v>13.820000000000002</v>
      </c>
      <c r="AG508" s="34">
        <f>SUM(AF508)/15</f>
        <v>0.92133333333333345</v>
      </c>
      <c r="AH508" s="23"/>
      <c r="AI508" s="10">
        <f t="shared" si="329"/>
        <v>0</v>
      </c>
      <c r="AJ508" s="5"/>
      <c r="AK508" s="5"/>
      <c r="AL508" s="5"/>
      <c r="AM508" s="5"/>
      <c r="AO508" s="11" t="s">
        <v>13</v>
      </c>
      <c r="AP508" s="12" t="s">
        <v>14</v>
      </c>
      <c r="AQ508" s="28" t="s">
        <v>29</v>
      </c>
      <c r="AR508" s="28"/>
      <c r="AS508" s="28">
        <f>SUM(AT503:AT505)</f>
        <v>13.820000000000002</v>
      </c>
      <c r="AT508" s="34">
        <f>SUM(AS508)/15</f>
        <v>0.92133333333333345</v>
      </c>
      <c r="AU508" s="23"/>
      <c r="AV508" s="10">
        <f t="shared" si="330"/>
        <v>0</v>
      </c>
      <c r="AW508" s="5"/>
      <c r="AX508" s="5"/>
      <c r="AY508" s="5"/>
      <c r="AZ508" s="5"/>
    </row>
    <row r="509" spans="1:52" x14ac:dyDescent="0.25">
      <c r="B509" s="11" t="s">
        <v>13</v>
      </c>
      <c r="C509" s="12" t="s">
        <v>14</v>
      </c>
      <c r="D509" s="28" t="s">
        <v>60</v>
      </c>
      <c r="E509" s="28"/>
      <c r="F509" s="69">
        <v>2</v>
      </c>
      <c r="G509" s="34">
        <f>SUM(F509)*0.25</f>
        <v>0.5</v>
      </c>
      <c r="H509" s="23"/>
      <c r="I509" s="10">
        <f t="shared" si="327"/>
        <v>0</v>
      </c>
      <c r="J509" s="5"/>
      <c r="K509" s="5"/>
      <c r="L509" s="5"/>
      <c r="M509" s="5"/>
      <c r="O509" s="11" t="s">
        <v>13</v>
      </c>
      <c r="P509" s="12" t="s">
        <v>14</v>
      </c>
      <c r="Q509" s="28" t="s">
        <v>60</v>
      </c>
      <c r="R509" s="28"/>
      <c r="S509" s="69">
        <v>2</v>
      </c>
      <c r="T509" s="34">
        <f>SUM(S509)*0.25</f>
        <v>0.5</v>
      </c>
      <c r="U509" s="23"/>
      <c r="V509" s="10">
        <f t="shared" si="328"/>
        <v>0</v>
      </c>
      <c r="W509" s="5"/>
      <c r="X509" s="5"/>
      <c r="Y509" s="5"/>
      <c r="Z509" s="5"/>
      <c r="AB509" s="11" t="s">
        <v>13</v>
      </c>
      <c r="AC509" s="12" t="s">
        <v>14</v>
      </c>
      <c r="AD509" s="28" t="s">
        <v>60</v>
      </c>
      <c r="AE509" s="28"/>
      <c r="AF509" s="69">
        <v>2</v>
      </c>
      <c r="AG509" s="34">
        <f>SUM(AF509)*0.25</f>
        <v>0.5</v>
      </c>
      <c r="AH509" s="23"/>
      <c r="AI509" s="10">
        <f t="shared" si="329"/>
        <v>0</v>
      </c>
      <c r="AJ509" s="5"/>
      <c r="AK509" s="5"/>
      <c r="AL509" s="5"/>
      <c r="AM509" s="5"/>
      <c r="AO509" s="11" t="s">
        <v>13</v>
      </c>
      <c r="AP509" s="12" t="s">
        <v>14</v>
      </c>
      <c r="AQ509" s="28" t="s">
        <v>60</v>
      </c>
      <c r="AR509" s="28"/>
      <c r="AS509" s="69">
        <v>2</v>
      </c>
      <c r="AT509" s="34">
        <f>SUM(AS509)*0.25</f>
        <v>0.5</v>
      </c>
      <c r="AU509" s="23"/>
      <c r="AV509" s="10">
        <f t="shared" si="330"/>
        <v>0</v>
      </c>
      <c r="AW509" s="5"/>
      <c r="AX509" s="5"/>
      <c r="AY509" s="5"/>
      <c r="AZ509" s="5"/>
    </row>
    <row r="510" spans="1:52" x14ac:dyDescent="0.25">
      <c r="B510" s="11" t="s">
        <v>13</v>
      </c>
      <c r="C510" s="12" t="s">
        <v>14</v>
      </c>
      <c r="D510" s="28" t="s">
        <v>248</v>
      </c>
      <c r="E510" s="28"/>
      <c r="F510" s="69"/>
      <c r="G510" s="34">
        <v>0.5</v>
      </c>
      <c r="H510" s="23"/>
      <c r="I510" s="10">
        <f t="shared" si="327"/>
        <v>0</v>
      </c>
      <c r="J510" s="5"/>
      <c r="K510" s="5"/>
      <c r="L510" s="5"/>
      <c r="M510" s="5"/>
      <c r="O510" s="11" t="s">
        <v>13</v>
      </c>
      <c r="P510" s="12" t="s">
        <v>14</v>
      </c>
      <c r="Q510" s="28" t="s">
        <v>248</v>
      </c>
      <c r="R510" s="28"/>
      <c r="S510" s="69"/>
      <c r="T510" s="34">
        <v>0.5</v>
      </c>
      <c r="U510" s="23"/>
      <c r="V510" s="10">
        <f t="shared" si="328"/>
        <v>0</v>
      </c>
      <c r="W510" s="5"/>
      <c r="X510" s="5"/>
      <c r="Y510" s="5"/>
      <c r="Z510" s="5"/>
      <c r="AB510" s="11" t="s">
        <v>13</v>
      </c>
      <c r="AC510" s="12" t="s">
        <v>14</v>
      </c>
      <c r="AD510" s="28" t="s">
        <v>248</v>
      </c>
      <c r="AE510" s="28"/>
      <c r="AF510" s="69"/>
      <c r="AG510" s="34">
        <v>0.5</v>
      </c>
      <c r="AH510" s="23"/>
      <c r="AI510" s="10">
        <f t="shared" si="329"/>
        <v>0</v>
      </c>
      <c r="AJ510" s="5"/>
      <c r="AK510" s="5"/>
      <c r="AL510" s="5"/>
      <c r="AM510" s="5"/>
      <c r="AO510" s="11" t="s">
        <v>13</v>
      </c>
      <c r="AP510" s="12" t="s">
        <v>14</v>
      </c>
      <c r="AQ510" s="28" t="s">
        <v>248</v>
      </c>
      <c r="AR510" s="28"/>
      <c r="AS510" s="69"/>
      <c r="AT510" s="34">
        <v>0.5</v>
      </c>
      <c r="AU510" s="23"/>
      <c r="AV510" s="10">
        <f t="shared" si="330"/>
        <v>0</v>
      </c>
      <c r="AW510" s="5"/>
      <c r="AX510" s="5"/>
      <c r="AY510" s="5"/>
      <c r="AZ510" s="5"/>
    </row>
    <row r="511" spans="1:52" x14ac:dyDescent="0.25">
      <c r="B511" s="11" t="s">
        <v>13</v>
      </c>
      <c r="C511" s="12" t="s">
        <v>14</v>
      </c>
      <c r="D511" s="28" t="s">
        <v>247</v>
      </c>
      <c r="E511" s="28"/>
      <c r="F511" s="28"/>
      <c r="G511" s="34">
        <f>SUM(G508)</f>
        <v>0.92133333333333345</v>
      </c>
      <c r="H511" s="23"/>
      <c r="I511" s="10">
        <f t="shared" si="327"/>
        <v>0</v>
      </c>
      <c r="J511" s="5"/>
      <c r="K511" s="5"/>
      <c r="L511" s="5"/>
      <c r="M511" s="5"/>
      <c r="O511" s="11" t="s">
        <v>13</v>
      </c>
      <c r="P511" s="12" t="s">
        <v>14</v>
      </c>
      <c r="Q511" s="28" t="s">
        <v>247</v>
      </c>
      <c r="R511" s="28"/>
      <c r="S511" s="28"/>
      <c r="T511" s="34">
        <f>SUM(T508)</f>
        <v>0.92133333333333345</v>
      </c>
      <c r="U511" s="23"/>
      <c r="V511" s="10">
        <f t="shared" si="328"/>
        <v>0</v>
      </c>
      <c r="W511" s="5"/>
      <c r="X511" s="5"/>
      <c r="Y511" s="5"/>
      <c r="Z511" s="5"/>
      <c r="AB511" s="11" t="s">
        <v>13</v>
      </c>
      <c r="AC511" s="12" t="s">
        <v>14</v>
      </c>
      <c r="AD511" s="28" t="s">
        <v>247</v>
      </c>
      <c r="AE511" s="28"/>
      <c r="AF511" s="28"/>
      <c r="AG511" s="34">
        <f>SUM(AG508)</f>
        <v>0.92133333333333345</v>
      </c>
      <c r="AH511" s="23"/>
      <c r="AI511" s="10">
        <f t="shared" si="329"/>
        <v>0</v>
      </c>
      <c r="AJ511" s="5"/>
      <c r="AK511" s="5"/>
      <c r="AL511" s="5"/>
      <c r="AM511" s="5"/>
      <c r="AO511" s="11" t="s">
        <v>13</v>
      </c>
      <c r="AP511" s="12" t="s">
        <v>14</v>
      </c>
      <c r="AQ511" s="28" t="s">
        <v>247</v>
      </c>
      <c r="AR511" s="28"/>
      <c r="AS511" s="28"/>
      <c r="AT511" s="34">
        <f>SUM(AT508)</f>
        <v>0.92133333333333345</v>
      </c>
      <c r="AU511" s="23"/>
      <c r="AV511" s="10">
        <f t="shared" si="330"/>
        <v>0</v>
      </c>
      <c r="AW511" s="5"/>
      <c r="AX511" s="5"/>
      <c r="AY511" s="5"/>
      <c r="AZ511" s="5"/>
    </row>
    <row r="512" spans="1:52" x14ac:dyDescent="0.25">
      <c r="B512" s="11" t="s">
        <v>13</v>
      </c>
      <c r="C512" s="12" t="s">
        <v>15</v>
      </c>
      <c r="D512" s="28"/>
      <c r="E512" s="28"/>
      <c r="F512" s="28"/>
      <c r="G512" s="34">
        <v>1</v>
      </c>
      <c r="H512" s="23"/>
      <c r="I512" s="10">
        <f t="shared" si="327"/>
        <v>0</v>
      </c>
      <c r="J512" s="5"/>
      <c r="K512" s="5"/>
      <c r="L512" s="5"/>
      <c r="M512" s="5"/>
      <c r="O512" s="11" t="s">
        <v>13</v>
      </c>
      <c r="P512" s="12" t="s">
        <v>15</v>
      </c>
      <c r="Q512" s="28"/>
      <c r="R512" s="28"/>
      <c r="S512" s="28"/>
      <c r="T512" s="34">
        <v>1</v>
      </c>
      <c r="U512" s="23"/>
      <c r="V512" s="10">
        <f t="shared" si="328"/>
        <v>0</v>
      </c>
      <c r="W512" s="5"/>
      <c r="X512" s="5"/>
      <c r="Y512" s="5"/>
      <c r="Z512" s="5"/>
      <c r="AB512" s="11" t="s">
        <v>13</v>
      </c>
      <c r="AC512" s="12" t="s">
        <v>15</v>
      </c>
      <c r="AD512" s="28"/>
      <c r="AE512" s="28"/>
      <c r="AF512" s="28"/>
      <c r="AG512" s="34">
        <v>1</v>
      </c>
      <c r="AH512" s="23"/>
      <c r="AI512" s="10">
        <f t="shared" si="329"/>
        <v>0</v>
      </c>
      <c r="AJ512" s="5"/>
      <c r="AK512" s="5"/>
      <c r="AL512" s="5"/>
      <c r="AM512" s="5"/>
      <c r="AO512" s="11" t="s">
        <v>13</v>
      </c>
      <c r="AP512" s="12" t="s">
        <v>15</v>
      </c>
      <c r="AQ512" s="28"/>
      <c r="AR512" s="28"/>
      <c r="AS512" s="28"/>
      <c r="AT512" s="34">
        <v>1</v>
      </c>
      <c r="AU512" s="23"/>
      <c r="AV512" s="10">
        <f t="shared" si="330"/>
        <v>0</v>
      </c>
      <c r="AW512" s="5"/>
      <c r="AX512" s="5"/>
      <c r="AY512" s="5"/>
      <c r="AZ512" s="5"/>
    </row>
    <row r="513" spans="1:52" x14ac:dyDescent="0.25">
      <c r="B513" s="11" t="s">
        <v>13</v>
      </c>
      <c r="C513" s="12" t="s">
        <v>15</v>
      </c>
      <c r="D513" s="28"/>
      <c r="E513" s="28"/>
      <c r="F513" s="28"/>
      <c r="G513" s="34"/>
      <c r="H513" s="23"/>
      <c r="I513" s="10">
        <f t="shared" si="327"/>
        <v>0</v>
      </c>
      <c r="J513" s="5"/>
      <c r="K513" s="5"/>
      <c r="L513" s="5"/>
      <c r="M513" s="5"/>
      <c r="O513" s="11" t="s">
        <v>13</v>
      </c>
      <c r="P513" s="12" t="s">
        <v>15</v>
      </c>
      <c r="Q513" s="28"/>
      <c r="R513" s="28"/>
      <c r="S513" s="28"/>
      <c r="T513" s="34"/>
      <c r="U513" s="23"/>
      <c r="V513" s="10">
        <f t="shared" si="328"/>
        <v>0</v>
      </c>
      <c r="W513" s="5"/>
      <c r="X513" s="5"/>
      <c r="Y513" s="5"/>
      <c r="Z513" s="5"/>
      <c r="AB513" s="11" t="s">
        <v>13</v>
      </c>
      <c r="AC513" s="12" t="s">
        <v>15</v>
      </c>
      <c r="AD513" s="28"/>
      <c r="AE513" s="28"/>
      <c r="AF513" s="28"/>
      <c r="AG513" s="34"/>
      <c r="AH513" s="23"/>
      <c r="AI513" s="10">
        <f t="shared" si="329"/>
        <v>0</v>
      </c>
      <c r="AJ513" s="5"/>
      <c r="AK513" s="5"/>
      <c r="AL513" s="5"/>
      <c r="AM513" s="5"/>
      <c r="AO513" s="11" t="s">
        <v>13</v>
      </c>
      <c r="AP513" s="12" t="s">
        <v>15</v>
      </c>
      <c r="AQ513" s="28"/>
      <c r="AR513" s="28"/>
      <c r="AS513" s="28"/>
      <c r="AT513" s="34"/>
      <c r="AU513" s="23"/>
      <c r="AV513" s="10">
        <f t="shared" si="330"/>
        <v>0</v>
      </c>
      <c r="AW513" s="5"/>
      <c r="AX513" s="5"/>
      <c r="AY513" s="5"/>
      <c r="AZ513" s="5"/>
    </row>
    <row r="514" spans="1:52" x14ac:dyDescent="0.25">
      <c r="B514" s="11" t="s">
        <v>13</v>
      </c>
      <c r="C514" s="12" t="s">
        <v>15</v>
      </c>
      <c r="D514" s="28"/>
      <c r="E514" s="28"/>
      <c r="F514" s="28"/>
      <c r="G514" s="34"/>
      <c r="H514" s="23"/>
      <c r="I514" s="10">
        <f t="shared" si="327"/>
        <v>0</v>
      </c>
      <c r="J514" s="5"/>
      <c r="K514" s="5"/>
      <c r="L514" s="5"/>
      <c r="M514" s="5"/>
      <c r="O514" s="11" t="s">
        <v>13</v>
      </c>
      <c r="P514" s="12" t="s">
        <v>15</v>
      </c>
      <c r="Q514" s="28"/>
      <c r="R514" s="28"/>
      <c r="S514" s="28"/>
      <c r="T514" s="34"/>
      <c r="U514" s="23"/>
      <c r="V514" s="10">
        <f t="shared" si="328"/>
        <v>0</v>
      </c>
      <c r="W514" s="5"/>
      <c r="X514" s="5"/>
      <c r="Y514" s="5"/>
      <c r="Z514" s="5"/>
      <c r="AB514" s="11" t="s">
        <v>13</v>
      </c>
      <c r="AC514" s="12" t="s">
        <v>15</v>
      </c>
      <c r="AD514" s="28"/>
      <c r="AE514" s="28"/>
      <c r="AF514" s="28"/>
      <c r="AG514" s="34"/>
      <c r="AH514" s="23"/>
      <c r="AI514" s="10">
        <f t="shared" si="329"/>
        <v>0</v>
      </c>
      <c r="AJ514" s="5"/>
      <c r="AK514" s="5"/>
      <c r="AL514" s="5"/>
      <c r="AM514" s="5"/>
      <c r="AO514" s="11" t="s">
        <v>13</v>
      </c>
      <c r="AP514" s="12" t="s">
        <v>15</v>
      </c>
      <c r="AQ514" s="28"/>
      <c r="AR514" s="28"/>
      <c r="AS514" s="28"/>
      <c r="AT514" s="34"/>
      <c r="AU514" s="23"/>
      <c r="AV514" s="10">
        <f t="shared" si="330"/>
        <v>0</v>
      </c>
      <c r="AW514" s="5"/>
      <c r="AX514" s="5"/>
      <c r="AY514" s="5"/>
      <c r="AZ514" s="5"/>
    </row>
    <row r="515" spans="1:52" x14ac:dyDescent="0.25">
      <c r="B515" s="11" t="s">
        <v>13</v>
      </c>
      <c r="C515" s="12" t="s">
        <v>16</v>
      </c>
      <c r="D515" s="28"/>
      <c r="E515" s="28"/>
      <c r="F515" s="28"/>
      <c r="G515" s="34">
        <v>3</v>
      </c>
      <c r="H515" s="23"/>
      <c r="I515" s="10">
        <f t="shared" si="327"/>
        <v>0</v>
      </c>
      <c r="J515" s="5"/>
      <c r="K515" s="5"/>
      <c r="L515" s="5"/>
      <c r="M515" s="5"/>
      <c r="O515" s="11" t="s">
        <v>13</v>
      </c>
      <c r="P515" s="12" t="s">
        <v>16</v>
      </c>
      <c r="Q515" s="28"/>
      <c r="R515" s="28"/>
      <c r="S515" s="28"/>
      <c r="T515" s="34">
        <v>3</v>
      </c>
      <c r="U515" s="23"/>
      <c r="V515" s="10">
        <f t="shared" si="328"/>
        <v>0</v>
      </c>
      <c r="W515" s="5"/>
      <c r="X515" s="5"/>
      <c r="Y515" s="5"/>
      <c r="Z515" s="5"/>
      <c r="AB515" s="11" t="s">
        <v>13</v>
      </c>
      <c r="AC515" s="12" t="s">
        <v>16</v>
      </c>
      <c r="AD515" s="28"/>
      <c r="AE515" s="28"/>
      <c r="AF515" s="28"/>
      <c r="AG515" s="34">
        <v>3</v>
      </c>
      <c r="AH515" s="23"/>
      <c r="AI515" s="10">
        <f t="shared" si="329"/>
        <v>0</v>
      </c>
      <c r="AJ515" s="5"/>
      <c r="AK515" s="5"/>
      <c r="AL515" s="5"/>
      <c r="AM515" s="5"/>
      <c r="AO515" s="11" t="s">
        <v>13</v>
      </c>
      <c r="AP515" s="12" t="s">
        <v>16</v>
      </c>
      <c r="AQ515" s="28"/>
      <c r="AR515" s="28"/>
      <c r="AS515" s="28"/>
      <c r="AT515" s="34">
        <v>3</v>
      </c>
      <c r="AU515" s="23"/>
      <c r="AV515" s="10">
        <f t="shared" si="330"/>
        <v>0</v>
      </c>
      <c r="AW515" s="5"/>
      <c r="AX515" s="5"/>
      <c r="AY515" s="5"/>
      <c r="AZ515" s="5"/>
    </row>
    <row r="516" spans="1:52" x14ac:dyDescent="0.25">
      <c r="B516" s="11" t="s">
        <v>13</v>
      </c>
      <c r="C516" s="12" t="s">
        <v>16</v>
      </c>
      <c r="D516" s="28"/>
      <c r="E516" s="28"/>
      <c r="F516" s="28"/>
      <c r="G516" s="34"/>
      <c r="H516" s="23"/>
      <c r="I516" s="10">
        <f t="shared" si="327"/>
        <v>0</v>
      </c>
      <c r="J516" s="5"/>
      <c r="K516" s="5"/>
      <c r="L516" s="5"/>
      <c r="M516" s="5"/>
      <c r="O516" s="11" t="s">
        <v>13</v>
      </c>
      <c r="P516" s="12" t="s">
        <v>16</v>
      </c>
      <c r="Q516" s="28"/>
      <c r="R516" s="28"/>
      <c r="S516" s="28"/>
      <c r="T516" s="34"/>
      <c r="U516" s="23"/>
      <c r="V516" s="10">
        <f t="shared" si="328"/>
        <v>0</v>
      </c>
      <c r="W516" s="5"/>
      <c r="X516" s="5"/>
      <c r="Y516" s="5"/>
      <c r="Z516" s="5"/>
      <c r="AB516" s="11" t="s">
        <v>13</v>
      </c>
      <c r="AC516" s="12" t="s">
        <v>16</v>
      </c>
      <c r="AD516" s="28"/>
      <c r="AE516" s="28"/>
      <c r="AF516" s="28"/>
      <c r="AG516" s="171">
        <f>SUM(AG515)/10</f>
        <v>0.3</v>
      </c>
      <c r="AH516" s="23"/>
      <c r="AI516" s="10">
        <f t="shared" si="329"/>
        <v>0</v>
      </c>
      <c r="AJ516" s="5"/>
      <c r="AK516" s="5"/>
      <c r="AL516" s="5"/>
      <c r="AM516" s="5"/>
      <c r="AO516" s="11" t="s">
        <v>13</v>
      </c>
      <c r="AP516" s="12" t="s">
        <v>16</v>
      </c>
      <c r="AQ516" s="28"/>
      <c r="AR516" s="28"/>
      <c r="AS516" s="28"/>
      <c r="AT516" s="171">
        <f>SUM(AT515)/7</f>
        <v>0.42857142857142855</v>
      </c>
      <c r="AU516" s="23"/>
      <c r="AV516" s="10">
        <f t="shared" si="330"/>
        <v>0</v>
      </c>
      <c r="AW516" s="5"/>
      <c r="AX516" s="5"/>
      <c r="AY516" s="5"/>
      <c r="AZ516" s="5"/>
    </row>
    <row r="517" spans="1:52" x14ac:dyDescent="0.25">
      <c r="B517" s="11" t="s">
        <v>21</v>
      </c>
      <c r="C517" s="12" t="s">
        <v>14</v>
      </c>
      <c r="D517" s="28"/>
      <c r="E517" s="28"/>
      <c r="F517" s="28"/>
      <c r="G517" s="22">
        <f>SUM(G508:G511)</f>
        <v>2.8426666666666671</v>
      </c>
      <c r="H517" s="15">
        <v>37.42</v>
      </c>
      <c r="I517" s="10">
        <f t="shared" si="327"/>
        <v>106.37258666666669</v>
      </c>
      <c r="J517" s="5"/>
      <c r="K517" s="5">
        <f>SUM(G517)*I501</f>
        <v>14.213333333333335</v>
      </c>
      <c r="L517" s="5"/>
      <c r="M517" s="5"/>
      <c r="O517" s="11" t="s">
        <v>21</v>
      </c>
      <c r="P517" s="12" t="s">
        <v>14</v>
      </c>
      <c r="Q517" s="28"/>
      <c r="R517" s="28"/>
      <c r="S517" s="28"/>
      <c r="T517" s="22">
        <f>SUM(T508:T511)</f>
        <v>2.8426666666666671</v>
      </c>
      <c r="U517" s="15">
        <v>37.42</v>
      </c>
      <c r="V517" s="10">
        <f t="shared" si="328"/>
        <v>106.37258666666669</v>
      </c>
      <c r="W517" s="5"/>
      <c r="X517" s="5">
        <f>SUM(T517)*V501</f>
        <v>14.213333333333335</v>
      </c>
      <c r="Y517" s="5"/>
      <c r="Z517" s="5"/>
      <c r="AB517" s="11" t="s">
        <v>21</v>
      </c>
      <c r="AC517" s="12" t="s">
        <v>14</v>
      </c>
      <c r="AD517" s="28"/>
      <c r="AE517" s="28"/>
      <c r="AF517" s="28"/>
      <c r="AG517" s="22">
        <f>SUM(AG508:AG511)</f>
        <v>2.8426666666666671</v>
      </c>
      <c r="AH517" s="15">
        <v>37.42</v>
      </c>
      <c r="AI517" s="10">
        <f t="shared" si="329"/>
        <v>106.37258666666669</v>
      </c>
      <c r="AJ517" s="5"/>
      <c r="AK517" s="5">
        <f>SUM(AG517)*AI501</f>
        <v>14.213333333333335</v>
      </c>
      <c r="AL517" s="5"/>
      <c r="AM517" s="5"/>
      <c r="AO517" s="11" t="s">
        <v>21</v>
      </c>
      <c r="AP517" s="12" t="s">
        <v>14</v>
      </c>
      <c r="AQ517" s="28"/>
      <c r="AR517" s="28"/>
      <c r="AS517" s="28"/>
      <c r="AT517" s="22">
        <f>SUM(AT508:AT511)</f>
        <v>2.8426666666666671</v>
      </c>
      <c r="AU517" s="15">
        <v>37.42</v>
      </c>
      <c r="AV517" s="10">
        <f t="shared" si="330"/>
        <v>106.37258666666669</v>
      </c>
      <c r="AW517" s="5"/>
      <c r="AX517" s="5">
        <f>SUM(AT517)*AV501</f>
        <v>14.213333333333335</v>
      </c>
      <c r="AY517" s="5"/>
      <c r="AZ517" s="5"/>
    </row>
    <row r="518" spans="1:52" x14ac:dyDescent="0.25">
      <c r="B518" s="11" t="s">
        <v>21</v>
      </c>
      <c r="C518" s="12" t="s">
        <v>15</v>
      </c>
      <c r="D518" s="28"/>
      <c r="E518" s="28"/>
      <c r="F518" s="28"/>
      <c r="G518" s="22">
        <f>SUM(G512:G514)</f>
        <v>1</v>
      </c>
      <c r="H518" s="15">
        <v>37.42</v>
      </c>
      <c r="I518" s="10">
        <f t="shared" si="327"/>
        <v>37.42</v>
      </c>
      <c r="J518" s="5"/>
      <c r="K518" s="5"/>
      <c r="L518" s="5">
        <f>SUM(G518)*I501</f>
        <v>5</v>
      </c>
      <c r="M518" s="5"/>
      <c r="O518" s="11" t="s">
        <v>21</v>
      </c>
      <c r="P518" s="12" t="s">
        <v>15</v>
      </c>
      <c r="Q518" s="28"/>
      <c r="R518" s="28"/>
      <c r="S518" s="28"/>
      <c r="T518" s="22">
        <f>SUM(T512:T514)</f>
        <v>1</v>
      </c>
      <c r="U518" s="15">
        <v>37.42</v>
      </c>
      <c r="V518" s="10">
        <f t="shared" si="328"/>
        <v>37.42</v>
      </c>
      <c r="W518" s="5"/>
      <c r="X518" s="5"/>
      <c r="Y518" s="5">
        <f>SUM(T518)*V501</f>
        <v>5</v>
      </c>
      <c r="Z518" s="5"/>
      <c r="AB518" s="11" t="s">
        <v>21</v>
      </c>
      <c r="AC518" s="12" t="s">
        <v>15</v>
      </c>
      <c r="AD518" s="28"/>
      <c r="AE518" s="28"/>
      <c r="AF518" s="28"/>
      <c r="AG518" s="22">
        <f>SUM(AG512:AG514)</f>
        <v>1</v>
      </c>
      <c r="AH518" s="15">
        <v>37.42</v>
      </c>
      <c r="AI518" s="10">
        <f t="shared" si="329"/>
        <v>37.42</v>
      </c>
      <c r="AJ518" s="5"/>
      <c r="AK518" s="5"/>
      <c r="AL518" s="5">
        <f>SUM(AG518)*AI501</f>
        <v>5</v>
      </c>
      <c r="AM518" s="5"/>
      <c r="AO518" s="11" t="s">
        <v>21</v>
      </c>
      <c r="AP518" s="12" t="s">
        <v>15</v>
      </c>
      <c r="AQ518" s="28"/>
      <c r="AR518" s="28"/>
      <c r="AS518" s="28"/>
      <c r="AT518" s="22">
        <f>SUM(AT512:AT514)</f>
        <v>1</v>
      </c>
      <c r="AU518" s="15">
        <v>37.42</v>
      </c>
      <c r="AV518" s="10">
        <f t="shared" si="330"/>
        <v>37.42</v>
      </c>
      <c r="AW518" s="5"/>
      <c r="AX518" s="5"/>
      <c r="AY518" s="5">
        <f>SUM(AT518)*AV501</f>
        <v>5</v>
      </c>
      <c r="AZ518" s="5"/>
    </row>
    <row r="519" spans="1:52" x14ac:dyDescent="0.25">
      <c r="B519" s="11" t="s">
        <v>21</v>
      </c>
      <c r="C519" s="12" t="s">
        <v>16</v>
      </c>
      <c r="D519" s="28"/>
      <c r="E519" s="28"/>
      <c r="F519" s="28"/>
      <c r="G519" s="22">
        <f>SUM(G515:G516)</f>
        <v>3</v>
      </c>
      <c r="H519" s="15">
        <v>37.42</v>
      </c>
      <c r="I519" s="10">
        <f t="shared" si="327"/>
        <v>112.26</v>
      </c>
      <c r="J519" s="5"/>
      <c r="K519" s="5"/>
      <c r="L519" s="5"/>
      <c r="M519" s="5">
        <f>SUM(G519)*I501</f>
        <v>15</v>
      </c>
      <c r="O519" s="11" t="s">
        <v>21</v>
      </c>
      <c r="P519" s="12" t="s">
        <v>16</v>
      </c>
      <c r="Q519" s="28"/>
      <c r="R519" s="28"/>
      <c r="S519" s="28"/>
      <c r="T519" s="22">
        <f>SUM(T515:T516)</f>
        <v>3</v>
      </c>
      <c r="U519" s="15">
        <v>37.42</v>
      </c>
      <c r="V519" s="10">
        <f t="shared" si="328"/>
        <v>112.26</v>
      </c>
      <c r="W519" s="5"/>
      <c r="X519" s="5"/>
      <c r="Y519" s="5"/>
      <c r="Z519" s="5">
        <f>SUM(T519)*V501</f>
        <v>15</v>
      </c>
      <c r="AB519" s="11" t="s">
        <v>21</v>
      </c>
      <c r="AC519" s="12" t="s">
        <v>16</v>
      </c>
      <c r="AD519" s="28"/>
      <c r="AE519" s="28"/>
      <c r="AF519" s="28"/>
      <c r="AG519" s="22">
        <f>SUM(AG515:AG516)</f>
        <v>3.3</v>
      </c>
      <c r="AH519" s="15">
        <v>37.42</v>
      </c>
      <c r="AI519" s="10">
        <f t="shared" si="329"/>
        <v>123.486</v>
      </c>
      <c r="AJ519" s="5"/>
      <c r="AK519" s="5"/>
      <c r="AL519" s="5"/>
      <c r="AM519" s="5">
        <f>SUM(AG519)*AI501</f>
        <v>16.5</v>
      </c>
      <c r="AO519" s="11" t="s">
        <v>21</v>
      </c>
      <c r="AP519" s="12" t="s">
        <v>16</v>
      </c>
      <c r="AQ519" s="28"/>
      <c r="AR519" s="28"/>
      <c r="AS519" s="28"/>
      <c r="AT519" s="22">
        <f>SUM(AT515:AT516)</f>
        <v>3.4285714285714284</v>
      </c>
      <c r="AU519" s="15">
        <v>37.42</v>
      </c>
      <c r="AV519" s="10">
        <f t="shared" si="330"/>
        <v>128.29714285714286</v>
      </c>
      <c r="AW519" s="5"/>
      <c r="AX519" s="5"/>
      <c r="AY519" s="5"/>
      <c r="AZ519" s="5">
        <f>SUM(AT519)*AV501</f>
        <v>17.142857142857142</v>
      </c>
    </row>
    <row r="520" spans="1:52" x14ac:dyDescent="0.25">
      <c r="B520" s="11" t="s">
        <v>13</v>
      </c>
      <c r="C520" s="12" t="s">
        <v>17</v>
      </c>
      <c r="D520" s="28"/>
      <c r="E520" s="28"/>
      <c r="F520" s="28"/>
      <c r="G520" s="34">
        <v>0.25</v>
      </c>
      <c r="H520" s="15">
        <v>37.42</v>
      </c>
      <c r="I520" s="10">
        <f t="shared" si="327"/>
        <v>9.3550000000000004</v>
      </c>
      <c r="J520" s="5"/>
      <c r="K520" s="5"/>
      <c r="L520" s="5">
        <f>SUM(G520)*I501</f>
        <v>1.25</v>
      </c>
      <c r="M520" s="5"/>
      <c r="O520" s="11" t="s">
        <v>13</v>
      </c>
      <c r="P520" s="12" t="s">
        <v>17</v>
      </c>
      <c r="Q520" s="28"/>
      <c r="R520" s="28"/>
      <c r="S520" s="28"/>
      <c r="T520" s="34">
        <v>0.25</v>
      </c>
      <c r="U520" s="15">
        <v>37.42</v>
      </c>
      <c r="V520" s="10">
        <f t="shared" si="328"/>
        <v>9.3550000000000004</v>
      </c>
      <c r="W520" s="5"/>
      <c r="X520" s="5"/>
      <c r="Y520" s="5">
        <f>SUM(T520)*V501</f>
        <v>1.25</v>
      </c>
      <c r="Z520" s="5"/>
      <c r="AB520" s="11" t="s">
        <v>13</v>
      </c>
      <c r="AC520" s="12" t="s">
        <v>17</v>
      </c>
      <c r="AD520" s="28"/>
      <c r="AE520" s="28"/>
      <c r="AF520" s="28"/>
      <c r="AG520" s="34">
        <v>0.25</v>
      </c>
      <c r="AH520" s="15">
        <v>37.42</v>
      </c>
      <c r="AI520" s="10">
        <f t="shared" si="329"/>
        <v>9.3550000000000004</v>
      </c>
      <c r="AJ520" s="5"/>
      <c r="AK520" s="5"/>
      <c r="AL520" s="5">
        <f>SUM(AG520)*AI501</f>
        <v>1.25</v>
      </c>
      <c r="AM520" s="5"/>
      <c r="AO520" s="11" t="s">
        <v>13</v>
      </c>
      <c r="AP520" s="12" t="s">
        <v>17</v>
      </c>
      <c r="AQ520" s="28"/>
      <c r="AR520" s="28"/>
      <c r="AS520" s="28"/>
      <c r="AT520" s="34">
        <v>0.25</v>
      </c>
      <c r="AU520" s="15">
        <v>37.42</v>
      </c>
      <c r="AV520" s="10">
        <f t="shared" si="330"/>
        <v>9.3550000000000004</v>
      </c>
      <c r="AW520" s="5"/>
      <c r="AX520" s="5"/>
      <c r="AY520" s="5">
        <f>SUM(AT520)*AV501</f>
        <v>1.25</v>
      </c>
      <c r="AZ520" s="5"/>
    </row>
    <row r="521" spans="1:52" x14ac:dyDescent="0.25">
      <c r="B521" s="11" t="s">
        <v>12</v>
      </c>
      <c r="C521" s="12"/>
      <c r="D521" s="28"/>
      <c r="E521" s="28"/>
      <c r="F521" s="28"/>
      <c r="G521" s="10"/>
      <c r="H521" s="15">
        <v>37.42</v>
      </c>
      <c r="I521" s="10">
        <f t="shared" si="327"/>
        <v>0</v>
      </c>
      <c r="J521" s="5"/>
      <c r="K521" s="5"/>
      <c r="L521" s="5"/>
      <c r="M521" s="5"/>
      <c r="O521" s="11" t="s">
        <v>12</v>
      </c>
      <c r="P521" s="12"/>
      <c r="Q521" s="28"/>
      <c r="R521" s="28"/>
      <c r="S521" s="28"/>
      <c r="T521" s="10"/>
      <c r="U521" s="15">
        <v>37.42</v>
      </c>
      <c r="V521" s="10">
        <f t="shared" si="328"/>
        <v>0</v>
      </c>
      <c r="W521" s="5"/>
      <c r="X521" s="5"/>
      <c r="Y521" s="5"/>
      <c r="Z521" s="5"/>
      <c r="AB521" s="11" t="s">
        <v>12</v>
      </c>
      <c r="AC521" s="12"/>
      <c r="AD521" s="28"/>
      <c r="AE521" s="28"/>
      <c r="AF521" s="28"/>
      <c r="AG521" s="10"/>
      <c r="AH521" s="15">
        <v>37.42</v>
      </c>
      <c r="AI521" s="10">
        <f t="shared" si="329"/>
        <v>0</v>
      </c>
      <c r="AJ521" s="5"/>
      <c r="AK521" s="5"/>
      <c r="AL521" s="5"/>
      <c r="AM521" s="5"/>
      <c r="AO521" s="11" t="s">
        <v>12</v>
      </c>
      <c r="AP521" s="12"/>
      <c r="AQ521" s="28"/>
      <c r="AR521" s="28"/>
      <c r="AS521" s="28"/>
      <c r="AT521" s="10"/>
      <c r="AU521" s="15">
        <v>37.42</v>
      </c>
      <c r="AV521" s="10">
        <f t="shared" si="330"/>
        <v>0</v>
      </c>
      <c r="AW521" s="5"/>
      <c r="AX521" s="5"/>
      <c r="AY521" s="5"/>
      <c r="AZ521" s="5"/>
    </row>
    <row r="522" spans="1:52" x14ac:dyDescent="0.25">
      <c r="B522" s="11" t="s">
        <v>11</v>
      </c>
      <c r="C522" s="12"/>
      <c r="D522" s="28"/>
      <c r="E522" s="28"/>
      <c r="F522" s="28"/>
      <c r="G522" s="10">
        <v>1</v>
      </c>
      <c r="H522" s="15">
        <f>SUM(I503:I521)*0.01</f>
        <v>6.6100098666666671</v>
      </c>
      <c r="I522" s="10">
        <f>SUM(G522*H522)</f>
        <v>6.6100098666666671</v>
      </c>
      <c r="J522" s="5"/>
      <c r="K522" s="5"/>
      <c r="L522" s="5"/>
      <c r="M522" s="5"/>
      <c r="O522" s="11" t="s">
        <v>11</v>
      </c>
      <c r="P522" s="12"/>
      <c r="Q522" s="28"/>
      <c r="R522" s="28"/>
      <c r="S522" s="28"/>
      <c r="T522" s="10">
        <v>1</v>
      </c>
      <c r="U522" s="15">
        <f>SUM(V503:V521)*0.01</f>
        <v>5.7785195066666679</v>
      </c>
      <c r="V522" s="10">
        <f>SUM(T522*U522)</f>
        <v>5.7785195066666679</v>
      </c>
      <c r="W522" s="5"/>
      <c r="X522" s="5"/>
      <c r="Y522" s="5"/>
      <c r="Z522" s="5"/>
      <c r="AB522" s="11" t="s">
        <v>11</v>
      </c>
      <c r="AC522" s="12"/>
      <c r="AD522" s="28"/>
      <c r="AE522" s="28"/>
      <c r="AF522" s="28"/>
      <c r="AG522" s="10">
        <v>1</v>
      </c>
      <c r="AH522" s="15">
        <f>SUM(AI503:AI521)*0.01</f>
        <v>5.9877203066666675</v>
      </c>
      <c r="AI522" s="10">
        <f>SUM(AG522*AH522)</f>
        <v>5.9877203066666675</v>
      </c>
      <c r="AJ522" s="5"/>
      <c r="AK522" s="5"/>
      <c r="AL522" s="5"/>
      <c r="AM522" s="5"/>
      <c r="AO522" s="11" t="s">
        <v>11</v>
      </c>
      <c r="AP522" s="12"/>
      <c r="AQ522" s="28"/>
      <c r="AR522" s="28"/>
      <c r="AS522" s="28"/>
      <c r="AT522" s="10">
        <v>1</v>
      </c>
      <c r="AU522" s="15">
        <f>SUM(AV503:AV521)*0.01</f>
        <v>5.3224467902380965</v>
      </c>
      <c r="AV522" s="10">
        <f>SUM(AT522*AU522)</f>
        <v>5.3224467902380965</v>
      </c>
      <c r="AW522" s="5"/>
      <c r="AX522" s="5"/>
      <c r="AY522" s="5"/>
      <c r="AZ522" s="5"/>
    </row>
    <row r="523" spans="1:52" s="2" customFormat="1" x14ac:dyDescent="0.25">
      <c r="B523" s="8" t="s">
        <v>10</v>
      </c>
      <c r="D523" s="27"/>
      <c r="E523" s="27"/>
      <c r="F523" s="27"/>
      <c r="G523" s="6">
        <f>SUM(G517:G520)</f>
        <v>7.0926666666666671</v>
      </c>
      <c r="H523" s="14"/>
      <c r="I523" s="6">
        <f>SUM(I503:I522)</f>
        <v>667.61099653333338</v>
      </c>
      <c r="J523" s="6">
        <f>SUM(I523)*I501</f>
        <v>3338.054982666667</v>
      </c>
      <c r="K523" s="6">
        <f>SUM(K517:K522)</f>
        <v>14.213333333333335</v>
      </c>
      <c r="L523" s="6">
        <f>SUM(L517:L522)</f>
        <v>6.25</v>
      </c>
      <c r="M523" s="6">
        <f>SUM(M517:M522)</f>
        <v>15</v>
      </c>
      <c r="O523" s="8" t="s">
        <v>10</v>
      </c>
      <c r="Q523" s="27"/>
      <c r="R523" s="27"/>
      <c r="S523" s="27"/>
      <c r="T523" s="6">
        <f>SUM(T517:T520)</f>
        <v>7.0926666666666671</v>
      </c>
      <c r="U523" s="14"/>
      <c r="V523" s="6">
        <f>SUM(V503:V522)</f>
        <v>583.63047017333338</v>
      </c>
      <c r="W523" s="6">
        <f>SUM(V523)*V501</f>
        <v>2918.1523508666669</v>
      </c>
      <c r="X523" s="6"/>
      <c r="Y523" s="6"/>
      <c r="Z523" s="6"/>
      <c r="AB523" s="8" t="s">
        <v>10</v>
      </c>
      <c r="AD523" s="27"/>
      <c r="AE523" s="27"/>
      <c r="AF523" s="27"/>
      <c r="AG523" s="6">
        <f>SUM(AG517:AG520)</f>
        <v>7.3926666666666669</v>
      </c>
      <c r="AH523" s="14"/>
      <c r="AI523" s="6">
        <f>SUM(AI503:AI522)</f>
        <v>604.75975097333344</v>
      </c>
      <c r="AJ523" s="6">
        <f>SUM(AI523)*AI501</f>
        <v>3023.798754866667</v>
      </c>
      <c r="AK523" s="6"/>
      <c r="AL523" s="6"/>
      <c r="AM523" s="6"/>
      <c r="AO523" s="8" t="s">
        <v>10</v>
      </c>
      <c r="AQ523" s="27"/>
      <c r="AR523" s="27"/>
      <c r="AS523" s="27"/>
      <c r="AT523" s="6">
        <f>SUM(AT517:AT520)</f>
        <v>7.5212380952380951</v>
      </c>
      <c r="AU523" s="14"/>
      <c r="AV523" s="6">
        <f>SUM(AV503:AV522)</f>
        <v>537.56712581404781</v>
      </c>
      <c r="AW523" s="6">
        <f>SUM(AV523)*AV501</f>
        <v>2687.8356290702391</v>
      </c>
      <c r="AX523" s="6"/>
      <c r="AY523" s="6"/>
      <c r="AZ523" s="6"/>
    </row>
    <row r="524" spans="1:52" ht="15.6" x14ac:dyDescent="0.3">
      <c r="A524" s="3" t="s">
        <v>9</v>
      </c>
      <c r="B524" s="86" t="s">
        <v>579</v>
      </c>
      <c r="C524" s="12" t="s">
        <v>865</v>
      </c>
      <c r="D524" s="26">
        <v>1.2330000000000001</v>
      </c>
      <c r="E524" s="26">
        <v>2.7</v>
      </c>
      <c r="F524" s="68">
        <v>0.161</v>
      </c>
      <c r="G524" s="5"/>
      <c r="H524" s="13" t="s">
        <v>22</v>
      </c>
      <c r="I524" s="24">
        <v>5</v>
      </c>
      <c r="J524" s="5"/>
      <c r="K524" s="5"/>
      <c r="L524" s="5"/>
      <c r="M524" s="5"/>
      <c r="N524" s="3" t="s">
        <v>9</v>
      </c>
      <c r="O524" s="86" t="s">
        <v>579</v>
      </c>
      <c r="P524" s="12" t="s">
        <v>865</v>
      </c>
      <c r="Q524" s="26">
        <v>1.2330000000000001</v>
      </c>
      <c r="R524" s="26">
        <v>2.7</v>
      </c>
      <c r="S524" s="68">
        <v>0.161</v>
      </c>
      <c r="T524" s="5"/>
      <c r="U524" s="13" t="s">
        <v>22</v>
      </c>
      <c r="V524" s="24">
        <v>5</v>
      </c>
      <c r="W524" s="5"/>
      <c r="X524" s="5"/>
      <c r="Y524" s="5"/>
      <c r="Z524" s="5"/>
      <c r="AA524" s="3" t="s">
        <v>9</v>
      </c>
      <c r="AB524" s="86" t="s">
        <v>579</v>
      </c>
      <c r="AC524" s="12" t="s">
        <v>865</v>
      </c>
      <c r="AD524" s="26">
        <v>1.2330000000000001</v>
      </c>
      <c r="AE524" s="26">
        <v>2.7</v>
      </c>
      <c r="AF524" s="68">
        <v>0.161</v>
      </c>
      <c r="AG524" s="5"/>
      <c r="AH524" s="13" t="s">
        <v>22</v>
      </c>
      <c r="AI524" s="24">
        <v>5</v>
      </c>
      <c r="AJ524" s="5"/>
      <c r="AK524" s="5"/>
      <c r="AL524" s="5"/>
      <c r="AM524" s="5"/>
      <c r="AN524" s="3" t="s">
        <v>9</v>
      </c>
      <c r="AO524" s="86" t="s">
        <v>579</v>
      </c>
      <c r="AP524" s="12" t="s">
        <v>865</v>
      </c>
      <c r="AQ524" s="26">
        <v>1.2330000000000001</v>
      </c>
      <c r="AR524" s="26">
        <v>2.7</v>
      </c>
      <c r="AS524" s="68">
        <v>0.161</v>
      </c>
      <c r="AT524" s="5"/>
      <c r="AU524" s="13" t="s">
        <v>22</v>
      </c>
      <c r="AV524" s="24">
        <v>5</v>
      </c>
      <c r="AW524" s="5"/>
      <c r="AX524" s="5"/>
      <c r="AY524" s="5"/>
      <c r="AZ524" s="5"/>
    </row>
    <row r="525" spans="1:52" s="2" customFormat="1" x14ac:dyDescent="0.25">
      <c r="A525" s="66"/>
      <c r="B525" s="8" t="s">
        <v>3</v>
      </c>
      <c r="C525" s="2" t="s">
        <v>4</v>
      </c>
      <c r="D525" s="27" t="s">
        <v>5</v>
      </c>
      <c r="E525" s="27" t="s">
        <v>5</v>
      </c>
      <c r="F525" s="27" t="s">
        <v>23</v>
      </c>
      <c r="G525" s="6" t="s">
        <v>6</v>
      </c>
      <c r="H525" s="14" t="s">
        <v>7</v>
      </c>
      <c r="I525" s="6" t="s">
        <v>8</v>
      </c>
      <c r="J525" s="6"/>
      <c r="K525" s="6" t="s">
        <v>18</v>
      </c>
      <c r="L525" s="6" t="s">
        <v>19</v>
      </c>
      <c r="M525" s="6" t="s">
        <v>20</v>
      </c>
      <c r="N525" s="66"/>
      <c r="O525" s="8" t="s">
        <v>3</v>
      </c>
      <c r="P525" s="2" t="s">
        <v>4</v>
      </c>
      <c r="Q525" s="27" t="s">
        <v>5</v>
      </c>
      <c r="R525" s="27" t="s">
        <v>5</v>
      </c>
      <c r="S525" s="27" t="s">
        <v>23</v>
      </c>
      <c r="T525" s="6" t="s">
        <v>6</v>
      </c>
      <c r="U525" s="14" t="s">
        <v>7</v>
      </c>
      <c r="V525" s="6" t="s">
        <v>8</v>
      </c>
      <c r="W525" s="6"/>
      <c r="X525" s="6" t="s">
        <v>18</v>
      </c>
      <c r="Y525" s="6" t="s">
        <v>19</v>
      </c>
      <c r="Z525" s="6" t="s">
        <v>20</v>
      </c>
      <c r="AA525" s="66"/>
      <c r="AB525" s="8" t="s">
        <v>3</v>
      </c>
      <c r="AC525" s="2" t="s">
        <v>4</v>
      </c>
      <c r="AD525" s="27" t="s">
        <v>5</v>
      </c>
      <c r="AE525" s="27" t="s">
        <v>5</v>
      </c>
      <c r="AF525" s="27" t="s">
        <v>23</v>
      </c>
      <c r="AG525" s="6" t="s">
        <v>6</v>
      </c>
      <c r="AH525" s="14" t="s">
        <v>7</v>
      </c>
      <c r="AI525" s="6" t="s">
        <v>8</v>
      </c>
      <c r="AJ525" s="6"/>
      <c r="AK525" s="6" t="s">
        <v>18</v>
      </c>
      <c r="AL525" s="6" t="s">
        <v>19</v>
      </c>
      <c r="AM525" s="6" t="s">
        <v>20</v>
      </c>
      <c r="AN525" s="66"/>
      <c r="AO525" s="8" t="s">
        <v>3</v>
      </c>
      <c r="AP525" s="2" t="s">
        <v>4</v>
      </c>
      <c r="AQ525" s="27" t="s">
        <v>5</v>
      </c>
      <c r="AR525" s="27" t="s">
        <v>5</v>
      </c>
      <c r="AS525" s="27" t="s">
        <v>23</v>
      </c>
      <c r="AT525" s="6" t="s">
        <v>6</v>
      </c>
      <c r="AU525" s="14" t="s">
        <v>7</v>
      </c>
      <c r="AV525" s="6" t="s">
        <v>8</v>
      </c>
      <c r="AW525" s="6"/>
      <c r="AX525" s="6" t="s">
        <v>18</v>
      </c>
      <c r="AY525" s="6" t="s">
        <v>19</v>
      </c>
      <c r="AZ525" s="6" t="s">
        <v>20</v>
      </c>
    </row>
    <row r="526" spans="1:52" x14ac:dyDescent="0.25">
      <c r="A526" s="30" t="s">
        <v>24</v>
      </c>
      <c r="B526" s="11" t="s">
        <v>63</v>
      </c>
      <c r="C526" s="12" t="s">
        <v>246</v>
      </c>
      <c r="D526" s="28">
        <v>0.17499999999999999</v>
      </c>
      <c r="E526" s="28">
        <v>0.05</v>
      </c>
      <c r="F526" s="28">
        <f t="shared" ref="F526:F528" si="331">SUM(D526*E526)</f>
        <v>8.7499999999999991E-3</v>
      </c>
      <c r="G526" s="10">
        <f>SUM(D524+E524+E524+0.4)</f>
        <v>7.0330000000000013</v>
      </c>
      <c r="H526" s="15">
        <v>5398</v>
      </c>
      <c r="I526" s="10">
        <f t="shared" ref="I526:I528" si="332">SUM(F526*G526)*H526</f>
        <v>332.1861725</v>
      </c>
      <c r="J526" s="5"/>
      <c r="K526" s="5"/>
      <c r="L526" s="5"/>
      <c r="M526" s="5"/>
      <c r="N526" s="30" t="s">
        <v>24</v>
      </c>
      <c r="O526" s="11" t="s">
        <v>63</v>
      </c>
      <c r="P526" s="12" t="s">
        <v>246</v>
      </c>
      <c r="Q526" s="28">
        <v>0.17499999999999999</v>
      </c>
      <c r="R526" s="235">
        <v>3.7999999999999999E-2</v>
      </c>
      <c r="S526" s="28">
        <f t="shared" ref="S526" si="333">SUM(Q526*R526)</f>
        <v>6.6499999999999997E-3</v>
      </c>
      <c r="T526" s="10">
        <f>SUM(Q524+R524+R524+0.4)</f>
        <v>7.0330000000000013</v>
      </c>
      <c r="U526" s="236">
        <v>5306</v>
      </c>
      <c r="V526" s="10">
        <f t="shared" ref="V526:V528" si="334">SUM(S526*T526)*U526</f>
        <v>248.15870170000002</v>
      </c>
      <c r="W526" s="5"/>
      <c r="X526" s="5"/>
      <c r="Y526" s="5"/>
      <c r="Z526" s="5"/>
      <c r="AA526" s="30" t="s">
        <v>24</v>
      </c>
      <c r="AB526" s="11" t="s">
        <v>63</v>
      </c>
      <c r="AC526" s="12" t="s">
        <v>246</v>
      </c>
      <c r="AD526" s="28">
        <v>0.17499999999999999</v>
      </c>
      <c r="AE526" s="235">
        <v>3.7999999999999999E-2</v>
      </c>
      <c r="AF526" s="28">
        <f t="shared" ref="AF526:AF528" si="335">SUM(AD526*AE526)</f>
        <v>6.6499999999999997E-3</v>
      </c>
      <c r="AG526" s="10">
        <f>SUM(AD524+AE524+AE524+0.4)</f>
        <v>7.0330000000000013</v>
      </c>
      <c r="AH526" s="236">
        <v>5306</v>
      </c>
      <c r="AI526" s="10">
        <f t="shared" ref="AI526:AI528" si="336">SUM(AF526*AG526)*AH526</f>
        <v>248.15870170000002</v>
      </c>
      <c r="AJ526" s="5"/>
      <c r="AK526" s="5"/>
      <c r="AL526" s="5"/>
      <c r="AM526" s="5"/>
      <c r="AN526" s="30" t="s">
        <v>24</v>
      </c>
      <c r="AO526" s="11" t="s">
        <v>63</v>
      </c>
      <c r="AP526" s="234" t="s">
        <v>1648</v>
      </c>
      <c r="AQ526" s="28">
        <v>0.17499999999999999</v>
      </c>
      <c r="AR526" s="28">
        <v>3.7999999999999999E-2</v>
      </c>
      <c r="AS526" s="28">
        <f t="shared" ref="AS526:AS527" si="337">SUM(AQ526*AR526)</f>
        <v>6.6499999999999997E-3</v>
      </c>
      <c r="AT526" s="10">
        <f>SUM(AQ524+AR524+AR524+0.4)</f>
        <v>7.0330000000000013</v>
      </c>
      <c r="AU526" s="236">
        <v>3828</v>
      </c>
      <c r="AV526" s="10">
        <f t="shared" ref="AV526:AV528" si="338">SUM(AS526*AT526)*AU526</f>
        <v>179.03345460000003</v>
      </c>
      <c r="AW526" s="5"/>
      <c r="AX526" s="5"/>
      <c r="AY526" s="5"/>
      <c r="AZ526" s="5"/>
    </row>
    <row r="527" spans="1:52" x14ac:dyDescent="0.25">
      <c r="A527" s="30" t="s">
        <v>24</v>
      </c>
      <c r="B527" s="11" t="s">
        <v>245</v>
      </c>
      <c r="C527" s="12" t="s">
        <v>246</v>
      </c>
      <c r="D527" s="28">
        <v>0.05</v>
      </c>
      <c r="E527" s="28">
        <v>2.5000000000000001E-2</v>
      </c>
      <c r="F527" s="28">
        <f t="shared" si="331"/>
        <v>1.2500000000000002E-3</v>
      </c>
      <c r="G527" s="10">
        <f>SUM(G526)</f>
        <v>7.0330000000000013</v>
      </c>
      <c r="H527" s="15">
        <v>4566</v>
      </c>
      <c r="I527" s="10">
        <f t="shared" si="332"/>
        <v>40.140847500000021</v>
      </c>
      <c r="J527" s="5"/>
      <c r="K527" s="5"/>
      <c r="L527" s="5"/>
      <c r="M527" s="5"/>
      <c r="N527" s="30" t="s">
        <v>24</v>
      </c>
      <c r="O527" s="11" t="s">
        <v>245</v>
      </c>
      <c r="P527" s="12" t="s">
        <v>246</v>
      </c>
      <c r="Q527" s="28">
        <v>0.05</v>
      </c>
      <c r="R527" s="28">
        <v>2.5000000000000001E-2</v>
      </c>
      <c r="S527" s="28">
        <f t="shared" ref="S527:S528" si="339">SUM(Q527*R527)</f>
        <v>1.2500000000000002E-3</v>
      </c>
      <c r="T527" s="10">
        <f>SUM(T526)</f>
        <v>7.0330000000000013</v>
      </c>
      <c r="U527" s="15">
        <v>4566</v>
      </c>
      <c r="V527" s="10">
        <f t="shared" si="334"/>
        <v>40.140847500000021</v>
      </c>
      <c r="W527" s="5"/>
      <c r="X527" s="5"/>
      <c r="Y527" s="5"/>
      <c r="Z527" s="5"/>
      <c r="AA527" s="30" t="s">
        <v>24</v>
      </c>
      <c r="AB527" s="11" t="s">
        <v>245</v>
      </c>
      <c r="AC527" s="12" t="s">
        <v>246</v>
      </c>
      <c r="AD527" s="28">
        <v>0.05</v>
      </c>
      <c r="AE527" s="28">
        <v>2.5000000000000001E-2</v>
      </c>
      <c r="AF527" s="28">
        <f t="shared" si="335"/>
        <v>1.2500000000000002E-3</v>
      </c>
      <c r="AG527" s="10">
        <f>SUM(AG526)</f>
        <v>7.0330000000000013</v>
      </c>
      <c r="AH527" s="15">
        <v>4566</v>
      </c>
      <c r="AI527" s="10">
        <f t="shared" si="336"/>
        <v>40.140847500000021</v>
      </c>
      <c r="AJ527" s="5"/>
      <c r="AK527" s="5"/>
      <c r="AL527" s="5"/>
      <c r="AM527" s="5"/>
      <c r="AN527" s="30" t="s">
        <v>24</v>
      </c>
      <c r="AO527" s="11" t="s">
        <v>245</v>
      </c>
      <c r="AP527" s="234" t="s">
        <v>1648</v>
      </c>
      <c r="AQ527" s="28">
        <v>0.05</v>
      </c>
      <c r="AR527" s="28">
        <v>2.5000000000000001E-2</v>
      </c>
      <c r="AS527" s="28">
        <f t="shared" si="337"/>
        <v>1.2500000000000002E-3</v>
      </c>
      <c r="AT527" s="10">
        <f>SUM(AT526)</f>
        <v>7.0330000000000013</v>
      </c>
      <c r="AU527" s="236">
        <v>3709</v>
      </c>
      <c r="AV527" s="10">
        <f t="shared" si="338"/>
        <v>32.606746250000015</v>
      </c>
      <c r="AW527" s="5"/>
      <c r="AX527" s="5"/>
      <c r="AY527" s="5"/>
      <c r="AZ527" s="5"/>
    </row>
    <row r="528" spans="1:52" x14ac:dyDescent="0.25">
      <c r="A528" s="30" t="s">
        <v>24</v>
      </c>
      <c r="B528" s="11"/>
      <c r="C528" s="12"/>
      <c r="D528" s="28"/>
      <c r="E528" s="28"/>
      <c r="F528" s="28">
        <f t="shared" si="331"/>
        <v>0</v>
      </c>
      <c r="G528" s="10"/>
      <c r="H528" s="15"/>
      <c r="I528" s="10">
        <f t="shared" si="332"/>
        <v>0</v>
      </c>
      <c r="J528" s="5"/>
      <c r="K528" s="5"/>
      <c r="L528" s="5"/>
      <c r="M528" s="5"/>
      <c r="N528" s="30" t="s">
        <v>24</v>
      </c>
      <c r="O528" s="11"/>
      <c r="P528" s="12"/>
      <c r="Q528" s="28"/>
      <c r="R528" s="28"/>
      <c r="S528" s="28">
        <f t="shared" si="339"/>
        <v>0</v>
      </c>
      <c r="T528" s="10"/>
      <c r="U528" s="15"/>
      <c r="V528" s="10">
        <f t="shared" si="334"/>
        <v>0</v>
      </c>
      <c r="W528" s="5"/>
      <c r="X528" s="5"/>
      <c r="Y528" s="5"/>
      <c r="Z528" s="5"/>
      <c r="AA528" s="30" t="s">
        <v>24</v>
      </c>
      <c r="AB528" s="11"/>
      <c r="AC528" s="12"/>
      <c r="AD528" s="28"/>
      <c r="AE528" s="28"/>
      <c r="AF528" s="28">
        <f t="shared" si="335"/>
        <v>0</v>
      </c>
      <c r="AG528" s="10"/>
      <c r="AH528" s="15"/>
      <c r="AI528" s="10">
        <f t="shared" si="336"/>
        <v>0</v>
      </c>
      <c r="AJ528" s="5"/>
      <c r="AK528" s="5"/>
      <c r="AL528" s="5"/>
      <c r="AM528" s="5"/>
      <c r="AN528" s="30" t="s">
        <v>24</v>
      </c>
      <c r="AO528" s="11"/>
      <c r="AP528" s="12"/>
      <c r="AQ528" s="28"/>
      <c r="AR528" s="28"/>
      <c r="AS528" s="28">
        <f t="shared" ref="AS528" si="340">SUM(AQ528*AR528)</f>
        <v>0</v>
      </c>
      <c r="AT528" s="10"/>
      <c r="AU528" s="15"/>
      <c r="AV528" s="10">
        <f t="shared" si="338"/>
        <v>0</v>
      </c>
      <c r="AW528" s="5"/>
      <c r="AX528" s="5"/>
      <c r="AY528" s="5"/>
      <c r="AZ528" s="5"/>
    </row>
    <row r="529" spans="1:52" x14ac:dyDescent="0.25">
      <c r="A529" s="95"/>
      <c r="B529" s="11" t="s">
        <v>862</v>
      </c>
      <c r="C529" s="12"/>
      <c r="D529" s="28"/>
      <c r="E529" s="28"/>
      <c r="F529" s="28"/>
      <c r="G529" s="10">
        <v>6</v>
      </c>
      <c r="H529" s="15">
        <v>2.5</v>
      </c>
      <c r="I529" s="10">
        <f t="shared" ref="I529" si="341">SUM(G529*H529)</f>
        <v>15</v>
      </c>
      <c r="J529" s="5"/>
      <c r="K529" s="5"/>
      <c r="L529" s="5"/>
      <c r="M529" s="5"/>
      <c r="N529" s="95"/>
      <c r="O529" s="11" t="s">
        <v>862</v>
      </c>
      <c r="P529" s="12"/>
      <c r="Q529" s="28"/>
      <c r="R529" s="28"/>
      <c r="S529" s="28"/>
      <c r="T529" s="10">
        <v>6</v>
      </c>
      <c r="U529" s="15">
        <v>2.5</v>
      </c>
      <c r="V529" s="10">
        <f t="shared" ref="V529" si="342">SUM(T529*U529)</f>
        <v>15</v>
      </c>
      <c r="W529" s="5"/>
      <c r="X529" s="5"/>
      <c r="Y529" s="5"/>
      <c r="Z529" s="5"/>
      <c r="AA529" s="95"/>
      <c r="AB529" s="11" t="s">
        <v>862</v>
      </c>
      <c r="AC529" s="12"/>
      <c r="AD529" s="28"/>
      <c r="AE529" s="28"/>
      <c r="AF529" s="28"/>
      <c r="AG529" s="10">
        <v>6</v>
      </c>
      <c r="AH529" s="15">
        <v>2.5</v>
      </c>
      <c r="AI529" s="10">
        <f t="shared" ref="AI529" si="343">SUM(AG529*AH529)</f>
        <v>15</v>
      </c>
      <c r="AJ529" s="5"/>
      <c r="AK529" s="5"/>
      <c r="AL529" s="5"/>
      <c r="AM529" s="5"/>
      <c r="AN529" s="95"/>
      <c r="AO529" s="11" t="s">
        <v>862</v>
      </c>
      <c r="AP529" s="12"/>
      <c r="AQ529" s="28"/>
      <c r="AR529" s="28"/>
      <c r="AS529" s="28"/>
      <c r="AT529" s="10">
        <v>6</v>
      </c>
      <c r="AU529" s="15">
        <v>2.5</v>
      </c>
      <c r="AV529" s="10">
        <f t="shared" ref="AV529" si="344">SUM(AT529*AU529)</f>
        <v>15</v>
      </c>
      <c r="AW529" s="5"/>
      <c r="AX529" s="5"/>
      <c r="AY529" s="5"/>
      <c r="AZ529" s="5"/>
    </row>
    <row r="530" spans="1:52" x14ac:dyDescent="0.25">
      <c r="B530" s="11" t="s">
        <v>27</v>
      </c>
      <c r="C530" s="12"/>
      <c r="D530" s="28"/>
      <c r="E530" s="28"/>
      <c r="F530" s="28"/>
      <c r="G530" s="10">
        <f>SUM(G526)+1.3</f>
        <v>8.333000000000002</v>
      </c>
      <c r="H530" s="15">
        <f>SUM(D526+D526+E526+E526+D527+D527+E527+E527)*3</f>
        <v>1.7999999999999998</v>
      </c>
      <c r="I530" s="10">
        <f t="shared" ref="I530:I544" si="345">SUM(G530*H530)</f>
        <v>14.999400000000001</v>
      </c>
      <c r="J530" s="5"/>
      <c r="K530" s="5"/>
      <c r="L530" s="5"/>
      <c r="M530" s="5"/>
      <c r="O530" s="11" t="s">
        <v>27</v>
      </c>
      <c r="P530" s="12"/>
      <c r="Q530" s="28"/>
      <c r="R530" s="28"/>
      <c r="S530" s="28"/>
      <c r="T530" s="10">
        <f>SUM(T526)+1.3</f>
        <v>8.333000000000002</v>
      </c>
      <c r="U530" s="15">
        <f>SUM(Q526+Q526+R526+R526+Q527+Q527+R527+R527)*3</f>
        <v>1.7279999999999998</v>
      </c>
      <c r="V530" s="10">
        <f t="shared" ref="V530:V544" si="346">SUM(T530*U530)</f>
        <v>14.399424000000002</v>
      </c>
      <c r="W530" s="5"/>
      <c r="X530" s="5"/>
      <c r="Y530" s="5"/>
      <c r="Z530" s="5"/>
      <c r="AB530" s="11" t="s">
        <v>27</v>
      </c>
      <c r="AC530" s="334" t="s">
        <v>1621</v>
      </c>
      <c r="AD530" s="335"/>
      <c r="AE530" s="335"/>
      <c r="AF530" s="335"/>
      <c r="AG530" s="171">
        <f>SUM(AG527)</f>
        <v>7.0330000000000013</v>
      </c>
      <c r="AH530" s="171">
        <f>SUM(AD526+AD526+AE526+AE526+AD527+AD527+AE527+AE527)*6</f>
        <v>3.4559999999999995</v>
      </c>
      <c r="AI530" s="10">
        <f t="shared" ref="AI530:AI544" si="347">SUM(AG530*AH530)</f>
        <v>24.306048000000001</v>
      </c>
      <c r="AJ530" s="5"/>
      <c r="AK530" s="5"/>
      <c r="AL530" s="5"/>
      <c r="AM530" s="5"/>
      <c r="AO530" s="11" t="s">
        <v>27</v>
      </c>
      <c r="AP530" s="334" t="s">
        <v>1649</v>
      </c>
      <c r="AQ530" s="335"/>
      <c r="AR530" s="335"/>
      <c r="AS530" s="335"/>
      <c r="AT530" s="171">
        <f>SUM(AT527)</f>
        <v>7.0330000000000013</v>
      </c>
      <c r="AU530" s="171">
        <f>SUM(AQ526+AQ526+AR526+AR526+AQ527+AQ527+AR527+AR527)*7</f>
        <v>4.032</v>
      </c>
      <c r="AV530" s="10">
        <f t="shared" ref="AV530:AV544" si="348">SUM(AT530*AU530)</f>
        <v>28.357056000000004</v>
      </c>
      <c r="AW530" s="5"/>
      <c r="AX530" s="5"/>
      <c r="AY530" s="5"/>
      <c r="AZ530" s="5"/>
    </row>
    <row r="531" spans="1:52" x14ac:dyDescent="0.25">
      <c r="B531" s="11" t="s">
        <v>13</v>
      </c>
      <c r="C531" s="12" t="s">
        <v>14</v>
      </c>
      <c r="D531" s="28" t="s">
        <v>29</v>
      </c>
      <c r="E531" s="28"/>
      <c r="F531" s="28">
        <f>SUM(G526:G528)</f>
        <v>14.066000000000003</v>
      </c>
      <c r="G531" s="34">
        <f>SUM(F531)/15</f>
        <v>0.93773333333333353</v>
      </c>
      <c r="H531" s="23"/>
      <c r="I531" s="10">
        <f t="shared" si="345"/>
        <v>0</v>
      </c>
      <c r="J531" s="5"/>
      <c r="K531" s="5"/>
      <c r="L531" s="5"/>
      <c r="M531" s="5"/>
      <c r="O531" s="11" t="s">
        <v>13</v>
      </c>
      <c r="P531" s="12" t="s">
        <v>14</v>
      </c>
      <c r="Q531" s="28" t="s">
        <v>29</v>
      </c>
      <c r="R531" s="28"/>
      <c r="S531" s="28">
        <f>SUM(T526:T528)</f>
        <v>14.066000000000003</v>
      </c>
      <c r="T531" s="34">
        <f>SUM(S531)/15</f>
        <v>0.93773333333333353</v>
      </c>
      <c r="U531" s="23"/>
      <c r="V531" s="10">
        <f t="shared" si="346"/>
        <v>0</v>
      </c>
      <c r="W531" s="5"/>
      <c r="X531" s="5"/>
      <c r="Y531" s="5"/>
      <c r="Z531" s="5"/>
      <c r="AB531" s="11" t="s">
        <v>13</v>
      </c>
      <c r="AC531" s="12" t="s">
        <v>14</v>
      </c>
      <c r="AD531" s="28" t="s">
        <v>29</v>
      </c>
      <c r="AE531" s="28"/>
      <c r="AF531" s="28">
        <f>SUM(AG526:AG528)</f>
        <v>14.066000000000003</v>
      </c>
      <c r="AG531" s="34">
        <f>SUM(AF531)/15</f>
        <v>0.93773333333333353</v>
      </c>
      <c r="AH531" s="23"/>
      <c r="AI531" s="10">
        <f t="shared" si="347"/>
        <v>0</v>
      </c>
      <c r="AJ531" s="5"/>
      <c r="AK531" s="5"/>
      <c r="AL531" s="5"/>
      <c r="AM531" s="5"/>
      <c r="AO531" s="11" t="s">
        <v>13</v>
      </c>
      <c r="AP531" s="12" t="s">
        <v>14</v>
      </c>
      <c r="AQ531" s="28" t="s">
        <v>29</v>
      </c>
      <c r="AR531" s="28"/>
      <c r="AS531" s="28">
        <f>SUM(AT526:AT528)</f>
        <v>14.066000000000003</v>
      </c>
      <c r="AT531" s="34">
        <f>SUM(AS531)/15</f>
        <v>0.93773333333333353</v>
      </c>
      <c r="AU531" s="23"/>
      <c r="AV531" s="10">
        <f t="shared" si="348"/>
        <v>0</v>
      </c>
      <c r="AW531" s="5"/>
      <c r="AX531" s="5"/>
      <c r="AY531" s="5"/>
      <c r="AZ531" s="5"/>
    </row>
    <row r="532" spans="1:52" x14ac:dyDescent="0.25">
      <c r="B532" s="11" t="s">
        <v>13</v>
      </c>
      <c r="C532" s="12" t="s">
        <v>14</v>
      </c>
      <c r="D532" s="28" t="s">
        <v>60</v>
      </c>
      <c r="E532" s="28"/>
      <c r="F532" s="69">
        <v>4</v>
      </c>
      <c r="G532" s="34">
        <f>SUM(F532)*0.25</f>
        <v>1</v>
      </c>
      <c r="H532" s="23"/>
      <c r="I532" s="10">
        <f t="shared" si="345"/>
        <v>0</v>
      </c>
      <c r="J532" s="5"/>
      <c r="K532" s="5"/>
      <c r="L532" s="5"/>
      <c r="M532" s="5"/>
      <c r="O532" s="11" t="s">
        <v>13</v>
      </c>
      <c r="P532" s="12" t="s">
        <v>14</v>
      </c>
      <c r="Q532" s="28" t="s">
        <v>60</v>
      </c>
      <c r="R532" s="28"/>
      <c r="S532" s="69">
        <v>4</v>
      </c>
      <c r="T532" s="34">
        <f>SUM(S532)*0.25</f>
        <v>1</v>
      </c>
      <c r="U532" s="23"/>
      <c r="V532" s="10">
        <f t="shared" si="346"/>
        <v>0</v>
      </c>
      <c r="W532" s="5"/>
      <c r="X532" s="5"/>
      <c r="Y532" s="5"/>
      <c r="Z532" s="5"/>
      <c r="AB532" s="11" t="s">
        <v>13</v>
      </c>
      <c r="AC532" s="12" t="s">
        <v>14</v>
      </c>
      <c r="AD532" s="28" t="s">
        <v>60</v>
      </c>
      <c r="AE532" s="28"/>
      <c r="AF532" s="69">
        <v>4</v>
      </c>
      <c r="AG532" s="34">
        <f>SUM(AF532)*0.25</f>
        <v>1</v>
      </c>
      <c r="AH532" s="23"/>
      <c r="AI532" s="10">
        <f t="shared" si="347"/>
        <v>0</v>
      </c>
      <c r="AJ532" s="5"/>
      <c r="AK532" s="5"/>
      <c r="AL532" s="5"/>
      <c r="AM532" s="5"/>
      <c r="AO532" s="11" t="s">
        <v>13</v>
      </c>
      <c r="AP532" s="12" t="s">
        <v>14</v>
      </c>
      <c r="AQ532" s="28" t="s">
        <v>60</v>
      </c>
      <c r="AR532" s="28"/>
      <c r="AS532" s="69">
        <v>4</v>
      </c>
      <c r="AT532" s="34">
        <f>SUM(AS532)*0.25</f>
        <v>1</v>
      </c>
      <c r="AU532" s="23"/>
      <c r="AV532" s="10">
        <f t="shared" si="348"/>
        <v>0</v>
      </c>
      <c r="AW532" s="5"/>
      <c r="AX532" s="5"/>
      <c r="AY532" s="5"/>
      <c r="AZ532" s="5"/>
    </row>
    <row r="533" spans="1:52" x14ac:dyDescent="0.25">
      <c r="B533" s="11" t="s">
        <v>13</v>
      </c>
      <c r="C533" s="12" t="s">
        <v>14</v>
      </c>
      <c r="D533" s="28" t="s">
        <v>248</v>
      </c>
      <c r="E533" s="28"/>
      <c r="F533" s="69"/>
      <c r="G533" s="34">
        <v>0.5</v>
      </c>
      <c r="H533" s="23"/>
      <c r="I533" s="10">
        <f t="shared" si="345"/>
        <v>0</v>
      </c>
      <c r="J533" s="5"/>
      <c r="K533" s="5"/>
      <c r="L533" s="5"/>
      <c r="M533" s="5"/>
      <c r="O533" s="11" t="s">
        <v>13</v>
      </c>
      <c r="P533" s="12" t="s">
        <v>14</v>
      </c>
      <c r="Q533" s="28" t="s">
        <v>248</v>
      </c>
      <c r="R533" s="28"/>
      <c r="S533" s="69"/>
      <c r="T533" s="34">
        <v>0.5</v>
      </c>
      <c r="U533" s="23"/>
      <c r="V533" s="10">
        <f t="shared" si="346"/>
        <v>0</v>
      </c>
      <c r="W533" s="5"/>
      <c r="X533" s="5"/>
      <c r="Y533" s="5"/>
      <c r="Z533" s="5"/>
      <c r="AB533" s="11" t="s">
        <v>13</v>
      </c>
      <c r="AC533" s="12" t="s">
        <v>14</v>
      </c>
      <c r="AD533" s="28" t="s">
        <v>248</v>
      </c>
      <c r="AE533" s="28"/>
      <c r="AF533" s="69"/>
      <c r="AG533" s="34">
        <v>0.5</v>
      </c>
      <c r="AH533" s="23"/>
      <c r="AI533" s="10">
        <f t="shared" si="347"/>
        <v>0</v>
      </c>
      <c r="AJ533" s="5"/>
      <c r="AK533" s="5"/>
      <c r="AL533" s="5"/>
      <c r="AM533" s="5"/>
      <c r="AO533" s="11" t="s">
        <v>13</v>
      </c>
      <c r="AP533" s="12" t="s">
        <v>14</v>
      </c>
      <c r="AQ533" s="28" t="s">
        <v>248</v>
      </c>
      <c r="AR533" s="28"/>
      <c r="AS533" s="69"/>
      <c r="AT533" s="34">
        <v>0.5</v>
      </c>
      <c r="AU533" s="23"/>
      <c r="AV533" s="10">
        <f t="shared" si="348"/>
        <v>0</v>
      </c>
      <c r="AW533" s="5"/>
      <c r="AX533" s="5"/>
      <c r="AY533" s="5"/>
      <c r="AZ533" s="5"/>
    </row>
    <row r="534" spans="1:52" x14ac:dyDescent="0.25">
      <c r="B534" s="11" t="s">
        <v>13</v>
      </c>
      <c r="C534" s="12" t="s">
        <v>14</v>
      </c>
      <c r="D534" s="28" t="s">
        <v>247</v>
      </c>
      <c r="E534" s="28"/>
      <c r="F534" s="28"/>
      <c r="G534" s="34">
        <f>SUM(G531)</f>
        <v>0.93773333333333353</v>
      </c>
      <c r="H534" s="23"/>
      <c r="I534" s="10">
        <f t="shared" si="345"/>
        <v>0</v>
      </c>
      <c r="J534" s="5"/>
      <c r="K534" s="5"/>
      <c r="L534" s="5"/>
      <c r="M534" s="5"/>
      <c r="O534" s="11" t="s">
        <v>13</v>
      </c>
      <c r="P534" s="12" t="s">
        <v>14</v>
      </c>
      <c r="Q534" s="28" t="s">
        <v>247</v>
      </c>
      <c r="R534" s="28"/>
      <c r="S534" s="28"/>
      <c r="T534" s="34">
        <f>SUM(T531)</f>
        <v>0.93773333333333353</v>
      </c>
      <c r="U534" s="23"/>
      <c r="V534" s="10">
        <f t="shared" si="346"/>
        <v>0</v>
      </c>
      <c r="W534" s="5"/>
      <c r="X534" s="5"/>
      <c r="Y534" s="5"/>
      <c r="Z534" s="5"/>
      <c r="AB534" s="11" t="s">
        <v>13</v>
      </c>
      <c r="AC534" s="12" t="s">
        <v>14</v>
      </c>
      <c r="AD534" s="28" t="s">
        <v>247</v>
      </c>
      <c r="AE534" s="28"/>
      <c r="AF534" s="28"/>
      <c r="AG534" s="34">
        <f>SUM(AG531)</f>
        <v>0.93773333333333353</v>
      </c>
      <c r="AH534" s="23"/>
      <c r="AI534" s="10">
        <f t="shared" si="347"/>
        <v>0</v>
      </c>
      <c r="AJ534" s="5"/>
      <c r="AK534" s="5"/>
      <c r="AL534" s="5"/>
      <c r="AM534" s="5"/>
      <c r="AO534" s="11" t="s">
        <v>13</v>
      </c>
      <c r="AP534" s="12" t="s">
        <v>14</v>
      </c>
      <c r="AQ534" s="28" t="s">
        <v>247</v>
      </c>
      <c r="AR534" s="28"/>
      <c r="AS534" s="28"/>
      <c r="AT534" s="34">
        <f>SUM(AT531)</f>
        <v>0.93773333333333353</v>
      </c>
      <c r="AU534" s="23"/>
      <c r="AV534" s="10">
        <f t="shared" si="348"/>
        <v>0</v>
      </c>
      <c r="AW534" s="5"/>
      <c r="AX534" s="5"/>
      <c r="AY534" s="5"/>
      <c r="AZ534" s="5"/>
    </row>
    <row r="535" spans="1:52" x14ac:dyDescent="0.25">
      <c r="B535" s="11" t="s">
        <v>13</v>
      </c>
      <c r="C535" s="12" t="s">
        <v>15</v>
      </c>
      <c r="D535" s="28"/>
      <c r="E535" s="28"/>
      <c r="F535" s="28"/>
      <c r="G535" s="34">
        <v>1</v>
      </c>
      <c r="H535" s="23"/>
      <c r="I535" s="10">
        <f t="shared" si="345"/>
        <v>0</v>
      </c>
      <c r="J535" s="5"/>
      <c r="K535" s="5"/>
      <c r="L535" s="5"/>
      <c r="M535" s="5"/>
      <c r="O535" s="11" t="s">
        <v>13</v>
      </c>
      <c r="P535" s="12" t="s">
        <v>15</v>
      </c>
      <c r="Q535" s="28"/>
      <c r="R535" s="28"/>
      <c r="S535" s="28"/>
      <c r="T535" s="34">
        <v>1</v>
      </c>
      <c r="U535" s="23"/>
      <c r="V535" s="10">
        <f t="shared" si="346"/>
        <v>0</v>
      </c>
      <c r="W535" s="5"/>
      <c r="X535" s="5"/>
      <c r="Y535" s="5"/>
      <c r="Z535" s="5"/>
      <c r="AB535" s="11" t="s">
        <v>13</v>
      </c>
      <c r="AC535" s="12" t="s">
        <v>15</v>
      </c>
      <c r="AD535" s="28"/>
      <c r="AE535" s="28"/>
      <c r="AF535" s="28"/>
      <c r="AG535" s="34">
        <v>1</v>
      </c>
      <c r="AH535" s="23"/>
      <c r="AI535" s="10">
        <f t="shared" si="347"/>
        <v>0</v>
      </c>
      <c r="AJ535" s="5"/>
      <c r="AK535" s="5"/>
      <c r="AL535" s="5"/>
      <c r="AM535" s="5"/>
      <c r="AO535" s="11" t="s">
        <v>13</v>
      </c>
      <c r="AP535" s="12" t="s">
        <v>15</v>
      </c>
      <c r="AQ535" s="28"/>
      <c r="AR535" s="28"/>
      <c r="AS535" s="28"/>
      <c r="AT535" s="34">
        <v>1</v>
      </c>
      <c r="AU535" s="23"/>
      <c r="AV535" s="10">
        <f t="shared" si="348"/>
        <v>0</v>
      </c>
      <c r="AW535" s="5"/>
      <c r="AX535" s="5"/>
      <c r="AY535" s="5"/>
      <c r="AZ535" s="5"/>
    </row>
    <row r="536" spans="1:52" x14ac:dyDescent="0.25">
      <c r="B536" s="11" t="s">
        <v>13</v>
      </c>
      <c r="C536" s="12" t="s">
        <v>15</v>
      </c>
      <c r="D536" s="28"/>
      <c r="E536" s="28"/>
      <c r="F536" s="28"/>
      <c r="G536" s="34"/>
      <c r="H536" s="23"/>
      <c r="I536" s="10">
        <f t="shared" si="345"/>
        <v>0</v>
      </c>
      <c r="J536" s="5"/>
      <c r="K536" s="5"/>
      <c r="L536" s="5"/>
      <c r="M536" s="5"/>
      <c r="O536" s="11" t="s">
        <v>13</v>
      </c>
      <c r="P536" s="12" t="s">
        <v>15</v>
      </c>
      <c r="Q536" s="28"/>
      <c r="R536" s="28"/>
      <c r="S536" s="28"/>
      <c r="T536" s="34"/>
      <c r="U536" s="23"/>
      <c r="V536" s="10">
        <f t="shared" si="346"/>
        <v>0</v>
      </c>
      <c r="W536" s="5"/>
      <c r="X536" s="5"/>
      <c r="Y536" s="5"/>
      <c r="Z536" s="5"/>
      <c r="AB536" s="11" t="s">
        <v>13</v>
      </c>
      <c r="AC536" s="12" t="s">
        <v>15</v>
      </c>
      <c r="AD536" s="28"/>
      <c r="AE536" s="28"/>
      <c r="AF536" s="28"/>
      <c r="AG536" s="34"/>
      <c r="AH536" s="23"/>
      <c r="AI536" s="10">
        <f t="shared" si="347"/>
        <v>0</v>
      </c>
      <c r="AJ536" s="5"/>
      <c r="AK536" s="5"/>
      <c r="AL536" s="5"/>
      <c r="AM536" s="5"/>
      <c r="AO536" s="11" t="s">
        <v>13</v>
      </c>
      <c r="AP536" s="12" t="s">
        <v>15</v>
      </c>
      <c r="AQ536" s="28"/>
      <c r="AR536" s="28"/>
      <c r="AS536" s="28"/>
      <c r="AT536" s="34"/>
      <c r="AU536" s="23"/>
      <c r="AV536" s="10">
        <f t="shared" si="348"/>
        <v>0</v>
      </c>
      <c r="AW536" s="5"/>
      <c r="AX536" s="5"/>
      <c r="AY536" s="5"/>
      <c r="AZ536" s="5"/>
    </row>
    <row r="537" spans="1:52" x14ac:dyDescent="0.25">
      <c r="B537" s="11" t="s">
        <v>13</v>
      </c>
      <c r="C537" s="12" t="s">
        <v>15</v>
      </c>
      <c r="D537" s="28"/>
      <c r="E537" s="28"/>
      <c r="F537" s="28"/>
      <c r="G537" s="34"/>
      <c r="H537" s="23"/>
      <c r="I537" s="10">
        <f t="shared" si="345"/>
        <v>0</v>
      </c>
      <c r="J537" s="5"/>
      <c r="K537" s="5"/>
      <c r="L537" s="5"/>
      <c r="M537" s="5"/>
      <c r="O537" s="11" t="s">
        <v>13</v>
      </c>
      <c r="P537" s="12" t="s">
        <v>15</v>
      </c>
      <c r="Q537" s="28"/>
      <c r="R537" s="28"/>
      <c r="S537" s="28"/>
      <c r="T537" s="34"/>
      <c r="U537" s="23"/>
      <c r="V537" s="10">
        <f t="shared" si="346"/>
        <v>0</v>
      </c>
      <c r="W537" s="5"/>
      <c r="X537" s="5"/>
      <c r="Y537" s="5"/>
      <c r="Z537" s="5"/>
      <c r="AB537" s="11" t="s">
        <v>13</v>
      </c>
      <c r="AC537" s="12" t="s">
        <v>15</v>
      </c>
      <c r="AD537" s="28"/>
      <c r="AE537" s="28"/>
      <c r="AF537" s="28"/>
      <c r="AG537" s="34"/>
      <c r="AH537" s="23"/>
      <c r="AI537" s="10">
        <f t="shared" si="347"/>
        <v>0</v>
      </c>
      <c r="AJ537" s="5"/>
      <c r="AK537" s="5"/>
      <c r="AL537" s="5"/>
      <c r="AM537" s="5"/>
      <c r="AO537" s="11" t="s">
        <v>13</v>
      </c>
      <c r="AP537" s="12" t="s">
        <v>15</v>
      </c>
      <c r="AQ537" s="28"/>
      <c r="AR537" s="28"/>
      <c r="AS537" s="28"/>
      <c r="AT537" s="34"/>
      <c r="AU537" s="23"/>
      <c r="AV537" s="10">
        <f t="shared" si="348"/>
        <v>0</v>
      </c>
      <c r="AW537" s="5"/>
      <c r="AX537" s="5"/>
      <c r="AY537" s="5"/>
      <c r="AZ537" s="5"/>
    </row>
    <row r="538" spans="1:52" x14ac:dyDescent="0.25">
      <c r="B538" s="11" t="s">
        <v>13</v>
      </c>
      <c r="C538" s="12" t="s">
        <v>16</v>
      </c>
      <c r="D538" s="28"/>
      <c r="E538" s="28"/>
      <c r="F538" s="28"/>
      <c r="G538" s="34">
        <v>3</v>
      </c>
      <c r="H538" s="23"/>
      <c r="I538" s="10">
        <f t="shared" si="345"/>
        <v>0</v>
      </c>
      <c r="J538" s="5"/>
      <c r="K538" s="5"/>
      <c r="L538" s="5"/>
      <c r="M538" s="5"/>
      <c r="O538" s="11" t="s">
        <v>13</v>
      </c>
      <c r="P538" s="12" t="s">
        <v>16</v>
      </c>
      <c r="Q538" s="28"/>
      <c r="R538" s="28"/>
      <c r="S538" s="28"/>
      <c r="T538" s="34">
        <v>3</v>
      </c>
      <c r="U538" s="23"/>
      <c r="V538" s="10">
        <f t="shared" si="346"/>
        <v>0</v>
      </c>
      <c r="W538" s="5"/>
      <c r="X538" s="5"/>
      <c r="Y538" s="5"/>
      <c r="Z538" s="5"/>
      <c r="AB538" s="11" t="s">
        <v>13</v>
      </c>
      <c r="AC538" s="12" t="s">
        <v>16</v>
      </c>
      <c r="AD538" s="28"/>
      <c r="AE538" s="28"/>
      <c r="AF538" s="28"/>
      <c r="AG538" s="34">
        <v>3</v>
      </c>
      <c r="AH538" s="23"/>
      <c r="AI538" s="10">
        <f t="shared" si="347"/>
        <v>0</v>
      </c>
      <c r="AJ538" s="5"/>
      <c r="AK538" s="5"/>
      <c r="AL538" s="5"/>
      <c r="AM538" s="5"/>
      <c r="AO538" s="11" t="s">
        <v>13</v>
      </c>
      <c r="AP538" s="12" t="s">
        <v>16</v>
      </c>
      <c r="AQ538" s="28"/>
      <c r="AR538" s="28"/>
      <c r="AS538" s="28"/>
      <c r="AT538" s="34">
        <v>3</v>
      </c>
      <c r="AU538" s="23"/>
      <c r="AV538" s="10">
        <f t="shared" si="348"/>
        <v>0</v>
      </c>
      <c r="AW538" s="5"/>
      <c r="AX538" s="5"/>
      <c r="AY538" s="5"/>
      <c r="AZ538" s="5"/>
    </row>
    <row r="539" spans="1:52" x14ac:dyDescent="0.25">
      <c r="B539" s="11" t="s">
        <v>13</v>
      </c>
      <c r="C539" s="12" t="s">
        <v>16</v>
      </c>
      <c r="D539" s="28"/>
      <c r="E539" s="28"/>
      <c r="F539" s="28"/>
      <c r="G539" s="34"/>
      <c r="H539" s="23"/>
      <c r="I539" s="10">
        <f t="shared" si="345"/>
        <v>0</v>
      </c>
      <c r="J539" s="5"/>
      <c r="K539" s="5"/>
      <c r="L539" s="5"/>
      <c r="M539" s="5"/>
      <c r="O539" s="11" t="s">
        <v>13</v>
      </c>
      <c r="P539" s="12" t="s">
        <v>16</v>
      </c>
      <c r="Q539" s="28"/>
      <c r="R539" s="28"/>
      <c r="S539" s="28"/>
      <c r="T539" s="34"/>
      <c r="U539" s="23"/>
      <c r="V539" s="10">
        <f t="shared" si="346"/>
        <v>0</v>
      </c>
      <c r="W539" s="5"/>
      <c r="X539" s="5"/>
      <c r="Y539" s="5"/>
      <c r="Z539" s="5"/>
      <c r="AB539" s="11" t="s">
        <v>13</v>
      </c>
      <c r="AC539" s="12" t="s">
        <v>16</v>
      </c>
      <c r="AD539" s="28"/>
      <c r="AE539" s="28"/>
      <c r="AF539" s="28"/>
      <c r="AG539" s="171">
        <f>SUM(AG538)/10</f>
        <v>0.3</v>
      </c>
      <c r="AH539" s="23"/>
      <c r="AI539" s="10">
        <f t="shared" si="347"/>
        <v>0</v>
      </c>
      <c r="AJ539" s="5"/>
      <c r="AK539" s="5"/>
      <c r="AL539" s="5"/>
      <c r="AM539" s="5"/>
      <c r="AO539" s="11" t="s">
        <v>13</v>
      </c>
      <c r="AP539" s="12" t="s">
        <v>16</v>
      </c>
      <c r="AQ539" s="28"/>
      <c r="AR539" s="28"/>
      <c r="AS539" s="28"/>
      <c r="AT539" s="171">
        <f>SUM(AT538)/7</f>
        <v>0.42857142857142855</v>
      </c>
      <c r="AU539" s="23"/>
      <c r="AV539" s="10">
        <f t="shared" si="348"/>
        <v>0</v>
      </c>
      <c r="AW539" s="5"/>
      <c r="AX539" s="5"/>
      <c r="AY539" s="5"/>
      <c r="AZ539" s="5"/>
    </row>
    <row r="540" spans="1:52" x14ac:dyDescent="0.25">
      <c r="B540" s="11" t="s">
        <v>21</v>
      </c>
      <c r="C540" s="12" t="s">
        <v>14</v>
      </c>
      <c r="D540" s="28"/>
      <c r="E540" s="28"/>
      <c r="F540" s="28"/>
      <c r="G540" s="22">
        <f>SUM(G531:G534)</f>
        <v>3.3754666666666671</v>
      </c>
      <c r="H540" s="15">
        <v>37.42</v>
      </c>
      <c r="I540" s="10">
        <f t="shared" si="345"/>
        <v>126.30996266666669</v>
      </c>
      <c r="J540" s="5"/>
      <c r="K540" s="5">
        <f>SUM(G540)*I524</f>
        <v>16.877333333333336</v>
      </c>
      <c r="L540" s="5"/>
      <c r="M540" s="5"/>
      <c r="O540" s="11" t="s">
        <v>21</v>
      </c>
      <c r="P540" s="12" t="s">
        <v>14</v>
      </c>
      <c r="Q540" s="28"/>
      <c r="R540" s="28"/>
      <c r="S540" s="28"/>
      <c r="T540" s="22">
        <f>SUM(T531:T534)</f>
        <v>3.3754666666666671</v>
      </c>
      <c r="U540" s="15">
        <v>37.42</v>
      </c>
      <c r="V540" s="10">
        <f t="shared" si="346"/>
        <v>126.30996266666669</v>
      </c>
      <c r="W540" s="5"/>
      <c r="X540" s="5">
        <f>SUM(T540)*V524</f>
        <v>16.877333333333336</v>
      </c>
      <c r="Y540" s="5"/>
      <c r="Z540" s="5"/>
      <c r="AB540" s="11" t="s">
        <v>21</v>
      </c>
      <c r="AC540" s="12" t="s">
        <v>14</v>
      </c>
      <c r="AD540" s="28"/>
      <c r="AE540" s="28"/>
      <c r="AF540" s="28"/>
      <c r="AG540" s="22">
        <f>SUM(AG531:AG534)</f>
        <v>3.3754666666666671</v>
      </c>
      <c r="AH540" s="15">
        <v>37.42</v>
      </c>
      <c r="AI540" s="10">
        <f t="shared" si="347"/>
        <v>126.30996266666669</v>
      </c>
      <c r="AJ540" s="5"/>
      <c r="AK540" s="5">
        <f>SUM(AG540)*AI524</f>
        <v>16.877333333333336</v>
      </c>
      <c r="AL540" s="5"/>
      <c r="AM540" s="5"/>
      <c r="AO540" s="11" t="s">
        <v>21</v>
      </c>
      <c r="AP540" s="12" t="s">
        <v>14</v>
      </c>
      <c r="AQ540" s="28"/>
      <c r="AR540" s="28"/>
      <c r="AS540" s="28"/>
      <c r="AT540" s="22">
        <f>SUM(AT531:AT534)</f>
        <v>3.3754666666666671</v>
      </c>
      <c r="AU540" s="15">
        <v>37.42</v>
      </c>
      <c r="AV540" s="10">
        <f t="shared" si="348"/>
        <v>126.30996266666669</v>
      </c>
      <c r="AW540" s="5"/>
      <c r="AX540" s="5">
        <f>SUM(AT540)*AV524</f>
        <v>16.877333333333336</v>
      </c>
      <c r="AY540" s="5"/>
      <c r="AZ540" s="5"/>
    </row>
    <row r="541" spans="1:52" x14ac:dyDescent="0.25">
      <c r="B541" s="11" t="s">
        <v>21</v>
      </c>
      <c r="C541" s="12" t="s">
        <v>15</v>
      </c>
      <c r="D541" s="28"/>
      <c r="E541" s="28"/>
      <c r="F541" s="28"/>
      <c r="G541" s="22">
        <f>SUM(G535:G537)</f>
        <v>1</v>
      </c>
      <c r="H541" s="15">
        <v>37.42</v>
      </c>
      <c r="I541" s="10">
        <f t="shared" si="345"/>
        <v>37.42</v>
      </c>
      <c r="J541" s="5"/>
      <c r="K541" s="5"/>
      <c r="L541" s="5">
        <f>SUM(G541)*I524</f>
        <v>5</v>
      </c>
      <c r="M541" s="5"/>
      <c r="O541" s="11" t="s">
        <v>21</v>
      </c>
      <c r="P541" s="12" t="s">
        <v>15</v>
      </c>
      <c r="Q541" s="28"/>
      <c r="R541" s="28"/>
      <c r="S541" s="28"/>
      <c r="T541" s="22">
        <f>SUM(T535:T537)</f>
        <v>1</v>
      </c>
      <c r="U541" s="15">
        <v>37.42</v>
      </c>
      <c r="V541" s="10">
        <f t="shared" si="346"/>
        <v>37.42</v>
      </c>
      <c r="W541" s="5"/>
      <c r="X541" s="5"/>
      <c r="Y541" s="5">
        <f>SUM(T541)*V524</f>
        <v>5</v>
      </c>
      <c r="Z541" s="5"/>
      <c r="AB541" s="11" t="s">
        <v>21</v>
      </c>
      <c r="AC541" s="12" t="s">
        <v>15</v>
      </c>
      <c r="AD541" s="28"/>
      <c r="AE541" s="28"/>
      <c r="AF541" s="28"/>
      <c r="AG541" s="22">
        <f>SUM(AG535:AG537)</f>
        <v>1</v>
      </c>
      <c r="AH541" s="15">
        <v>37.42</v>
      </c>
      <c r="AI541" s="10">
        <f t="shared" si="347"/>
        <v>37.42</v>
      </c>
      <c r="AJ541" s="5"/>
      <c r="AK541" s="5"/>
      <c r="AL541" s="5">
        <f>SUM(AG541)*AI524</f>
        <v>5</v>
      </c>
      <c r="AM541" s="5"/>
      <c r="AO541" s="11" t="s">
        <v>21</v>
      </c>
      <c r="AP541" s="12" t="s">
        <v>15</v>
      </c>
      <c r="AQ541" s="28"/>
      <c r="AR541" s="28"/>
      <c r="AS541" s="28"/>
      <c r="AT541" s="22">
        <f>SUM(AT535:AT537)</f>
        <v>1</v>
      </c>
      <c r="AU541" s="15">
        <v>37.42</v>
      </c>
      <c r="AV541" s="10">
        <f t="shared" si="348"/>
        <v>37.42</v>
      </c>
      <c r="AW541" s="5"/>
      <c r="AX541" s="5"/>
      <c r="AY541" s="5">
        <f>SUM(AT541)*AV524</f>
        <v>5</v>
      </c>
      <c r="AZ541" s="5"/>
    </row>
    <row r="542" spans="1:52" x14ac:dyDescent="0.25">
      <c r="B542" s="11" t="s">
        <v>21</v>
      </c>
      <c r="C542" s="12" t="s">
        <v>16</v>
      </c>
      <c r="D542" s="28"/>
      <c r="E542" s="28"/>
      <c r="F542" s="28"/>
      <c r="G542" s="22">
        <f>SUM(G538:G539)</f>
        <v>3</v>
      </c>
      <c r="H542" s="15">
        <v>37.42</v>
      </c>
      <c r="I542" s="10">
        <f t="shared" si="345"/>
        <v>112.26</v>
      </c>
      <c r="J542" s="5"/>
      <c r="K542" s="5"/>
      <c r="L542" s="5"/>
      <c r="M542" s="5">
        <f>SUM(G542)*I524</f>
        <v>15</v>
      </c>
      <c r="O542" s="11" t="s">
        <v>21</v>
      </c>
      <c r="P542" s="12" t="s">
        <v>16</v>
      </c>
      <c r="Q542" s="28"/>
      <c r="R542" s="28"/>
      <c r="S542" s="28"/>
      <c r="T542" s="22">
        <f>SUM(T538:T539)</f>
        <v>3</v>
      </c>
      <c r="U542" s="15">
        <v>37.42</v>
      </c>
      <c r="V542" s="10">
        <f t="shared" si="346"/>
        <v>112.26</v>
      </c>
      <c r="W542" s="5"/>
      <c r="X542" s="5"/>
      <c r="Y542" s="5"/>
      <c r="Z542" s="5">
        <f>SUM(T542)*V524</f>
        <v>15</v>
      </c>
      <c r="AB542" s="11" t="s">
        <v>21</v>
      </c>
      <c r="AC542" s="12" t="s">
        <v>16</v>
      </c>
      <c r="AD542" s="28"/>
      <c r="AE542" s="28"/>
      <c r="AF542" s="28"/>
      <c r="AG542" s="22">
        <f>SUM(AG538:AG539)</f>
        <v>3.3</v>
      </c>
      <c r="AH542" s="15">
        <v>37.42</v>
      </c>
      <c r="AI542" s="10">
        <f t="shared" si="347"/>
        <v>123.486</v>
      </c>
      <c r="AJ542" s="5"/>
      <c r="AK542" s="5"/>
      <c r="AL542" s="5"/>
      <c r="AM542" s="5">
        <f>SUM(AG542)*AI524</f>
        <v>16.5</v>
      </c>
      <c r="AO542" s="11" t="s">
        <v>21</v>
      </c>
      <c r="AP542" s="12" t="s">
        <v>16</v>
      </c>
      <c r="AQ542" s="28"/>
      <c r="AR542" s="28"/>
      <c r="AS542" s="28"/>
      <c r="AT542" s="22">
        <f>SUM(AT538:AT539)</f>
        <v>3.4285714285714284</v>
      </c>
      <c r="AU542" s="15">
        <v>37.42</v>
      </c>
      <c r="AV542" s="10">
        <f t="shared" si="348"/>
        <v>128.29714285714286</v>
      </c>
      <c r="AW542" s="5"/>
      <c r="AX542" s="5"/>
      <c r="AY542" s="5"/>
      <c r="AZ542" s="5">
        <f>SUM(AT542)*AV524</f>
        <v>17.142857142857142</v>
      </c>
    </row>
    <row r="543" spans="1:52" x14ac:dyDescent="0.25">
      <c r="B543" s="11" t="s">
        <v>13</v>
      </c>
      <c r="C543" s="12" t="s">
        <v>17</v>
      </c>
      <c r="D543" s="28"/>
      <c r="E543" s="28"/>
      <c r="F543" s="28"/>
      <c r="G543" s="34">
        <v>0.25</v>
      </c>
      <c r="H543" s="15">
        <v>37.42</v>
      </c>
      <c r="I543" s="10">
        <f t="shared" si="345"/>
        <v>9.3550000000000004</v>
      </c>
      <c r="J543" s="5"/>
      <c r="K543" s="5"/>
      <c r="L543" s="5">
        <f>SUM(G543)*I524</f>
        <v>1.25</v>
      </c>
      <c r="M543" s="5"/>
      <c r="O543" s="11" t="s">
        <v>13</v>
      </c>
      <c r="P543" s="12" t="s">
        <v>17</v>
      </c>
      <c r="Q543" s="28"/>
      <c r="R543" s="28"/>
      <c r="S543" s="28"/>
      <c r="T543" s="34">
        <v>0.25</v>
      </c>
      <c r="U543" s="15">
        <v>37.42</v>
      </c>
      <c r="V543" s="10">
        <f t="shared" si="346"/>
        <v>9.3550000000000004</v>
      </c>
      <c r="W543" s="5"/>
      <c r="X543" s="5"/>
      <c r="Y543" s="5">
        <f>SUM(T543)*V524</f>
        <v>1.25</v>
      </c>
      <c r="Z543" s="5"/>
      <c r="AB543" s="11" t="s">
        <v>13</v>
      </c>
      <c r="AC543" s="12" t="s">
        <v>17</v>
      </c>
      <c r="AD543" s="28"/>
      <c r="AE543" s="28"/>
      <c r="AF543" s="28"/>
      <c r="AG543" s="34">
        <v>0.25</v>
      </c>
      <c r="AH543" s="15">
        <v>37.42</v>
      </c>
      <c r="AI543" s="10">
        <f t="shared" si="347"/>
        <v>9.3550000000000004</v>
      </c>
      <c r="AJ543" s="5"/>
      <c r="AK543" s="5"/>
      <c r="AL543" s="5">
        <f>SUM(AG543)*AI524</f>
        <v>1.25</v>
      </c>
      <c r="AM543" s="5"/>
      <c r="AO543" s="11" t="s">
        <v>13</v>
      </c>
      <c r="AP543" s="12" t="s">
        <v>17</v>
      </c>
      <c r="AQ543" s="28"/>
      <c r="AR543" s="28"/>
      <c r="AS543" s="28"/>
      <c r="AT543" s="34">
        <v>0.25</v>
      </c>
      <c r="AU543" s="15">
        <v>37.42</v>
      </c>
      <c r="AV543" s="10">
        <f t="shared" si="348"/>
        <v>9.3550000000000004</v>
      </c>
      <c r="AW543" s="5"/>
      <c r="AX543" s="5"/>
      <c r="AY543" s="5">
        <f>SUM(AT543)*AV524</f>
        <v>1.25</v>
      </c>
      <c r="AZ543" s="5"/>
    </row>
    <row r="544" spans="1:52" x14ac:dyDescent="0.25">
      <c r="B544" s="11" t="s">
        <v>12</v>
      </c>
      <c r="C544" s="12"/>
      <c r="D544" s="28"/>
      <c r="E544" s="28"/>
      <c r="F544" s="28"/>
      <c r="G544" s="10"/>
      <c r="H544" s="15">
        <v>37.42</v>
      </c>
      <c r="I544" s="10">
        <f t="shared" si="345"/>
        <v>0</v>
      </c>
      <c r="J544" s="5"/>
      <c r="K544" s="5"/>
      <c r="L544" s="5"/>
      <c r="M544" s="5"/>
      <c r="O544" s="11" t="s">
        <v>12</v>
      </c>
      <c r="P544" s="12"/>
      <c r="Q544" s="28"/>
      <c r="R544" s="28"/>
      <c r="S544" s="28"/>
      <c r="T544" s="10"/>
      <c r="U544" s="15">
        <v>37.42</v>
      </c>
      <c r="V544" s="10">
        <f t="shared" si="346"/>
        <v>0</v>
      </c>
      <c r="W544" s="5"/>
      <c r="X544" s="5"/>
      <c r="Y544" s="5"/>
      <c r="Z544" s="5"/>
      <c r="AB544" s="11" t="s">
        <v>12</v>
      </c>
      <c r="AC544" s="12"/>
      <c r="AD544" s="28"/>
      <c r="AE544" s="28"/>
      <c r="AF544" s="28"/>
      <c r="AG544" s="10"/>
      <c r="AH544" s="15">
        <v>37.42</v>
      </c>
      <c r="AI544" s="10">
        <f t="shared" si="347"/>
        <v>0</v>
      </c>
      <c r="AJ544" s="5"/>
      <c r="AK544" s="5"/>
      <c r="AL544" s="5"/>
      <c r="AM544" s="5"/>
      <c r="AO544" s="11" t="s">
        <v>12</v>
      </c>
      <c r="AP544" s="12"/>
      <c r="AQ544" s="28"/>
      <c r="AR544" s="28"/>
      <c r="AS544" s="28"/>
      <c r="AT544" s="10"/>
      <c r="AU544" s="15">
        <v>37.42</v>
      </c>
      <c r="AV544" s="10">
        <f t="shared" si="348"/>
        <v>0</v>
      </c>
      <c r="AW544" s="5"/>
      <c r="AX544" s="5"/>
      <c r="AY544" s="5"/>
      <c r="AZ544" s="5"/>
    </row>
    <row r="545" spans="1:52" x14ac:dyDescent="0.25">
      <c r="B545" s="11" t="s">
        <v>11</v>
      </c>
      <c r="C545" s="12"/>
      <c r="D545" s="28"/>
      <c r="E545" s="28"/>
      <c r="F545" s="28"/>
      <c r="G545" s="10">
        <v>1</v>
      </c>
      <c r="H545" s="15">
        <f>SUM(I526:I544)*0.01</f>
        <v>6.8767138266666663</v>
      </c>
      <c r="I545" s="10">
        <f>SUM(G545*H545)</f>
        <v>6.8767138266666663</v>
      </c>
      <c r="J545" s="5"/>
      <c r="K545" s="5"/>
      <c r="L545" s="5"/>
      <c r="M545" s="5"/>
      <c r="O545" s="11" t="s">
        <v>11</v>
      </c>
      <c r="P545" s="12"/>
      <c r="Q545" s="28"/>
      <c r="R545" s="28"/>
      <c r="S545" s="28"/>
      <c r="T545" s="10">
        <v>1</v>
      </c>
      <c r="U545" s="15">
        <f>SUM(V526:V544)*0.01</f>
        <v>6.0304393586666691</v>
      </c>
      <c r="V545" s="10">
        <f>SUM(T545*U545)</f>
        <v>6.0304393586666691</v>
      </c>
      <c r="W545" s="5"/>
      <c r="X545" s="5"/>
      <c r="Y545" s="5"/>
      <c r="Z545" s="5"/>
      <c r="AB545" s="11" t="s">
        <v>11</v>
      </c>
      <c r="AC545" s="12"/>
      <c r="AD545" s="28"/>
      <c r="AE545" s="28"/>
      <c r="AF545" s="28"/>
      <c r="AG545" s="10">
        <v>1</v>
      </c>
      <c r="AH545" s="15">
        <f>SUM(AI526:AI544)*0.01</f>
        <v>6.2417655986666682</v>
      </c>
      <c r="AI545" s="10">
        <f>SUM(AG545*AH545)</f>
        <v>6.2417655986666682</v>
      </c>
      <c r="AJ545" s="5"/>
      <c r="AK545" s="5"/>
      <c r="AL545" s="5"/>
      <c r="AM545" s="5"/>
      <c r="AO545" s="11" t="s">
        <v>11</v>
      </c>
      <c r="AP545" s="12"/>
      <c r="AQ545" s="28"/>
      <c r="AR545" s="28"/>
      <c r="AS545" s="28"/>
      <c r="AT545" s="10">
        <v>1</v>
      </c>
      <c r="AU545" s="15">
        <f>SUM(AV526:AV544)*0.01</f>
        <v>5.5637936237380963</v>
      </c>
      <c r="AV545" s="10">
        <f>SUM(AT545*AU545)</f>
        <v>5.5637936237380963</v>
      </c>
      <c r="AW545" s="5"/>
      <c r="AX545" s="5"/>
      <c r="AY545" s="5"/>
      <c r="AZ545" s="5"/>
    </row>
    <row r="546" spans="1:52" s="2" customFormat="1" x14ac:dyDescent="0.25">
      <c r="B546" s="8" t="s">
        <v>10</v>
      </c>
      <c r="D546" s="27"/>
      <c r="E546" s="27"/>
      <c r="F546" s="27"/>
      <c r="G546" s="6">
        <f>SUM(G540:G543)</f>
        <v>7.6254666666666671</v>
      </c>
      <c r="H546" s="14"/>
      <c r="I546" s="6">
        <f>SUM(I526:I545)</f>
        <v>694.54809649333333</v>
      </c>
      <c r="J546" s="6">
        <f>SUM(I546)*I524</f>
        <v>3472.7404824666664</v>
      </c>
      <c r="K546" s="6">
        <f>SUM(K540:K545)</f>
        <v>16.877333333333336</v>
      </c>
      <c r="L546" s="6">
        <f>SUM(L540:L545)</f>
        <v>6.25</v>
      </c>
      <c r="M546" s="6">
        <f>SUM(M540:M545)</f>
        <v>15</v>
      </c>
      <c r="O546" s="8" t="s">
        <v>10</v>
      </c>
      <c r="Q546" s="27"/>
      <c r="R546" s="27"/>
      <c r="S546" s="27"/>
      <c r="T546" s="6">
        <f>SUM(T540:T543)</f>
        <v>7.6254666666666671</v>
      </c>
      <c r="U546" s="14"/>
      <c r="V546" s="6">
        <f>SUM(V526:V545)</f>
        <v>609.07437522533348</v>
      </c>
      <c r="W546" s="6">
        <f>SUM(V546)*V524</f>
        <v>3045.3718761266673</v>
      </c>
      <c r="X546" s="6"/>
      <c r="Y546" s="6"/>
      <c r="Z546" s="6"/>
      <c r="AB546" s="8" t="s">
        <v>10</v>
      </c>
      <c r="AD546" s="27"/>
      <c r="AE546" s="27"/>
      <c r="AF546" s="27"/>
      <c r="AG546" s="6">
        <f>SUM(AG540:AG543)</f>
        <v>7.9254666666666669</v>
      </c>
      <c r="AH546" s="14"/>
      <c r="AI546" s="6">
        <f>SUM(AI526:AI545)</f>
        <v>630.41832546533351</v>
      </c>
      <c r="AJ546" s="6">
        <f>SUM(AI546)*AI524</f>
        <v>3152.0916273266675</v>
      </c>
      <c r="AK546" s="6"/>
      <c r="AL546" s="6"/>
      <c r="AM546" s="6"/>
      <c r="AO546" s="8" t="s">
        <v>10</v>
      </c>
      <c r="AQ546" s="27"/>
      <c r="AR546" s="27"/>
      <c r="AS546" s="27"/>
      <c r="AT546" s="6">
        <f>SUM(AT540:AT543)</f>
        <v>8.054038095238095</v>
      </c>
      <c r="AU546" s="14"/>
      <c r="AV546" s="6">
        <f>SUM(AV526:AV545)</f>
        <v>561.94315599754771</v>
      </c>
      <c r="AW546" s="6">
        <f>SUM(AV546)*AV524</f>
        <v>2809.7157799877386</v>
      </c>
      <c r="AX546" s="6"/>
      <c r="AY546" s="6"/>
      <c r="AZ546" s="6"/>
    </row>
    <row r="547" spans="1:52" ht="15.6" x14ac:dyDescent="0.3">
      <c r="A547" s="3" t="s">
        <v>9</v>
      </c>
      <c r="B547" s="86" t="s">
        <v>586</v>
      </c>
      <c r="C547" s="12" t="s">
        <v>244</v>
      </c>
      <c r="D547" s="26">
        <v>1.01</v>
      </c>
      <c r="E547" s="26">
        <v>2.7</v>
      </c>
      <c r="F547" s="68">
        <v>0.161</v>
      </c>
      <c r="G547" s="5"/>
      <c r="H547" s="13" t="s">
        <v>22</v>
      </c>
      <c r="I547" s="24">
        <v>5</v>
      </c>
      <c r="J547" s="5"/>
      <c r="K547" s="5"/>
      <c r="L547" s="5"/>
      <c r="M547" s="5"/>
      <c r="N547" s="3" t="s">
        <v>9</v>
      </c>
      <c r="O547" s="86" t="s">
        <v>586</v>
      </c>
      <c r="P547" s="12" t="s">
        <v>244</v>
      </c>
      <c r="Q547" s="26">
        <v>1.01</v>
      </c>
      <c r="R547" s="26">
        <v>2.7</v>
      </c>
      <c r="S547" s="68">
        <v>0.161</v>
      </c>
      <c r="T547" s="5"/>
      <c r="U547" s="13" t="s">
        <v>22</v>
      </c>
      <c r="V547" s="24">
        <v>5</v>
      </c>
      <c r="W547" s="5"/>
      <c r="X547" s="5"/>
      <c r="Y547" s="5"/>
      <c r="Z547" s="5"/>
      <c r="AA547" s="3" t="s">
        <v>9</v>
      </c>
      <c r="AB547" s="86" t="s">
        <v>586</v>
      </c>
      <c r="AC547" s="12" t="s">
        <v>244</v>
      </c>
      <c r="AD547" s="26">
        <v>1.01</v>
      </c>
      <c r="AE547" s="26">
        <v>2.7</v>
      </c>
      <c r="AF547" s="68">
        <v>0.161</v>
      </c>
      <c r="AG547" s="5"/>
      <c r="AH547" s="13" t="s">
        <v>22</v>
      </c>
      <c r="AI547" s="24">
        <v>5</v>
      </c>
      <c r="AJ547" s="5"/>
      <c r="AK547" s="5"/>
      <c r="AL547" s="5"/>
      <c r="AM547" s="5"/>
      <c r="AN547" s="3" t="s">
        <v>9</v>
      </c>
      <c r="AO547" s="86" t="s">
        <v>586</v>
      </c>
      <c r="AP547" s="12" t="s">
        <v>244</v>
      </c>
      <c r="AQ547" s="26">
        <v>1.01</v>
      </c>
      <c r="AR547" s="26">
        <v>2.7</v>
      </c>
      <c r="AS547" s="68">
        <v>0.161</v>
      </c>
      <c r="AT547" s="5"/>
      <c r="AU547" s="13" t="s">
        <v>22</v>
      </c>
      <c r="AV547" s="24">
        <v>5</v>
      </c>
      <c r="AW547" s="5"/>
      <c r="AX547" s="5"/>
      <c r="AY547" s="5"/>
      <c r="AZ547" s="5"/>
    </row>
    <row r="548" spans="1:52" x14ac:dyDescent="0.25">
      <c r="A548" s="66"/>
      <c r="B548" s="8" t="s">
        <v>3</v>
      </c>
      <c r="C548" s="2" t="s">
        <v>4</v>
      </c>
      <c r="D548" s="27" t="s">
        <v>5</v>
      </c>
      <c r="E548" s="27" t="s">
        <v>5</v>
      </c>
      <c r="F548" s="27" t="s">
        <v>23</v>
      </c>
      <c r="G548" s="6" t="s">
        <v>6</v>
      </c>
      <c r="H548" s="14" t="s">
        <v>7</v>
      </c>
      <c r="I548" s="6" t="s">
        <v>8</v>
      </c>
      <c r="J548" s="6"/>
      <c r="K548" s="6" t="s">
        <v>18</v>
      </c>
      <c r="L548" s="6" t="s">
        <v>19</v>
      </c>
      <c r="M548" s="6" t="s">
        <v>20</v>
      </c>
      <c r="N548" s="66"/>
      <c r="O548" s="8" t="s">
        <v>3</v>
      </c>
      <c r="P548" s="2" t="s">
        <v>4</v>
      </c>
      <c r="Q548" s="27" t="s">
        <v>5</v>
      </c>
      <c r="R548" s="27" t="s">
        <v>5</v>
      </c>
      <c r="S548" s="27" t="s">
        <v>23</v>
      </c>
      <c r="T548" s="6" t="s">
        <v>6</v>
      </c>
      <c r="U548" s="14" t="s">
        <v>7</v>
      </c>
      <c r="V548" s="6" t="s">
        <v>8</v>
      </c>
      <c r="W548" s="6"/>
      <c r="X548" s="6" t="s">
        <v>18</v>
      </c>
      <c r="Y548" s="6" t="s">
        <v>19</v>
      </c>
      <c r="Z548" s="6" t="s">
        <v>20</v>
      </c>
      <c r="AA548" s="66"/>
      <c r="AB548" s="8" t="s">
        <v>3</v>
      </c>
      <c r="AC548" s="2" t="s">
        <v>4</v>
      </c>
      <c r="AD548" s="27" t="s">
        <v>5</v>
      </c>
      <c r="AE548" s="27" t="s">
        <v>5</v>
      </c>
      <c r="AF548" s="27" t="s">
        <v>23</v>
      </c>
      <c r="AG548" s="6" t="s">
        <v>6</v>
      </c>
      <c r="AH548" s="14" t="s">
        <v>7</v>
      </c>
      <c r="AI548" s="6" t="s">
        <v>8</v>
      </c>
      <c r="AJ548" s="6"/>
      <c r="AK548" s="6" t="s">
        <v>18</v>
      </c>
      <c r="AL548" s="6" t="s">
        <v>19</v>
      </c>
      <c r="AM548" s="6" t="s">
        <v>20</v>
      </c>
      <c r="AN548" s="66"/>
      <c r="AO548" s="8" t="s">
        <v>3</v>
      </c>
      <c r="AP548" s="2" t="s">
        <v>4</v>
      </c>
      <c r="AQ548" s="27" t="s">
        <v>5</v>
      </c>
      <c r="AR548" s="27" t="s">
        <v>5</v>
      </c>
      <c r="AS548" s="27" t="s">
        <v>23</v>
      </c>
      <c r="AT548" s="6" t="s">
        <v>6</v>
      </c>
      <c r="AU548" s="14" t="s">
        <v>7</v>
      </c>
      <c r="AV548" s="6" t="s">
        <v>8</v>
      </c>
      <c r="AW548" s="6"/>
      <c r="AX548" s="6" t="s">
        <v>18</v>
      </c>
      <c r="AY548" s="6" t="s">
        <v>19</v>
      </c>
      <c r="AZ548" s="6" t="s">
        <v>20</v>
      </c>
    </row>
    <row r="549" spans="1:52" x14ac:dyDescent="0.25">
      <c r="A549" s="30" t="s">
        <v>24</v>
      </c>
      <c r="B549" s="11" t="s">
        <v>63</v>
      </c>
      <c r="C549" s="12" t="s">
        <v>246</v>
      </c>
      <c r="D549" s="28">
        <v>0.17499999999999999</v>
      </c>
      <c r="E549" s="28">
        <v>0.05</v>
      </c>
      <c r="F549" s="28">
        <f t="shared" ref="F549:F551" si="349">SUM(D549*E549)</f>
        <v>8.7499999999999991E-3</v>
      </c>
      <c r="G549" s="10">
        <f>SUM(D547+E547+E547+0.4)</f>
        <v>6.8100000000000005</v>
      </c>
      <c r="H549" s="15">
        <v>5398</v>
      </c>
      <c r="I549" s="10">
        <f t="shared" ref="I549:I551" si="350">SUM(F549*G549)*H549</f>
        <v>321.653325</v>
      </c>
      <c r="J549" s="5"/>
      <c r="K549" s="5"/>
      <c r="L549" s="5"/>
      <c r="M549" s="5"/>
      <c r="N549" s="30" t="s">
        <v>24</v>
      </c>
      <c r="O549" s="11" t="s">
        <v>63</v>
      </c>
      <c r="P549" s="12" t="s">
        <v>246</v>
      </c>
      <c r="Q549" s="28">
        <v>0.17499999999999999</v>
      </c>
      <c r="R549" s="235">
        <v>3.7999999999999999E-2</v>
      </c>
      <c r="S549" s="28">
        <f t="shared" ref="S549" si="351">SUM(Q549*R549)</f>
        <v>6.6499999999999997E-3</v>
      </c>
      <c r="T549" s="10">
        <f>SUM(Q547+R547+R547+0.4)</f>
        <v>6.8100000000000005</v>
      </c>
      <c r="U549" s="236">
        <v>5306</v>
      </c>
      <c r="V549" s="10">
        <f t="shared" ref="V549:V551" si="352">SUM(S549*T549)*U549</f>
        <v>240.29016899999999</v>
      </c>
      <c r="W549" s="5"/>
      <c r="X549" s="5"/>
      <c r="Y549" s="5"/>
      <c r="Z549" s="5"/>
      <c r="AA549" s="30" t="s">
        <v>24</v>
      </c>
      <c r="AB549" s="11" t="s">
        <v>63</v>
      </c>
      <c r="AC549" s="12" t="s">
        <v>246</v>
      </c>
      <c r="AD549" s="28">
        <v>0.17499999999999999</v>
      </c>
      <c r="AE549" s="235">
        <v>3.7999999999999999E-2</v>
      </c>
      <c r="AF549" s="28">
        <f t="shared" ref="AF549:AF551" si="353">SUM(AD549*AE549)</f>
        <v>6.6499999999999997E-3</v>
      </c>
      <c r="AG549" s="10">
        <f>SUM(AD547+AE547+AE547+0.4)</f>
        <v>6.8100000000000005</v>
      </c>
      <c r="AH549" s="236">
        <v>5306</v>
      </c>
      <c r="AI549" s="10">
        <f t="shared" ref="AI549:AI551" si="354">SUM(AF549*AG549)*AH549</f>
        <v>240.29016899999999</v>
      </c>
      <c r="AJ549" s="5"/>
      <c r="AK549" s="5"/>
      <c r="AL549" s="5"/>
      <c r="AM549" s="5"/>
      <c r="AN549" s="30" t="s">
        <v>24</v>
      </c>
      <c r="AO549" s="11" t="s">
        <v>63</v>
      </c>
      <c r="AP549" s="234" t="s">
        <v>1648</v>
      </c>
      <c r="AQ549" s="28">
        <v>0.17499999999999999</v>
      </c>
      <c r="AR549" s="28">
        <v>3.7999999999999999E-2</v>
      </c>
      <c r="AS549" s="28">
        <f t="shared" ref="AS549:AS550" si="355">SUM(AQ549*AR549)</f>
        <v>6.6499999999999997E-3</v>
      </c>
      <c r="AT549" s="10">
        <f>SUM(AQ547+AR547+AR547+0.4)</f>
        <v>6.8100000000000005</v>
      </c>
      <c r="AU549" s="236">
        <v>3828</v>
      </c>
      <c r="AV549" s="10">
        <f t="shared" ref="AV549:AV551" si="356">SUM(AS549*AT549)*AU549</f>
        <v>173.35672199999999</v>
      </c>
      <c r="AW549" s="5"/>
      <c r="AX549" s="5"/>
      <c r="AY549" s="5"/>
      <c r="AZ549" s="5"/>
    </row>
    <row r="550" spans="1:52" x14ac:dyDescent="0.25">
      <c r="A550" s="30" t="s">
        <v>24</v>
      </c>
      <c r="B550" s="11" t="s">
        <v>245</v>
      </c>
      <c r="C550" s="12" t="s">
        <v>246</v>
      </c>
      <c r="D550" s="28">
        <v>0.05</v>
      </c>
      <c r="E550" s="28">
        <v>2.5000000000000001E-2</v>
      </c>
      <c r="F550" s="28">
        <f t="shared" si="349"/>
        <v>1.2500000000000002E-3</v>
      </c>
      <c r="G550" s="10">
        <f>SUM(G549)</f>
        <v>6.8100000000000005</v>
      </c>
      <c r="H550" s="15">
        <v>4566</v>
      </c>
      <c r="I550" s="10">
        <f t="shared" si="350"/>
        <v>38.868075000000012</v>
      </c>
      <c r="J550" s="5"/>
      <c r="K550" s="5"/>
      <c r="L550" s="5"/>
      <c r="M550" s="5"/>
      <c r="N550" s="30" t="s">
        <v>24</v>
      </c>
      <c r="O550" s="11" t="s">
        <v>245</v>
      </c>
      <c r="P550" s="12" t="s">
        <v>246</v>
      </c>
      <c r="Q550" s="28">
        <v>0.05</v>
      </c>
      <c r="R550" s="28">
        <v>2.5000000000000001E-2</v>
      </c>
      <c r="S550" s="28">
        <f t="shared" ref="S550:S551" si="357">SUM(Q550*R550)</f>
        <v>1.2500000000000002E-3</v>
      </c>
      <c r="T550" s="10">
        <f>SUM(T549)</f>
        <v>6.8100000000000005</v>
      </c>
      <c r="U550" s="15">
        <v>4566</v>
      </c>
      <c r="V550" s="10">
        <f t="shared" si="352"/>
        <v>38.868075000000012</v>
      </c>
      <c r="W550" s="5"/>
      <c r="X550" s="5"/>
      <c r="Y550" s="5"/>
      <c r="Z550" s="5"/>
      <c r="AA550" s="30" t="s">
        <v>24</v>
      </c>
      <c r="AB550" s="11" t="s">
        <v>245</v>
      </c>
      <c r="AC550" s="12" t="s">
        <v>246</v>
      </c>
      <c r="AD550" s="28">
        <v>0.05</v>
      </c>
      <c r="AE550" s="28">
        <v>2.5000000000000001E-2</v>
      </c>
      <c r="AF550" s="28">
        <f t="shared" si="353"/>
        <v>1.2500000000000002E-3</v>
      </c>
      <c r="AG550" s="10">
        <f>SUM(AG549)</f>
        <v>6.8100000000000005</v>
      </c>
      <c r="AH550" s="15">
        <v>4566</v>
      </c>
      <c r="AI550" s="10">
        <f t="shared" si="354"/>
        <v>38.868075000000012</v>
      </c>
      <c r="AJ550" s="5"/>
      <c r="AK550" s="5"/>
      <c r="AL550" s="5"/>
      <c r="AM550" s="5"/>
      <c r="AN550" s="30" t="s">
        <v>24</v>
      </c>
      <c r="AO550" s="11" t="s">
        <v>245</v>
      </c>
      <c r="AP550" s="234" t="s">
        <v>1648</v>
      </c>
      <c r="AQ550" s="28">
        <v>0.05</v>
      </c>
      <c r="AR550" s="28">
        <v>2.5000000000000001E-2</v>
      </c>
      <c r="AS550" s="28">
        <f t="shared" si="355"/>
        <v>1.2500000000000002E-3</v>
      </c>
      <c r="AT550" s="10">
        <f>SUM(AT549)</f>
        <v>6.8100000000000005</v>
      </c>
      <c r="AU550" s="236">
        <v>3709</v>
      </c>
      <c r="AV550" s="10">
        <f t="shared" si="356"/>
        <v>31.57286250000001</v>
      </c>
      <c r="AW550" s="5"/>
      <c r="AX550" s="5"/>
      <c r="AY550" s="5"/>
      <c r="AZ550" s="5"/>
    </row>
    <row r="551" spans="1:52" x14ac:dyDescent="0.25">
      <c r="A551" s="30" t="s">
        <v>24</v>
      </c>
      <c r="B551" s="11"/>
      <c r="C551" s="12"/>
      <c r="D551" s="28"/>
      <c r="E551" s="28"/>
      <c r="F551" s="28">
        <f t="shared" si="349"/>
        <v>0</v>
      </c>
      <c r="G551" s="10"/>
      <c r="H551" s="15"/>
      <c r="I551" s="10">
        <f t="shared" si="350"/>
        <v>0</v>
      </c>
      <c r="J551" s="5"/>
      <c r="K551" s="5"/>
      <c r="L551" s="5"/>
      <c r="M551" s="5"/>
      <c r="N551" s="30" t="s">
        <v>24</v>
      </c>
      <c r="O551" s="11"/>
      <c r="P551" s="12"/>
      <c r="Q551" s="28"/>
      <c r="R551" s="28"/>
      <c r="S551" s="28">
        <f t="shared" si="357"/>
        <v>0</v>
      </c>
      <c r="T551" s="10"/>
      <c r="U551" s="15"/>
      <c r="V551" s="10">
        <f t="shared" si="352"/>
        <v>0</v>
      </c>
      <c r="W551" s="5"/>
      <c r="X551" s="5"/>
      <c r="Y551" s="5"/>
      <c r="Z551" s="5"/>
      <c r="AA551" s="30" t="s">
        <v>24</v>
      </c>
      <c r="AB551" s="11"/>
      <c r="AC551" s="12"/>
      <c r="AD551" s="28"/>
      <c r="AE551" s="28"/>
      <c r="AF551" s="28">
        <f t="shared" si="353"/>
        <v>0</v>
      </c>
      <c r="AG551" s="10"/>
      <c r="AH551" s="15"/>
      <c r="AI551" s="10">
        <f t="shared" si="354"/>
        <v>0</v>
      </c>
      <c r="AJ551" s="5"/>
      <c r="AK551" s="5"/>
      <c r="AL551" s="5"/>
      <c r="AM551" s="5"/>
      <c r="AN551" s="30" t="s">
        <v>24</v>
      </c>
      <c r="AO551" s="11"/>
      <c r="AP551" s="12"/>
      <c r="AQ551" s="28"/>
      <c r="AR551" s="28"/>
      <c r="AS551" s="28">
        <f t="shared" ref="AS551" si="358">SUM(AQ551*AR551)</f>
        <v>0</v>
      </c>
      <c r="AT551" s="10"/>
      <c r="AU551" s="15"/>
      <c r="AV551" s="10">
        <f t="shared" si="356"/>
        <v>0</v>
      </c>
      <c r="AW551" s="5"/>
      <c r="AX551" s="5"/>
      <c r="AY551" s="5"/>
      <c r="AZ551" s="5"/>
    </row>
    <row r="552" spans="1:52" x14ac:dyDescent="0.25">
      <c r="A552" s="95"/>
      <c r="B552" s="11" t="s">
        <v>862</v>
      </c>
      <c r="C552" s="12"/>
      <c r="D552" s="28"/>
      <c r="E552" s="28"/>
      <c r="F552" s="28"/>
      <c r="G552" s="10">
        <v>0</v>
      </c>
      <c r="H552" s="15">
        <v>2.5</v>
      </c>
      <c r="I552" s="10">
        <f t="shared" ref="I552" si="359">SUM(G552*H552)</f>
        <v>0</v>
      </c>
      <c r="J552" s="5"/>
      <c r="K552" s="5"/>
      <c r="L552" s="5"/>
      <c r="M552" s="5"/>
      <c r="N552" s="95"/>
      <c r="O552" s="11" t="s">
        <v>862</v>
      </c>
      <c r="P552" s="12"/>
      <c r="Q552" s="28"/>
      <c r="R552" s="28"/>
      <c r="S552" s="28"/>
      <c r="T552" s="10">
        <v>0</v>
      </c>
      <c r="U552" s="15">
        <v>2.5</v>
      </c>
      <c r="V552" s="10">
        <f t="shared" ref="V552" si="360">SUM(T552*U552)</f>
        <v>0</v>
      </c>
      <c r="W552" s="5"/>
      <c r="X552" s="5"/>
      <c r="Y552" s="5"/>
      <c r="Z552" s="5"/>
      <c r="AA552" s="95"/>
      <c r="AB552" s="11" t="s">
        <v>862</v>
      </c>
      <c r="AC552" s="12"/>
      <c r="AD552" s="28"/>
      <c r="AE552" s="28"/>
      <c r="AF552" s="28"/>
      <c r="AG552" s="10">
        <v>0</v>
      </c>
      <c r="AH552" s="15">
        <v>2.5</v>
      </c>
      <c r="AI552" s="10">
        <f t="shared" ref="AI552" si="361">SUM(AG552*AH552)</f>
        <v>0</v>
      </c>
      <c r="AJ552" s="5"/>
      <c r="AK552" s="5"/>
      <c r="AL552" s="5"/>
      <c r="AM552" s="5"/>
      <c r="AN552" s="95"/>
      <c r="AO552" s="11" t="s">
        <v>862</v>
      </c>
      <c r="AP552" s="12"/>
      <c r="AQ552" s="28"/>
      <c r="AR552" s="28"/>
      <c r="AS552" s="28"/>
      <c r="AT552" s="10">
        <v>0</v>
      </c>
      <c r="AU552" s="15">
        <v>2.5</v>
      </c>
      <c r="AV552" s="10">
        <f t="shared" ref="AV552" si="362">SUM(AT552*AU552)</f>
        <v>0</v>
      </c>
      <c r="AW552" s="5"/>
      <c r="AX552" s="5"/>
      <c r="AY552" s="5"/>
      <c r="AZ552" s="5"/>
    </row>
    <row r="553" spans="1:52" x14ac:dyDescent="0.25">
      <c r="B553" s="11" t="s">
        <v>27</v>
      </c>
      <c r="C553" s="12"/>
      <c r="D553" s="28"/>
      <c r="E553" s="28"/>
      <c r="F553" s="28"/>
      <c r="G553" s="10">
        <f>SUM(G549)+1.1</f>
        <v>7.91</v>
      </c>
      <c r="H553" s="15">
        <f>SUM(D549+D549+E549+E549+D550+D550+E550+E550)*3</f>
        <v>1.7999999999999998</v>
      </c>
      <c r="I553" s="10">
        <f t="shared" ref="I553:I567" si="363">SUM(G553*H553)</f>
        <v>14.238</v>
      </c>
      <c r="J553" s="5"/>
      <c r="K553" s="5"/>
      <c r="L553" s="5"/>
      <c r="M553" s="5"/>
      <c r="O553" s="11" t="s">
        <v>27</v>
      </c>
      <c r="P553" s="12"/>
      <c r="Q553" s="28"/>
      <c r="R553" s="28"/>
      <c r="S553" s="28"/>
      <c r="T553" s="10">
        <f>SUM(T549)+1.1</f>
        <v>7.91</v>
      </c>
      <c r="U553" s="15">
        <f>SUM(Q549+Q549+R549+R549+Q550+Q550+R550+R550)*3</f>
        <v>1.7279999999999998</v>
      </c>
      <c r="V553" s="10">
        <f t="shared" ref="V553:V567" si="364">SUM(T553*U553)</f>
        <v>13.668479999999999</v>
      </c>
      <c r="W553" s="5"/>
      <c r="X553" s="5"/>
      <c r="Y553" s="5"/>
      <c r="Z553" s="5"/>
      <c r="AB553" s="11" t="s">
        <v>27</v>
      </c>
      <c r="AC553" s="334" t="s">
        <v>1621</v>
      </c>
      <c r="AD553" s="335"/>
      <c r="AE553" s="335"/>
      <c r="AF553" s="335"/>
      <c r="AG553" s="171">
        <f>SUM(AG550)</f>
        <v>6.8100000000000005</v>
      </c>
      <c r="AH553" s="171">
        <f>SUM(AD549+AD549+AE549+AE549+AD550+AD550+AE550+AE550)*6</f>
        <v>3.4559999999999995</v>
      </c>
      <c r="AI553" s="10">
        <f t="shared" ref="AI553:AI567" si="365">SUM(AG553*AH553)</f>
        <v>23.535359999999997</v>
      </c>
      <c r="AJ553" s="5"/>
      <c r="AK553" s="5"/>
      <c r="AL553" s="5"/>
      <c r="AM553" s="5"/>
      <c r="AO553" s="11" t="s">
        <v>27</v>
      </c>
      <c r="AP553" s="334" t="s">
        <v>1649</v>
      </c>
      <c r="AQ553" s="335"/>
      <c r="AR553" s="335"/>
      <c r="AS553" s="335"/>
      <c r="AT553" s="171">
        <f>SUM(AT550)</f>
        <v>6.8100000000000005</v>
      </c>
      <c r="AU553" s="171">
        <f>SUM(AQ549+AQ549+AR549+AR549+AQ550+AQ550+AR550+AR550)*7</f>
        <v>4.032</v>
      </c>
      <c r="AV553" s="10">
        <f t="shared" ref="AV553:AV567" si="366">SUM(AT553*AU553)</f>
        <v>27.457920000000001</v>
      </c>
      <c r="AW553" s="5"/>
      <c r="AX553" s="5"/>
      <c r="AY553" s="5"/>
      <c r="AZ553" s="5"/>
    </row>
    <row r="554" spans="1:52" x14ac:dyDescent="0.25">
      <c r="B554" s="11" t="s">
        <v>13</v>
      </c>
      <c r="C554" s="12" t="s">
        <v>14</v>
      </c>
      <c r="D554" s="28" t="s">
        <v>29</v>
      </c>
      <c r="E554" s="28"/>
      <c r="F554" s="28">
        <f>SUM(G549:G551)</f>
        <v>13.620000000000001</v>
      </c>
      <c r="G554" s="34">
        <f>SUM(F554)/15</f>
        <v>0.90800000000000003</v>
      </c>
      <c r="H554" s="23"/>
      <c r="I554" s="10">
        <f t="shared" si="363"/>
        <v>0</v>
      </c>
      <c r="J554" s="5"/>
      <c r="K554" s="5"/>
      <c r="L554" s="5"/>
      <c r="M554" s="5"/>
      <c r="O554" s="11" t="s">
        <v>13</v>
      </c>
      <c r="P554" s="12" t="s">
        <v>14</v>
      </c>
      <c r="Q554" s="28" t="s">
        <v>29</v>
      </c>
      <c r="R554" s="28"/>
      <c r="S554" s="28">
        <f>SUM(T549:T551)</f>
        <v>13.620000000000001</v>
      </c>
      <c r="T554" s="34">
        <f>SUM(S554)/15</f>
        <v>0.90800000000000003</v>
      </c>
      <c r="U554" s="23"/>
      <c r="V554" s="10">
        <f t="shared" si="364"/>
        <v>0</v>
      </c>
      <c r="W554" s="5"/>
      <c r="X554" s="5"/>
      <c r="Y554" s="5"/>
      <c r="Z554" s="5"/>
      <c r="AB554" s="11" t="s">
        <v>13</v>
      </c>
      <c r="AC554" s="12" t="s">
        <v>14</v>
      </c>
      <c r="AD554" s="28" t="s">
        <v>29</v>
      </c>
      <c r="AE554" s="28"/>
      <c r="AF554" s="28">
        <f>SUM(AG549:AG551)</f>
        <v>13.620000000000001</v>
      </c>
      <c r="AG554" s="34">
        <f>SUM(AF554)/15</f>
        <v>0.90800000000000003</v>
      </c>
      <c r="AH554" s="23"/>
      <c r="AI554" s="10">
        <f t="shared" si="365"/>
        <v>0</v>
      </c>
      <c r="AJ554" s="5"/>
      <c r="AK554" s="5"/>
      <c r="AL554" s="5"/>
      <c r="AM554" s="5"/>
      <c r="AO554" s="11" t="s">
        <v>13</v>
      </c>
      <c r="AP554" s="12" t="s">
        <v>14</v>
      </c>
      <c r="AQ554" s="28" t="s">
        <v>29</v>
      </c>
      <c r="AR554" s="28"/>
      <c r="AS554" s="28">
        <f>SUM(AT549:AT551)</f>
        <v>13.620000000000001</v>
      </c>
      <c r="AT554" s="34">
        <f>SUM(AS554)/15</f>
        <v>0.90800000000000003</v>
      </c>
      <c r="AU554" s="23"/>
      <c r="AV554" s="10">
        <f t="shared" si="366"/>
        <v>0</v>
      </c>
      <c r="AW554" s="5"/>
      <c r="AX554" s="5"/>
      <c r="AY554" s="5"/>
      <c r="AZ554" s="5"/>
    </row>
    <row r="555" spans="1:52" x14ac:dyDescent="0.25">
      <c r="B555" s="11" t="s">
        <v>13</v>
      </c>
      <c r="C555" s="12" t="s">
        <v>14</v>
      </c>
      <c r="D555" s="28" t="s">
        <v>60</v>
      </c>
      <c r="E555" s="28"/>
      <c r="F555" s="69">
        <v>2</v>
      </c>
      <c r="G555" s="34">
        <f>SUM(F555)*0.25</f>
        <v>0.5</v>
      </c>
      <c r="H555" s="23"/>
      <c r="I555" s="10">
        <f t="shared" si="363"/>
        <v>0</v>
      </c>
      <c r="J555" s="5"/>
      <c r="K555" s="5"/>
      <c r="L555" s="5"/>
      <c r="M555" s="5"/>
      <c r="O555" s="11" t="s">
        <v>13</v>
      </c>
      <c r="P555" s="12" t="s">
        <v>14</v>
      </c>
      <c r="Q555" s="28" t="s">
        <v>60</v>
      </c>
      <c r="R555" s="28"/>
      <c r="S555" s="69">
        <v>2</v>
      </c>
      <c r="T555" s="34">
        <f>SUM(S555)*0.25</f>
        <v>0.5</v>
      </c>
      <c r="U555" s="23"/>
      <c r="V555" s="10">
        <f t="shared" si="364"/>
        <v>0</v>
      </c>
      <c r="W555" s="5"/>
      <c r="X555" s="5"/>
      <c r="Y555" s="5"/>
      <c r="Z555" s="5"/>
      <c r="AB555" s="11" t="s">
        <v>13</v>
      </c>
      <c r="AC555" s="12" t="s">
        <v>14</v>
      </c>
      <c r="AD555" s="28" t="s">
        <v>60</v>
      </c>
      <c r="AE555" s="28"/>
      <c r="AF555" s="69">
        <v>2</v>
      </c>
      <c r="AG555" s="34">
        <f>SUM(AF555)*0.25</f>
        <v>0.5</v>
      </c>
      <c r="AH555" s="23"/>
      <c r="AI555" s="10">
        <f t="shared" si="365"/>
        <v>0</v>
      </c>
      <c r="AJ555" s="5"/>
      <c r="AK555" s="5"/>
      <c r="AL555" s="5"/>
      <c r="AM555" s="5"/>
      <c r="AO555" s="11" t="s">
        <v>13</v>
      </c>
      <c r="AP555" s="12" t="s">
        <v>14</v>
      </c>
      <c r="AQ555" s="28" t="s">
        <v>60</v>
      </c>
      <c r="AR555" s="28"/>
      <c r="AS555" s="69">
        <v>2</v>
      </c>
      <c r="AT555" s="34">
        <f>SUM(AS555)*0.25</f>
        <v>0.5</v>
      </c>
      <c r="AU555" s="23"/>
      <c r="AV555" s="10">
        <f t="shared" si="366"/>
        <v>0</v>
      </c>
      <c r="AW555" s="5"/>
      <c r="AX555" s="5"/>
      <c r="AY555" s="5"/>
      <c r="AZ555" s="5"/>
    </row>
    <row r="556" spans="1:52" x14ac:dyDescent="0.25">
      <c r="B556" s="11" t="s">
        <v>13</v>
      </c>
      <c r="C556" s="12" t="s">
        <v>14</v>
      </c>
      <c r="D556" s="28" t="s">
        <v>248</v>
      </c>
      <c r="E556" s="28"/>
      <c r="F556" s="69"/>
      <c r="G556" s="34">
        <v>0</v>
      </c>
      <c r="H556" s="23"/>
      <c r="I556" s="10">
        <f t="shared" si="363"/>
        <v>0</v>
      </c>
      <c r="J556" s="5"/>
      <c r="K556" s="5"/>
      <c r="L556" s="5"/>
      <c r="M556" s="5"/>
      <c r="O556" s="11" t="s">
        <v>13</v>
      </c>
      <c r="P556" s="12" t="s">
        <v>14</v>
      </c>
      <c r="Q556" s="28" t="s">
        <v>248</v>
      </c>
      <c r="R556" s="28"/>
      <c r="S556" s="69"/>
      <c r="T556" s="34">
        <v>0</v>
      </c>
      <c r="U556" s="23"/>
      <c r="V556" s="10">
        <f t="shared" si="364"/>
        <v>0</v>
      </c>
      <c r="W556" s="5"/>
      <c r="X556" s="5"/>
      <c r="Y556" s="5"/>
      <c r="Z556" s="5"/>
      <c r="AB556" s="11" t="s">
        <v>13</v>
      </c>
      <c r="AC556" s="12" t="s">
        <v>14</v>
      </c>
      <c r="AD556" s="28" t="s">
        <v>248</v>
      </c>
      <c r="AE556" s="28"/>
      <c r="AF556" s="69"/>
      <c r="AG556" s="34">
        <v>0</v>
      </c>
      <c r="AH556" s="23"/>
      <c r="AI556" s="10">
        <f t="shared" si="365"/>
        <v>0</v>
      </c>
      <c r="AJ556" s="5"/>
      <c r="AK556" s="5"/>
      <c r="AL556" s="5"/>
      <c r="AM556" s="5"/>
      <c r="AO556" s="11" t="s">
        <v>13</v>
      </c>
      <c r="AP556" s="12" t="s">
        <v>14</v>
      </c>
      <c r="AQ556" s="28" t="s">
        <v>248</v>
      </c>
      <c r="AR556" s="28"/>
      <c r="AS556" s="69"/>
      <c r="AT556" s="34">
        <v>0</v>
      </c>
      <c r="AU556" s="23"/>
      <c r="AV556" s="10">
        <f t="shared" si="366"/>
        <v>0</v>
      </c>
      <c r="AW556" s="5"/>
      <c r="AX556" s="5"/>
      <c r="AY556" s="5"/>
      <c r="AZ556" s="5"/>
    </row>
    <row r="557" spans="1:52" x14ac:dyDescent="0.25">
      <c r="B557" s="11" t="s">
        <v>13</v>
      </c>
      <c r="C557" s="12" t="s">
        <v>14</v>
      </c>
      <c r="D557" s="28" t="s">
        <v>247</v>
      </c>
      <c r="E557" s="28"/>
      <c r="F557" s="28"/>
      <c r="G557" s="34">
        <f>SUM(G554)</f>
        <v>0.90800000000000003</v>
      </c>
      <c r="H557" s="23"/>
      <c r="I557" s="10">
        <f t="shared" si="363"/>
        <v>0</v>
      </c>
      <c r="J557" s="5"/>
      <c r="K557" s="5"/>
      <c r="L557" s="5"/>
      <c r="M557" s="5"/>
      <c r="O557" s="11" t="s">
        <v>13</v>
      </c>
      <c r="P557" s="12" t="s">
        <v>14</v>
      </c>
      <c r="Q557" s="28" t="s">
        <v>247</v>
      </c>
      <c r="R557" s="28"/>
      <c r="S557" s="28"/>
      <c r="T557" s="34">
        <f>SUM(T554)</f>
        <v>0.90800000000000003</v>
      </c>
      <c r="U557" s="23"/>
      <c r="V557" s="10">
        <f t="shared" si="364"/>
        <v>0</v>
      </c>
      <c r="W557" s="5"/>
      <c r="X557" s="5"/>
      <c r="Y557" s="5"/>
      <c r="Z557" s="5"/>
      <c r="AB557" s="11" t="s">
        <v>13</v>
      </c>
      <c r="AC557" s="12" t="s">
        <v>14</v>
      </c>
      <c r="AD557" s="28" t="s">
        <v>247</v>
      </c>
      <c r="AE557" s="28"/>
      <c r="AF557" s="28"/>
      <c r="AG557" s="34">
        <f>SUM(AG554)</f>
        <v>0.90800000000000003</v>
      </c>
      <c r="AH557" s="23"/>
      <c r="AI557" s="10">
        <f t="shared" si="365"/>
        <v>0</v>
      </c>
      <c r="AJ557" s="5"/>
      <c r="AK557" s="5"/>
      <c r="AL557" s="5"/>
      <c r="AM557" s="5"/>
      <c r="AO557" s="11" t="s">
        <v>13</v>
      </c>
      <c r="AP557" s="12" t="s">
        <v>14</v>
      </c>
      <c r="AQ557" s="28" t="s">
        <v>247</v>
      </c>
      <c r="AR557" s="28"/>
      <c r="AS557" s="28"/>
      <c r="AT557" s="34">
        <f>SUM(AT554)</f>
        <v>0.90800000000000003</v>
      </c>
      <c r="AU557" s="23"/>
      <c r="AV557" s="10">
        <f t="shared" si="366"/>
        <v>0</v>
      </c>
      <c r="AW557" s="5"/>
      <c r="AX557" s="5"/>
      <c r="AY557" s="5"/>
      <c r="AZ557" s="5"/>
    </row>
    <row r="558" spans="1:52" x14ac:dyDescent="0.25">
      <c r="B558" s="11" t="s">
        <v>13</v>
      </c>
      <c r="C558" s="12" t="s">
        <v>15</v>
      </c>
      <c r="D558" s="28"/>
      <c r="E558" s="28"/>
      <c r="F558" s="28"/>
      <c r="G558" s="34">
        <v>1</v>
      </c>
      <c r="H558" s="23"/>
      <c r="I558" s="10">
        <f t="shared" si="363"/>
        <v>0</v>
      </c>
      <c r="J558" s="5"/>
      <c r="K558" s="5"/>
      <c r="L558" s="5"/>
      <c r="M558" s="5"/>
      <c r="O558" s="11" t="s">
        <v>13</v>
      </c>
      <c r="P558" s="12" t="s">
        <v>15</v>
      </c>
      <c r="Q558" s="28"/>
      <c r="R558" s="28"/>
      <c r="S558" s="28"/>
      <c r="T558" s="34">
        <v>1</v>
      </c>
      <c r="U558" s="23"/>
      <c r="V558" s="10">
        <f t="shared" si="364"/>
        <v>0</v>
      </c>
      <c r="W558" s="5"/>
      <c r="X558" s="5"/>
      <c r="Y558" s="5"/>
      <c r="Z558" s="5"/>
      <c r="AB558" s="11" t="s">
        <v>13</v>
      </c>
      <c r="AC558" s="12" t="s">
        <v>15</v>
      </c>
      <c r="AD558" s="28"/>
      <c r="AE558" s="28"/>
      <c r="AF558" s="28"/>
      <c r="AG558" s="34">
        <v>1</v>
      </c>
      <c r="AH558" s="23"/>
      <c r="AI558" s="10">
        <f t="shared" si="365"/>
        <v>0</v>
      </c>
      <c r="AJ558" s="5"/>
      <c r="AK558" s="5"/>
      <c r="AL558" s="5"/>
      <c r="AM558" s="5"/>
      <c r="AO558" s="11" t="s">
        <v>13</v>
      </c>
      <c r="AP558" s="12" t="s">
        <v>15</v>
      </c>
      <c r="AQ558" s="28"/>
      <c r="AR558" s="28"/>
      <c r="AS558" s="28"/>
      <c r="AT558" s="34">
        <v>1</v>
      </c>
      <c r="AU558" s="23"/>
      <c r="AV558" s="10">
        <f t="shared" si="366"/>
        <v>0</v>
      </c>
      <c r="AW558" s="5"/>
      <c r="AX558" s="5"/>
      <c r="AY558" s="5"/>
      <c r="AZ558" s="5"/>
    </row>
    <row r="559" spans="1:52" x14ac:dyDescent="0.25">
      <c r="B559" s="11" t="s">
        <v>13</v>
      </c>
      <c r="C559" s="12" t="s">
        <v>15</v>
      </c>
      <c r="D559" s="28"/>
      <c r="E559" s="28"/>
      <c r="F559" s="28"/>
      <c r="G559" s="34"/>
      <c r="H559" s="23"/>
      <c r="I559" s="10">
        <f t="shared" si="363"/>
        <v>0</v>
      </c>
      <c r="J559" s="5"/>
      <c r="K559" s="5"/>
      <c r="L559" s="5"/>
      <c r="M559" s="5"/>
      <c r="O559" s="11" t="s">
        <v>13</v>
      </c>
      <c r="P559" s="12" t="s">
        <v>15</v>
      </c>
      <c r="Q559" s="28"/>
      <c r="R559" s="28"/>
      <c r="S559" s="28"/>
      <c r="T559" s="34"/>
      <c r="U559" s="23"/>
      <c r="V559" s="10">
        <f t="shared" si="364"/>
        <v>0</v>
      </c>
      <c r="W559" s="5"/>
      <c r="X559" s="5"/>
      <c r="Y559" s="5"/>
      <c r="Z559" s="5"/>
      <c r="AB559" s="11" t="s">
        <v>13</v>
      </c>
      <c r="AC559" s="12" t="s">
        <v>15</v>
      </c>
      <c r="AD559" s="28"/>
      <c r="AE559" s="28"/>
      <c r="AF559" s="28"/>
      <c r="AG559" s="34"/>
      <c r="AH559" s="23"/>
      <c r="AI559" s="10">
        <f t="shared" si="365"/>
        <v>0</v>
      </c>
      <c r="AJ559" s="5"/>
      <c r="AK559" s="5"/>
      <c r="AL559" s="5"/>
      <c r="AM559" s="5"/>
      <c r="AO559" s="11" t="s">
        <v>13</v>
      </c>
      <c r="AP559" s="12" t="s">
        <v>15</v>
      </c>
      <c r="AQ559" s="28"/>
      <c r="AR559" s="28"/>
      <c r="AS559" s="28"/>
      <c r="AT559" s="34"/>
      <c r="AU559" s="23"/>
      <c r="AV559" s="10">
        <f t="shared" si="366"/>
        <v>0</v>
      </c>
      <c r="AW559" s="5"/>
      <c r="AX559" s="5"/>
      <c r="AY559" s="5"/>
      <c r="AZ559" s="5"/>
    </row>
    <row r="560" spans="1:52" x14ac:dyDescent="0.25">
      <c r="B560" s="11" t="s">
        <v>13</v>
      </c>
      <c r="C560" s="12" t="s">
        <v>15</v>
      </c>
      <c r="D560" s="28"/>
      <c r="E560" s="28"/>
      <c r="F560" s="28"/>
      <c r="G560" s="34"/>
      <c r="H560" s="23"/>
      <c r="I560" s="10">
        <f t="shared" si="363"/>
        <v>0</v>
      </c>
      <c r="J560" s="5"/>
      <c r="K560" s="5"/>
      <c r="L560" s="5"/>
      <c r="M560" s="5"/>
      <c r="O560" s="11" t="s">
        <v>13</v>
      </c>
      <c r="P560" s="12" t="s">
        <v>15</v>
      </c>
      <c r="Q560" s="28"/>
      <c r="R560" s="28"/>
      <c r="S560" s="28"/>
      <c r="T560" s="34"/>
      <c r="U560" s="23"/>
      <c r="V560" s="10">
        <f t="shared" si="364"/>
        <v>0</v>
      </c>
      <c r="W560" s="5"/>
      <c r="X560" s="5"/>
      <c r="Y560" s="5"/>
      <c r="Z560" s="5"/>
      <c r="AB560" s="11" t="s">
        <v>13</v>
      </c>
      <c r="AC560" s="12" t="s">
        <v>15</v>
      </c>
      <c r="AD560" s="28"/>
      <c r="AE560" s="28"/>
      <c r="AF560" s="28"/>
      <c r="AG560" s="34"/>
      <c r="AH560" s="23"/>
      <c r="AI560" s="10">
        <f t="shared" si="365"/>
        <v>0</v>
      </c>
      <c r="AJ560" s="5"/>
      <c r="AK560" s="5"/>
      <c r="AL560" s="5"/>
      <c r="AM560" s="5"/>
      <c r="AO560" s="11" t="s">
        <v>13</v>
      </c>
      <c r="AP560" s="12" t="s">
        <v>15</v>
      </c>
      <c r="AQ560" s="28"/>
      <c r="AR560" s="28"/>
      <c r="AS560" s="28"/>
      <c r="AT560" s="34"/>
      <c r="AU560" s="23"/>
      <c r="AV560" s="10">
        <f t="shared" si="366"/>
        <v>0</v>
      </c>
      <c r="AW560" s="5"/>
      <c r="AX560" s="5"/>
      <c r="AY560" s="5"/>
      <c r="AZ560" s="5"/>
    </row>
    <row r="561" spans="1:52" x14ac:dyDescent="0.25">
      <c r="B561" s="11" t="s">
        <v>13</v>
      </c>
      <c r="C561" s="12" t="s">
        <v>16</v>
      </c>
      <c r="D561" s="28"/>
      <c r="E561" s="28"/>
      <c r="F561" s="28"/>
      <c r="G561" s="34">
        <v>3</v>
      </c>
      <c r="H561" s="23"/>
      <c r="I561" s="10">
        <f t="shared" si="363"/>
        <v>0</v>
      </c>
      <c r="J561" s="5"/>
      <c r="K561" s="5"/>
      <c r="L561" s="5"/>
      <c r="M561" s="5"/>
      <c r="O561" s="11" t="s">
        <v>13</v>
      </c>
      <c r="P561" s="12" t="s">
        <v>16</v>
      </c>
      <c r="Q561" s="28"/>
      <c r="R561" s="28"/>
      <c r="S561" s="28"/>
      <c r="T561" s="34">
        <v>3</v>
      </c>
      <c r="U561" s="23"/>
      <c r="V561" s="10">
        <f t="shared" si="364"/>
        <v>0</v>
      </c>
      <c r="W561" s="5"/>
      <c r="X561" s="5"/>
      <c r="Y561" s="5"/>
      <c r="Z561" s="5"/>
      <c r="AB561" s="11" t="s">
        <v>13</v>
      </c>
      <c r="AC561" s="12" t="s">
        <v>16</v>
      </c>
      <c r="AD561" s="28"/>
      <c r="AE561" s="28"/>
      <c r="AF561" s="28"/>
      <c r="AG561" s="34">
        <v>3</v>
      </c>
      <c r="AH561" s="23"/>
      <c r="AI561" s="10">
        <f t="shared" si="365"/>
        <v>0</v>
      </c>
      <c r="AJ561" s="5"/>
      <c r="AK561" s="5"/>
      <c r="AL561" s="5"/>
      <c r="AM561" s="5"/>
      <c r="AO561" s="11" t="s">
        <v>13</v>
      </c>
      <c r="AP561" s="12" t="s">
        <v>16</v>
      </c>
      <c r="AQ561" s="28"/>
      <c r="AR561" s="28"/>
      <c r="AS561" s="28"/>
      <c r="AT561" s="34">
        <v>3</v>
      </c>
      <c r="AU561" s="23"/>
      <c r="AV561" s="10">
        <f t="shared" si="366"/>
        <v>0</v>
      </c>
      <c r="AW561" s="5"/>
      <c r="AX561" s="5"/>
      <c r="AY561" s="5"/>
      <c r="AZ561" s="5"/>
    </row>
    <row r="562" spans="1:52" x14ac:dyDescent="0.25">
      <c r="B562" s="11" t="s">
        <v>13</v>
      </c>
      <c r="C562" s="12" t="s">
        <v>16</v>
      </c>
      <c r="D562" s="28"/>
      <c r="E562" s="28"/>
      <c r="F562" s="28"/>
      <c r="G562" s="34"/>
      <c r="H562" s="23"/>
      <c r="I562" s="10">
        <f t="shared" si="363"/>
        <v>0</v>
      </c>
      <c r="J562" s="5"/>
      <c r="K562" s="5"/>
      <c r="L562" s="5"/>
      <c r="M562" s="5"/>
      <c r="O562" s="11" t="s">
        <v>13</v>
      </c>
      <c r="P562" s="12" t="s">
        <v>16</v>
      </c>
      <c r="Q562" s="28"/>
      <c r="R562" s="28"/>
      <c r="S562" s="28"/>
      <c r="T562" s="34"/>
      <c r="U562" s="23"/>
      <c r="V562" s="10">
        <f t="shared" si="364"/>
        <v>0</v>
      </c>
      <c r="W562" s="5"/>
      <c r="X562" s="5"/>
      <c r="Y562" s="5"/>
      <c r="Z562" s="5"/>
      <c r="AB562" s="11" t="s">
        <v>13</v>
      </c>
      <c r="AC562" s="12" t="s">
        <v>16</v>
      </c>
      <c r="AD562" s="28"/>
      <c r="AE562" s="28"/>
      <c r="AF562" s="28"/>
      <c r="AG562" s="171">
        <f>SUM(AG561)/10</f>
        <v>0.3</v>
      </c>
      <c r="AH562" s="23"/>
      <c r="AI562" s="10">
        <f t="shared" si="365"/>
        <v>0</v>
      </c>
      <c r="AJ562" s="5"/>
      <c r="AK562" s="5"/>
      <c r="AL562" s="5"/>
      <c r="AM562" s="5"/>
      <c r="AO562" s="11" t="s">
        <v>13</v>
      </c>
      <c r="AP562" s="12" t="s">
        <v>16</v>
      </c>
      <c r="AQ562" s="28"/>
      <c r="AR562" s="28"/>
      <c r="AS562" s="28"/>
      <c r="AT562" s="171">
        <f>SUM(AT561)/7</f>
        <v>0.42857142857142855</v>
      </c>
      <c r="AU562" s="23"/>
      <c r="AV562" s="10">
        <f t="shared" si="366"/>
        <v>0</v>
      </c>
      <c r="AW562" s="5"/>
      <c r="AX562" s="5"/>
      <c r="AY562" s="5"/>
      <c r="AZ562" s="5"/>
    </row>
    <row r="563" spans="1:52" x14ac:dyDescent="0.25">
      <c r="B563" s="11" t="s">
        <v>21</v>
      </c>
      <c r="C563" s="12" t="s">
        <v>14</v>
      </c>
      <c r="D563" s="28"/>
      <c r="E563" s="28"/>
      <c r="F563" s="28"/>
      <c r="G563" s="22">
        <f>SUM(G554:G557)</f>
        <v>2.3159999999999998</v>
      </c>
      <c r="H563" s="15">
        <v>37.42</v>
      </c>
      <c r="I563" s="10">
        <f t="shared" si="363"/>
        <v>86.664720000000003</v>
      </c>
      <c r="J563" s="5"/>
      <c r="K563" s="5">
        <f>SUM(G563)*I547</f>
        <v>11.579999999999998</v>
      </c>
      <c r="L563" s="5"/>
      <c r="M563" s="5"/>
      <c r="O563" s="11" t="s">
        <v>21</v>
      </c>
      <c r="P563" s="12" t="s">
        <v>14</v>
      </c>
      <c r="Q563" s="28"/>
      <c r="R563" s="28"/>
      <c r="S563" s="28"/>
      <c r="T563" s="22">
        <f>SUM(T554:T557)</f>
        <v>2.3159999999999998</v>
      </c>
      <c r="U563" s="15">
        <v>37.42</v>
      </c>
      <c r="V563" s="10">
        <f t="shared" si="364"/>
        <v>86.664720000000003</v>
      </c>
      <c r="W563" s="5"/>
      <c r="X563" s="5">
        <f>SUM(T563)*V547</f>
        <v>11.579999999999998</v>
      </c>
      <c r="Y563" s="5"/>
      <c r="Z563" s="5"/>
      <c r="AB563" s="11" t="s">
        <v>21</v>
      </c>
      <c r="AC563" s="12" t="s">
        <v>14</v>
      </c>
      <c r="AD563" s="28"/>
      <c r="AE563" s="28"/>
      <c r="AF563" s="28"/>
      <c r="AG563" s="22">
        <f>SUM(AG554:AG557)</f>
        <v>2.3159999999999998</v>
      </c>
      <c r="AH563" s="15">
        <v>37.42</v>
      </c>
      <c r="AI563" s="10">
        <f t="shared" si="365"/>
        <v>86.664720000000003</v>
      </c>
      <c r="AJ563" s="5"/>
      <c r="AK563" s="5">
        <f>SUM(AG563)*AI547</f>
        <v>11.579999999999998</v>
      </c>
      <c r="AL563" s="5"/>
      <c r="AM563" s="5"/>
      <c r="AO563" s="11" t="s">
        <v>21</v>
      </c>
      <c r="AP563" s="12" t="s">
        <v>14</v>
      </c>
      <c r="AQ563" s="28"/>
      <c r="AR563" s="28"/>
      <c r="AS563" s="28"/>
      <c r="AT563" s="22">
        <f>SUM(AT554:AT557)</f>
        <v>2.3159999999999998</v>
      </c>
      <c r="AU563" s="15">
        <v>37.42</v>
      </c>
      <c r="AV563" s="10">
        <f t="shared" si="366"/>
        <v>86.664720000000003</v>
      </c>
      <c r="AW563" s="5"/>
      <c r="AX563" s="5">
        <f>SUM(AT563)*AV547</f>
        <v>11.579999999999998</v>
      </c>
      <c r="AY563" s="5"/>
      <c r="AZ563" s="5"/>
    </row>
    <row r="564" spans="1:52" x14ac:dyDescent="0.25">
      <c r="B564" s="11" t="s">
        <v>21</v>
      </c>
      <c r="C564" s="12" t="s">
        <v>15</v>
      </c>
      <c r="D564" s="28"/>
      <c r="E564" s="28"/>
      <c r="F564" s="28"/>
      <c r="G564" s="22">
        <f>SUM(G558:G560)</f>
        <v>1</v>
      </c>
      <c r="H564" s="15">
        <v>37.42</v>
      </c>
      <c r="I564" s="10">
        <f t="shared" si="363"/>
        <v>37.42</v>
      </c>
      <c r="J564" s="5"/>
      <c r="K564" s="5"/>
      <c r="L564" s="5">
        <f>SUM(G564)*I547</f>
        <v>5</v>
      </c>
      <c r="M564" s="5"/>
      <c r="O564" s="11" t="s">
        <v>21</v>
      </c>
      <c r="P564" s="12" t="s">
        <v>15</v>
      </c>
      <c r="Q564" s="28"/>
      <c r="R564" s="28"/>
      <c r="S564" s="28"/>
      <c r="T564" s="22">
        <f>SUM(T558:T560)</f>
        <v>1</v>
      </c>
      <c r="U564" s="15">
        <v>37.42</v>
      </c>
      <c r="V564" s="10">
        <f t="shared" si="364"/>
        <v>37.42</v>
      </c>
      <c r="W564" s="5"/>
      <c r="X564" s="5"/>
      <c r="Y564" s="5">
        <f>SUM(T564)*V547</f>
        <v>5</v>
      </c>
      <c r="Z564" s="5"/>
      <c r="AB564" s="11" t="s">
        <v>21</v>
      </c>
      <c r="AC564" s="12" t="s">
        <v>15</v>
      </c>
      <c r="AD564" s="28"/>
      <c r="AE564" s="28"/>
      <c r="AF564" s="28"/>
      <c r="AG564" s="22">
        <f>SUM(AG558:AG560)</f>
        <v>1</v>
      </c>
      <c r="AH564" s="15">
        <v>37.42</v>
      </c>
      <c r="AI564" s="10">
        <f t="shared" si="365"/>
        <v>37.42</v>
      </c>
      <c r="AJ564" s="5"/>
      <c r="AK564" s="5"/>
      <c r="AL564" s="5">
        <f>SUM(AG564)*AI547</f>
        <v>5</v>
      </c>
      <c r="AM564" s="5"/>
      <c r="AO564" s="11" t="s">
        <v>21</v>
      </c>
      <c r="AP564" s="12" t="s">
        <v>15</v>
      </c>
      <c r="AQ564" s="28"/>
      <c r="AR564" s="28"/>
      <c r="AS564" s="28"/>
      <c r="AT564" s="22">
        <f>SUM(AT558:AT560)</f>
        <v>1</v>
      </c>
      <c r="AU564" s="15">
        <v>37.42</v>
      </c>
      <c r="AV564" s="10">
        <f t="shared" si="366"/>
        <v>37.42</v>
      </c>
      <c r="AW564" s="5"/>
      <c r="AX564" s="5"/>
      <c r="AY564" s="5">
        <f>SUM(AT564)*AV547</f>
        <v>5</v>
      </c>
      <c r="AZ564" s="5"/>
    </row>
    <row r="565" spans="1:52" x14ac:dyDescent="0.25">
      <c r="B565" s="11" t="s">
        <v>21</v>
      </c>
      <c r="C565" s="12" t="s">
        <v>16</v>
      </c>
      <c r="D565" s="28"/>
      <c r="E565" s="28"/>
      <c r="F565" s="28"/>
      <c r="G565" s="22">
        <f>SUM(G561:G562)</f>
        <v>3</v>
      </c>
      <c r="H565" s="15">
        <v>37.42</v>
      </c>
      <c r="I565" s="10">
        <f t="shared" si="363"/>
        <v>112.26</v>
      </c>
      <c r="J565" s="5"/>
      <c r="K565" s="5"/>
      <c r="L565" s="5"/>
      <c r="M565" s="5">
        <f>SUM(G565)*I547</f>
        <v>15</v>
      </c>
      <c r="O565" s="11" t="s">
        <v>21</v>
      </c>
      <c r="P565" s="12" t="s">
        <v>16</v>
      </c>
      <c r="Q565" s="28"/>
      <c r="R565" s="28"/>
      <c r="S565" s="28"/>
      <c r="T565" s="22">
        <f>SUM(T561:T562)</f>
        <v>3</v>
      </c>
      <c r="U565" s="15">
        <v>37.42</v>
      </c>
      <c r="V565" s="10">
        <f t="shared" si="364"/>
        <v>112.26</v>
      </c>
      <c r="W565" s="5"/>
      <c r="X565" s="5"/>
      <c r="Y565" s="5"/>
      <c r="Z565" s="5">
        <f>SUM(T565)*V547</f>
        <v>15</v>
      </c>
      <c r="AB565" s="11" t="s">
        <v>21</v>
      </c>
      <c r="AC565" s="12" t="s">
        <v>16</v>
      </c>
      <c r="AD565" s="28"/>
      <c r="AE565" s="28"/>
      <c r="AF565" s="28"/>
      <c r="AG565" s="22">
        <f>SUM(AG561:AG562)</f>
        <v>3.3</v>
      </c>
      <c r="AH565" s="15">
        <v>37.42</v>
      </c>
      <c r="AI565" s="10">
        <f t="shared" si="365"/>
        <v>123.486</v>
      </c>
      <c r="AJ565" s="5"/>
      <c r="AK565" s="5"/>
      <c r="AL565" s="5"/>
      <c r="AM565" s="5">
        <f>SUM(AG565)*AI547</f>
        <v>16.5</v>
      </c>
      <c r="AO565" s="11" t="s">
        <v>21</v>
      </c>
      <c r="AP565" s="12" t="s">
        <v>16</v>
      </c>
      <c r="AQ565" s="28"/>
      <c r="AR565" s="28"/>
      <c r="AS565" s="28"/>
      <c r="AT565" s="22">
        <f>SUM(AT561:AT562)</f>
        <v>3.4285714285714284</v>
      </c>
      <c r="AU565" s="15">
        <v>37.42</v>
      </c>
      <c r="AV565" s="10">
        <f t="shared" si="366"/>
        <v>128.29714285714286</v>
      </c>
      <c r="AW565" s="5"/>
      <c r="AX565" s="5"/>
      <c r="AY565" s="5"/>
      <c r="AZ565" s="5">
        <f>SUM(AT565)*AV547</f>
        <v>17.142857142857142</v>
      </c>
    </row>
    <row r="566" spans="1:52" x14ac:dyDescent="0.25">
      <c r="B566" s="11" t="s">
        <v>13</v>
      </c>
      <c r="C566" s="12" t="s">
        <v>17</v>
      </c>
      <c r="D566" s="28"/>
      <c r="E566" s="28"/>
      <c r="F566" s="28"/>
      <c r="G566" s="34">
        <v>0.25</v>
      </c>
      <c r="H566" s="15">
        <v>37.42</v>
      </c>
      <c r="I566" s="10">
        <f t="shared" si="363"/>
        <v>9.3550000000000004</v>
      </c>
      <c r="J566" s="5"/>
      <c r="K566" s="5"/>
      <c r="L566" s="5">
        <f>SUM(G566)*I547</f>
        <v>1.25</v>
      </c>
      <c r="M566" s="5"/>
      <c r="O566" s="11" t="s">
        <v>13</v>
      </c>
      <c r="P566" s="12" t="s">
        <v>17</v>
      </c>
      <c r="Q566" s="28"/>
      <c r="R566" s="28"/>
      <c r="S566" s="28"/>
      <c r="T566" s="34">
        <v>0.25</v>
      </c>
      <c r="U566" s="15">
        <v>37.42</v>
      </c>
      <c r="V566" s="10">
        <f t="shared" si="364"/>
        <v>9.3550000000000004</v>
      </c>
      <c r="W566" s="5"/>
      <c r="X566" s="5"/>
      <c r="Y566" s="5">
        <f>SUM(T566)*V547</f>
        <v>1.25</v>
      </c>
      <c r="Z566" s="5"/>
      <c r="AB566" s="11" t="s">
        <v>13</v>
      </c>
      <c r="AC566" s="12" t="s">
        <v>17</v>
      </c>
      <c r="AD566" s="28"/>
      <c r="AE566" s="28"/>
      <c r="AF566" s="28"/>
      <c r="AG566" s="34">
        <v>0.25</v>
      </c>
      <c r="AH566" s="15">
        <v>37.42</v>
      </c>
      <c r="AI566" s="10">
        <f t="shared" si="365"/>
        <v>9.3550000000000004</v>
      </c>
      <c r="AJ566" s="5"/>
      <c r="AK566" s="5"/>
      <c r="AL566" s="5">
        <f>SUM(AG566)*AI547</f>
        <v>1.25</v>
      </c>
      <c r="AM566" s="5"/>
      <c r="AO566" s="11" t="s">
        <v>13</v>
      </c>
      <c r="AP566" s="12" t="s">
        <v>17</v>
      </c>
      <c r="AQ566" s="28"/>
      <c r="AR566" s="28"/>
      <c r="AS566" s="28"/>
      <c r="AT566" s="34">
        <v>0.25</v>
      </c>
      <c r="AU566" s="15">
        <v>37.42</v>
      </c>
      <c r="AV566" s="10">
        <f t="shared" si="366"/>
        <v>9.3550000000000004</v>
      </c>
      <c r="AW566" s="5"/>
      <c r="AX566" s="5"/>
      <c r="AY566" s="5">
        <f>SUM(AT566)*AV547</f>
        <v>1.25</v>
      </c>
      <c r="AZ566" s="5"/>
    </row>
    <row r="567" spans="1:52" x14ac:dyDescent="0.25">
      <c r="B567" s="11" t="s">
        <v>12</v>
      </c>
      <c r="C567" s="12"/>
      <c r="D567" s="28"/>
      <c r="E567" s="28"/>
      <c r="F567" s="28"/>
      <c r="G567" s="10"/>
      <c r="H567" s="15">
        <v>37.42</v>
      </c>
      <c r="I567" s="10">
        <f t="shared" si="363"/>
        <v>0</v>
      </c>
      <c r="J567" s="5"/>
      <c r="K567" s="5"/>
      <c r="L567" s="5"/>
      <c r="M567" s="5"/>
      <c r="O567" s="11" t="s">
        <v>12</v>
      </c>
      <c r="P567" s="12"/>
      <c r="Q567" s="28"/>
      <c r="R567" s="28"/>
      <c r="S567" s="28"/>
      <c r="T567" s="10"/>
      <c r="U567" s="15">
        <v>37.42</v>
      </c>
      <c r="V567" s="10">
        <f t="shared" si="364"/>
        <v>0</v>
      </c>
      <c r="W567" s="5"/>
      <c r="X567" s="5"/>
      <c r="Y567" s="5"/>
      <c r="Z567" s="5"/>
      <c r="AB567" s="11" t="s">
        <v>12</v>
      </c>
      <c r="AC567" s="12"/>
      <c r="AD567" s="28"/>
      <c r="AE567" s="28"/>
      <c r="AF567" s="28"/>
      <c r="AG567" s="10"/>
      <c r="AH567" s="15">
        <v>37.42</v>
      </c>
      <c r="AI567" s="10">
        <f t="shared" si="365"/>
        <v>0</v>
      </c>
      <c r="AJ567" s="5"/>
      <c r="AK567" s="5"/>
      <c r="AL567" s="5"/>
      <c r="AM567" s="5"/>
      <c r="AO567" s="11" t="s">
        <v>12</v>
      </c>
      <c r="AP567" s="12"/>
      <c r="AQ567" s="28"/>
      <c r="AR567" s="28"/>
      <c r="AS567" s="28"/>
      <c r="AT567" s="10"/>
      <c r="AU567" s="15">
        <v>37.42</v>
      </c>
      <c r="AV567" s="10">
        <f t="shared" si="366"/>
        <v>0</v>
      </c>
      <c r="AW567" s="5"/>
      <c r="AX567" s="5"/>
      <c r="AY567" s="5"/>
      <c r="AZ567" s="5"/>
    </row>
    <row r="568" spans="1:52" x14ac:dyDescent="0.25">
      <c r="B568" s="11" t="s">
        <v>11</v>
      </c>
      <c r="C568" s="12"/>
      <c r="D568" s="28"/>
      <c r="E568" s="28"/>
      <c r="F568" s="28"/>
      <c r="G568" s="10">
        <v>1</v>
      </c>
      <c r="H568" s="15">
        <f>SUM(I549:I567)*0.01</f>
        <v>6.2045912000000012</v>
      </c>
      <c r="I568" s="10">
        <f>SUM(G568*H568)</f>
        <v>6.2045912000000012</v>
      </c>
      <c r="J568" s="5"/>
      <c r="K568" s="5"/>
      <c r="L568" s="5"/>
      <c r="M568" s="5"/>
      <c r="O568" s="11" t="s">
        <v>11</v>
      </c>
      <c r="P568" s="12"/>
      <c r="Q568" s="28"/>
      <c r="R568" s="28"/>
      <c r="S568" s="28"/>
      <c r="T568" s="10">
        <v>1</v>
      </c>
      <c r="U568" s="15">
        <f>SUM(V549:V567)*0.01</f>
        <v>5.3852644400000012</v>
      </c>
      <c r="V568" s="10">
        <f>SUM(T568*U568)</f>
        <v>5.3852644400000012</v>
      </c>
      <c r="W568" s="5"/>
      <c r="X568" s="5"/>
      <c r="Y568" s="5"/>
      <c r="Z568" s="5"/>
      <c r="AB568" s="11" t="s">
        <v>11</v>
      </c>
      <c r="AC568" s="12"/>
      <c r="AD568" s="28"/>
      <c r="AE568" s="28"/>
      <c r="AF568" s="28"/>
      <c r="AG568" s="10">
        <v>1</v>
      </c>
      <c r="AH568" s="15">
        <f>SUM(AI549:AI567)*0.01</f>
        <v>5.5961932400000016</v>
      </c>
      <c r="AI568" s="10">
        <f>SUM(AG568*AH568)</f>
        <v>5.5961932400000016</v>
      </c>
      <c r="AJ568" s="5"/>
      <c r="AK568" s="5"/>
      <c r="AL568" s="5"/>
      <c r="AM568" s="5"/>
      <c r="AO568" s="11" t="s">
        <v>11</v>
      </c>
      <c r="AP568" s="12"/>
      <c r="AQ568" s="28"/>
      <c r="AR568" s="28"/>
      <c r="AS568" s="28"/>
      <c r="AT568" s="10">
        <v>1</v>
      </c>
      <c r="AU568" s="15">
        <f>SUM(AV549:AV567)*0.01</f>
        <v>4.9412436735714289</v>
      </c>
      <c r="AV568" s="10">
        <f>SUM(AT568*AU568)</f>
        <v>4.9412436735714289</v>
      </c>
      <c r="AW568" s="5"/>
      <c r="AX568" s="5"/>
      <c r="AY568" s="5"/>
      <c r="AZ568" s="5"/>
    </row>
    <row r="569" spans="1:52" x14ac:dyDescent="0.25">
      <c r="A569" s="2"/>
      <c r="B569" s="8" t="s">
        <v>10</v>
      </c>
      <c r="C569" s="2"/>
      <c r="D569" s="27"/>
      <c r="E569" s="27"/>
      <c r="F569" s="27"/>
      <c r="G569" s="6">
        <f>SUM(G563:G566)</f>
        <v>6.5659999999999998</v>
      </c>
      <c r="H569" s="14"/>
      <c r="I569" s="6">
        <f>SUM(I549:I568)</f>
        <v>626.66371120000008</v>
      </c>
      <c r="J569" s="6">
        <f>SUM(I569)*I547</f>
        <v>3133.3185560000002</v>
      </c>
      <c r="K569" s="6">
        <f>SUM(K563:K568)</f>
        <v>11.579999999999998</v>
      </c>
      <c r="L569" s="6">
        <f>SUM(L563:L568)</f>
        <v>6.25</v>
      </c>
      <c r="M569" s="6">
        <f>SUM(M563:M568)</f>
        <v>15</v>
      </c>
      <c r="N569" s="2"/>
      <c r="O569" s="8" t="s">
        <v>10</v>
      </c>
      <c r="P569" s="2"/>
      <c r="Q569" s="27"/>
      <c r="R569" s="27"/>
      <c r="S569" s="27"/>
      <c r="T569" s="6">
        <f>SUM(T563:T566)</f>
        <v>6.5659999999999998</v>
      </c>
      <c r="U569" s="14"/>
      <c r="V569" s="6">
        <f>SUM(V549:V568)</f>
        <v>543.9117084400001</v>
      </c>
      <c r="W569" s="6">
        <f>SUM(V569)*V547</f>
        <v>2719.5585422000004</v>
      </c>
      <c r="X569" s="6"/>
      <c r="Y569" s="6"/>
      <c r="Z569" s="6"/>
      <c r="AA569" s="2"/>
      <c r="AB569" s="8" t="s">
        <v>10</v>
      </c>
      <c r="AC569" s="2"/>
      <c r="AD569" s="27"/>
      <c r="AE569" s="27"/>
      <c r="AF569" s="27"/>
      <c r="AG569" s="6">
        <f>SUM(AG563:AG566)</f>
        <v>6.8659999999999997</v>
      </c>
      <c r="AH569" s="14"/>
      <c r="AI569" s="6">
        <f>SUM(AI549:AI568)</f>
        <v>565.21551724000017</v>
      </c>
      <c r="AJ569" s="6">
        <f>SUM(AI569)*AI547</f>
        <v>2826.077586200001</v>
      </c>
      <c r="AK569" s="6"/>
      <c r="AL569" s="6"/>
      <c r="AM569" s="6"/>
      <c r="AN569" s="2"/>
      <c r="AO569" s="8" t="s">
        <v>10</v>
      </c>
      <c r="AP569" s="2"/>
      <c r="AQ569" s="27"/>
      <c r="AR569" s="27"/>
      <c r="AS569" s="27"/>
      <c r="AT569" s="6">
        <f>SUM(AT563:AT566)</f>
        <v>6.9945714285714278</v>
      </c>
      <c r="AU569" s="14"/>
      <c r="AV569" s="6">
        <f>SUM(AV549:AV568)</f>
        <v>499.06561103071431</v>
      </c>
      <c r="AW569" s="6">
        <f>SUM(AV569)*AV547</f>
        <v>2495.3280551535718</v>
      </c>
      <c r="AX569" s="6"/>
      <c r="AY569" s="6"/>
      <c r="AZ569" s="6"/>
    </row>
    <row r="570" spans="1:52" ht="15.6" x14ac:dyDescent="0.3">
      <c r="A570" s="3" t="s">
        <v>9</v>
      </c>
      <c r="B570" s="86" t="s">
        <v>267</v>
      </c>
      <c r="C570" s="12" t="s">
        <v>244</v>
      </c>
      <c r="D570" s="26">
        <v>0.89500000000000002</v>
      </c>
      <c r="E570" s="26">
        <v>2.2999999999999998</v>
      </c>
      <c r="F570" s="68">
        <v>0.125</v>
      </c>
      <c r="G570" s="5"/>
      <c r="H570" s="13" t="s">
        <v>22</v>
      </c>
      <c r="I570" s="24">
        <v>3</v>
      </c>
      <c r="J570" s="5"/>
      <c r="K570" s="5"/>
      <c r="L570" s="5"/>
      <c r="M570" s="5"/>
      <c r="N570" s="3" t="s">
        <v>9</v>
      </c>
      <c r="O570" s="86" t="s">
        <v>267</v>
      </c>
      <c r="P570" s="12" t="s">
        <v>244</v>
      </c>
      <c r="Q570" s="26">
        <v>0.89500000000000002</v>
      </c>
      <c r="R570" s="26">
        <v>2.2999999999999998</v>
      </c>
      <c r="S570" s="68">
        <v>0.125</v>
      </c>
      <c r="T570" s="5"/>
      <c r="U570" s="13" t="s">
        <v>22</v>
      </c>
      <c r="V570" s="24">
        <v>3</v>
      </c>
      <c r="W570" s="5"/>
      <c r="X570" s="5"/>
      <c r="Y570" s="5"/>
      <c r="Z570" s="5"/>
    </row>
    <row r="571" spans="1:52" s="2" customFormat="1" x14ac:dyDescent="0.25">
      <c r="A571" s="66"/>
      <c r="B571" s="8" t="s">
        <v>3</v>
      </c>
      <c r="C571" s="2" t="s">
        <v>4</v>
      </c>
      <c r="D571" s="27" t="s">
        <v>5</v>
      </c>
      <c r="E571" s="27" t="s">
        <v>5</v>
      </c>
      <c r="F571" s="27" t="s">
        <v>23</v>
      </c>
      <c r="G571" s="6" t="s">
        <v>6</v>
      </c>
      <c r="H571" s="14" t="s">
        <v>7</v>
      </c>
      <c r="I571" s="6" t="s">
        <v>8</v>
      </c>
      <c r="J571" s="6"/>
      <c r="K571" s="6" t="s">
        <v>18</v>
      </c>
      <c r="L571" s="6" t="s">
        <v>19</v>
      </c>
      <c r="M571" s="6" t="s">
        <v>20</v>
      </c>
      <c r="N571" s="66"/>
      <c r="O571" s="8" t="s">
        <v>3</v>
      </c>
      <c r="P571" s="2" t="s">
        <v>4</v>
      </c>
      <c r="Q571" s="27" t="s">
        <v>5</v>
      </c>
      <c r="R571" s="27" t="s">
        <v>5</v>
      </c>
      <c r="S571" s="27" t="s">
        <v>23</v>
      </c>
      <c r="T571" s="6" t="s">
        <v>6</v>
      </c>
      <c r="U571" s="14" t="s">
        <v>7</v>
      </c>
      <c r="V571" s="6" t="s">
        <v>8</v>
      </c>
      <c r="W571" s="6"/>
      <c r="X571" s="6" t="s">
        <v>18</v>
      </c>
      <c r="Y571" s="6" t="s">
        <v>19</v>
      </c>
      <c r="Z571" s="6" t="s">
        <v>20</v>
      </c>
    </row>
    <row r="572" spans="1:52" x14ac:dyDescent="0.25">
      <c r="A572" s="30" t="s">
        <v>24</v>
      </c>
      <c r="B572" s="11" t="s">
        <v>63</v>
      </c>
      <c r="C572" s="12" t="s">
        <v>869</v>
      </c>
      <c r="D572" s="28">
        <v>0.15</v>
      </c>
      <c r="E572" s="28">
        <v>0.05</v>
      </c>
      <c r="F572" s="28">
        <f t="shared" ref="F572:F574" si="367">SUM(D572*E572)</f>
        <v>7.4999999999999997E-3</v>
      </c>
      <c r="G572" s="10">
        <f>SUM(D570+E570+E570+0.4)</f>
        <v>5.8949999999999996</v>
      </c>
      <c r="H572" s="15">
        <v>1248</v>
      </c>
      <c r="I572" s="10">
        <f t="shared" ref="I572:I574" si="368">SUM(F572*G572)*H572</f>
        <v>55.177199999999992</v>
      </c>
      <c r="J572" s="5"/>
      <c r="K572" s="5"/>
      <c r="L572" s="5"/>
      <c r="M572" s="5"/>
      <c r="N572" s="30" t="s">
        <v>24</v>
      </c>
      <c r="O572" s="11" t="s">
        <v>63</v>
      </c>
      <c r="P572" s="12" t="s">
        <v>869</v>
      </c>
      <c r="Q572" s="28">
        <v>0.15</v>
      </c>
      <c r="R572" s="235">
        <v>3.7999999999999999E-2</v>
      </c>
      <c r="S572" s="28">
        <f t="shared" ref="S572:S574" si="369">SUM(Q572*R572)</f>
        <v>5.6999999999999993E-3</v>
      </c>
      <c r="T572" s="10">
        <f>SUM(Q570+R570+R570+0.4)</f>
        <v>5.8949999999999996</v>
      </c>
      <c r="U572" s="236">
        <v>1215</v>
      </c>
      <c r="V572" s="10">
        <f t="shared" ref="V572:V574" si="370">SUM(S572*T572)*U572</f>
        <v>40.825822499999994</v>
      </c>
      <c r="W572" s="5"/>
      <c r="X572" s="5"/>
      <c r="Y572" s="5"/>
      <c r="Z572" s="5"/>
    </row>
    <row r="573" spans="1:52" x14ac:dyDescent="0.25">
      <c r="A573" s="30" t="s">
        <v>24</v>
      </c>
      <c r="B573" s="11" t="s">
        <v>245</v>
      </c>
      <c r="C573" s="12" t="s">
        <v>869</v>
      </c>
      <c r="D573" s="28">
        <v>0.05</v>
      </c>
      <c r="E573" s="28">
        <v>2.5000000000000001E-2</v>
      </c>
      <c r="F573" s="28">
        <f t="shared" si="367"/>
        <v>1.2500000000000002E-3</v>
      </c>
      <c r="G573" s="10">
        <f>SUM(G572)</f>
        <v>5.8949999999999996</v>
      </c>
      <c r="H573" s="15">
        <v>1015</v>
      </c>
      <c r="I573" s="10">
        <f t="shared" si="368"/>
        <v>7.4792812500000014</v>
      </c>
      <c r="J573" s="5"/>
      <c r="K573" s="5"/>
      <c r="L573" s="5"/>
      <c r="M573" s="5"/>
      <c r="N573" s="30" t="s">
        <v>24</v>
      </c>
      <c r="O573" s="11" t="s">
        <v>245</v>
      </c>
      <c r="P573" s="12" t="s">
        <v>869</v>
      </c>
      <c r="Q573" s="28">
        <v>0.05</v>
      </c>
      <c r="R573" s="28">
        <v>2.5000000000000001E-2</v>
      </c>
      <c r="S573" s="28">
        <f t="shared" si="369"/>
        <v>1.2500000000000002E-3</v>
      </c>
      <c r="T573" s="10">
        <f>SUM(T572)</f>
        <v>5.8949999999999996</v>
      </c>
      <c r="U573" s="15">
        <v>1015</v>
      </c>
      <c r="V573" s="10">
        <f t="shared" si="370"/>
        <v>7.4792812500000014</v>
      </c>
      <c r="W573" s="5"/>
      <c r="X573" s="5"/>
      <c r="Y573" s="5"/>
      <c r="Z573" s="5"/>
    </row>
    <row r="574" spans="1:52" x14ac:dyDescent="0.25">
      <c r="A574" s="30" t="s">
        <v>24</v>
      </c>
      <c r="B574" s="11"/>
      <c r="C574" s="12"/>
      <c r="D574" s="28"/>
      <c r="E574" s="28"/>
      <c r="F574" s="28">
        <f t="shared" si="367"/>
        <v>0</v>
      </c>
      <c r="G574" s="10"/>
      <c r="H574" s="15"/>
      <c r="I574" s="10">
        <f t="shared" si="368"/>
        <v>0</v>
      </c>
      <c r="J574" s="5"/>
      <c r="K574" s="5"/>
      <c r="L574" s="5"/>
      <c r="M574" s="5"/>
      <c r="N574" s="30" t="s">
        <v>24</v>
      </c>
      <c r="O574" s="11"/>
      <c r="P574" s="12"/>
      <c r="Q574" s="28"/>
      <c r="R574" s="28"/>
      <c r="S574" s="28">
        <f t="shared" si="369"/>
        <v>0</v>
      </c>
      <c r="T574" s="10"/>
      <c r="U574" s="15"/>
      <c r="V574" s="10">
        <f t="shared" si="370"/>
        <v>0</v>
      </c>
      <c r="W574" s="5"/>
      <c r="X574" s="5"/>
      <c r="Y574" s="5"/>
      <c r="Z574" s="5"/>
    </row>
    <row r="575" spans="1:52" x14ac:dyDescent="0.25">
      <c r="B575" s="11" t="s">
        <v>27</v>
      </c>
      <c r="C575" s="12"/>
      <c r="D575" s="28"/>
      <c r="E575" s="28"/>
      <c r="F575" s="28"/>
      <c r="G575" s="10">
        <f>SUM(G572)</f>
        <v>5.8949999999999996</v>
      </c>
      <c r="H575" s="15">
        <f>SUM(D572+D572+E572+E572+D573+D573+E573+E573)</f>
        <v>0.54999999999999993</v>
      </c>
      <c r="I575" s="10">
        <f t="shared" ref="I575:I589" si="371">SUM(G575*H575)</f>
        <v>3.2422499999999994</v>
      </c>
      <c r="J575" s="5"/>
      <c r="K575" s="5"/>
      <c r="L575" s="5"/>
      <c r="M575" s="5"/>
      <c r="O575" s="11" t="s">
        <v>27</v>
      </c>
      <c r="P575" s="12"/>
      <c r="Q575" s="28"/>
      <c r="R575" s="28"/>
      <c r="S575" s="28"/>
      <c r="T575" s="10">
        <f>SUM(T572)</f>
        <v>5.8949999999999996</v>
      </c>
      <c r="U575" s="15">
        <f>SUM(Q572+Q572+R572+R572+Q573+Q573+R573+R573)</f>
        <v>0.52599999999999991</v>
      </c>
      <c r="V575" s="10">
        <f t="shared" ref="V575:V589" si="372">SUM(T575*U575)</f>
        <v>3.1007699999999994</v>
      </c>
      <c r="W575" s="5"/>
      <c r="X575" s="5"/>
      <c r="Y575" s="5"/>
      <c r="Z575" s="5"/>
    </row>
    <row r="576" spans="1:52" x14ac:dyDescent="0.25">
      <c r="B576" s="11" t="s">
        <v>13</v>
      </c>
      <c r="C576" s="12" t="s">
        <v>14</v>
      </c>
      <c r="D576" s="28" t="s">
        <v>29</v>
      </c>
      <c r="E576" s="28"/>
      <c r="F576" s="28">
        <f>SUM(G572:G574)</f>
        <v>11.79</v>
      </c>
      <c r="G576" s="34">
        <f>SUM(F576)/20</f>
        <v>0.58949999999999991</v>
      </c>
      <c r="H576" s="23"/>
      <c r="I576" s="10">
        <f t="shared" si="371"/>
        <v>0</v>
      </c>
      <c r="J576" s="5"/>
      <c r="K576" s="5"/>
      <c r="L576" s="5"/>
      <c r="M576" s="5"/>
      <c r="O576" s="11" t="s">
        <v>13</v>
      </c>
      <c r="P576" s="12" t="s">
        <v>14</v>
      </c>
      <c r="Q576" s="28" t="s">
        <v>29</v>
      </c>
      <c r="R576" s="28"/>
      <c r="S576" s="28">
        <f>SUM(T572:T574)</f>
        <v>11.79</v>
      </c>
      <c r="T576" s="34">
        <f>SUM(S576)/20</f>
        <v>0.58949999999999991</v>
      </c>
      <c r="U576" s="23"/>
      <c r="V576" s="10">
        <f t="shared" si="372"/>
        <v>0</v>
      </c>
      <c r="W576" s="5"/>
      <c r="X576" s="5"/>
      <c r="Y576" s="5"/>
      <c r="Z576" s="5"/>
    </row>
    <row r="577" spans="1:26" x14ac:dyDescent="0.25">
      <c r="B577" s="11" t="s">
        <v>13</v>
      </c>
      <c r="C577" s="12" t="s">
        <v>14</v>
      </c>
      <c r="D577" s="28" t="s">
        <v>60</v>
      </c>
      <c r="E577" s="28"/>
      <c r="F577" s="69">
        <v>2</v>
      </c>
      <c r="G577" s="34">
        <f>SUM(F577)*0.25</f>
        <v>0.5</v>
      </c>
      <c r="H577" s="23"/>
      <c r="I577" s="10">
        <f t="shared" si="371"/>
        <v>0</v>
      </c>
      <c r="J577" s="5"/>
      <c r="K577" s="5"/>
      <c r="L577" s="5"/>
      <c r="M577" s="5"/>
      <c r="O577" s="11" t="s">
        <v>13</v>
      </c>
      <c r="P577" s="12" t="s">
        <v>14</v>
      </c>
      <c r="Q577" s="28" t="s">
        <v>60</v>
      </c>
      <c r="R577" s="28"/>
      <c r="S577" s="69">
        <v>2</v>
      </c>
      <c r="T577" s="34">
        <f>SUM(S577)*0.25</f>
        <v>0.5</v>
      </c>
      <c r="U577" s="23"/>
      <c r="V577" s="10">
        <f t="shared" si="372"/>
        <v>0</v>
      </c>
      <c r="W577" s="5"/>
      <c r="X577" s="5"/>
      <c r="Y577" s="5"/>
      <c r="Z577" s="5"/>
    </row>
    <row r="578" spans="1:26" x14ac:dyDescent="0.25">
      <c r="B578" s="11" t="s">
        <v>13</v>
      </c>
      <c r="C578" s="12" t="s">
        <v>14</v>
      </c>
      <c r="D578" s="28" t="s">
        <v>248</v>
      </c>
      <c r="E578" s="28"/>
      <c r="F578" s="69"/>
      <c r="G578" s="34">
        <v>0</v>
      </c>
      <c r="H578" s="23"/>
      <c r="I578" s="10">
        <f t="shared" si="371"/>
        <v>0</v>
      </c>
      <c r="J578" s="5"/>
      <c r="K578" s="5"/>
      <c r="L578" s="5"/>
      <c r="M578" s="5"/>
      <c r="O578" s="11" t="s">
        <v>13</v>
      </c>
      <c r="P578" s="12" t="s">
        <v>14</v>
      </c>
      <c r="Q578" s="28" t="s">
        <v>248</v>
      </c>
      <c r="R578" s="28"/>
      <c r="S578" s="69"/>
      <c r="T578" s="34">
        <v>0</v>
      </c>
      <c r="U578" s="23"/>
      <c r="V578" s="10">
        <f t="shared" si="372"/>
        <v>0</v>
      </c>
      <c r="W578" s="5"/>
      <c r="X578" s="5"/>
      <c r="Y578" s="5"/>
      <c r="Z578" s="5"/>
    </row>
    <row r="579" spans="1:26" x14ac:dyDescent="0.25">
      <c r="B579" s="11" t="s">
        <v>13</v>
      </c>
      <c r="C579" s="12" t="s">
        <v>14</v>
      </c>
      <c r="D579" s="28" t="s">
        <v>247</v>
      </c>
      <c r="E579" s="28"/>
      <c r="F579" s="28"/>
      <c r="G579" s="34">
        <f>SUM(G576)</f>
        <v>0.58949999999999991</v>
      </c>
      <c r="H579" s="23"/>
      <c r="I579" s="10">
        <f t="shared" si="371"/>
        <v>0</v>
      </c>
      <c r="J579" s="5"/>
      <c r="K579" s="5"/>
      <c r="L579" s="5"/>
      <c r="M579" s="5"/>
      <c r="O579" s="11" t="s">
        <v>13</v>
      </c>
      <c r="P579" s="12" t="s">
        <v>14</v>
      </c>
      <c r="Q579" s="28" t="s">
        <v>247</v>
      </c>
      <c r="R579" s="28"/>
      <c r="S579" s="28"/>
      <c r="T579" s="34">
        <f>SUM(T576)</f>
        <v>0.58949999999999991</v>
      </c>
      <c r="U579" s="23"/>
      <c r="V579" s="10">
        <f t="shared" si="372"/>
        <v>0</v>
      </c>
      <c r="W579" s="5"/>
      <c r="X579" s="5"/>
      <c r="Y579" s="5"/>
      <c r="Z579" s="5"/>
    </row>
    <row r="580" spans="1:26" x14ac:dyDescent="0.25">
      <c r="B580" s="11" t="s">
        <v>13</v>
      </c>
      <c r="C580" s="12" t="s">
        <v>15</v>
      </c>
      <c r="D580" s="28"/>
      <c r="E580" s="28"/>
      <c r="F580" s="28"/>
      <c r="G580" s="34">
        <v>1</v>
      </c>
      <c r="H580" s="23"/>
      <c r="I580" s="10">
        <f t="shared" si="371"/>
        <v>0</v>
      </c>
      <c r="J580" s="5"/>
      <c r="K580" s="5"/>
      <c r="L580" s="5"/>
      <c r="M580" s="5"/>
      <c r="O580" s="11" t="s">
        <v>13</v>
      </c>
      <c r="P580" s="12" t="s">
        <v>15</v>
      </c>
      <c r="Q580" s="28"/>
      <c r="R580" s="28"/>
      <c r="S580" s="28"/>
      <c r="T580" s="34">
        <v>1</v>
      </c>
      <c r="U580" s="23"/>
      <c r="V580" s="10">
        <f t="shared" si="372"/>
        <v>0</v>
      </c>
      <c r="W580" s="5"/>
      <c r="X580" s="5"/>
      <c r="Y580" s="5"/>
      <c r="Z580" s="5"/>
    </row>
    <row r="581" spans="1:26" x14ac:dyDescent="0.25">
      <c r="B581" s="11" t="s">
        <v>13</v>
      </c>
      <c r="C581" s="12" t="s">
        <v>15</v>
      </c>
      <c r="D581" s="28"/>
      <c r="E581" s="28"/>
      <c r="F581" s="28"/>
      <c r="G581" s="34"/>
      <c r="H581" s="23"/>
      <c r="I581" s="10">
        <f t="shared" si="371"/>
        <v>0</v>
      </c>
      <c r="J581" s="5"/>
      <c r="K581" s="5"/>
      <c r="L581" s="5"/>
      <c r="M581" s="5"/>
      <c r="O581" s="11" t="s">
        <v>13</v>
      </c>
      <c r="P581" s="12" t="s">
        <v>15</v>
      </c>
      <c r="Q581" s="28"/>
      <c r="R581" s="28"/>
      <c r="S581" s="28"/>
      <c r="T581" s="34"/>
      <c r="U581" s="23"/>
      <c r="V581" s="10">
        <f t="shared" si="372"/>
        <v>0</v>
      </c>
      <c r="W581" s="5"/>
      <c r="X581" s="5"/>
      <c r="Y581" s="5"/>
      <c r="Z581" s="5"/>
    </row>
    <row r="582" spans="1:26" x14ac:dyDescent="0.25">
      <c r="B582" s="11" t="s">
        <v>13</v>
      </c>
      <c r="C582" s="12" t="s">
        <v>15</v>
      </c>
      <c r="D582" s="28"/>
      <c r="E582" s="28"/>
      <c r="F582" s="28"/>
      <c r="G582" s="34"/>
      <c r="H582" s="23"/>
      <c r="I582" s="10">
        <f t="shared" si="371"/>
        <v>0</v>
      </c>
      <c r="J582" s="5"/>
      <c r="K582" s="5"/>
      <c r="L582" s="5"/>
      <c r="M582" s="5"/>
      <c r="O582" s="11" t="s">
        <v>13</v>
      </c>
      <c r="P582" s="12" t="s">
        <v>15</v>
      </c>
      <c r="Q582" s="28"/>
      <c r="R582" s="28"/>
      <c r="S582" s="28"/>
      <c r="T582" s="34"/>
      <c r="U582" s="23"/>
      <c r="V582" s="10">
        <f t="shared" si="372"/>
        <v>0</v>
      </c>
      <c r="W582" s="5"/>
      <c r="X582" s="5"/>
      <c r="Y582" s="5"/>
      <c r="Z582" s="5"/>
    </row>
    <row r="583" spans="1:26" x14ac:dyDescent="0.25">
      <c r="B583" s="11" t="s">
        <v>13</v>
      </c>
      <c r="C583" s="12" t="s">
        <v>16</v>
      </c>
      <c r="D583" s="28"/>
      <c r="E583" s="28"/>
      <c r="F583" s="28"/>
      <c r="G583" s="34">
        <v>0.5</v>
      </c>
      <c r="H583" s="23"/>
      <c r="I583" s="10">
        <f t="shared" si="371"/>
        <v>0</v>
      </c>
      <c r="J583" s="5"/>
      <c r="K583" s="5"/>
      <c r="L583" s="5"/>
      <c r="M583" s="5"/>
      <c r="O583" s="11" t="s">
        <v>13</v>
      </c>
      <c r="P583" s="12" t="s">
        <v>16</v>
      </c>
      <c r="Q583" s="28"/>
      <c r="R583" s="28"/>
      <c r="S583" s="28"/>
      <c r="T583" s="34">
        <v>0.5</v>
      </c>
      <c r="U583" s="23"/>
      <c r="V583" s="10">
        <f t="shared" si="372"/>
        <v>0</v>
      </c>
      <c r="W583" s="5"/>
      <c r="X583" s="5"/>
      <c r="Y583" s="5"/>
      <c r="Z583" s="5"/>
    </row>
    <row r="584" spans="1:26" x14ac:dyDescent="0.25">
      <c r="B584" s="11" t="s">
        <v>13</v>
      </c>
      <c r="C584" s="12" t="s">
        <v>16</v>
      </c>
      <c r="D584" s="28"/>
      <c r="E584" s="28"/>
      <c r="F584" s="28"/>
      <c r="G584" s="34"/>
      <c r="H584" s="23"/>
      <c r="I584" s="10">
        <f t="shared" si="371"/>
        <v>0</v>
      </c>
      <c r="J584" s="5"/>
      <c r="K584" s="5"/>
      <c r="L584" s="5"/>
      <c r="M584" s="5"/>
      <c r="O584" s="11" t="s">
        <v>13</v>
      </c>
      <c r="P584" s="12" t="s">
        <v>16</v>
      </c>
      <c r="Q584" s="28"/>
      <c r="R584" s="28"/>
      <c r="S584" s="28"/>
      <c r="T584" s="34"/>
      <c r="U584" s="23"/>
      <c r="V584" s="10">
        <f t="shared" si="372"/>
        <v>0</v>
      </c>
      <c r="W584" s="5"/>
      <c r="X584" s="5"/>
      <c r="Y584" s="5"/>
      <c r="Z584" s="5"/>
    </row>
    <row r="585" spans="1:26" x14ac:dyDescent="0.25">
      <c r="B585" s="11" t="s">
        <v>21</v>
      </c>
      <c r="C585" s="12" t="s">
        <v>14</v>
      </c>
      <c r="D585" s="28"/>
      <c r="E585" s="28"/>
      <c r="F585" s="28"/>
      <c r="G585" s="22">
        <f>SUM(G576:G579)</f>
        <v>1.6789999999999998</v>
      </c>
      <c r="H585" s="15">
        <v>37.42</v>
      </c>
      <c r="I585" s="10">
        <f t="shared" si="371"/>
        <v>62.828179999999996</v>
      </c>
      <c r="J585" s="5"/>
      <c r="K585" s="5">
        <f>SUM(G585)*I570</f>
        <v>5.036999999999999</v>
      </c>
      <c r="L585" s="5"/>
      <c r="M585" s="5"/>
      <c r="O585" s="11" t="s">
        <v>21</v>
      </c>
      <c r="P585" s="12" t="s">
        <v>14</v>
      </c>
      <c r="Q585" s="28"/>
      <c r="R585" s="28"/>
      <c r="S585" s="28"/>
      <c r="T585" s="22">
        <f>SUM(T576:T579)</f>
        <v>1.6789999999999998</v>
      </c>
      <c r="U585" s="15">
        <v>37.42</v>
      </c>
      <c r="V585" s="10">
        <f t="shared" si="372"/>
        <v>62.828179999999996</v>
      </c>
      <c r="W585" s="5"/>
      <c r="X585" s="5">
        <f>SUM(T585)*V570</f>
        <v>5.036999999999999</v>
      </c>
      <c r="Y585" s="5"/>
      <c r="Z585" s="5"/>
    </row>
    <row r="586" spans="1:26" x14ac:dyDescent="0.25">
      <c r="B586" s="11" t="s">
        <v>21</v>
      </c>
      <c r="C586" s="12" t="s">
        <v>15</v>
      </c>
      <c r="D586" s="28"/>
      <c r="E586" s="28"/>
      <c r="F586" s="28"/>
      <c r="G586" s="22">
        <f>SUM(G580:G582)</f>
        <v>1</v>
      </c>
      <c r="H586" s="15">
        <v>37.42</v>
      </c>
      <c r="I586" s="10">
        <f t="shared" si="371"/>
        <v>37.42</v>
      </c>
      <c r="J586" s="5"/>
      <c r="K586" s="5"/>
      <c r="L586" s="5">
        <f>SUM(G586)*I570</f>
        <v>3</v>
      </c>
      <c r="M586" s="5"/>
      <c r="O586" s="11" t="s">
        <v>21</v>
      </c>
      <c r="P586" s="12" t="s">
        <v>15</v>
      </c>
      <c r="Q586" s="28"/>
      <c r="R586" s="28"/>
      <c r="S586" s="28"/>
      <c r="T586" s="22">
        <f>SUM(T580:T582)</f>
        <v>1</v>
      </c>
      <c r="U586" s="15">
        <v>37.42</v>
      </c>
      <c r="V586" s="10">
        <f t="shared" si="372"/>
        <v>37.42</v>
      </c>
      <c r="W586" s="5"/>
      <c r="X586" s="5"/>
      <c r="Y586" s="5">
        <f>SUM(T586)*V570</f>
        <v>3</v>
      </c>
      <c r="Z586" s="5"/>
    </row>
    <row r="587" spans="1:26" x14ac:dyDescent="0.25">
      <c r="B587" s="11" t="s">
        <v>21</v>
      </c>
      <c r="C587" s="12" t="s">
        <v>16</v>
      </c>
      <c r="D587" s="28"/>
      <c r="E587" s="28"/>
      <c r="F587" s="28"/>
      <c r="G587" s="22">
        <f>SUM(G583:G584)</f>
        <v>0.5</v>
      </c>
      <c r="H587" s="15">
        <v>37.42</v>
      </c>
      <c r="I587" s="10">
        <f t="shared" si="371"/>
        <v>18.71</v>
      </c>
      <c r="J587" s="5"/>
      <c r="K587" s="5"/>
      <c r="L587" s="5"/>
      <c r="M587" s="5">
        <f>SUM(G587)*I570</f>
        <v>1.5</v>
      </c>
      <c r="O587" s="11" t="s">
        <v>21</v>
      </c>
      <c r="P587" s="12" t="s">
        <v>16</v>
      </c>
      <c r="Q587" s="28"/>
      <c r="R587" s="28"/>
      <c r="S587" s="28"/>
      <c r="T587" s="22">
        <f>SUM(T583:T584)</f>
        <v>0.5</v>
      </c>
      <c r="U587" s="15">
        <v>37.42</v>
      </c>
      <c r="V587" s="10">
        <f t="shared" si="372"/>
        <v>18.71</v>
      </c>
      <c r="W587" s="5"/>
      <c r="X587" s="5"/>
      <c r="Y587" s="5"/>
      <c r="Z587" s="5">
        <f>SUM(T587)*V570</f>
        <v>1.5</v>
      </c>
    </row>
    <row r="588" spans="1:26" x14ac:dyDescent="0.25">
      <c r="B588" s="11" t="s">
        <v>13</v>
      </c>
      <c r="C588" s="12" t="s">
        <v>17</v>
      </c>
      <c r="D588" s="28"/>
      <c r="E588" s="28"/>
      <c r="F588" s="28"/>
      <c r="G588" s="34">
        <v>0.25</v>
      </c>
      <c r="H588" s="15">
        <v>37.42</v>
      </c>
      <c r="I588" s="10">
        <f t="shared" si="371"/>
        <v>9.3550000000000004</v>
      </c>
      <c r="J588" s="5"/>
      <c r="K588" s="5"/>
      <c r="L588" s="5">
        <f>SUM(G588)*I570</f>
        <v>0.75</v>
      </c>
      <c r="M588" s="5"/>
      <c r="O588" s="11" t="s">
        <v>13</v>
      </c>
      <c r="P588" s="12" t="s">
        <v>17</v>
      </c>
      <c r="Q588" s="28"/>
      <c r="R588" s="28"/>
      <c r="S588" s="28"/>
      <c r="T588" s="34">
        <v>0.25</v>
      </c>
      <c r="U588" s="15">
        <v>37.42</v>
      </c>
      <c r="V588" s="10">
        <f t="shared" si="372"/>
        <v>9.3550000000000004</v>
      </c>
      <c r="W588" s="5"/>
      <c r="X588" s="5"/>
      <c r="Y588" s="5">
        <f>SUM(T588)*V570</f>
        <v>0.75</v>
      </c>
      <c r="Z588" s="5"/>
    </row>
    <row r="589" spans="1:26" x14ac:dyDescent="0.25">
      <c r="B589" s="11" t="s">
        <v>12</v>
      </c>
      <c r="C589" s="12"/>
      <c r="D589" s="28"/>
      <c r="E589" s="28"/>
      <c r="F589" s="28"/>
      <c r="G589" s="10"/>
      <c r="H589" s="15">
        <v>37.42</v>
      </c>
      <c r="I589" s="10">
        <f t="shared" si="371"/>
        <v>0</v>
      </c>
      <c r="J589" s="5"/>
      <c r="K589" s="5"/>
      <c r="L589" s="5"/>
      <c r="M589" s="5"/>
      <c r="O589" s="11" t="s">
        <v>12</v>
      </c>
      <c r="P589" s="12"/>
      <c r="Q589" s="28"/>
      <c r="R589" s="28"/>
      <c r="S589" s="28"/>
      <c r="T589" s="10"/>
      <c r="U589" s="15">
        <v>37.42</v>
      </c>
      <c r="V589" s="10">
        <f t="shared" si="372"/>
        <v>0</v>
      </c>
      <c r="W589" s="5"/>
      <c r="X589" s="5"/>
      <c r="Y589" s="5"/>
      <c r="Z589" s="5"/>
    </row>
    <row r="590" spans="1:26" x14ac:dyDescent="0.25">
      <c r="B590" s="11" t="s">
        <v>11</v>
      </c>
      <c r="C590" s="12"/>
      <c r="D590" s="28"/>
      <c r="E590" s="28"/>
      <c r="F590" s="28"/>
      <c r="G590" s="10">
        <v>1</v>
      </c>
      <c r="H590" s="15">
        <f>SUM(I572:I589)*0.01</f>
        <v>1.9421191125000001</v>
      </c>
      <c r="I590" s="10">
        <f>SUM(G590*H590)</f>
        <v>1.9421191125000001</v>
      </c>
      <c r="J590" s="5"/>
      <c r="K590" s="5"/>
      <c r="L590" s="5"/>
      <c r="M590" s="5"/>
      <c r="O590" s="11" t="s">
        <v>11</v>
      </c>
      <c r="P590" s="12"/>
      <c r="Q590" s="28"/>
      <c r="R590" s="28"/>
      <c r="S590" s="28"/>
      <c r="T590" s="10">
        <v>1</v>
      </c>
      <c r="U590" s="15">
        <f>SUM(V572:V589)*0.01</f>
        <v>1.7971905375000001</v>
      </c>
      <c r="V590" s="10">
        <f>SUM(T590*U590)</f>
        <v>1.7971905375000001</v>
      </c>
      <c r="W590" s="5"/>
      <c r="X590" s="5"/>
      <c r="Y590" s="5"/>
      <c r="Z590" s="5"/>
    </row>
    <row r="591" spans="1:26" s="2" customFormat="1" x14ac:dyDescent="0.25">
      <c r="B591" s="8" t="s">
        <v>10</v>
      </c>
      <c r="D591" s="27"/>
      <c r="E591" s="27"/>
      <c r="F591" s="27"/>
      <c r="G591" s="6">
        <f>SUM(G585:G588)</f>
        <v>3.4289999999999998</v>
      </c>
      <c r="H591" s="14"/>
      <c r="I591" s="6">
        <f>SUM(I572:I590)</f>
        <v>196.15403036250001</v>
      </c>
      <c r="J591" s="6">
        <f>SUM(I591)*I570</f>
        <v>588.46209108750008</v>
      </c>
      <c r="K591" s="6">
        <f>SUM(K585:K590)</f>
        <v>5.036999999999999</v>
      </c>
      <c r="L591" s="6">
        <f>SUM(L585:L590)</f>
        <v>3.75</v>
      </c>
      <c r="M591" s="6">
        <f>SUM(M585:M590)</f>
        <v>1.5</v>
      </c>
      <c r="O591" s="8" t="s">
        <v>10</v>
      </c>
      <c r="Q591" s="27"/>
      <c r="R591" s="27"/>
      <c r="S591" s="27"/>
      <c r="T591" s="6">
        <f>SUM(T585:T588)</f>
        <v>3.4289999999999998</v>
      </c>
      <c r="U591" s="14"/>
      <c r="V591" s="6">
        <f>SUM(V572:V590)</f>
        <v>181.5162442875</v>
      </c>
      <c r="W591" s="6">
        <f>SUM(V591)*V570</f>
        <v>544.54873286249995</v>
      </c>
      <c r="X591" s="6"/>
      <c r="Y591" s="6"/>
      <c r="Z591" s="6"/>
    </row>
    <row r="592" spans="1:26" ht="15.6" x14ac:dyDescent="0.3">
      <c r="A592" s="3" t="s">
        <v>9</v>
      </c>
      <c r="B592" s="86" t="s">
        <v>267</v>
      </c>
      <c r="C592" s="12" t="s">
        <v>244</v>
      </c>
      <c r="D592" s="26">
        <v>0.91</v>
      </c>
      <c r="E592" s="26">
        <v>2.2999999999999998</v>
      </c>
      <c r="F592" s="68">
        <v>0.125</v>
      </c>
      <c r="G592" s="5"/>
      <c r="H592" s="13" t="s">
        <v>22</v>
      </c>
      <c r="I592" s="24">
        <v>2</v>
      </c>
      <c r="J592" s="5"/>
      <c r="K592" s="5"/>
      <c r="L592" s="5"/>
      <c r="M592" s="5"/>
      <c r="N592" s="3" t="s">
        <v>9</v>
      </c>
      <c r="O592" s="86" t="s">
        <v>267</v>
      </c>
      <c r="P592" s="12" t="s">
        <v>244</v>
      </c>
      <c r="Q592" s="26">
        <v>0.91</v>
      </c>
      <c r="R592" s="26">
        <v>2.2999999999999998</v>
      </c>
      <c r="S592" s="68">
        <v>0.125</v>
      </c>
      <c r="T592" s="5"/>
      <c r="U592" s="13" t="s">
        <v>22</v>
      </c>
      <c r="V592" s="24">
        <v>2</v>
      </c>
      <c r="W592" s="5"/>
      <c r="X592" s="5"/>
      <c r="Y592" s="5"/>
      <c r="Z592" s="5"/>
    </row>
    <row r="593" spans="1:26" s="2" customFormat="1" x14ac:dyDescent="0.25">
      <c r="A593" s="66"/>
      <c r="B593" s="8" t="s">
        <v>3</v>
      </c>
      <c r="C593" s="2" t="s">
        <v>4</v>
      </c>
      <c r="D593" s="27" t="s">
        <v>5</v>
      </c>
      <c r="E593" s="27" t="s">
        <v>5</v>
      </c>
      <c r="F593" s="27" t="s">
        <v>23</v>
      </c>
      <c r="G593" s="6" t="s">
        <v>6</v>
      </c>
      <c r="H593" s="14" t="s">
        <v>7</v>
      </c>
      <c r="I593" s="6" t="s">
        <v>8</v>
      </c>
      <c r="J593" s="6"/>
      <c r="K593" s="6" t="s">
        <v>18</v>
      </c>
      <c r="L593" s="6" t="s">
        <v>19</v>
      </c>
      <c r="M593" s="6" t="s">
        <v>20</v>
      </c>
      <c r="N593" s="66"/>
      <c r="O593" s="8" t="s">
        <v>3</v>
      </c>
      <c r="P593" s="2" t="s">
        <v>4</v>
      </c>
      <c r="Q593" s="27" t="s">
        <v>5</v>
      </c>
      <c r="R593" s="27" t="s">
        <v>5</v>
      </c>
      <c r="S593" s="27" t="s">
        <v>23</v>
      </c>
      <c r="T593" s="6" t="s">
        <v>6</v>
      </c>
      <c r="U593" s="14" t="s">
        <v>7</v>
      </c>
      <c r="V593" s="6" t="s">
        <v>8</v>
      </c>
      <c r="W593" s="6"/>
      <c r="X593" s="6" t="s">
        <v>18</v>
      </c>
      <c r="Y593" s="6" t="s">
        <v>19</v>
      </c>
      <c r="Z593" s="6" t="s">
        <v>20</v>
      </c>
    </row>
    <row r="594" spans="1:26" x14ac:dyDescent="0.25">
      <c r="A594" s="30" t="s">
        <v>24</v>
      </c>
      <c r="B594" s="11" t="s">
        <v>63</v>
      </c>
      <c r="C594" s="12" t="s">
        <v>869</v>
      </c>
      <c r="D594" s="28">
        <v>0.15</v>
      </c>
      <c r="E594" s="28">
        <v>0.05</v>
      </c>
      <c r="F594" s="28">
        <f t="shared" ref="F594:F596" si="373">SUM(D594*E594)</f>
        <v>7.4999999999999997E-3</v>
      </c>
      <c r="G594" s="10">
        <f>SUM(D592+E592+E592+0.4)</f>
        <v>5.91</v>
      </c>
      <c r="H594" s="15">
        <v>1248</v>
      </c>
      <c r="I594" s="10">
        <f t="shared" ref="I594:I596" si="374">SUM(F594*G594)*H594</f>
        <v>55.317599999999999</v>
      </c>
      <c r="J594" s="5"/>
      <c r="K594" s="5"/>
      <c r="L594" s="5"/>
      <c r="M594" s="5"/>
      <c r="N594" s="30" t="s">
        <v>24</v>
      </c>
      <c r="O594" s="11" t="s">
        <v>63</v>
      </c>
      <c r="P594" s="12" t="s">
        <v>869</v>
      </c>
      <c r="Q594" s="28">
        <v>0.15</v>
      </c>
      <c r="R594" s="235">
        <v>3.7999999999999999E-2</v>
      </c>
      <c r="S594" s="28">
        <f t="shared" ref="S594" si="375">SUM(Q594*R594)</f>
        <v>5.6999999999999993E-3</v>
      </c>
      <c r="T594" s="10">
        <f>SUM(Q592+R592+R592+0.4)</f>
        <v>5.91</v>
      </c>
      <c r="U594" s="236">
        <v>1215</v>
      </c>
      <c r="V594" s="10">
        <f t="shared" ref="V594:V596" si="376">SUM(S594*T594)*U594</f>
        <v>40.929704999999991</v>
      </c>
      <c r="W594" s="5"/>
      <c r="X594" s="5"/>
      <c r="Y594" s="5"/>
      <c r="Z594" s="5"/>
    </row>
    <row r="595" spans="1:26" x14ac:dyDescent="0.25">
      <c r="A595" s="30" t="s">
        <v>24</v>
      </c>
      <c r="B595" s="11" t="s">
        <v>245</v>
      </c>
      <c r="C595" s="12" t="s">
        <v>869</v>
      </c>
      <c r="D595" s="28">
        <v>0.05</v>
      </c>
      <c r="E595" s="28">
        <v>2.5000000000000001E-2</v>
      </c>
      <c r="F595" s="28">
        <f t="shared" si="373"/>
        <v>1.2500000000000002E-3</v>
      </c>
      <c r="G595" s="10">
        <f>SUM(G594)</f>
        <v>5.91</v>
      </c>
      <c r="H595" s="15">
        <v>1015</v>
      </c>
      <c r="I595" s="10">
        <f t="shared" si="374"/>
        <v>7.4983125000000017</v>
      </c>
      <c r="J595" s="5"/>
      <c r="K595" s="5"/>
      <c r="L595" s="5"/>
      <c r="M595" s="5"/>
      <c r="N595" s="30" t="s">
        <v>24</v>
      </c>
      <c r="O595" s="11" t="s">
        <v>245</v>
      </c>
      <c r="P595" s="12" t="s">
        <v>869</v>
      </c>
      <c r="Q595" s="28">
        <v>0.05</v>
      </c>
      <c r="R595" s="28">
        <v>2.5000000000000001E-2</v>
      </c>
      <c r="S595" s="28">
        <f t="shared" ref="S595:S596" si="377">SUM(Q595*R595)</f>
        <v>1.2500000000000002E-3</v>
      </c>
      <c r="T595" s="10">
        <f>SUM(T594)</f>
        <v>5.91</v>
      </c>
      <c r="U595" s="15">
        <v>1015</v>
      </c>
      <c r="V595" s="10">
        <f t="shared" si="376"/>
        <v>7.4983125000000017</v>
      </c>
      <c r="W595" s="5"/>
      <c r="X595" s="5"/>
      <c r="Y595" s="5"/>
      <c r="Z595" s="5"/>
    </row>
    <row r="596" spans="1:26" x14ac:dyDescent="0.25">
      <c r="A596" s="30" t="s">
        <v>24</v>
      </c>
      <c r="B596" s="11"/>
      <c r="C596" s="12"/>
      <c r="D596" s="28"/>
      <c r="E596" s="28"/>
      <c r="F596" s="28">
        <f t="shared" si="373"/>
        <v>0</v>
      </c>
      <c r="G596" s="10"/>
      <c r="H596" s="15"/>
      <c r="I596" s="10">
        <f t="shared" si="374"/>
        <v>0</v>
      </c>
      <c r="J596" s="5"/>
      <c r="K596" s="5"/>
      <c r="L596" s="5"/>
      <c r="M596" s="5"/>
      <c r="N596" s="30" t="s">
        <v>24</v>
      </c>
      <c r="O596" s="11"/>
      <c r="P596" s="12"/>
      <c r="Q596" s="28"/>
      <c r="R596" s="28"/>
      <c r="S596" s="28">
        <f t="shared" si="377"/>
        <v>0</v>
      </c>
      <c r="T596" s="10"/>
      <c r="U596" s="15"/>
      <c r="V596" s="10">
        <f t="shared" si="376"/>
        <v>0</v>
      </c>
      <c r="W596" s="5"/>
      <c r="X596" s="5"/>
      <c r="Y596" s="5"/>
      <c r="Z596" s="5"/>
    </row>
    <row r="597" spans="1:26" x14ac:dyDescent="0.25">
      <c r="B597" s="11" t="s">
        <v>27</v>
      </c>
      <c r="C597" s="12"/>
      <c r="D597" s="28"/>
      <c r="E597" s="28"/>
      <c r="F597" s="28"/>
      <c r="G597" s="10">
        <f>SUM(G594)</f>
        <v>5.91</v>
      </c>
      <c r="H597" s="15">
        <f>SUM(D594+D594+E594+E594+D595+D595+E595+E595)</f>
        <v>0.54999999999999993</v>
      </c>
      <c r="I597" s="10">
        <f t="shared" ref="I597:I611" si="378">SUM(G597*H597)</f>
        <v>3.2504999999999997</v>
      </c>
      <c r="J597" s="5"/>
      <c r="K597" s="5"/>
      <c r="L597" s="5"/>
      <c r="M597" s="5"/>
      <c r="O597" s="11" t="s">
        <v>27</v>
      </c>
      <c r="P597" s="12"/>
      <c r="Q597" s="28"/>
      <c r="R597" s="28"/>
      <c r="S597" s="28"/>
      <c r="T597" s="10">
        <f>SUM(T594)</f>
        <v>5.91</v>
      </c>
      <c r="U597" s="15">
        <f>SUM(Q594+Q594+R594+R594+Q595+Q595+R595+R595)</f>
        <v>0.52599999999999991</v>
      </c>
      <c r="V597" s="10">
        <f t="shared" ref="V597:V611" si="379">SUM(T597*U597)</f>
        <v>3.1086599999999995</v>
      </c>
      <c r="W597" s="5"/>
      <c r="X597" s="5"/>
      <c r="Y597" s="5"/>
      <c r="Z597" s="5"/>
    </row>
    <row r="598" spans="1:26" x14ac:dyDescent="0.25">
      <c r="B598" s="11" t="s">
        <v>13</v>
      </c>
      <c r="C598" s="12" t="s">
        <v>14</v>
      </c>
      <c r="D598" s="28" t="s">
        <v>29</v>
      </c>
      <c r="E598" s="28"/>
      <c r="F598" s="28">
        <f>SUM(G594:G596)</f>
        <v>11.82</v>
      </c>
      <c r="G598" s="34">
        <f>SUM(F598)/20</f>
        <v>0.59099999999999997</v>
      </c>
      <c r="H598" s="23"/>
      <c r="I598" s="10">
        <f t="shared" si="378"/>
        <v>0</v>
      </c>
      <c r="J598" s="5"/>
      <c r="K598" s="5"/>
      <c r="L598" s="5"/>
      <c r="M598" s="5"/>
      <c r="O598" s="11" t="s">
        <v>13</v>
      </c>
      <c r="P598" s="12" t="s">
        <v>14</v>
      </c>
      <c r="Q598" s="28" t="s">
        <v>29</v>
      </c>
      <c r="R598" s="28"/>
      <c r="S598" s="28">
        <f>SUM(T594:T596)</f>
        <v>11.82</v>
      </c>
      <c r="T598" s="34">
        <f>SUM(S598)/20</f>
        <v>0.59099999999999997</v>
      </c>
      <c r="U598" s="23"/>
      <c r="V598" s="10">
        <f t="shared" si="379"/>
        <v>0</v>
      </c>
      <c r="W598" s="5"/>
      <c r="X598" s="5"/>
      <c r="Y598" s="5"/>
      <c r="Z598" s="5"/>
    </row>
    <row r="599" spans="1:26" x14ac:dyDescent="0.25">
      <c r="B599" s="11" t="s">
        <v>13</v>
      </c>
      <c r="C599" s="12" t="s">
        <v>14</v>
      </c>
      <c r="D599" s="28" t="s">
        <v>60</v>
      </c>
      <c r="E599" s="28"/>
      <c r="F599" s="69">
        <v>2</v>
      </c>
      <c r="G599" s="34">
        <f>SUM(F599)*0.25</f>
        <v>0.5</v>
      </c>
      <c r="H599" s="23"/>
      <c r="I599" s="10">
        <f t="shared" si="378"/>
        <v>0</v>
      </c>
      <c r="J599" s="5"/>
      <c r="K599" s="5"/>
      <c r="L599" s="5"/>
      <c r="M599" s="5"/>
      <c r="O599" s="11" t="s">
        <v>13</v>
      </c>
      <c r="P599" s="12" t="s">
        <v>14</v>
      </c>
      <c r="Q599" s="28" t="s">
        <v>60</v>
      </c>
      <c r="R599" s="28"/>
      <c r="S599" s="69">
        <v>2</v>
      </c>
      <c r="T599" s="34">
        <f>SUM(S599)*0.25</f>
        <v>0.5</v>
      </c>
      <c r="U599" s="23"/>
      <c r="V599" s="10">
        <f t="shared" si="379"/>
        <v>0</v>
      </c>
      <c r="W599" s="5"/>
      <c r="X599" s="5"/>
      <c r="Y599" s="5"/>
      <c r="Z599" s="5"/>
    </row>
    <row r="600" spans="1:26" x14ac:dyDescent="0.25">
      <c r="B600" s="11" t="s">
        <v>13</v>
      </c>
      <c r="C600" s="12" t="s">
        <v>14</v>
      </c>
      <c r="D600" s="28" t="s">
        <v>248</v>
      </c>
      <c r="E600" s="28"/>
      <c r="F600" s="69"/>
      <c r="G600" s="34">
        <v>0</v>
      </c>
      <c r="H600" s="23"/>
      <c r="I600" s="10">
        <f t="shared" si="378"/>
        <v>0</v>
      </c>
      <c r="J600" s="5"/>
      <c r="K600" s="5"/>
      <c r="L600" s="5"/>
      <c r="M600" s="5"/>
      <c r="O600" s="11" t="s">
        <v>13</v>
      </c>
      <c r="P600" s="12" t="s">
        <v>14</v>
      </c>
      <c r="Q600" s="28" t="s">
        <v>248</v>
      </c>
      <c r="R600" s="28"/>
      <c r="S600" s="69"/>
      <c r="T600" s="34">
        <v>0</v>
      </c>
      <c r="U600" s="23"/>
      <c r="V600" s="10">
        <f t="shared" si="379"/>
        <v>0</v>
      </c>
      <c r="W600" s="5"/>
      <c r="X600" s="5"/>
      <c r="Y600" s="5"/>
      <c r="Z600" s="5"/>
    </row>
    <row r="601" spans="1:26" x14ac:dyDescent="0.25">
      <c r="B601" s="11" t="s">
        <v>13</v>
      </c>
      <c r="C601" s="12" t="s">
        <v>14</v>
      </c>
      <c r="D601" s="28" t="s">
        <v>247</v>
      </c>
      <c r="E601" s="28"/>
      <c r="F601" s="28"/>
      <c r="G601" s="34">
        <f>SUM(G598)</f>
        <v>0.59099999999999997</v>
      </c>
      <c r="H601" s="23"/>
      <c r="I601" s="10">
        <f t="shared" si="378"/>
        <v>0</v>
      </c>
      <c r="J601" s="5"/>
      <c r="K601" s="5"/>
      <c r="L601" s="5"/>
      <c r="M601" s="5"/>
      <c r="O601" s="11" t="s">
        <v>13</v>
      </c>
      <c r="P601" s="12" t="s">
        <v>14</v>
      </c>
      <c r="Q601" s="28" t="s">
        <v>247</v>
      </c>
      <c r="R601" s="28"/>
      <c r="S601" s="28"/>
      <c r="T601" s="34">
        <f>SUM(T598)</f>
        <v>0.59099999999999997</v>
      </c>
      <c r="U601" s="23"/>
      <c r="V601" s="10">
        <f t="shared" si="379"/>
        <v>0</v>
      </c>
      <c r="W601" s="5"/>
      <c r="X601" s="5"/>
      <c r="Y601" s="5"/>
      <c r="Z601" s="5"/>
    </row>
    <row r="602" spans="1:26" x14ac:dyDescent="0.25">
      <c r="B602" s="11" t="s">
        <v>13</v>
      </c>
      <c r="C602" s="12" t="s">
        <v>15</v>
      </c>
      <c r="D602" s="28"/>
      <c r="E602" s="28"/>
      <c r="F602" s="28"/>
      <c r="G602" s="34">
        <v>1</v>
      </c>
      <c r="H602" s="23"/>
      <c r="I602" s="10">
        <f t="shared" si="378"/>
        <v>0</v>
      </c>
      <c r="J602" s="5"/>
      <c r="K602" s="5"/>
      <c r="L602" s="5"/>
      <c r="M602" s="5"/>
      <c r="O602" s="11" t="s">
        <v>13</v>
      </c>
      <c r="P602" s="12" t="s">
        <v>15</v>
      </c>
      <c r="Q602" s="28"/>
      <c r="R602" s="28"/>
      <c r="S602" s="28"/>
      <c r="T602" s="34">
        <v>1</v>
      </c>
      <c r="U602" s="23"/>
      <c r="V602" s="10">
        <f t="shared" si="379"/>
        <v>0</v>
      </c>
      <c r="W602" s="5"/>
      <c r="X602" s="5"/>
      <c r="Y602" s="5"/>
      <c r="Z602" s="5"/>
    </row>
    <row r="603" spans="1:26" x14ac:dyDescent="0.25">
      <c r="B603" s="11" t="s">
        <v>13</v>
      </c>
      <c r="C603" s="12" t="s">
        <v>15</v>
      </c>
      <c r="D603" s="28"/>
      <c r="E603" s="28"/>
      <c r="F603" s="28"/>
      <c r="G603" s="34"/>
      <c r="H603" s="23"/>
      <c r="I603" s="10">
        <f t="shared" si="378"/>
        <v>0</v>
      </c>
      <c r="J603" s="5"/>
      <c r="K603" s="5"/>
      <c r="L603" s="5"/>
      <c r="M603" s="5"/>
      <c r="O603" s="11" t="s">
        <v>13</v>
      </c>
      <c r="P603" s="12" t="s">
        <v>15</v>
      </c>
      <c r="Q603" s="28"/>
      <c r="R603" s="28"/>
      <c r="S603" s="28"/>
      <c r="T603" s="34"/>
      <c r="U603" s="23"/>
      <c r="V603" s="10">
        <f t="shared" si="379"/>
        <v>0</v>
      </c>
      <c r="W603" s="5"/>
      <c r="X603" s="5"/>
      <c r="Y603" s="5"/>
      <c r="Z603" s="5"/>
    </row>
    <row r="604" spans="1:26" x14ac:dyDescent="0.25">
      <c r="B604" s="11" t="s">
        <v>13</v>
      </c>
      <c r="C604" s="12" t="s">
        <v>15</v>
      </c>
      <c r="D604" s="28"/>
      <c r="E604" s="28"/>
      <c r="F604" s="28"/>
      <c r="G604" s="34"/>
      <c r="H604" s="23"/>
      <c r="I604" s="10">
        <f t="shared" si="378"/>
        <v>0</v>
      </c>
      <c r="J604" s="5"/>
      <c r="K604" s="5"/>
      <c r="L604" s="5"/>
      <c r="M604" s="5"/>
      <c r="O604" s="11" t="s">
        <v>13</v>
      </c>
      <c r="P604" s="12" t="s">
        <v>15</v>
      </c>
      <c r="Q604" s="28"/>
      <c r="R604" s="28"/>
      <c r="S604" s="28"/>
      <c r="T604" s="34"/>
      <c r="U604" s="23"/>
      <c r="V604" s="10">
        <f t="shared" si="379"/>
        <v>0</v>
      </c>
      <c r="W604" s="5"/>
      <c r="X604" s="5"/>
      <c r="Y604" s="5"/>
      <c r="Z604" s="5"/>
    </row>
    <row r="605" spans="1:26" x14ac:dyDescent="0.25">
      <c r="B605" s="11" t="s">
        <v>13</v>
      </c>
      <c r="C605" s="12" t="s">
        <v>16</v>
      </c>
      <c r="D605" s="28"/>
      <c r="E605" s="28"/>
      <c r="F605" s="28"/>
      <c r="G605" s="34">
        <v>0.5</v>
      </c>
      <c r="H605" s="23"/>
      <c r="I605" s="10">
        <f t="shared" si="378"/>
        <v>0</v>
      </c>
      <c r="J605" s="5"/>
      <c r="K605" s="5"/>
      <c r="L605" s="5"/>
      <c r="M605" s="5"/>
      <c r="O605" s="11" t="s">
        <v>13</v>
      </c>
      <c r="P605" s="12" t="s">
        <v>16</v>
      </c>
      <c r="Q605" s="28"/>
      <c r="R605" s="28"/>
      <c r="S605" s="28"/>
      <c r="T605" s="34">
        <v>0.5</v>
      </c>
      <c r="U605" s="23"/>
      <c r="V605" s="10">
        <f t="shared" si="379"/>
        <v>0</v>
      </c>
      <c r="W605" s="5"/>
      <c r="X605" s="5"/>
      <c r="Y605" s="5"/>
      <c r="Z605" s="5"/>
    </row>
    <row r="606" spans="1:26" x14ac:dyDescent="0.25">
      <c r="B606" s="11" t="s">
        <v>13</v>
      </c>
      <c r="C606" s="12" t="s">
        <v>16</v>
      </c>
      <c r="D606" s="28"/>
      <c r="E606" s="28"/>
      <c r="F606" s="28"/>
      <c r="G606" s="34"/>
      <c r="H606" s="23"/>
      <c r="I606" s="10">
        <f t="shared" si="378"/>
        <v>0</v>
      </c>
      <c r="J606" s="5"/>
      <c r="K606" s="5"/>
      <c r="L606" s="5"/>
      <c r="M606" s="5"/>
      <c r="O606" s="11" t="s">
        <v>13</v>
      </c>
      <c r="P606" s="12" t="s">
        <v>16</v>
      </c>
      <c r="Q606" s="28"/>
      <c r="R606" s="28"/>
      <c r="S606" s="28"/>
      <c r="T606" s="34"/>
      <c r="U606" s="23"/>
      <c r="V606" s="10">
        <f t="shared" si="379"/>
        <v>0</v>
      </c>
      <c r="W606" s="5"/>
      <c r="X606" s="5"/>
      <c r="Y606" s="5"/>
      <c r="Z606" s="5"/>
    </row>
    <row r="607" spans="1:26" x14ac:dyDescent="0.25">
      <c r="B607" s="11" t="s">
        <v>21</v>
      </c>
      <c r="C607" s="12" t="s">
        <v>14</v>
      </c>
      <c r="D607" s="28"/>
      <c r="E607" s="28"/>
      <c r="F607" s="28"/>
      <c r="G607" s="22">
        <f>SUM(G598:G601)</f>
        <v>1.6819999999999999</v>
      </c>
      <c r="H607" s="15">
        <v>37.42</v>
      </c>
      <c r="I607" s="10">
        <f t="shared" si="378"/>
        <v>62.940440000000002</v>
      </c>
      <c r="J607" s="5"/>
      <c r="K607" s="5">
        <f>SUM(G607)*I592</f>
        <v>3.3639999999999999</v>
      </c>
      <c r="L607" s="5"/>
      <c r="M607" s="5"/>
      <c r="O607" s="11" t="s">
        <v>21</v>
      </c>
      <c r="P607" s="12" t="s">
        <v>14</v>
      </c>
      <c r="Q607" s="28"/>
      <c r="R607" s="28"/>
      <c r="S607" s="28"/>
      <c r="T607" s="22">
        <f>SUM(T598:T601)</f>
        <v>1.6819999999999999</v>
      </c>
      <c r="U607" s="15">
        <v>37.42</v>
      </c>
      <c r="V607" s="10">
        <f t="shared" si="379"/>
        <v>62.940440000000002</v>
      </c>
      <c r="W607" s="5"/>
      <c r="X607" s="5">
        <f>SUM(T607)*V592</f>
        <v>3.3639999999999999</v>
      </c>
      <c r="Y607" s="5"/>
      <c r="Z607" s="5"/>
    </row>
    <row r="608" spans="1:26" x14ac:dyDescent="0.25">
      <c r="B608" s="11" t="s">
        <v>21</v>
      </c>
      <c r="C608" s="12" t="s">
        <v>15</v>
      </c>
      <c r="D608" s="28"/>
      <c r="E608" s="28"/>
      <c r="F608" s="28"/>
      <c r="G608" s="22">
        <f>SUM(G602:G604)</f>
        <v>1</v>
      </c>
      <c r="H608" s="15">
        <v>37.42</v>
      </c>
      <c r="I608" s="10">
        <f t="shared" si="378"/>
        <v>37.42</v>
      </c>
      <c r="J608" s="5"/>
      <c r="K608" s="5"/>
      <c r="L608" s="5">
        <f>SUM(G608)*I592</f>
        <v>2</v>
      </c>
      <c r="M608" s="5"/>
      <c r="O608" s="11" t="s">
        <v>21</v>
      </c>
      <c r="P608" s="12" t="s">
        <v>15</v>
      </c>
      <c r="Q608" s="28"/>
      <c r="R608" s="28"/>
      <c r="S608" s="28"/>
      <c r="T608" s="22">
        <f>SUM(T602:T604)</f>
        <v>1</v>
      </c>
      <c r="U608" s="15">
        <v>37.42</v>
      </c>
      <c r="V608" s="10">
        <f t="shared" si="379"/>
        <v>37.42</v>
      </c>
      <c r="W608" s="5"/>
      <c r="X608" s="5"/>
      <c r="Y608" s="5">
        <f>SUM(T608)*V592</f>
        <v>2</v>
      </c>
      <c r="Z608" s="5"/>
    </row>
    <row r="609" spans="1:26" x14ac:dyDescent="0.25">
      <c r="B609" s="11" t="s">
        <v>21</v>
      </c>
      <c r="C609" s="12" t="s">
        <v>16</v>
      </c>
      <c r="D609" s="28"/>
      <c r="E609" s="28"/>
      <c r="F609" s="28"/>
      <c r="G609" s="22">
        <f>SUM(G605:G606)</f>
        <v>0.5</v>
      </c>
      <c r="H609" s="15">
        <v>37.42</v>
      </c>
      <c r="I609" s="10">
        <f t="shared" si="378"/>
        <v>18.71</v>
      </c>
      <c r="J609" s="5"/>
      <c r="K609" s="5"/>
      <c r="L609" s="5"/>
      <c r="M609" s="5">
        <f>SUM(G609)*I592</f>
        <v>1</v>
      </c>
      <c r="O609" s="11" t="s">
        <v>21</v>
      </c>
      <c r="P609" s="12" t="s">
        <v>16</v>
      </c>
      <c r="Q609" s="28"/>
      <c r="R609" s="28"/>
      <c r="S609" s="28"/>
      <c r="T609" s="22">
        <f>SUM(T605:T606)</f>
        <v>0.5</v>
      </c>
      <c r="U609" s="15">
        <v>37.42</v>
      </c>
      <c r="V609" s="10">
        <f t="shared" si="379"/>
        <v>18.71</v>
      </c>
      <c r="W609" s="5"/>
      <c r="X609" s="5"/>
      <c r="Y609" s="5"/>
      <c r="Z609" s="5">
        <f>SUM(T609)*V592</f>
        <v>1</v>
      </c>
    </row>
    <row r="610" spans="1:26" x14ac:dyDescent="0.25">
      <c r="B610" s="11" t="s">
        <v>13</v>
      </c>
      <c r="C610" s="12" t="s">
        <v>17</v>
      </c>
      <c r="D610" s="28"/>
      <c r="E610" s="28"/>
      <c r="F610" s="28"/>
      <c r="G610" s="34">
        <v>0.25</v>
      </c>
      <c r="H610" s="15">
        <v>37.42</v>
      </c>
      <c r="I610" s="10">
        <f t="shared" si="378"/>
        <v>9.3550000000000004</v>
      </c>
      <c r="J610" s="5"/>
      <c r="K610" s="5"/>
      <c r="L610" s="5">
        <f>SUM(G610)*I592</f>
        <v>0.5</v>
      </c>
      <c r="M610" s="5"/>
      <c r="O610" s="11" t="s">
        <v>13</v>
      </c>
      <c r="P610" s="12" t="s">
        <v>17</v>
      </c>
      <c r="Q610" s="28"/>
      <c r="R610" s="28"/>
      <c r="S610" s="28"/>
      <c r="T610" s="34">
        <v>0.25</v>
      </c>
      <c r="U610" s="15">
        <v>37.42</v>
      </c>
      <c r="V610" s="10">
        <f t="shared" si="379"/>
        <v>9.3550000000000004</v>
      </c>
      <c r="W610" s="5"/>
      <c r="X610" s="5"/>
      <c r="Y610" s="5">
        <f>SUM(T610)*V592</f>
        <v>0.5</v>
      </c>
      <c r="Z610" s="5"/>
    </row>
    <row r="611" spans="1:26" x14ac:dyDescent="0.25">
      <c r="B611" s="11" t="s">
        <v>12</v>
      </c>
      <c r="C611" s="12"/>
      <c r="D611" s="28"/>
      <c r="E611" s="28"/>
      <c r="F611" s="28"/>
      <c r="G611" s="10"/>
      <c r="H611" s="15">
        <v>37.42</v>
      </c>
      <c r="I611" s="10">
        <f t="shared" si="378"/>
        <v>0</v>
      </c>
      <c r="J611" s="5"/>
      <c r="K611" s="5"/>
      <c r="L611" s="5"/>
      <c r="M611" s="5"/>
      <c r="O611" s="11" t="s">
        <v>12</v>
      </c>
      <c r="P611" s="12"/>
      <c r="Q611" s="28"/>
      <c r="R611" s="28"/>
      <c r="S611" s="28"/>
      <c r="T611" s="10"/>
      <c r="U611" s="15">
        <v>37.42</v>
      </c>
      <c r="V611" s="10">
        <f t="shared" si="379"/>
        <v>0</v>
      </c>
      <c r="W611" s="5"/>
      <c r="X611" s="5"/>
      <c r="Y611" s="5"/>
      <c r="Z611" s="5"/>
    </row>
    <row r="612" spans="1:26" x14ac:dyDescent="0.25">
      <c r="B612" s="11" t="s">
        <v>11</v>
      </c>
      <c r="C612" s="12"/>
      <c r="D612" s="28"/>
      <c r="E612" s="28"/>
      <c r="F612" s="28"/>
      <c r="G612" s="10">
        <v>1</v>
      </c>
      <c r="H612" s="15">
        <f>SUM(I594:I611)*0.01</f>
        <v>1.9449185250000001</v>
      </c>
      <c r="I612" s="10">
        <f>SUM(G612*H612)</f>
        <v>1.9449185250000001</v>
      </c>
      <c r="J612" s="5"/>
      <c r="K612" s="5"/>
      <c r="L612" s="5"/>
      <c r="M612" s="5"/>
      <c r="O612" s="11" t="s">
        <v>11</v>
      </c>
      <c r="P612" s="12"/>
      <c r="Q612" s="28"/>
      <c r="R612" s="28"/>
      <c r="S612" s="28"/>
      <c r="T612" s="10">
        <v>1</v>
      </c>
      <c r="U612" s="15">
        <f>SUM(V594:V611)*0.01</f>
        <v>1.7996211749999997</v>
      </c>
      <c r="V612" s="10">
        <f>SUM(T612*U612)</f>
        <v>1.7996211749999997</v>
      </c>
      <c r="W612" s="5"/>
      <c r="X612" s="5"/>
      <c r="Y612" s="5"/>
      <c r="Z612" s="5"/>
    </row>
    <row r="613" spans="1:26" s="2" customFormat="1" x14ac:dyDescent="0.25">
      <c r="B613" s="8" t="s">
        <v>10</v>
      </c>
      <c r="D613" s="27"/>
      <c r="E613" s="27"/>
      <c r="F613" s="27"/>
      <c r="G613" s="6">
        <f>SUM(G607:G610)</f>
        <v>3.4319999999999999</v>
      </c>
      <c r="H613" s="14"/>
      <c r="I613" s="6">
        <f>SUM(I594:I612)</f>
        <v>196.43677102499998</v>
      </c>
      <c r="J613" s="6">
        <f>SUM(I613)*I592</f>
        <v>392.87354204999997</v>
      </c>
      <c r="K613" s="6">
        <f>SUM(K607:K612)</f>
        <v>3.3639999999999999</v>
      </c>
      <c r="L613" s="6">
        <f>SUM(L607:L612)</f>
        <v>2.5</v>
      </c>
      <c r="M613" s="6">
        <f>SUM(M607:M612)</f>
        <v>1</v>
      </c>
      <c r="O613" s="8" t="s">
        <v>10</v>
      </c>
      <c r="Q613" s="27"/>
      <c r="R613" s="27"/>
      <c r="S613" s="27"/>
      <c r="T613" s="6">
        <f>SUM(T607:T610)</f>
        <v>3.4319999999999999</v>
      </c>
      <c r="U613" s="14"/>
      <c r="V613" s="6">
        <f>SUM(V594:V612)</f>
        <v>181.76173867499998</v>
      </c>
      <c r="W613" s="6">
        <f>SUM(V613)*V592</f>
        <v>363.52347734999995</v>
      </c>
      <c r="X613" s="6"/>
      <c r="Y613" s="6"/>
      <c r="Z613" s="6"/>
    </row>
    <row r="614" spans="1:26" ht="15.6" x14ac:dyDescent="0.3">
      <c r="A614" s="3" t="s">
        <v>9</v>
      </c>
      <c r="B614" s="86" t="s">
        <v>267</v>
      </c>
      <c r="C614" s="12" t="s">
        <v>598</v>
      </c>
      <c r="D614" s="26">
        <v>0.91</v>
      </c>
      <c r="E614" s="26">
        <v>2.2999999999999998</v>
      </c>
      <c r="F614" s="68">
        <v>0.125</v>
      </c>
      <c r="G614" s="5"/>
      <c r="H614" s="13" t="s">
        <v>22</v>
      </c>
      <c r="I614" s="24">
        <v>1</v>
      </c>
      <c r="J614" s="5"/>
      <c r="K614" s="5"/>
      <c r="L614" s="5"/>
      <c r="M614" s="5"/>
      <c r="N614" s="3" t="s">
        <v>9</v>
      </c>
      <c r="O614" s="86" t="s">
        <v>267</v>
      </c>
      <c r="P614" s="12" t="s">
        <v>598</v>
      </c>
      <c r="Q614" s="26">
        <v>0.91</v>
      </c>
      <c r="R614" s="26">
        <v>2.2999999999999998</v>
      </c>
      <c r="S614" s="68">
        <v>0.125</v>
      </c>
      <c r="T614" s="5"/>
      <c r="U614" s="13" t="s">
        <v>22</v>
      </c>
      <c r="V614" s="24">
        <v>1</v>
      </c>
      <c r="W614" s="5"/>
      <c r="X614" s="5"/>
      <c r="Y614" s="5"/>
      <c r="Z614" s="5"/>
    </row>
    <row r="615" spans="1:26" s="2" customFormat="1" x14ac:dyDescent="0.25">
      <c r="A615" s="66"/>
      <c r="B615" s="8" t="s">
        <v>3</v>
      </c>
      <c r="C615" s="2" t="s">
        <v>4</v>
      </c>
      <c r="D615" s="27" t="s">
        <v>5</v>
      </c>
      <c r="E615" s="27" t="s">
        <v>5</v>
      </c>
      <c r="F615" s="27" t="s">
        <v>23</v>
      </c>
      <c r="G615" s="6" t="s">
        <v>6</v>
      </c>
      <c r="H615" s="14" t="s">
        <v>7</v>
      </c>
      <c r="I615" s="6" t="s">
        <v>8</v>
      </c>
      <c r="J615" s="6"/>
      <c r="K615" s="6" t="s">
        <v>18</v>
      </c>
      <c r="L615" s="6" t="s">
        <v>19</v>
      </c>
      <c r="M615" s="6" t="s">
        <v>20</v>
      </c>
      <c r="N615" s="66"/>
      <c r="O615" s="8" t="s">
        <v>3</v>
      </c>
      <c r="P615" s="2" t="s">
        <v>4</v>
      </c>
      <c r="Q615" s="27" t="s">
        <v>5</v>
      </c>
      <c r="R615" s="27" t="s">
        <v>5</v>
      </c>
      <c r="S615" s="27" t="s">
        <v>23</v>
      </c>
      <c r="T615" s="6" t="s">
        <v>6</v>
      </c>
      <c r="U615" s="14" t="s">
        <v>7</v>
      </c>
      <c r="V615" s="6" t="s">
        <v>8</v>
      </c>
      <c r="W615" s="6"/>
      <c r="X615" s="6" t="s">
        <v>18</v>
      </c>
      <c r="Y615" s="6" t="s">
        <v>19</v>
      </c>
      <c r="Z615" s="6" t="s">
        <v>20</v>
      </c>
    </row>
    <row r="616" spans="1:26" x14ac:dyDescent="0.25">
      <c r="A616" s="30" t="s">
        <v>24</v>
      </c>
      <c r="B616" s="11" t="s">
        <v>63</v>
      </c>
      <c r="C616" s="12" t="s">
        <v>869</v>
      </c>
      <c r="D616" s="28">
        <v>0.15</v>
      </c>
      <c r="E616" s="28">
        <v>0.05</v>
      </c>
      <c r="F616" s="28">
        <f t="shared" ref="F616:F618" si="380">SUM(D616*E616)</f>
        <v>7.4999999999999997E-3</v>
      </c>
      <c r="G616" s="10">
        <f>SUM(D614+E614+E614+0.4)</f>
        <v>5.91</v>
      </c>
      <c r="H616" s="15">
        <v>1248</v>
      </c>
      <c r="I616" s="10">
        <f t="shared" ref="I616:I618" si="381">SUM(F616*G616)*H616</f>
        <v>55.317599999999999</v>
      </c>
      <c r="J616" s="5"/>
      <c r="K616" s="5"/>
      <c r="L616" s="5"/>
      <c r="M616" s="5"/>
      <c r="N616" s="30" t="s">
        <v>24</v>
      </c>
      <c r="O616" s="11" t="s">
        <v>63</v>
      </c>
      <c r="P616" s="12" t="s">
        <v>869</v>
      </c>
      <c r="Q616" s="28">
        <v>0.15</v>
      </c>
      <c r="R616" s="235">
        <v>3.7999999999999999E-2</v>
      </c>
      <c r="S616" s="28">
        <f t="shared" ref="S616" si="382">SUM(Q616*R616)</f>
        <v>5.6999999999999993E-3</v>
      </c>
      <c r="T616" s="10">
        <f>SUM(Q614+R614+R614+0.4)</f>
        <v>5.91</v>
      </c>
      <c r="U616" s="236">
        <v>1215</v>
      </c>
      <c r="V616" s="10">
        <f t="shared" ref="V616:V618" si="383">SUM(S616*T616)*U616</f>
        <v>40.929704999999991</v>
      </c>
      <c r="W616" s="5"/>
      <c r="X616" s="5"/>
      <c r="Y616" s="5"/>
      <c r="Z616" s="5"/>
    </row>
    <row r="617" spans="1:26" x14ac:dyDescent="0.25">
      <c r="A617" s="30" t="s">
        <v>24</v>
      </c>
      <c r="B617" s="11" t="s">
        <v>245</v>
      </c>
      <c r="C617" s="12" t="s">
        <v>869</v>
      </c>
      <c r="D617" s="28">
        <v>0.05</v>
      </c>
      <c r="E617" s="28">
        <v>2.5000000000000001E-2</v>
      </c>
      <c r="F617" s="28">
        <f t="shared" si="380"/>
        <v>1.2500000000000002E-3</v>
      </c>
      <c r="G617" s="10">
        <f>SUM(G616)</f>
        <v>5.91</v>
      </c>
      <c r="H617" s="15">
        <v>1015</v>
      </c>
      <c r="I617" s="10">
        <f t="shared" si="381"/>
        <v>7.4983125000000017</v>
      </c>
      <c r="J617" s="5"/>
      <c r="K617" s="5"/>
      <c r="L617" s="5"/>
      <c r="M617" s="5"/>
      <c r="N617" s="30" t="s">
        <v>24</v>
      </c>
      <c r="O617" s="11" t="s">
        <v>245</v>
      </c>
      <c r="P617" s="12" t="s">
        <v>869</v>
      </c>
      <c r="Q617" s="28">
        <v>0.05</v>
      </c>
      <c r="R617" s="28">
        <v>2.5000000000000001E-2</v>
      </c>
      <c r="S617" s="28">
        <f t="shared" ref="S617:S618" si="384">SUM(Q617*R617)</f>
        <v>1.2500000000000002E-3</v>
      </c>
      <c r="T617" s="10">
        <f>SUM(T616)</f>
        <v>5.91</v>
      </c>
      <c r="U617" s="15">
        <v>1015</v>
      </c>
      <c r="V617" s="10">
        <f t="shared" si="383"/>
        <v>7.4983125000000017</v>
      </c>
      <c r="W617" s="5"/>
      <c r="X617" s="5"/>
      <c r="Y617" s="5"/>
      <c r="Z617" s="5"/>
    </row>
    <row r="618" spans="1:26" x14ac:dyDescent="0.25">
      <c r="A618" s="30" t="s">
        <v>24</v>
      </c>
      <c r="B618" s="11"/>
      <c r="C618" s="12"/>
      <c r="D618" s="28"/>
      <c r="E618" s="28"/>
      <c r="F618" s="28">
        <f t="shared" si="380"/>
        <v>0</v>
      </c>
      <c r="G618" s="10"/>
      <c r="H618" s="15"/>
      <c r="I618" s="10">
        <f t="shared" si="381"/>
        <v>0</v>
      </c>
      <c r="J618" s="5"/>
      <c r="K618" s="5"/>
      <c r="L618" s="5"/>
      <c r="M618" s="5"/>
      <c r="N618" s="30" t="s">
        <v>24</v>
      </c>
      <c r="O618" s="11"/>
      <c r="P618" s="12"/>
      <c r="Q618" s="28"/>
      <c r="R618" s="28"/>
      <c r="S618" s="28">
        <f t="shared" si="384"/>
        <v>0</v>
      </c>
      <c r="T618" s="10"/>
      <c r="U618" s="15"/>
      <c r="V618" s="10">
        <f t="shared" si="383"/>
        <v>0</v>
      </c>
      <c r="W618" s="5"/>
      <c r="X618" s="5"/>
      <c r="Y618" s="5"/>
      <c r="Z618" s="5"/>
    </row>
    <row r="619" spans="1:26" x14ac:dyDescent="0.25">
      <c r="A619" s="95"/>
      <c r="B619" s="11" t="s">
        <v>862</v>
      </c>
      <c r="C619" s="12"/>
      <c r="D619" s="28"/>
      <c r="E619" s="28"/>
      <c r="F619" s="28"/>
      <c r="G619" s="10">
        <v>3</v>
      </c>
      <c r="H619" s="15">
        <v>2.5</v>
      </c>
      <c r="I619" s="10">
        <f t="shared" ref="I619" si="385">SUM(G619*H619)</f>
        <v>7.5</v>
      </c>
      <c r="J619" s="5"/>
      <c r="K619" s="5"/>
      <c r="L619" s="5"/>
      <c r="M619" s="5"/>
      <c r="N619" s="95"/>
      <c r="O619" s="11" t="s">
        <v>862</v>
      </c>
      <c r="P619" s="12"/>
      <c r="Q619" s="28"/>
      <c r="R619" s="28"/>
      <c r="S619" s="28"/>
      <c r="T619" s="10">
        <v>3</v>
      </c>
      <c r="U619" s="15">
        <v>2.5</v>
      </c>
      <c r="V619" s="10">
        <f t="shared" ref="V619" si="386">SUM(T619*U619)</f>
        <v>7.5</v>
      </c>
      <c r="W619" s="5"/>
      <c r="X619" s="5"/>
      <c r="Y619" s="5"/>
      <c r="Z619" s="5"/>
    </row>
    <row r="620" spans="1:26" x14ac:dyDescent="0.25">
      <c r="B620" s="11" t="s">
        <v>27</v>
      </c>
      <c r="C620" s="12"/>
      <c r="D620" s="28"/>
      <c r="E620" s="28"/>
      <c r="F620" s="28"/>
      <c r="G620" s="10">
        <f>SUM(G616)</f>
        <v>5.91</v>
      </c>
      <c r="H620" s="15">
        <f>SUM(D616+D616+E616+E616+D617+D617+E617+E617)</f>
        <v>0.54999999999999993</v>
      </c>
      <c r="I620" s="10">
        <f t="shared" ref="I620:I634" si="387">SUM(G620*H620)</f>
        <v>3.2504999999999997</v>
      </c>
      <c r="J620" s="5"/>
      <c r="K620" s="5"/>
      <c r="L620" s="5"/>
      <c r="M620" s="5"/>
      <c r="O620" s="11" t="s">
        <v>27</v>
      </c>
      <c r="P620" s="12"/>
      <c r="Q620" s="28"/>
      <c r="R620" s="28"/>
      <c r="S620" s="28"/>
      <c r="T620" s="10">
        <f>SUM(T616)</f>
        <v>5.91</v>
      </c>
      <c r="U620" s="15">
        <f>SUM(Q616+Q616+R616+R616+Q617+Q617+R617+R617)</f>
        <v>0.52599999999999991</v>
      </c>
      <c r="V620" s="10">
        <f t="shared" ref="V620:V634" si="388">SUM(T620*U620)</f>
        <v>3.1086599999999995</v>
      </c>
      <c r="W620" s="5"/>
      <c r="X620" s="5"/>
      <c r="Y620" s="5"/>
      <c r="Z620" s="5"/>
    </row>
    <row r="621" spans="1:26" x14ac:dyDescent="0.25">
      <c r="B621" s="11" t="s">
        <v>13</v>
      </c>
      <c r="C621" s="12" t="s">
        <v>14</v>
      </c>
      <c r="D621" s="28" t="s">
        <v>29</v>
      </c>
      <c r="E621" s="28"/>
      <c r="F621" s="28">
        <f>SUM(G616:G618)</f>
        <v>11.82</v>
      </c>
      <c r="G621" s="34">
        <f>SUM(F621)/20</f>
        <v>0.59099999999999997</v>
      </c>
      <c r="H621" s="23"/>
      <c r="I621" s="10">
        <f t="shared" si="387"/>
        <v>0</v>
      </c>
      <c r="J621" s="5"/>
      <c r="K621" s="5"/>
      <c r="L621" s="5"/>
      <c r="M621" s="5"/>
      <c r="O621" s="11" t="s">
        <v>13</v>
      </c>
      <c r="P621" s="12" t="s">
        <v>14</v>
      </c>
      <c r="Q621" s="28" t="s">
        <v>29</v>
      </c>
      <c r="R621" s="28"/>
      <c r="S621" s="28">
        <f>SUM(T616:T618)</f>
        <v>11.82</v>
      </c>
      <c r="T621" s="34">
        <f>SUM(S621)/20</f>
        <v>0.59099999999999997</v>
      </c>
      <c r="U621" s="23"/>
      <c r="V621" s="10">
        <f t="shared" si="388"/>
        <v>0</v>
      </c>
      <c r="W621" s="5"/>
      <c r="X621" s="5"/>
      <c r="Y621" s="5"/>
      <c r="Z621" s="5"/>
    </row>
    <row r="622" spans="1:26" x14ac:dyDescent="0.25">
      <c r="B622" s="11" t="s">
        <v>13</v>
      </c>
      <c r="C622" s="12" t="s">
        <v>14</v>
      </c>
      <c r="D622" s="28" t="s">
        <v>60</v>
      </c>
      <c r="E622" s="28"/>
      <c r="F622" s="69">
        <v>2</v>
      </c>
      <c r="G622" s="34">
        <f>SUM(F622)*0.25</f>
        <v>0.5</v>
      </c>
      <c r="H622" s="23"/>
      <c r="I622" s="10">
        <f t="shared" si="387"/>
        <v>0</v>
      </c>
      <c r="J622" s="5"/>
      <c r="K622" s="5"/>
      <c r="L622" s="5"/>
      <c r="M622" s="5"/>
      <c r="O622" s="11" t="s">
        <v>13</v>
      </c>
      <c r="P622" s="12" t="s">
        <v>14</v>
      </c>
      <c r="Q622" s="28" t="s">
        <v>60</v>
      </c>
      <c r="R622" s="28"/>
      <c r="S622" s="69">
        <v>2</v>
      </c>
      <c r="T622" s="34">
        <f>SUM(S622)*0.25</f>
        <v>0.5</v>
      </c>
      <c r="U622" s="23"/>
      <c r="V622" s="10">
        <f t="shared" si="388"/>
        <v>0</v>
      </c>
      <c r="W622" s="5"/>
      <c r="X622" s="5"/>
      <c r="Y622" s="5"/>
      <c r="Z622" s="5"/>
    </row>
    <row r="623" spans="1:26" x14ac:dyDescent="0.25">
      <c r="B623" s="11" t="s">
        <v>13</v>
      </c>
      <c r="C623" s="12" t="s">
        <v>14</v>
      </c>
      <c r="D623" s="28" t="s">
        <v>248</v>
      </c>
      <c r="E623" s="28"/>
      <c r="F623" s="69"/>
      <c r="G623" s="34">
        <v>0.25</v>
      </c>
      <c r="H623" s="23"/>
      <c r="I623" s="10">
        <f t="shared" si="387"/>
        <v>0</v>
      </c>
      <c r="J623" s="5"/>
      <c r="K623" s="5"/>
      <c r="L623" s="5"/>
      <c r="M623" s="5"/>
      <c r="O623" s="11" t="s">
        <v>13</v>
      </c>
      <c r="P623" s="12" t="s">
        <v>14</v>
      </c>
      <c r="Q623" s="28" t="s">
        <v>248</v>
      </c>
      <c r="R623" s="28"/>
      <c r="S623" s="69"/>
      <c r="T623" s="34">
        <v>0.25</v>
      </c>
      <c r="U623" s="23"/>
      <c r="V623" s="10">
        <f t="shared" si="388"/>
        <v>0</v>
      </c>
      <c r="W623" s="5"/>
      <c r="X623" s="5"/>
      <c r="Y623" s="5"/>
      <c r="Z623" s="5"/>
    </row>
    <row r="624" spans="1:26" x14ac:dyDescent="0.25">
      <c r="B624" s="11" t="s">
        <v>13</v>
      </c>
      <c r="C624" s="12" t="s">
        <v>14</v>
      </c>
      <c r="D624" s="28" t="s">
        <v>247</v>
      </c>
      <c r="E624" s="28"/>
      <c r="F624" s="28"/>
      <c r="G624" s="34">
        <f>SUM(G621)</f>
        <v>0.59099999999999997</v>
      </c>
      <c r="H624" s="23"/>
      <c r="I624" s="10">
        <f t="shared" si="387"/>
        <v>0</v>
      </c>
      <c r="J624" s="5"/>
      <c r="K624" s="5"/>
      <c r="L624" s="5"/>
      <c r="M624" s="5"/>
      <c r="O624" s="11" t="s">
        <v>13</v>
      </c>
      <c r="P624" s="12" t="s">
        <v>14</v>
      </c>
      <c r="Q624" s="28" t="s">
        <v>247</v>
      </c>
      <c r="R624" s="28"/>
      <c r="S624" s="28"/>
      <c r="T624" s="34">
        <f>SUM(T621)</f>
        <v>0.59099999999999997</v>
      </c>
      <c r="U624" s="23"/>
      <c r="V624" s="10">
        <f t="shared" si="388"/>
        <v>0</v>
      </c>
      <c r="W624" s="5"/>
      <c r="X624" s="5"/>
      <c r="Y624" s="5"/>
      <c r="Z624" s="5"/>
    </row>
    <row r="625" spans="1:26" x14ac:dyDescent="0.25">
      <c r="B625" s="11" t="s">
        <v>13</v>
      </c>
      <c r="C625" s="12" t="s">
        <v>15</v>
      </c>
      <c r="D625" s="28"/>
      <c r="E625" s="28"/>
      <c r="F625" s="28"/>
      <c r="G625" s="34">
        <v>1</v>
      </c>
      <c r="H625" s="23"/>
      <c r="I625" s="10">
        <f t="shared" si="387"/>
        <v>0</v>
      </c>
      <c r="J625" s="5"/>
      <c r="K625" s="5"/>
      <c r="L625" s="5"/>
      <c r="M625" s="5"/>
      <c r="O625" s="11" t="s">
        <v>13</v>
      </c>
      <c r="P625" s="12" t="s">
        <v>15</v>
      </c>
      <c r="Q625" s="28"/>
      <c r="R625" s="28"/>
      <c r="S625" s="28"/>
      <c r="T625" s="34">
        <v>1</v>
      </c>
      <c r="U625" s="23"/>
      <c r="V625" s="10">
        <f t="shared" si="388"/>
        <v>0</v>
      </c>
      <c r="W625" s="5"/>
      <c r="X625" s="5"/>
      <c r="Y625" s="5"/>
      <c r="Z625" s="5"/>
    </row>
    <row r="626" spans="1:26" x14ac:dyDescent="0.25">
      <c r="B626" s="11" t="s">
        <v>13</v>
      </c>
      <c r="C626" s="12" t="s">
        <v>15</v>
      </c>
      <c r="D626" s="28"/>
      <c r="E626" s="28"/>
      <c r="F626" s="28"/>
      <c r="G626" s="34"/>
      <c r="H626" s="23"/>
      <c r="I626" s="10">
        <f t="shared" si="387"/>
        <v>0</v>
      </c>
      <c r="J626" s="5"/>
      <c r="K626" s="5"/>
      <c r="L626" s="5"/>
      <c r="M626" s="5"/>
      <c r="O626" s="11" t="s">
        <v>13</v>
      </c>
      <c r="P626" s="12" t="s">
        <v>15</v>
      </c>
      <c r="Q626" s="28"/>
      <c r="R626" s="28"/>
      <c r="S626" s="28"/>
      <c r="T626" s="34"/>
      <c r="U626" s="23"/>
      <c r="V626" s="10">
        <f t="shared" si="388"/>
        <v>0</v>
      </c>
      <c r="W626" s="5"/>
      <c r="X626" s="5"/>
      <c r="Y626" s="5"/>
      <c r="Z626" s="5"/>
    </row>
    <row r="627" spans="1:26" x14ac:dyDescent="0.25">
      <c r="B627" s="11" t="s">
        <v>13</v>
      </c>
      <c r="C627" s="12" t="s">
        <v>15</v>
      </c>
      <c r="D627" s="28"/>
      <c r="E627" s="28"/>
      <c r="F627" s="28"/>
      <c r="G627" s="34"/>
      <c r="H627" s="23"/>
      <c r="I627" s="10">
        <f t="shared" si="387"/>
        <v>0</v>
      </c>
      <c r="J627" s="5"/>
      <c r="K627" s="5"/>
      <c r="L627" s="5"/>
      <c r="M627" s="5"/>
      <c r="O627" s="11" t="s">
        <v>13</v>
      </c>
      <c r="P627" s="12" t="s">
        <v>15</v>
      </c>
      <c r="Q627" s="28"/>
      <c r="R627" s="28"/>
      <c r="S627" s="28"/>
      <c r="T627" s="34"/>
      <c r="U627" s="23"/>
      <c r="V627" s="10">
        <f t="shared" si="388"/>
        <v>0</v>
      </c>
      <c r="W627" s="5"/>
      <c r="X627" s="5"/>
      <c r="Y627" s="5"/>
      <c r="Z627" s="5"/>
    </row>
    <row r="628" spans="1:26" x14ac:dyDescent="0.25">
      <c r="B628" s="11" t="s">
        <v>13</v>
      </c>
      <c r="C628" s="12" t="s">
        <v>16</v>
      </c>
      <c r="D628" s="28"/>
      <c r="E628" s="28"/>
      <c r="F628" s="28"/>
      <c r="G628" s="34">
        <v>0.5</v>
      </c>
      <c r="H628" s="23"/>
      <c r="I628" s="10">
        <f t="shared" si="387"/>
        <v>0</v>
      </c>
      <c r="J628" s="5"/>
      <c r="K628" s="5"/>
      <c r="L628" s="5"/>
      <c r="M628" s="5"/>
      <c r="O628" s="11" t="s">
        <v>13</v>
      </c>
      <c r="P628" s="12" t="s">
        <v>16</v>
      </c>
      <c r="Q628" s="28"/>
      <c r="R628" s="28"/>
      <c r="S628" s="28"/>
      <c r="T628" s="34">
        <v>0.5</v>
      </c>
      <c r="U628" s="23"/>
      <c r="V628" s="10">
        <f t="shared" si="388"/>
        <v>0</v>
      </c>
      <c r="W628" s="5"/>
      <c r="X628" s="5"/>
      <c r="Y628" s="5"/>
      <c r="Z628" s="5"/>
    </row>
    <row r="629" spans="1:26" x14ac:dyDescent="0.25">
      <c r="B629" s="11" t="s">
        <v>13</v>
      </c>
      <c r="C629" s="12" t="s">
        <v>16</v>
      </c>
      <c r="D629" s="28"/>
      <c r="E629" s="28"/>
      <c r="F629" s="28"/>
      <c r="G629" s="34"/>
      <c r="H629" s="23"/>
      <c r="I629" s="10">
        <f t="shared" si="387"/>
        <v>0</v>
      </c>
      <c r="J629" s="5"/>
      <c r="K629" s="5"/>
      <c r="L629" s="5"/>
      <c r="M629" s="5"/>
      <c r="O629" s="11" t="s">
        <v>13</v>
      </c>
      <c r="P629" s="12" t="s">
        <v>16</v>
      </c>
      <c r="Q629" s="28"/>
      <c r="R629" s="28"/>
      <c r="S629" s="28"/>
      <c r="T629" s="34"/>
      <c r="U629" s="23"/>
      <c r="V629" s="10">
        <f t="shared" si="388"/>
        <v>0</v>
      </c>
      <c r="W629" s="5"/>
      <c r="X629" s="5"/>
      <c r="Y629" s="5"/>
      <c r="Z629" s="5"/>
    </row>
    <row r="630" spans="1:26" x14ac:dyDescent="0.25">
      <c r="B630" s="11" t="s">
        <v>21</v>
      </c>
      <c r="C630" s="12" t="s">
        <v>14</v>
      </c>
      <c r="D630" s="28"/>
      <c r="E630" s="28"/>
      <c r="F630" s="28"/>
      <c r="G630" s="22">
        <f>SUM(G621:G624)</f>
        <v>1.9319999999999999</v>
      </c>
      <c r="H630" s="15">
        <v>37.42</v>
      </c>
      <c r="I630" s="10">
        <f t="shared" si="387"/>
        <v>72.295439999999999</v>
      </c>
      <c r="J630" s="5"/>
      <c r="K630" s="5">
        <f>SUM(G630)*I614</f>
        <v>1.9319999999999999</v>
      </c>
      <c r="L630" s="5"/>
      <c r="M630" s="5"/>
      <c r="O630" s="11" t="s">
        <v>21</v>
      </c>
      <c r="P630" s="12" t="s">
        <v>14</v>
      </c>
      <c r="Q630" s="28"/>
      <c r="R630" s="28"/>
      <c r="S630" s="28"/>
      <c r="T630" s="22">
        <f>SUM(T621:T624)</f>
        <v>1.9319999999999999</v>
      </c>
      <c r="U630" s="15">
        <v>37.42</v>
      </c>
      <c r="V630" s="10">
        <f t="shared" si="388"/>
        <v>72.295439999999999</v>
      </c>
      <c r="W630" s="5"/>
      <c r="X630" s="5">
        <f>SUM(T630)*V614</f>
        <v>1.9319999999999999</v>
      </c>
      <c r="Y630" s="5"/>
      <c r="Z630" s="5"/>
    </row>
    <row r="631" spans="1:26" x14ac:dyDescent="0.25">
      <c r="B631" s="11" t="s">
        <v>21</v>
      </c>
      <c r="C631" s="12" t="s">
        <v>15</v>
      </c>
      <c r="D631" s="28"/>
      <c r="E631" s="28"/>
      <c r="F631" s="28"/>
      <c r="G631" s="22">
        <f>SUM(G625:G627)</f>
        <v>1</v>
      </c>
      <c r="H631" s="15">
        <v>37.42</v>
      </c>
      <c r="I631" s="10">
        <f t="shared" si="387"/>
        <v>37.42</v>
      </c>
      <c r="J631" s="5"/>
      <c r="K631" s="5"/>
      <c r="L631" s="5">
        <f>SUM(G631)*I614</f>
        <v>1</v>
      </c>
      <c r="M631" s="5"/>
      <c r="O631" s="11" t="s">
        <v>21</v>
      </c>
      <c r="P631" s="12" t="s">
        <v>15</v>
      </c>
      <c r="Q631" s="28"/>
      <c r="R631" s="28"/>
      <c r="S631" s="28"/>
      <c r="T631" s="22">
        <f>SUM(T625:T627)</f>
        <v>1</v>
      </c>
      <c r="U631" s="15">
        <v>37.42</v>
      </c>
      <c r="V631" s="10">
        <f t="shared" si="388"/>
        <v>37.42</v>
      </c>
      <c r="W631" s="5"/>
      <c r="X631" s="5"/>
      <c r="Y631" s="5">
        <f>SUM(T631)*V614</f>
        <v>1</v>
      </c>
      <c r="Z631" s="5"/>
    </row>
    <row r="632" spans="1:26" x14ac:dyDescent="0.25">
      <c r="B632" s="11" t="s">
        <v>21</v>
      </c>
      <c r="C632" s="12" t="s">
        <v>16</v>
      </c>
      <c r="D632" s="28"/>
      <c r="E632" s="28"/>
      <c r="F632" s="28"/>
      <c r="G632" s="22">
        <f>SUM(G628:G629)</f>
        <v>0.5</v>
      </c>
      <c r="H632" s="15">
        <v>37.42</v>
      </c>
      <c r="I632" s="10">
        <f t="shared" si="387"/>
        <v>18.71</v>
      </c>
      <c r="J632" s="5"/>
      <c r="K632" s="5"/>
      <c r="L632" s="5"/>
      <c r="M632" s="5">
        <f>SUM(G632)*I614</f>
        <v>0.5</v>
      </c>
      <c r="O632" s="11" t="s">
        <v>21</v>
      </c>
      <c r="P632" s="12" t="s">
        <v>16</v>
      </c>
      <c r="Q632" s="28"/>
      <c r="R632" s="28"/>
      <c r="S632" s="28"/>
      <c r="T632" s="22">
        <f>SUM(T628:T629)</f>
        <v>0.5</v>
      </c>
      <c r="U632" s="15">
        <v>37.42</v>
      </c>
      <c r="V632" s="10">
        <f t="shared" si="388"/>
        <v>18.71</v>
      </c>
      <c r="W632" s="5"/>
      <c r="X632" s="5"/>
      <c r="Y632" s="5"/>
      <c r="Z632" s="5">
        <f>SUM(T632)*V614</f>
        <v>0.5</v>
      </c>
    </row>
    <row r="633" spans="1:26" x14ac:dyDescent="0.25">
      <c r="B633" s="11" t="s">
        <v>13</v>
      </c>
      <c r="C633" s="12" t="s">
        <v>17</v>
      </c>
      <c r="D633" s="28"/>
      <c r="E633" s="28"/>
      <c r="F633" s="28"/>
      <c r="G633" s="34">
        <v>0.25</v>
      </c>
      <c r="H633" s="15">
        <v>37.42</v>
      </c>
      <c r="I633" s="10">
        <f t="shared" si="387"/>
        <v>9.3550000000000004</v>
      </c>
      <c r="J633" s="5"/>
      <c r="K633" s="5"/>
      <c r="L633" s="5">
        <f>SUM(G633)*I614</f>
        <v>0.25</v>
      </c>
      <c r="M633" s="5"/>
      <c r="O633" s="11" t="s">
        <v>13</v>
      </c>
      <c r="P633" s="12" t="s">
        <v>17</v>
      </c>
      <c r="Q633" s="28"/>
      <c r="R633" s="28"/>
      <c r="S633" s="28"/>
      <c r="T633" s="34">
        <v>0.25</v>
      </c>
      <c r="U633" s="15">
        <v>37.42</v>
      </c>
      <c r="V633" s="10">
        <f t="shared" si="388"/>
        <v>9.3550000000000004</v>
      </c>
      <c r="W633" s="5"/>
      <c r="X633" s="5"/>
      <c r="Y633" s="5">
        <f>SUM(T633)*V614</f>
        <v>0.25</v>
      </c>
      <c r="Z633" s="5"/>
    </row>
    <row r="634" spans="1:26" x14ac:dyDescent="0.25">
      <c r="B634" s="11" t="s">
        <v>12</v>
      </c>
      <c r="C634" s="12"/>
      <c r="D634" s="28"/>
      <c r="E634" s="28"/>
      <c r="F634" s="28"/>
      <c r="G634" s="10"/>
      <c r="H634" s="15">
        <v>37.42</v>
      </c>
      <c r="I634" s="10">
        <f t="shared" si="387"/>
        <v>0</v>
      </c>
      <c r="J634" s="5"/>
      <c r="K634" s="5"/>
      <c r="L634" s="5"/>
      <c r="M634" s="5"/>
      <c r="O634" s="11" t="s">
        <v>12</v>
      </c>
      <c r="P634" s="12"/>
      <c r="Q634" s="28"/>
      <c r="R634" s="28"/>
      <c r="S634" s="28"/>
      <c r="T634" s="10"/>
      <c r="U634" s="15">
        <v>37.42</v>
      </c>
      <c r="V634" s="10">
        <f t="shared" si="388"/>
        <v>0</v>
      </c>
      <c r="W634" s="5"/>
      <c r="X634" s="5"/>
      <c r="Y634" s="5"/>
      <c r="Z634" s="5"/>
    </row>
    <row r="635" spans="1:26" x14ac:dyDescent="0.25">
      <c r="B635" s="11" t="s">
        <v>11</v>
      </c>
      <c r="C635" s="12"/>
      <c r="D635" s="28"/>
      <c r="E635" s="28"/>
      <c r="F635" s="28"/>
      <c r="G635" s="10">
        <v>1</v>
      </c>
      <c r="H635" s="15">
        <f>SUM(I616:I634)*0.01</f>
        <v>2.113468525</v>
      </c>
      <c r="I635" s="10">
        <f>SUM(G635*H635)</f>
        <v>2.113468525</v>
      </c>
      <c r="J635" s="5"/>
      <c r="K635" s="5"/>
      <c r="L635" s="5"/>
      <c r="M635" s="5"/>
      <c r="O635" s="11" t="s">
        <v>11</v>
      </c>
      <c r="P635" s="12"/>
      <c r="Q635" s="28"/>
      <c r="R635" s="28"/>
      <c r="S635" s="28"/>
      <c r="T635" s="10">
        <v>1</v>
      </c>
      <c r="U635" s="15">
        <f>SUM(V616:V634)*0.01</f>
        <v>1.9681711749999999</v>
      </c>
      <c r="V635" s="10">
        <f>SUM(T635*U635)</f>
        <v>1.9681711749999999</v>
      </c>
      <c r="W635" s="5"/>
      <c r="X635" s="5"/>
      <c r="Y635" s="5"/>
      <c r="Z635" s="5"/>
    </row>
    <row r="636" spans="1:26" s="2" customFormat="1" x14ac:dyDescent="0.25">
      <c r="B636" s="8" t="s">
        <v>10</v>
      </c>
      <c r="D636" s="27"/>
      <c r="E636" s="27"/>
      <c r="F636" s="27"/>
      <c r="G636" s="6">
        <f>SUM(G630:G633)</f>
        <v>3.6819999999999999</v>
      </c>
      <c r="H636" s="14"/>
      <c r="I636" s="6">
        <f>SUM(I616:I635)</f>
        <v>213.46032102500001</v>
      </c>
      <c r="J636" s="6">
        <f>SUM(I636)*I614</f>
        <v>213.46032102500001</v>
      </c>
      <c r="K636" s="6">
        <f>SUM(K630:K635)</f>
        <v>1.9319999999999999</v>
      </c>
      <c r="L636" s="6">
        <f>SUM(L630:L635)</f>
        <v>1.25</v>
      </c>
      <c r="M636" s="6">
        <f>SUM(M630:M635)</f>
        <v>0.5</v>
      </c>
      <c r="O636" s="8" t="s">
        <v>10</v>
      </c>
      <c r="Q636" s="27"/>
      <c r="R636" s="27"/>
      <c r="S636" s="27"/>
      <c r="T636" s="6">
        <f>SUM(T630:T633)</f>
        <v>3.6819999999999999</v>
      </c>
      <c r="U636" s="14"/>
      <c r="V636" s="6">
        <f>SUM(V616:V635)</f>
        <v>198.785288675</v>
      </c>
      <c r="W636" s="6">
        <f>SUM(V636)*V614</f>
        <v>198.785288675</v>
      </c>
      <c r="X636" s="6"/>
      <c r="Y636" s="6"/>
      <c r="Z636" s="6"/>
    </row>
    <row r="637" spans="1:26" ht="15.6" x14ac:dyDescent="0.3">
      <c r="A637" s="3" t="s">
        <v>9</v>
      </c>
      <c r="B637" s="86" t="s">
        <v>267</v>
      </c>
      <c r="C637" s="12" t="s">
        <v>598</v>
      </c>
      <c r="D637" s="26">
        <v>1.1100000000000001</v>
      </c>
      <c r="E637" s="26">
        <v>2.2999999999999998</v>
      </c>
      <c r="F637" s="68">
        <v>0.125</v>
      </c>
      <c r="G637" s="5"/>
      <c r="H637" s="13" t="s">
        <v>22</v>
      </c>
      <c r="I637" s="24">
        <v>1</v>
      </c>
      <c r="J637" s="5"/>
      <c r="K637" s="5"/>
      <c r="L637" s="5"/>
      <c r="M637" s="5"/>
      <c r="N637" s="3" t="s">
        <v>9</v>
      </c>
      <c r="O637" s="86" t="s">
        <v>267</v>
      </c>
      <c r="P637" s="12" t="s">
        <v>598</v>
      </c>
      <c r="Q637" s="26">
        <v>1.1100000000000001</v>
      </c>
      <c r="R637" s="26">
        <v>2.2999999999999998</v>
      </c>
      <c r="S637" s="68">
        <v>0.125</v>
      </c>
      <c r="T637" s="5"/>
      <c r="U637" s="13" t="s">
        <v>22</v>
      </c>
      <c r="V637" s="24">
        <v>1</v>
      </c>
      <c r="W637" s="5"/>
      <c r="X637" s="5"/>
      <c r="Y637" s="5"/>
      <c r="Z637" s="5"/>
    </row>
    <row r="638" spans="1:26" s="2" customFormat="1" x14ac:dyDescent="0.25">
      <c r="A638" s="66"/>
      <c r="B638" s="8" t="s">
        <v>3</v>
      </c>
      <c r="C638" s="2" t="s">
        <v>4</v>
      </c>
      <c r="D638" s="27" t="s">
        <v>5</v>
      </c>
      <c r="E638" s="27" t="s">
        <v>5</v>
      </c>
      <c r="F638" s="27" t="s">
        <v>23</v>
      </c>
      <c r="G638" s="6" t="s">
        <v>6</v>
      </c>
      <c r="H638" s="14" t="s">
        <v>7</v>
      </c>
      <c r="I638" s="6" t="s">
        <v>8</v>
      </c>
      <c r="J638" s="6"/>
      <c r="K638" s="6" t="s">
        <v>18</v>
      </c>
      <c r="L638" s="6" t="s">
        <v>19</v>
      </c>
      <c r="M638" s="6" t="s">
        <v>20</v>
      </c>
      <c r="N638" s="66"/>
      <c r="O638" s="8" t="s">
        <v>3</v>
      </c>
      <c r="P638" s="2" t="s">
        <v>4</v>
      </c>
      <c r="Q638" s="27" t="s">
        <v>5</v>
      </c>
      <c r="R638" s="27" t="s">
        <v>5</v>
      </c>
      <c r="S638" s="27" t="s">
        <v>23</v>
      </c>
      <c r="T638" s="6" t="s">
        <v>6</v>
      </c>
      <c r="U638" s="14" t="s">
        <v>7</v>
      </c>
      <c r="V638" s="6" t="s">
        <v>8</v>
      </c>
      <c r="W638" s="6"/>
      <c r="X638" s="6" t="s">
        <v>18</v>
      </c>
      <c r="Y638" s="6" t="s">
        <v>19</v>
      </c>
      <c r="Z638" s="6" t="s">
        <v>20</v>
      </c>
    </row>
    <row r="639" spans="1:26" x14ac:dyDescent="0.25">
      <c r="A639" s="30" t="s">
        <v>24</v>
      </c>
      <c r="B639" s="11" t="s">
        <v>63</v>
      </c>
      <c r="C639" s="12" t="s">
        <v>869</v>
      </c>
      <c r="D639" s="28">
        <v>0.15</v>
      </c>
      <c r="E639" s="28">
        <v>0.05</v>
      </c>
      <c r="F639" s="28">
        <f t="shared" ref="F639:F641" si="389">SUM(D639*E639)</f>
        <v>7.4999999999999997E-3</v>
      </c>
      <c r="G639" s="10">
        <f>SUM(D637+E637+E637+0.4)</f>
        <v>6.11</v>
      </c>
      <c r="H639" s="15">
        <v>1248</v>
      </c>
      <c r="I639" s="10">
        <f t="shared" ref="I639:I641" si="390">SUM(F639*G639)*H639</f>
        <v>57.189599999999999</v>
      </c>
      <c r="J639" s="5"/>
      <c r="K639" s="5"/>
      <c r="L639" s="5"/>
      <c r="M639" s="5"/>
      <c r="N639" s="30" t="s">
        <v>24</v>
      </c>
      <c r="O639" s="11" t="s">
        <v>63</v>
      </c>
      <c r="P639" s="12" t="s">
        <v>869</v>
      </c>
      <c r="Q639" s="28">
        <v>0.15</v>
      </c>
      <c r="R639" s="235">
        <v>3.7999999999999999E-2</v>
      </c>
      <c r="S639" s="28">
        <f t="shared" ref="S639" si="391">SUM(Q639*R639)</f>
        <v>5.6999999999999993E-3</v>
      </c>
      <c r="T639" s="10">
        <f>SUM(Q637+R637+R637+0.4)</f>
        <v>6.11</v>
      </c>
      <c r="U639" s="236">
        <v>1215</v>
      </c>
      <c r="V639" s="10">
        <f t="shared" ref="V639:V641" si="392">SUM(S639*T639)*U639</f>
        <v>42.314804999999993</v>
      </c>
      <c r="W639" s="5"/>
      <c r="X639" s="5"/>
      <c r="Y639" s="5"/>
      <c r="Z639" s="5"/>
    </row>
    <row r="640" spans="1:26" x14ac:dyDescent="0.25">
      <c r="A640" s="30" t="s">
        <v>24</v>
      </c>
      <c r="B640" s="11" t="s">
        <v>245</v>
      </c>
      <c r="C640" s="12" t="s">
        <v>869</v>
      </c>
      <c r="D640" s="28">
        <v>0.05</v>
      </c>
      <c r="E640" s="28">
        <v>2.5000000000000001E-2</v>
      </c>
      <c r="F640" s="28">
        <f t="shared" si="389"/>
        <v>1.2500000000000002E-3</v>
      </c>
      <c r="G640" s="10">
        <f>SUM(G639)</f>
        <v>6.11</v>
      </c>
      <c r="H640" s="15">
        <v>1015</v>
      </c>
      <c r="I640" s="10">
        <f t="shared" si="390"/>
        <v>7.7520625000000019</v>
      </c>
      <c r="J640" s="5"/>
      <c r="K640" s="5"/>
      <c r="L640" s="5"/>
      <c r="M640" s="5"/>
      <c r="N640" s="30" t="s">
        <v>24</v>
      </c>
      <c r="O640" s="11" t="s">
        <v>245</v>
      </c>
      <c r="P640" s="12" t="s">
        <v>869</v>
      </c>
      <c r="Q640" s="28">
        <v>0.05</v>
      </c>
      <c r="R640" s="28">
        <v>2.5000000000000001E-2</v>
      </c>
      <c r="S640" s="28">
        <f t="shared" ref="S640:S641" si="393">SUM(Q640*R640)</f>
        <v>1.2500000000000002E-3</v>
      </c>
      <c r="T640" s="10">
        <f>SUM(T639)</f>
        <v>6.11</v>
      </c>
      <c r="U640" s="15">
        <v>1015</v>
      </c>
      <c r="V640" s="10">
        <f t="shared" si="392"/>
        <v>7.7520625000000019</v>
      </c>
      <c r="W640" s="5"/>
      <c r="X640" s="5"/>
      <c r="Y640" s="5"/>
      <c r="Z640" s="5"/>
    </row>
    <row r="641" spans="1:26" x14ac:dyDescent="0.25">
      <c r="A641" s="30" t="s">
        <v>24</v>
      </c>
      <c r="B641" s="11"/>
      <c r="C641" s="12"/>
      <c r="D641" s="28"/>
      <c r="E641" s="28"/>
      <c r="F641" s="28">
        <f t="shared" si="389"/>
        <v>0</v>
      </c>
      <c r="G641" s="10"/>
      <c r="H641" s="15"/>
      <c r="I641" s="10">
        <f t="shared" si="390"/>
        <v>0</v>
      </c>
      <c r="J641" s="5"/>
      <c r="K641" s="5"/>
      <c r="L641" s="5"/>
      <c r="M641" s="5"/>
      <c r="N641" s="30" t="s">
        <v>24</v>
      </c>
      <c r="O641" s="11"/>
      <c r="P641" s="12"/>
      <c r="Q641" s="28"/>
      <c r="R641" s="28"/>
      <c r="S641" s="28">
        <f t="shared" si="393"/>
        <v>0</v>
      </c>
      <c r="T641" s="10"/>
      <c r="U641" s="15"/>
      <c r="V641" s="10">
        <f t="shared" si="392"/>
        <v>0</v>
      </c>
      <c r="W641" s="5"/>
      <c r="X641" s="5"/>
      <c r="Y641" s="5"/>
      <c r="Z641" s="5"/>
    </row>
    <row r="642" spans="1:26" x14ac:dyDescent="0.25">
      <c r="A642" s="95"/>
      <c r="B642" s="11" t="s">
        <v>862</v>
      </c>
      <c r="C642" s="12"/>
      <c r="D642" s="28"/>
      <c r="E642" s="28"/>
      <c r="F642" s="28"/>
      <c r="G642" s="10">
        <v>3</v>
      </c>
      <c r="H642" s="15">
        <v>2.5</v>
      </c>
      <c r="I642" s="10">
        <f t="shared" ref="I642" si="394">SUM(G642*H642)</f>
        <v>7.5</v>
      </c>
      <c r="J642" s="5"/>
      <c r="K642" s="5"/>
      <c r="L642" s="5"/>
      <c r="M642" s="5"/>
      <c r="N642" s="95"/>
      <c r="O642" s="11" t="s">
        <v>862</v>
      </c>
      <c r="P642" s="12"/>
      <c r="Q642" s="28"/>
      <c r="R642" s="28"/>
      <c r="S642" s="28"/>
      <c r="T642" s="10">
        <v>3</v>
      </c>
      <c r="U642" s="15">
        <v>2.5</v>
      </c>
      <c r="V642" s="10">
        <f t="shared" ref="V642" si="395">SUM(T642*U642)</f>
        <v>7.5</v>
      </c>
      <c r="W642" s="5"/>
      <c r="X642" s="5"/>
      <c r="Y642" s="5"/>
      <c r="Z642" s="5"/>
    </row>
    <row r="643" spans="1:26" x14ac:dyDescent="0.25">
      <c r="B643" s="11" t="s">
        <v>27</v>
      </c>
      <c r="C643" s="12"/>
      <c r="D643" s="28"/>
      <c r="E643" s="28"/>
      <c r="F643" s="28"/>
      <c r="G643" s="10">
        <f>SUM(G639)</f>
        <v>6.11</v>
      </c>
      <c r="H643" s="15">
        <f>SUM(D639+D639+E639+E639+D640+D640+E640+E640)</f>
        <v>0.54999999999999993</v>
      </c>
      <c r="I643" s="10">
        <f t="shared" ref="I643:I657" si="396">SUM(G643*H643)</f>
        <v>3.3604999999999996</v>
      </c>
      <c r="J643" s="5"/>
      <c r="K643" s="5"/>
      <c r="L643" s="5"/>
      <c r="M643" s="5"/>
      <c r="O643" s="11" t="s">
        <v>27</v>
      </c>
      <c r="P643" s="12"/>
      <c r="Q643" s="28"/>
      <c r="R643" s="28"/>
      <c r="S643" s="28"/>
      <c r="T643" s="10">
        <f>SUM(T639)</f>
        <v>6.11</v>
      </c>
      <c r="U643" s="15">
        <f>SUM(Q639+Q639+R639+R639+Q640+Q640+R640+R640)</f>
        <v>0.52599999999999991</v>
      </c>
      <c r="V643" s="10">
        <f t="shared" ref="V643:V657" si="397">SUM(T643*U643)</f>
        <v>3.2138599999999995</v>
      </c>
      <c r="W643" s="5"/>
      <c r="X643" s="5"/>
      <c r="Y643" s="5"/>
      <c r="Z643" s="5"/>
    </row>
    <row r="644" spans="1:26" x14ac:dyDescent="0.25">
      <c r="B644" s="11" t="s">
        <v>13</v>
      </c>
      <c r="C644" s="12" t="s">
        <v>14</v>
      </c>
      <c r="D644" s="28" t="s">
        <v>29</v>
      </c>
      <c r="E644" s="28"/>
      <c r="F644" s="28">
        <f>SUM(G639:G641)</f>
        <v>12.22</v>
      </c>
      <c r="G644" s="34">
        <f>SUM(F644)/20</f>
        <v>0.61099999999999999</v>
      </c>
      <c r="H644" s="23"/>
      <c r="I644" s="10">
        <f t="shared" si="396"/>
        <v>0</v>
      </c>
      <c r="J644" s="5"/>
      <c r="K644" s="5"/>
      <c r="L644" s="5"/>
      <c r="M644" s="5"/>
      <c r="O644" s="11" t="s">
        <v>13</v>
      </c>
      <c r="P644" s="12" t="s">
        <v>14</v>
      </c>
      <c r="Q644" s="28" t="s">
        <v>29</v>
      </c>
      <c r="R644" s="28"/>
      <c r="S644" s="28">
        <f>SUM(T639:T641)</f>
        <v>12.22</v>
      </c>
      <c r="T644" s="34">
        <f>SUM(S644)/20</f>
        <v>0.61099999999999999</v>
      </c>
      <c r="U644" s="23"/>
      <c r="V644" s="10">
        <f t="shared" si="397"/>
        <v>0</v>
      </c>
      <c r="W644" s="5"/>
      <c r="X644" s="5"/>
      <c r="Y644" s="5"/>
      <c r="Z644" s="5"/>
    </row>
    <row r="645" spans="1:26" x14ac:dyDescent="0.25">
      <c r="B645" s="11" t="s">
        <v>13</v>
      </c>
      <c r="C645" s="12" t="s">
        <v>14</v>
      </c>
      <c r="D645" s="28" t="s">
        <v>60</v>
      </c>
      <c r="E645" s="28"/>
      <c r="F645" s="69">
        <v>2</v>
      </c>
      <c r="G645" s="34">
        <f>SUM(F645)*0.25</f>
        <v>0.5</v>
      </c>
      <c r="H645" s="23"/>
      <c r="I645" s="10">
        <f t="shared" si="396"/>
        <v>0</v>
      </c>
      <c r="J645" s="5"/>
      <c r="K645" s="5"/>
      <c r="L645" s="5"/>
      <c r="M645" s="5"/>
      <c r="O645" s="11" t="s">
        <v>13</v>
      </c>
      <c r="P645" s="12" t="s">
        <v>14</v>
      </c>
      <c r="Q645" s="28" t="s">
        <v>60</v>
      </c>
      <c r="R645" s="28"/>
      <c r="S645" s="69">
        <v>2</v>
      </c>
      <c r="T645" s="34">
        <f>SUM(S645)*0.25</f>
        <v>0.5</v>
      </c>
      <c r="U645" s="23"/>
      <c r="V645" s="10">
        <f t="shared" si="397"/>
        <v>0</v>
      </c>
      <c r="W645" s="5"/>
      <c r="X645" s="5"/>
      <c r="Y645" s="5"/>
      <c r="Z645" s="5"/>
    </row>
    <row r="646" spans="1:26" x14ac:dyDescent="0.25">
      <c r="B646" s="11" t="s">
        <v>13</v>
      </c>
      <c r="C646" s="12" t="s">
        <v>14</v>
      </c>
      <c r="D646" s="28" t="s">
        <v>248</v>
      </c>
      <c r="E646" s="28"/>
      <c r="F646" s="69"/>
      <c r="G646" s="34">
        <v>0.25</v>
      </c>
      <c r="H646" s="23"/>
      <c r="I646" s="10">
        <f t="shared" si="396"/>
        <v>0</v>
      </c>
      <c r="J646" s="5"/>
      <c r="K646" s="5"/>
      <c r="L646" s="5"/>
      <c r="M646" s="5"/>
      <c r="O646" s="11" t="s">
        <v>13</v>
      </c>
      <c r="P646" s="12" t="s">
        <v>14</v>
      </c>
      <c r="Q646" s="28" t="s">
        <v>248</v>
      </c>
      <c r="R646" s="28"/>
      <c r="S646" s="69"/>
      <c r="T646" s="34">
        <v>0.25</v>
      </c>
      <c r="U646" s="23"/>
      <c r="V646" s="10">
        <f t="shared" si="397"/>
        <v>0</v>
      </c>
      <c r="W646" s="5"/>
      <c r="X646" s="5"/>
      <c r="Y646" s="5"/>
      <c r="Z646" s="5"/>
    </row>
    <row r="647" spans="1:26" x14ac:dyDescent="0.25">
      <c r="B647" s="11" t="s">
        <v>13</v>
      </c>
      <c r="C647" s="12" t="s">
        <v>14</v>
      </c>
      <c r="D647" s="28" t="s">
        <v>247</v>
      </c>
      <c r="E647" s="28"/>
      <c r="F647" s="28"/>
      <c r="G647" s="34">
        <f>SUM(G644)</f>
        <v>0.61099999999999999</v>
      </c>
      <c r="H647" s="23"/>
      <c r="I647" s="10">
        <f t="shared" si="396"/>
        <v>0</v>
      </c>
      <c r="J647" s="5"/>
      <c r="K647" s="5"/>
      <c r="L647" s="5"/>
      <c r="M647" s="5"/>
      <c r="O647" s="11" t="s">
        <v>13</v>
      </c>
      <c r="P647" s="12" t="s">
        <v>14</v>
      </c>
      <c r="Q647" s="28" t="s">
        <v>247</v>
      </c>
      <c r="R647" s="28"/>
      <c r="S647" s="28"/>
      <c r="T647" s="34">
        <f>SUM(T644)</f>
        <v>0.61099999999999999</v>
      </c>
      <c r="U647" s="23"/>
      <c r="V647" s="10">
        <f t="shared" si="397"/>
        <v>0</v>
      </c>
      <c r="W647" s="5"/>
      <c r="X647" s="5"/>
      <c r="Y647" s="5"/>
      <c r="Z647" s="5"/>
    </row>
    <row r="648" spans="1:26" x14ac:dyDescent="0.25">
      <c r="B648" s="11" t="s">
        <v>13</v>
      </c>
      <c r="C648" s="12" t="s">
        <v>15</v>
      </c>
      <c r="D648" s="28"/>
      <c r="E648" s="28"/>
      <c r="F648" s="28"/>
      <c r="G648" s="34">
        <v>1</v>
      </c>
      <c r="H648" s="23"/>
      <c r="I648" s="10">
        <f t="shared" si="396"/>
        <v>0</v>
      </c>
      <c r="J648" s="5"/>
      <c r="K648" s="5"/>
      <c r="L648" s="5"/>
      <c r="M648" s="5"/>
      <c r="O648" s="11" t="s">
        <v>13</v>
      </c>
      <c r="P648" s="12" t="s">
        <v>15</v>
      </c>
      <c r="Q648" s="28"/>
      <c r="R648" s="28"/>
      <c r="S648" s="28"/>
      <c r="T648" s="34">
        <v>1</v>
      </c>
      <c r="U648" s="23"/>
      <c r="V648" s="10">
        <f t="shared" si="397"/>
        <v>0</v>
      </c>
      <c r="W648" s="5"/>
      <c r="X648" s="5"/>
      <c r="Y648" s="5"/>
      <c r="Z648" s="5"/>
    </row>
    <row r="649" spans="1:26" x14ac:dyDescent="0.25">
      <c r="B649" s="11" t="s">
        <v>13</v>
      </c>
      <c r="C649" s="12" t="s">
        <v>15</v>
      </c>
      <c r="D649" s="28"/>
      <c r="E649" s="28"/>
      <c r="F649" s="28"/>
      <c r="G649" s="34"/>
      <c r="H649" s="23"/>
      <c r="I649" s="10">
        <f t="shared" si="396"/>
        <v>0</v>
      </c>
      <c r="J649" s="5"/>
      <c r="K649" s="5"/>
      <c r="L649" s="5"/>
      <c r="M649" s="5"/>
      <c r="O649" s="11" t="s">
        <v>13</v>
      </c>
      <c r="P649" s="12" t="s">
        <v>15</v>
      </c>
      <c r="Q649" s="28"/>
      <c r="R649" s="28"/>
      <c r="S649" s="28"/>
      <c r="T649" s="34"/>
      <c r="U649" s="23"/>
      <c r="V649" s="10">
        <f t="shared" si="397"/>
        <v>0</v>
      </c>
      <c r="W649" s="5"/>
      <c r="X649" s="5"/>
      <c r="Y649" s="5"/>
      <c r="Z649" s="5"/>
    </row>
    <row r="650" spans="1:26" x14ac:dyDescent="0.25">
      <c r="B650" s="11" t="s">
        <v>13</v>
      </c>
      <c r="C650" s="12" t="s">
        <v>15</v>
      </c>
      <c r="D650" s="28"/>
      <c r="E650" s="28"/>
      <c r="F650" s="28"/>
      <c r="G650" s="34"/>
      <c r="H650" s="23"/>
      <c r="I650" s="10">
        <f t="shared" si="396"/>
        <v>0</v>
      </c>
      <c r="J650" s="5"/>
      <c r="K650" s="5"/>
      <c r="L650" s="5"/>
      <c r="M650" s="5"/>
      <c r="O650" s="11" t="s">
        <v>13</v>
      </c>
      <c r="P650" s="12" t="s">
        <v>15</v>
      </c>
      <c r="Q650" s="28"/>
      <c r="R650" s="28"/>
      <c r="S650" s="28"/>
      <c r="T650" s="34"/>
      <c r="U650" s="23"/>
      <c r="V650" s="10">
        <f t="shared" si="397"/>
        <v>0</v>
      </c>
      <c r="W650" s="5"/>
      <c r="X650" s="5"/>
      <c r="Y650" s="5"/>
      <c r="Z650" s="5"/>
    </row>
    <row r="651" spans="1:26" x14ac:dyDescent="0.25">
      <c r="B651" s="11" t="s">
        <v>13</v>
      </c>
      <c r="C651" s="12" t="s">
        <v>16</v>
      </c>
      <c r="D651" s="28"/>
      <c r="E651" s="28"/>
      <c r="F651" s="28"/>
      <c r="G651" s="34">
        <v>0.5</v>
      </c>
      <c r="H651" s="23"/>
      <c r="I651" s="10">
        <f t="shared" si="396"/>
        <v>0</v>
      </c>
      <c r="J651" s="5"/>
      <c r="K651" s="5"/>
      <c r="L651" s="5"/>
      <c r="M651" s="5"/>
      <c r="O651" s="11" t="s">
        <v>13</v>
      </c>
      <c r="P651" s="12" t="s">
        <v>16</v>
      </c>
      <c r="Q651" s="28"/>
      <c r="R651" s="28"/>
      <c r="S651" s="28"/>
      <c r="T651" s="34">
        <v>0.5</v>
      </c>
      <c r="U651" s="23"/>
      <c r="V651" s="10">
        <f t="shared" si="397"/>
        <v>0</v>
      </c>
      <c r="W651" s="5"/>
      <c r="X651" s="5"/>
      <c r="Y651" s="5"/>
      <c r="Z651" s="5"/>
    </row>
    <row r="652" spans="1:26" x14ac:dyDescent="0.25">
      <c r="B652" s="11" t="s">
        <v>13</v>
      </c>
      <c r="C652" s="12" t="s">
        <v>16</v>
      </c>
      <c r="D652" s="28"/>
      <c r="E652" s="28"/>
      <c r="F652" s="28"/>
      <c r="G652" s="34"/>
      <c r="H652" s="23"/>
      <c r="I652" s="10">
        <f t="shared" si="396"/>
        <v>0</v>
      </c>
      <c r="J652" s="5"/>
      <c r="K652" s="5"/>
      <c r="L652" s="5"/>
      <c r="M652" s="5"/>
      <c r="O652" s="11" t="s">
        <v>13</v>
      </c>
      <c r="P652" s="12" t="s">
        <v>16</v>
      </c>
      <c r="Q652" s="28"/>
      <c r="R652" s="28"/>
      <c r="S652" s="28"/>
      <c r="T652" s="34"/>
      <c r="U652" s="23"/>
      <c r="V652" s="10">
        <f t="shared" si="397"/>
        <v>0</v>
      </c>
      <c r="W652" s="5"/>
      <c r="X652" s="5"/>
      <c r="Y652" s="5"/>
      <c r="Z652" s="5"/>
    </row>
    <row r="653" spans="1:26" x14ac:dyDescent="0.25">
      <c r="B653" s="11" t="s">
        <v>21</v>
      </c>
      <c r="C653" s="12" t="s">
        <v>14</v>
      </c>
      <c r="D653" s="28"/>
      <c r="E653" s="28"/>
      <c r="F653" s="28"/>
      <c r="G653" s="22">
        <f>SUM(G644:G647)</f>
        <v>1.972</v>
      </c>
      <c r="H653" s="15">
        <v>37.42</v>
      </c>
      <c r="I653" s="10">
        <f t="shared" si="396"/>
        <v>73.792240000000007</v>
      </c>
      <c r="J653" s="5"/>
      <c r="K653" s="5">
        <f>SUM(G653)*I637</f>
        <v>1.972</v>
      </c>
      <c r="L653" s="5"/>
      <c r="M653" s="5"/>
      <c r="O653" s="11" t="s">
        <v>21</v>
      </c>
      <c r="P653" s="12" t="s">
        <v>14</v>
      </c>
      <c r="Q653" s="28"/>
      <c r="R653" s="28"/>
      <c r="S653" s="28"/>
      <c r="T653" s="22">
        <f>SUM(T644:T647)</f>
        <v>1.972</v>
      </c>
      <c r="U653" s="15">
        <v>37.42</v>
      </c>
      <c r="V653" s="10">
        <f t="shared" si="397"/>
        <v>73.792240000000007</v>
      </c>
      <c r="W653" s="5"/>
      <c r="X653" s="5">
        <f>SUM(T653)*V637</f>
        <v>1.972</v>
      </c>
      <c r="Y653" s="5"/>
      <c r="Z653" s="5"/>
    </row>
    <row r="654" spans="1:26" x14ac:dyDescent="0.25">
      <c r="B654" s="11" t="s">
        <v>21</v>
      </c>
      <c r="C654" s="12" t="s">
        <v>15</v>
      </c>
      <c r="D654" s="28"/>
      <c r="E654" s="28"/>
      <c r="F654" s="28"/>
      <c r="G654" s="22">
        <f>SUM(G648:G650)</f>
        <v>1</v>
      </c>
      <c r="H654" s="15">
        <v>37.42</v>
      </c>
      <c r="I654" s="10">
        <f t="shared" si="396"/>
        <v>37.42</v>
      </c>
      <c r="J654" s="5"/>
      <c r="K654" s="5"/>
      <c r="L654" s="5">
        <f>SUM(G654)*I637</f>
        <v>1</v>
      </c>
      <c r="M654" s="5"/>
      <c r="O654" s="11" t="s">
        <v>21</v>
      </c>
      <c r="P654" s="12" t="s">
        <v>15</v>
      </c>
      <c r="Q654" s="28"/>
      <c r="R654" s="28"/>
      <c r="S654" s="28"/>
      <c r="T654" s="22">
        <f>SUM(T648:T650)</f>
        <v>1</v>
      </c>
      <c r="U654" s="15">
        <v>37.42</v>
      </c>
      <c r="V654" s="10">
        <f t="shared" si="397"/>
        <v>37.42</v>
      </c>
      <c r="W654" s="5"/>
      <c r="X654" s="5"/>
      <c r="Y654" s="5">
        <f>SUM(T654)*V637</f>
        <v>1</v>
      </c>
      <c r="Z654" s="5"/>
    </row>
    <row r="655" spans="1:26" x14ac:dyDescent="0.25">
      <c r="B655" s="11" t="s">
        <v>21</v>
      </c>
      <c r="C655" s="12" t="s">
        <v>16</v>
      </c>
      <c r="D655" s="28"/>
      <c r="E655" s="28"/>
      <c r="F655" s="28"/>
      <c r="G655" s="22">
        <f>SUM(G651:G652)</f>
        <v>0.5</v>
      </c>
      <c r="H655" s="15">
        <v>37.42</v>
      </c>
      <c r="I655" s="10">
        <f t="shared" si="396"/>
        <v>18.71</v>
      </c>
      <c r="J655" s="5"/>
      <c r="K655" s="5"/>
      <c r="L655" s="5"/>
      <c r="M655" s="5">
        <f>SUM(G655)*I637</f>
        <v>0.5</v>
      </c>
      <c r="O655" s="11" t="s">
        <v>21</v>
      </c>
      <c r="P655" s="12" t="s">
        <v>16</v>
      </c>
      <c r="Q655" s="28"/>
      <c r="R655" s="28"/>
      <c r="S655" s="28"/>
      <c r="T655" s="22">
        <f>SUM(T651:T652)</f>
        <v>0.5</v>
      </c>
      <c r="U655" s="15">
        <v>37.42</v>
      </c>
      <c r="V655" s="10">
        <f t="shared" si="397"/>
        <v>18.71</v>
      </c>
      <c r="W655" s="5"/>
      <c r="X655" s="5"/>
      <c r="Y655" s="5"/>
      <c r="Z655" s="5">
        <f>SUM(T655)*V637</f>
        <v>0.5</v>
      </c>
    </row>
    <row r="656" spans="1:26" x14ac:dyDescent="0.25">
      <c r="B656" s="11" t="s">
        <v>13</v>
      </c>
      <c r="C656" s="12" t="s">
        <v>17</v>
      </c>
      <c r="D656" s="28"/>
      <c r="E656" s="28"/>
      <c r="F656" s="28"/>
      <c r="G656" s="34">
        <v>0.25</v>
      </c>
      <c r="H656" s="15">
        <v>37.42</v>
      </c>
      <c r="I656" s="10">
        <f t="shared" si="396"/>
        <v>9.3550000000000004</v>
      </c>
      <c r="J656" s="5"/>
      <c r="K656" s="5"/>
      <c r="L656" s="5">
        <f>SUM(G656)*I637</f>
        <v>0.25</v>
      </c>
      <c r="M656" s="5"/>
      <c r="O656" s="11" t="s">
        <v>13</v>
      </c>
      <c r="P656" s="12" t="s">
        <v>17</v>
      </c>
      <c r="Q656" s="28"/>
      <c r="R656" s="28"/>
      <c r="S656" s="28"/>
      <c r="T656" s="34">
        <v>0.25</v>
      </c>
      <c r="U656" s="15">
        <v>37.42</v>
      </c>
      <c r="V656" s="10">
        <f t="shared" si="397"/>
        <v>9.3550000000000004</v>
      </c>
      <c r="W656" s="5"/>
      <c r="X656" s="5"/>
      <c r="Y656" s="5">
        <f>SUM(T656)*V637</f>
        <v>0.25</v>
      </c>
      <c r="Z656" s="5"/>
    </row>
    <row r="657" spans="1:26" x14ac:dyDescent="0.25">
      <c r="B657" s="11" t="s">
        <v>12</v>
      </c>
      <c r="C657" s="12"/>
      <c r="D657" s="28"/>
      <c r="E657" s="28"/>
      <c r="F657" s="28"/>
      <c r="G657" s="10"/>
      <c r="H657" s="15">
        <v>37.42</v>
      </c>
      <c r="I657" s="10">
        <f t="shared" si="396"/>
        <v>0</v>
      </c>
      <c r="J657" s="5"/>
      <c r="K657" s="5"/>
      <c r="L657" s="5"/>
      <c r="M657" s="5"/>
      <c r="O657" s="11" t="s">
        <v>12</v>
      </c>
      <c r="P657" s="12"/>
      <c r="Q657" s="28"/>
      <c r="R657" s="28"/>
      <c r="S657" s="28"/>
      <c r="T657" s="10"/>
      <c r="U657" s="15">
        <v>37.42</v>
      </c>
      <c r="V657" s="10">
        <f t="shared" si="397"/>
        <v>0</v>
      </c>
      <c r="W657" s="5"/>
      <c r="X657" s="5"/>
      <c r="Y657" s="5"/>
      <c r="Z657" s="5"/>
    </row>
    <row r="658" spans="1:26" x14ac:dyDescent="0.25">
      <c r="B658" s="11" t="s">
        <v>11</v>
      </c>
      <c r="C658" s="12"/>
      <c r="D658" s="28"/>
      <c r="E658" s="28"/>
      <c r="F658" s="28"/>
      <c r="G658" s="10">
        <v>1</v>
      </c>
      <c r="H658" s="15">
        <f>SUM(I639:I657)*0.01</f>
        <v>2.1507940250000002</v>
      </c>
      <c r="I658" s="10">
        <f>SUM(G658*H658)</f>
        <v>2.1507940250000002</v>
      </c>
      <c r="J658" s="5"/>
      <c r="K658" s="5"/>
      <c r="L658" s="5"/>
      <c r="M658" s="5"/>
      <c r="O658" s="11" t="s">
        <v>11</v>
      </c>
      <c r="P658" s="12"/>
      <c r="Q658" s="28"/>
      <c r="R658" s="28"/>
      <c r="S658" s="28"/>
      <c r="T658" s="10">
        <v>1</v>
      </c>
      <c r="U658" s="15">
        <f>SUM(V639:V657)*0.01</f>
        <v>2.000579675</v>
      </c>
      <c r="V658" s="10">
        <f>SUM(T658*U658)</f>
        <v>2.000579675</v>
      </c>
      <c r="W658" s="5"/>
      <c r="X658" s="5"/>
      <c r="Y658" s="5"/>
      <c r="Z658" s="5"/>
    </row>
    <row r="659" spans="1:26" s="2" customFormat="1" x14ac:dyDescent="0.25">
      <c r="B659" s="8" t="s">
        <v>10</v>
      </c>
      <c r="D659" s="27"/>
      <c r="E659" s="27"/>
      <c r="F659" s="27"/>
      <c r="G659" s="6">
        <f>SUM(G653:G656)</f>
        <v>3.722</v>
      </c>
      <c r="H659" s="14"/>
      <c r="I659" s="6">
        <f>SUM(I639:I658)</f>
        <v>217.23019652500003</v>
      </c>
      <c r="J659" s="6">
        <f>SUM(I659)*I637</f>
        <v>217.23019652500003</v>
      </c>
      <c r="K659" s="6">
        <f>SUM(K653:K658)</f>
        <v>1.972</v>
      </c>
      <c r="L659" s="6">
        <f>SUM(L653:L658)</f>
        <v>1.25</v>
      </c>
      <c r="M659" s="6">
        <f>SUM(M653:M658)</f>
        <v>0.5</v>
      </c>
      <c r="O659" s="8" t="s">
        <v>10</v>
      </c>
      <c r="Q659" s="27"/>
      <c r="R659" s="27"/>
      <c r="S659" s="27"/>
      <c r="T659" s="6">
        <f>SUM(T653:T656)</f>
        <v>3.722</v>
      </c>
      <c r="U659" s="14"/>
      <c r="V659" s="6">
        <f>SUM(V639:V658)</f>
        <v>202.05854717500003</v>
      </c>
      <c r="W659" s="6">
        <f>SUM(V659)*V637</f>
        <v>202.05854717500003</v>
      </c>
      <c r="X659" s="6"/>
      <c r="Y659" s="6"/>
      <c r="Z659" s="6"/>
    </row>
    <row r="660" spans="1:26" ht="15.6" x14ac:dyDescent="0.3">
      <c r="A660" s="3" t="s">
        <v>9</v>
      </c>
      <c r="B660" s="86" t="s">
        <v>267</v>
      </c>
      <c r="C660" s="12" t="s">
        <v>598</v>
      </c>
      <c r="D660" s="26">
        <v>1.2330000000000001</v>
      </c>
      <c r="E660" s="26">
        <v>2.2999999999999998</v>
      </c>
      <c r="F660" s="68">
        <v>0.125</v>
      </c>
      <c r="G660" s="5"/>
      <c r="H660" s="13" t="s">
        <v>22</v>
      </c>
      <c r="I660" s="24">
        <v>1</v>
      </c>
      <c r="J660" s="5"/>
      <c r="K660" s="5"/>
      <c r="L660" s="5"/>
      <c r="M660" s="5"/>
      <c r="N660" s="3" t="s">
        <v>9</v>
      </c>
      <c r="O660" s="86" t="s">
        <v>267</v>
      </c>
      <c r="P660" s="12" t="s">
        <v>598</v>
      </c>
      <c r="Q660" s="26">
        <v>1.2330000000000001</v>
      </c>
      <c r="R660" s="26">
        <v>2.2999999999999998</v>
      </c>
      <c r="S660" s="68">
        <v>0.125</v>
      </c>
      <c r="T660" s="5"/>
      <c r="U660" s="13" t="s">
        <v>22</v>
      </c>
      <c r="V660" s="24">
        <v>1</v>
      </c>
      <c r="W660" s="5"/>
      <c r="X660" s="5"/>
      <c r="Y660" s="5"/>
      <c r="Z660" s="5"/>
    </row>
    <row r="661" spans="1:26" s="2" customFormat="1" x14ac:dyDescent="0.25">
      <c r="A661" s="66"/>
      <c r="B661" s="8" t="s">
        <v>3</v>
      </c>
      <c r="C661" s="2" t="s">
        <v>4</v>
      </c>
      <c r="D661" s="27" t="s">
        <v>5</v>
      </c>
      <c r="E661" s="27" t="s">
        <v>5</v>
      </c>
      <c r="F661" s="27" t="s">
        <v>23</v>
      </c>
      <c r="G661" s="6" t="s">
        <v>6</v>
      </c>
      <c r="H661" s="14" t="s">
        <v>7</v>
      </c>
      <c r="I661" s="6" t="s">
        <v>8</v>
      </c>
      <c r="J661" s="6"/>
      <c r="K661" s="6" t="s">
        <v>18</v>
      </c>
      <c r="L661" s="6" t="s">
        <v>19</v>
      </c>
      <c r="M661" s="6" t="s">
        <v>20</v>
      </c>
      <c r="N661" s="66"/>
      <c r="O661" s="8" t="s">
        <v>3</v>
      </c>
      <c r="P661" s="2" t="s">
        <v>4</v>
      </c>
      <c r="Q661" s="27" t="s">
        <v>5</v>
      </c>
      <c r="R661" s="27" t="s">
        <v>5</v>
      </c>
      <c r="S661" s="27" t="s">
        <v>23</v>
      </c>
      <c r="T661" s="6" t="s">
        <v>6</v>
      </c>
      <c r="U661" s="14" t="s">
        <v>7</v>
      </c>
      <c r="V661" s="6" t="s">
        <v>8</v>
      </c>
      <c r="W661" s="6"/>
      <c r="X661" s="6" t="s">
        <v>18</v>
      </c>
      <c r="Y661" s="6" t="s">
        <v>19</v>
      </c>
      <c r="Z661" s="6" t="s">
        <v>20</v>
      </c>
    </row>
    <row r="662" spans="1:26" x14ac:dyDescent="0.25">
      <c r="A662" s="30" t="s">
        <v>24</v>
      </c>
      <c r="B662" s="11" t="s">
        <v>63</v>
      </c>
      <c r="C662" s="12" t="s">
        <v>869</v>
      </c>
      <c r="D662" s="28">
        <v>0.15</v>
      </c>
      <c r="E662" s="28">
        <v>0.05</v>
      </c>
      <c r="F662" s="28">
        <f t="shared" ref="F662:F664" si="398">SUM(D662*E662)</f>
        <v>7.4999999999999997E-3</v>
      </c>
      <c r="G662" s="10">
        <f>SUM(D660+E660+E660+0.4)</f>
        <v>6.2330000000000005</v>
      </c>
      <c r="H662" s="15">
        <v>1248</v>
      </c>
      <c r="I662" s="10">
        <f t="shared" ref="I662:I664" si="399">SUM(F662*G662)*H662</f>
        <v>58.340880000000006</v>
      </c>
      <c r="J662" s="5"/>
      <c r="K662" s="5"/>
      <c r="L662" s="5"/>
      <c r="M662" s="5"/>
      <c r="N662" s="30" t="s">
        <v>24</v>
      </c>
      <c r="O662" s="11" t="s">
        <v>63</v>
      </c>
      <c r="P662" s="12" t="s">
        <v>869</v>
      </c>
      <c r="Q662" s="28">
        <v>0.15</v>
      </c>
      <c r="R662" s="235">
        <v>3.7999999999999999E-2</v>
      </c>
      <c r="S662" s="28">
        <f t="shared" ref="S662" si="400">SUM(Q662*R662)</f>
        <v>5.6999999999999993E-3</v>
      </c>
      <c r="T662" s="10">
        <f>SUM(Q660+R660+R660+0.4)</f>
        <v>6.2330000000000005</v>
      </c>
      <c r="U662" s="236">
        <v>1215</v>
      </c>
      <c r="V662" s="10">
        <f t="shared" ref="V662:V664" si="401">SUM(S662*T662)*U662</f>
        <v>43.166641499999997</v>
      </c>
      <c r="W662" s="5"/>
      <c r="X662" s="5"/>
      <c r="Y662" s="5"/>
      <c r="Z662" s="5"/>
    </row>
    <row r="663" spans="1:26" x14ac:dyDescent="0.25">
      <c r="A663" s="30" t="s">
        <v>24</v>
      </c>
      <c r="B663" s="11" t="s">
        <v>245</v>
      </c>
      <c r="C663" s="12" t="s">
        <v>869</v>
      </c>
      <c r="D663" s="28">
        <v>0.05</v>
      </c>
      <c r="E663" s="28">
        <v>2.5000000000000001E-2</v>
      </c>
      <c r="F663" s="28">
        <f t="shared" si="398"/>
        <v>1.2500000000000002E-3</v>
      </c>
      <c r="G663" s="10">
        <f>SUM(G662)</f>
        <v>6.2330000000000005</v>
      </c>
      <c r="H663" s="15">
        <v>1015</v>
      </c>
      <c r="I663" s="10">
        <f t="shared" si="399"/>
        <v>7.9081187500000025</v>
      </c>
      <c r="J663" s="5"/>
      <c r="K663" s="5"/>
      <c r="L663" s="5"/>
      <c r="M663" s="5"/>
      <c r="N663" s="30" t="s">
        <v>24</v>
      </c>
      <c r="O663" s="11" t="s">
        <v>245</v>
      </c>
      <c r="P663" s="12" t="s">
        <v>869</v>
      </c>
      <c r="Q663" s="28">
        <v>0.05</v>
      </c>
      <c r="R663" s="28">
        <v>2.5000000000000001E-2</v>
      </c>
      <c r="S663" s="28">
        <f t="shared" ref="S663:S664" si="402">SUM(Q663*R663)</f>
        <v>1.2500000000000002E-3</v>
      </c>
      <c r="T663" s="10">
        <f>SUM(T662)</f>
        <v>6.2330000000000005</v>
      </c>
      <c r="U663" s="15">
        <v>1015</v>
      </c>
      <c r="V663" s="10">
        <f t="shared" si="401"/>
        <v>7.9081187500000025</v>
      </c>
      <c r="W663" s="5"/>
      <c r="X663" s="5"/>
      <c r="Y663" s="5"/>
      <c r="Z663" s="5"/>
    </row>
    <row r="664" spans="1:26" x14ac:dyDescent="0.25">
      <c r="A664" s="30" t="s">
        <v>24</v>
      </c>
      <c r="B664" s="11"/>
      <c r="C664" s="12"/>
      <c r="D664" s="28"/>
      <c r="E664" s="28"/>
      <c r="F664" s="28">
        <f t="shared" si="398"/>
        <v>0</v>
      </c>
      <c r="G664" s="10"/>
      <c r="H664" s="15"/>
      <c r="I664" s="10">
        <f t="shared" si="399"/>
        <v>0</v>
      </c>
      <c r="J664" s="5"/>
      <c r="K664" s="5"/>
      <c r="L664" s="5"/>
      <c r="M664" s="5"/>
      <c r="N664" s="30" t="s">
        <v>24</v>
      </c>
      <c r="O664" s="11"/>
      <c r="P664" s="12"/>
      <c r="Q664" s="28"/>
      <c r="R664" s="28"/>
      <c r="S664" s="28">
        <f t="shared" si="402"/>
        <v>0</v>
      </c>
      <c r="T664" s="10"/>
      <c r="U664" s="15"/>
      <c r="V664" s="10">
        <f t="shared" si="401"/>
        <v>0</v>
      </c>
      <c r="W664" s="5"/>
      <c r="X664" s="5"/>
      <c r="Y664" s="5"/>
      <c r="Z664" s="5"/>
    </row>
    <row r="665" spans="1:26" x14ac:dyDescent="0.25">
      <c r="A665" s="95"/>
      <c r="B665" s="11" t="s">
        <v>862</v>
      </c>
      <c r="C665" s="12"/>
      <c r="D665" s="28"/>
      <c r="E665" s="28"/>
      <c r="F665" s="28"/>
      <c r="G665" s="10">
        <v>3</v>
      </c>
      <c r="H665" s="15">
        <v>2.5</v>
      </c>
      <c r="I665" s="10">
        <f t="shared" ref="I665" si="403">SUM(G665*H665)</f>
        <v>7.5</v>
      </c>
      <c r="J665" s="5"/>
      <c r="K665" s="5"/>
      <c r="L665" s="5"/>
      <c r="M665" s="5"/>
      <c r="N665" s="95"/>
      <c r="O665" s="11" t="s">
        <v>862</v>
      </c>
      <c r="P665" s="12"/>
      <c r="Q665" s="28"/>
      <c r="R665" s="28"/>
      <c r="S665" s="28"/>
      <c r="T665" s="10">
        <v>3</v>
      </c>
      <c r="U665" s="15">
        <v>2.5</v>
      </c>
      <c r="V665" s="10">
        <f t="shared" ref="V665" si="404">SUM(T665*U665)</f>
        <v>7.5</v>
      </c>
      <c r="W665" s="5"/>
      <c r="X665" s="5"/>
      <c r="Y665" s="5"/>
      <c r="Z665" s="5"/>
    </row>
    <row r="666" spans="1:26" x14ac:dyDescent="0.25">
      <c r="B666" s="11" t="s">
        <v>27</v>
      </c>
      <c r="C666" s="12"/>
      <c r="D666" s="28"/>
      <c r="E666" s="28"/>
      <c r="F666" s="28"/>
      <c r="G666" s="10">
        <f>SUM(G662)</f>
        <v>6.2330000000000005</v>
      </c>
      <c r="H666" s="15">
        <f>SUM(D662+D662+E662+E662+D663+D663+E663+E663)</f>
        <v>0.54999999999999993</v>
      </c>
      <c r="I666" s="10">
        <f t="shared" ref="I666:I680" si="405">SUM(G666*H666)</f>
        <v>3.42815</v>
      </c>
      <c r="J666" s="5"/>
      <c r="K666" s="5"/>
      <c r="L666" s="5"/>
      <c r="M666" s="5"/>
      <c r="O666" s="11" t="s">
        <v>27</v>
      </c>
      <c r="P666" s="12"/>
      <c r="Q666" s="28"/>
      <c r="R666" s="28"/>
      <c r="S666" s="28"/>
      <c r="T666" s="10">
        <f>SUM(T662)</f>
        <v>6.2330000000000005</v>
      </c>
      <c r="U666" s="15">
        <f>SUM(Q662+Q662+R662+R662+Q663+Q663+R663+R663)</f>
        <v>0.52599999999999991</v>
      </c>
      <c r="V666" s="10">
        <f t="shared" ref="V666:V680" si="406">SUM(T666*U666)</f>
        <v>3.2785579999999999</v>
      </c>
      <c r="W666" s="5"/>
      <c r="X666" s="5"/>
      <c r="Y666" s="5"/>
      <c r="Z666" s="5"/>
    </row>
    <row r="667" spans="1:26" x14ac:dyDescent="0.25">
      <c r="B667" s="11" t="s">
        <v>13</v>
      </c>
      <c r="C667" s="12" t="s">
        <v>14</v>
      </c>
      <c r="D667" s="28" t="s">
        <v>29</v>
      </c>
      <c r="E667" s="28"/>
      <c r="F667" s="28">
        <f>SUM(G662:G664)</f>
        <v>12.466000000000001</v>
      </c>
      <c r="G667" s="34">
        <f>SUM(F667)/20</f>
        <v>0.62330000000000008</v>
      </c>
      <c r="H667" s="23"/>
      <c r="I667" s="10">
        <f t="shared" si="405"/>
        <v>0</v>
      </c>
      <c r="J667" s="5"/>
      <c r="K667" s="5"/>
      <c r="L667" s="5"/>
      <c r="M667" s="5"/>
      <c r="O667" s="11" t="s">
        <v>13</v>
      </c>
      <c r="P667" s="12" t="s">
        <v>14</v>
      </c>
      <c r="Q667" s="28" t="s">
        <v>29</v>
      </c>
      <c r="R667" s="28"/>
      <c r="S667" s="28">
        <f>SUM(T662:T664)</f>
        <v>12.466000000000001</v>
      </c>
      <c r="T667" s="34">
        <f>SUM(S667)/20</f>
        <v>0.62330000000000008</v>
      </c>
      <c r="U667" s="23"/>
      <c r="V667" s="10">
        <f t="shared" si="406"/>
        <v>0</v>
      </c>
      <c r="W667" s="5"/>
      <c r="X667" s="5"/>
      <c r="Y667" s="5"/>
      <c r="Z667" s="5"/>
    </row>
    <row r="668" spans="1:26" x14ac:dyDescent="0.25">
      <c r="B668" s="11" t="s">
        <v>13</v>
      </c>
      <c r="C668" s="12" t="s">
        <v>14</v>
      </c>
      <c r="D668" s="28" t="s">
        <v>60</v>
      </c>
      <c r="E668" s="28"/>
      <c r="F668" s="69">
        <v>2</v>
      </c>
      <c r="G668" s="34">
        <f>SUM(F668)*0.25</f>
        <v>0.5</v>
      </c>
      <c r="H668" s="23"/>
      <c r="I668" s="10">
        <f t="shared" si="405"/>
        <v>0</v>
      </c>
      <c r="J668" s="5"/>
      <c r="K668" s="5"/>
      <c r="L668" s="5"/>
      <c r="M668" s="5"/>
      <c r="O668" s="11" t="s">
        <v>13</v>
      </c>
      <c r="P668" s="12" t="s">
        <v>14</v>
      </c>
      <c r="Q668" s="28" t="s">
        <v>60</v>
      </c>
      <c r="R668" s="28"/>
      <c r="S668" s="69">
        <v>2</v>
      </c>
      <c r="T668" s="34">
        <f>SUM(S668)*0.25</f>
        <v>0.5</v>
      </c>
      <c r="U668" s="23"/>
      <c r="V668" s="10">
        <f t="shared" si="406"/>
        <v>0</v>
      </c>
      <c r="W668" s="5"/>
      <c r="X668" s="5"/>
      <c r="Y668" s="5"/>
      <c r="Z668" s="5"/>
    </row>
    <row r="669" spans="1:26" x14ac:dyDescent="0.25">
      <c r="B669" s="11" t="s">
        <v>13</v>
      </c>
      <c r="C669" s="12" t="s">
        <v>14</v>
      </c>
      <c r="D669" s="28" t="s">
        <v>248</v>
      </c>
      <c r="E669" s="28"/>
      <c r="F669" s="69"/>
      <c r="G669" s="34">
        <v>0.25</v>
      </c>
      <c r="H669" s="23"/>
      <c r="I669" s="10">
        <f t="shared" si="405"/>
        <v>0</v>
      </c>
      <c r="J669" s="5"/>
      <c r="K669" s="5"/>
      <c r="L669" s="5"/>
      <c r="M669" s="5"/>
      <c r="O669" s="11" t="s">
        <v>13</v>
      </c>
      <c r="P669" s="12" t="s">
        <v>14</v>
      </c>
      <c r="Q669" s="28" t="s">
        <v>248</v>
      </c>
      <c r="R669" s="28"/>
      <c r="S669" s="69"/>
      <c r="T669" s="34">
        <v>0.25</v>
      </c>
      <c r="U669" s="23"/>
      <c r="V669" s="10">
        <f t="shared" si="406"/>
        <v>0</v>
      </c>
      <c r="W669" s="5"/>
      <c r="X669" s="5"/>
      <c r="Y669" s="5"/>
      <c r="Z669" s="5"/>
    </row>
    <row r="670" spans="1:26" x14ac:dyDescent="0.25">
      <c r="B670" s="11" t="s">
        <v>13</v>
      </c>
      <c r="C670" s="12" t="s">
        <v>14</v>
      </c>
      <c r="D670" s="28" t="s">
        <v>247</v>
      </c>
      <c r="E670" s="28"/>
      <c r="F670" s="28"/>
      <c r="G670" s="34">
        <f>SUM(G667)</f>
        <v>0.62330000000000008</v>
      </c>
      <c r="H670" s="23"/>
      <c r="I670" s="10">
        <f t="shared" si="405"/>
        <v>0</v>
      </c>
      <c r="J670" s="5"/>
      <c r="K670" s="5"/>
      <c r="L670" s="5"/>
      <c r="M670" s="5"/>
      <c r="O670" s="11" t="s">
        <v>13</v>
      </c>
      <c r="P670" s="12" t="s">
        <v>14</v>
      </c>
      <c r="Q670" s="28" t="s">
        <v>247</v>
      </c>
      <c r="R670" s="28"/>
      <c r="S670" s="28"/>
      <c r="T670" s="34">
        <f>SUM(T667)</f>
        <v>0.62330000000000008</v>
      </c>
      <c r="U670" s="23"/>
      <c r="V670" s="10">
        <f t="shared" si="406"/>
        <v>0</v>
      </c>
      <c r="W670" s="5"/>
      <c r="X670" s="5"/>
      <c r="Y670" s="5"/>
      <c r="Z670" s="5"/>
    </row>
    <row r="671" spans="1:26" x14ac:dyDescent="0.25">
      <c r="B671" s="11" t="s">
        <v>13</v>
      </c>
      <c r="C671" s="12" t="s">
        <v>15</v>
      </c>
      <c r="D671" s="28"/>
      <c r="E671" s="28"/>
      <c r="F671" s="28"/>
      <c r="G671" s="34">
        <v>1</v>
      </c>
      <c r="H671" s="23"/>
      <c r="I671" s="10">
        <f t="shared" si="405"/>
        <v>0</v>
      </c>
      <c r="J671" s="5"/>
      <c r="K671" s="5"/>
      <c r="L671" s="5"/>
      <c r="M671" s="5"/>
      <c r="O671" s="11" t="s">
        <v>13</v>
      </c>
      <c r="P671" s="12" t="s">
        <v>15</v>
      </c>
      <c r="Q671" s="28"/>
      <c r="R671" s="28"/>
      <c r="S671" s="28"/>
      <c r="T671" s="34">
        <v>1</v>
      </c>
      <c r="U671" s="23"/>
      <c r="V671" s="10">
        <f t="shared" si="406"/>
        <v>0</v>
      </c>
      <c r="W671" s="5"/>
      <c r="X671" s="5"/>
      <c r="Y671" s="5"/>
      <c r="Z671" s="5"/>
    </row>
    <row r="672" spans="1:26" x14ac:dyDescent="0.25">
      <c r="B672" s="11" t="s">
        <v>13</v>
      </c>
      <c r="C672" s="12" t="s">
        <v>15</v>
      </c>
      <c r="D672" s="28"/>
      <c r="E672" s="28"/>
      <c r="F672" s="28"/>
      <c r="G672" s="34"/>
      <c r="H672" s="23"/>
      <c r="I672" s="10">
        <f t="shared" si="405"/>
        <v>0</v>
      </c>
      <c r="J672" s="5"/>
      <c r="K672" s="5"/>
      <c r="L672" s="5"/>
      <c r="M672" s="5"/>
      <c r="O672" s="11" t="s">
        <v>13</v>
      </c>
      <c r="P672" s="12" t="s">
        <v>15</v>
      </c>
      <c r="Q672" s="28"/>
      <c r="R672" s="28"/>
      <c r="S672" s="28"/>
      <c r="T672" s="34"/>
      <c r="U672" s="23"/>
      <c r="V672" s="10">
        <f t="shared" si="406"/>
        <v>0</v>
      </c>
      <c r="W672" s="5"/>
      <c r="X672" s="5"/>
      <c r="Y672" s="5"/>
      <c r="Z672" s="5"/>
    </row>
    <row r="673" spans="1:26" x14ac:dyDescent="0.25">
      <c r="B673" s="11" t="s">
        <v>13</v>
      </c>
      <c r="C673" s="12" t="s">
        <v>15</v>
      </c>
      <c r="D673" s="28"/>
      <c r="E673" s="28"/>
      <c r="F673" s="28"/>
      <c r="G673" s="34"/>
      <c r="H673" s="23"/>
      <c r="I673" s="10">
        <f t="shared" si="405"/>
        <v>0</v>
      </c>
      <c r="J673" s="5"/>
      <c r="K673" s="5"/>
      <c r="L673" s="5"/>
      <c r="M673" s="5"/>
      <c r="O673" s="11" t="s">
        <v>13</v>
      </c>
      <c r="P673" s="12" t="s">
        <v>15</v>
      </c>
      <c r="Q673" s="28"/>
      <c r="R673" s="28"/>
      <c r="S673" s="28"/>
      <c r="T673" s="34"/>
      <c r="U673" s="23"/>
      <c r="V673" s="10">
        <f t="shared" si="406"/>
        <v>0</v>
      </c>
      <c r="W673" s="5"/>
      <c r="X673" s="5"/>
      <c r="Y673" s="5"/>
      <c r="Z673" s="5"/>
    </row>
    <row r="674" spans="1:26" x14ac:dyDescent="0.25">
      <c r="B674" s="11" t="s">
        <v>13</v>
      </c>
      <c r="C674" s="12" t="s">
        <v>16</v>
      </c>
      <c r="D674" s="28"/>
      <c r="E674" s="28"/>
      <c r="F674" s="28"/>
      <c r="G674" s="34">
        <v>0.5</v>
      </c>
      <c r="H674" s="23"/>
      <c r="I674" s="10">
        <f t="shared" si="405"/>
        <v>0</v>
      </c>
      <c r="J674" s="5"/>
      <c r="K674" s="5"/>
      <c r="L674" s="5"/>
      <c r="M674" s="5"/>
      <c r="O674" s="11" t="s">
        <v>13</v>
      </c>
      <c r="P674" s="12" t="s">
        <v>16</v>
      </c>
      <c r="Q674" s="28"/>
      <c r="R674" s="28"/>
      <c r="S674" s="28"/>
      <c r="T674" s="34">
        <v>0.5</v>
      </c>
      <c r="U674" s="23"/>
      <c r="V674" s="10">
        <f t="shared" si="406"/>
        <v>0</v>
      </c>
      <c r="W674" s="5"/>
      <c r="X674" s="5"/>
      <c r="Y674" s="5"/>
      <c r="Z674" s="5"/>
    </row>
    <row r="675" spans="1:26" x14ac:dyDescent="0.25">
      <c r="B675" s="11" t="s">
        <v>13</v>
      </c>
      <c r="C675" s="12" t="s">
        <v>16</v>
      </c>
      <c r="D675" s="28"/>
      <c r="E675" s="28"/>
      <c r="F675" s="28"/>
      <c r="G675" s="34"/>
      <c r="H675" s="23"/>
      <c r="I675" s="10">
        <f t="shared" si="405"/>
        <v>0</v>
      </c>
      <c r="J675" s="5"/>
      <c r="K675" s="5"/>
      <c r="L675" s="5"/>
      <c r="M675" s="5"/>
      <c r="O675" s="11" t="s">
        <v>13</v>
      </c>
      <c r="P675" s="12" t="s">
        <v>16</v>
      </c>
      <c r="Q675" s="28"/>
      <c r="R675" s="28"/>
      <c r="S675" s="28"/>
      <c r="T675" s="34"/>
      <c r="U675" s="23"/>
      <c r="V675" s="10">
        <f t="shared" si="406"/>
        <v>0</v>
      </c>
      <c r="W675" s="5"/>
      <c r="X675" s="5"/>
      <c r="Y675" s="5"/>
      <c r="Z675" s="5"/>
    </row>
    <row r="676" spans="1:26" x14ac:dyDescent="0.25">
      <c r="B676" s="11" t="s">
        <v>21</v>
      </c>
      <c r="C676" s="12" t="s">
        <v>14</v>
      </c>
      <c r="D676" s="28"/>
      <c r="E676" s="28"/>
      <c r="F676" s="28"/>
      <c r="G676" s="22">
        <f>SUM(G667:G670)</f>
        <v>1.9965999999999999</v>
      </c>
      <c r="H676" s="15">
        <v>37.42</v>
      </c>
      <c r="I676" s="10">
        <f t="shared" si="405"/>
        <v>74.712772000000001</v>
      </c>
      <c r="J676" s="5"/>
      <c r="K676" s="5">
        <f>SUM(G676)*I660</f>
        <v>1.9965999999999999</v>
      </c>
      <c r="L676" s="5"/>
      <c r="M676" s="5"/>
      <c r="O676" s="11" t="s">
        <v>21</v>
      </c>
      <c r="P676" s="12" t="s">
        <v>14</v>
      </c>
      <c r="Q676" s="28"/>
      <c r="R676" s="28"/>
      <c r="S676" s="28"/>
      <c r="T676" s="22">
        <f>SUM(T667:T670)</f>
        <v>1.9965999999999999</v>
      </c>
      <c r="U676" s="15">
        <v>37.42</v>
      </c>
      <c r="V676" s="10">
        <f t="shared" si="406"/>
        <v>74.712772000000001</v>
      </c>
      <c r="W676" s="5"/>
      <c r="X676" s="5">
        <f>SUM(T676)*V660</f>
        <v>1.9965999999999999</v>
      </c>
      <c r="Y676" s="5"/>
      <c r="Z676" s="5"/>
    </row>
    <row r="677" spans="1:26" x14ac:dyDescent="0.25">
      <c r="B677" s="11" t="s">
        <v>21</v>
      </c>
      <c r="C677" s="12" t="s">
        <v>15</v>
      </c>
      <c r="D677" s="28"/>
      <c r="E677" s="28"/>
      <c r="F677" s="28"/>
      <c r="G677" s="22">
        <f>SUM(G671:G673)</f>
        <v>1</v>
      </c>
      <c r="H677" s="15">
        <v>37.42</v>
      </c>
      <c r="I677" s="10">
        <f t="shared" si="405"/>
        <v>37.42</v>
      </c>
      <c r="J677" s="5"/>
      <c r="K677" s="5"/>
      <c r="L677" s="5">
        <f>SUM(G677)*I660</f>
        <v>1</v>
      </c>
      <c r="M677" s="5"/>
      <c r="O677" s="11" t="s">
        <v>21</v>
      </c>
      <c r="P677" s="12" t="s">
        <v>15</v>
      </c>
      <c r="Q677" s="28"/>
      <c r="R677" s="28"/>
      <c r="S677" s="28"/>
      <c r="T677" s="22">
        <f>SUM(T671:T673)</f>
        <v>1</v>
      </c>
      <c r="U677" s="15">
        <v>37.42</v>
      </c>
      <c r="V677" s="10">
        <f t="shared" si="406"/>
        <v>37.42</v>
      </c>
      <c r="W677" s="5"/>
      <c r="X677" s="5"/>
      <c r="Y677" s="5">
        <f>SUM(T677)*V660</f>
        <v>1</v>
      </c>
      <c r="Z677" s="5"/>
    </row>
    <row r="678" spans="1:26" x14ac:dyDescent="0.25">
      <c r="B678" s="11" t="s">
        <v>21</v>
      </c>
      <c r="C678" s="12" t="s">
        <v>16</v>
      </c>
      <c r="D678" s="28"/>
      <c r="E678" s="28"/>
      <c r="F678" s="28"/>
      <c r="G678" s="22">
        <f>SUM(G674:G675)</f>
        <v>0.5</v>
      </c>
      <c r="H678" s="15">
        <v>37.42</v>
      </c>
      <c r="I678" s="10">
        <f t="shared" si="405"/>
        <v>18.71</v>
      </c>
      <c r="J678" s="5"/>
      <c r="K678" s="5"/>
      <c r="L678" s="5"/>
      <c r="M678" s="5">
        <f>SUM(G678)*I660</f>
        <v>0.5</v>
      </c>
      <c r="O678" s="11" t="s">
        <v>21</v>
      </c>
      <c r="P678" s="12" t="s">
        <v>16</v>
      </c>
      <c r="Q678" s="28"/>
      <c r="R678" s="28"/>
      <c r="S678" s="28"/>
      <c r="T678" s="22">
        <f>SUM(T674:T675)</f>
        <v>0.5</v>
      </c>
      <c r="U678" s="15">
        <v>37.42</v>
      </c>
      <c r="V678" s="10">
        <f t="shared" si="406"/>
        <v>18.71</v>
      </c>
      <c r="W678" s="5"/>
      <c r="X678" s="5"/>
      <c r="Y678" s="5"/>
      <c r="Z678" s="5">
        <f>SUM(T678)*V660</f>
        <v>0.5</v>
      </c>
    </row>
    <row r="679" spans="1:26" x14ac:dyDescent="0.25">
      <c r="B679" s="11" t="s">
        <v>13</v>
      </c>
      <c r="C679" s="12" t="s">
        <v>17</v>
      </c>
      <c r="D679" s="28"/>
      <c r="E679" s="28"/>
      <c r="F679" s="28"/>
      <c r="G679" s="34">
        <v>0.25</v>
      </c>
      <c r="H679" s="15">
        <v>37.42</v>
      </c>
      <c r="I679" s="10">
        <f t="shared" si="405"/>
        <v>9.3550000000000004</v>
      </c>
      <c r="J679" s="5"/>
      <c r="K679" s="5"/>
      <c r="L679" s="5">
        <f>SUM(G679)*I660</f>
        <v>0.25</v>
      </c>
      <c r="M679" s="5"/>
      <c r="O679" s="11" t="s">
        <v>13</v>
      </c>
      <c r="P679" s="12" t="s">
        <v>17</v>
      </c>
      <c r="Q679" s="28"/>
      <c r="R679" s="28"/>
      <c r="S679" s="28"/>
      <c r="T679" s="34">
        <v>0.25</v>
      </c>
      <c r="U679" s="15">
        <v>37.42</v>
      </c>
      <c r="V679" s="10">
        <f t="shared" si="406"/>
        <v>9.3550000000000004</v>
      </c>
      <c r="W679" s="5"/>
      <c r="X679" s="5"/>
      <c r="Y679" s="5">
        <f>SUM(T679)*V660</f>
        <v>0.25</v>
      </c>
      <c r="Z679" s="5"/>
    </row>
    <row r="680" spans="1:26" x14ac:dyDescent="0.25">
      <c r="B680" s="11" t="s">
        <v>12</v>
      </c>
      <c r="C680" s="12"/>
      <c r="D680" s="28"/>
      <c r="E680" s="28"/>
      <c r="F680" s="28"/>
      <c r="G680" s="10"/>
      <c r="H680" s="15">
        <v>37.42</v>
      </c>
      <c r="I680" s="10">
        <f t="shared" si="405"/>
        <v>0</v>
      </c>
      <c r="J680" s="5"/>
      <c r="K680" s="5"/>
      <c r="L680" s="5"/>
      <c r="M680" s="5"/>
      <c r="O680" s="11" t="s">
        <v>12</v>
      </c>
      <c r="P680" s="12"/>
      <c r="Q680" s="28"/>
      <c r="R680" s="28"/>
      <c r="S680" s="28"/>
      <c r="T680" s="10"/>
      <c r="U680" s="15">
        <v>37.42</v>
      </c>
      <c r="V680" s="10">
        <f t="shared" si="406"/>
        <v>0</v>
      </c>
      <c r="W680" s="5"/>
      <c r="X680" s="5"/>
      <c r="Y680" s="5"/>
      <c r="Z680" s="5"/>
    </row>
    <row r="681" spans="1:26" x14ac:dyDescent="0.25">
      <c r="B681" s="11" t="s">
        <v>11</v>
      </c>
      <c r="C681" s="12"/>
      <c r="D681" s="28"/>
      <c r="E681" s="28"/>
      <c r="F681" s="28"/>
      <c r="G681" s="10">
        <v>1</v>
      </c>
      <c r="H681" s="15">
        <f>SUM(I662:I680)*0.01</f>
        <v>2.1737492075000002</v>
      </c>
      <c r="I681" s="10">
        <f>SUM(G681*H681)</f>
        <v>2.1737492075000002</v>
      </c>
      <c r="J681" s="5"/>
      <c r="K681" s="5"/>
      <c r="L681" s="5"/>
      <c r="M681" s="5"/>
      <c r="O681" s="11" t="s">
        <v>11</v>
      </c>
      <c r="P681" s="12"/>
      <c r="Q681" s="28"/>
      <c r="R681" s="28"/>
      <c r="S681" s="28"/>
      <c r="T681" s="10">
        <v>1</v>
      </c>
      <c r="U681" s="15">
        <f>SUM(V662:V680)*0.01</f>
        <v>2.0205109025000003</v>
      </c>
      <c r="V681" s="10">
        <f>SUM(T681*U681)</f>
        <v>2.0205109025000003</v>
      </c>
      <c r="W681" s="5"/>
      <c r="X681" s="5"/>
      <c r="Y681" s="5"/>
      <c r="Z681" s="5"/>
    </row>
    <row r="682" spans="1:26" s="2" customFormat="1" x14ac:dyDescent="0.25">
      <c r="B682" s="8" t="s">
        <v>10</v>
      </c>
      <c r="D682" s="27"/>
      <c r="E682" s="27"/>
      <c r="F682" s="27"/>
      <c r="G682" s="6">
        <f>SUM(G676:G679)</f>
        <v>3.7465999999999999</v>
      </c>
      <c r="H682" s="14"/>
      <c r="I682" s="6">
        <f>SUM(I662:I681)</f>
        <v>219.54866995750001</v>
      </c>
      <c r="J682" s="6">
        <f>SUM(I682)*I660</f>
        <v>219.54866995750001</v>
      </c>
      <c r="K682" s="6">
        <f>SUM(K676:K681)</f>
        <v>1.9965999999999999</v>
      </c>
      <c r="L682" s="6">
        <f>SUM(L676:L681)</f>
        <v>1.25</v>
      </c>
      <c r="M682" s="6">
        <f>SUM(M676:M681)</f>
        <v>0.5</v>
      </c>
      <c r="O682" s="8" t="s">
        <v>10</v>
      </c>
      <c r="Q682" s="27"/>
      <c r="R682" s="27"/>
      <c r="S682" s="27"/>
      <c r="T682" s="6">
        <f>SUM(T676:T679)</f>
        <v>3.7465999999999999</v>
      </c>
      <c r="U682" s="14"/>
      <c r="V682" s="6">
        <f>SUM(V662:V681)</f>
        <v>204.07160115250002</v>
      </c>
      <c r="W682" s="6">
        <f>SUM(V682)*V660</f>
        <v>204.07160115250002</v>
      </c>
      <c r="X682" s="6"/>
      <c r="Y682" s="6"/>
      <c r="Z682" s="6"/>
    </row>
    <row r="683" spans="1:26" ht="15.6" x14ac:dyDescent="0.3">
      <c r="A683" s="3" t="s">
        <v>9</v>
      </c>
      <c r="B683" s="86" t="s">
        <v>267</v>
      </c>
      <c r="C683" s="12" t="s">
        <v>865</v>
      </c>
      <c r="D683" s="26">
        <v>1.01</v>
      </c>
      <c r="E683" s="26">
        <v>2.2999999999999998</v>
      </c>
      <c r="F683" s="68">
        <v>0.125</v>
      </c>
      <c r="G683" s="5"/>
      <c r="H683" s="13" t="s">
        <v>22</v>
      </c>
      <c r="I683" s="24">
        <v>1</v>
      </c>
      <c r="J683" s="5"/>
      <c r="K683" s="5"/>
      <c r="L683" s="5"/>
      <c r="M683" s="5"/>
      <c r="N683" s="3" t="s">
        <v>9</v>
      </c>
      <c r="O683" s="86" t="s">
        <v>267</v>
      </c>
      <c r="P683" s="12" t="s">
        <v>865</v>
      </c>
      <c r="Q683" s="26">
        <v>1.01</v>
      </c>
      <c r="R683" s="26">
        <v>2.2999999999999998</v>
      </c>
      <c r="S683" s="68">
        <v>0.125</v>
      </c>
      <c r="T683" s="5"/>
      <c r="U683" s="13" t="s">
        <v>22</v>
      </c>
      <c r="V683" s="24">
        <v>1</v>
      </c>
      <c r="W683" s="5"/>
      <c r="X683" s="5"/>
      <c r="Y683" s="5"/>
      <c r="Z683" s="5"/>
    </row>
    <row r="684" spans="1:26" s="2" customFormat="1" x14ac:dyDescent="0.25">
      <c r="A684" s="66"/>
      <c r="B684" s="8" t="s">
        <v>3</v>
      </c>
      <c r="C684" s="2" t="s">
        <v>4</v>
      </c>
      <c r="D684" s="27" t="s">
        <v>5</v>
      </c>
      <c r="E684" s="27" t="s">
        <v>5</v>
      </c>
      <c r="F684" s="27" t="s">
        <v>23</v>
      </c>
      <c r="G684" s="6" t="s">
        <v>6</v>
      </c>
      <c r="H684" s="14" t="s">
        <v>7</v>
      </c>
      <c r="I684" s="6" t="s">
        <v>8</v>
      </c>
      <c r="J684" s="6"/>
      <c r="K684" s="6" t="s">
        <v>18</v>
      </c>
      <c r="L684" s="6" t="s">
        <v>19</v>
      </c>
      <c r="M684" s="6" t="s">
        <v>20</v>
      </c>
      <c r="N684" s="66"/>
      <c r="O684" s="8" t="s">
        <v>3</v>
      </c>
      <c r="P684" s="2" t="s">
        <v>4</v>
      </c>
      <c r="Q684" s="27" t="s">
        <v>5</v>
      </c>
      <c r="R684" s="27" t="s">
        <v>5</v>
      </c>
      <c r="S684" s="27" t="s">
        <v>23</v>
      </c>
      <c r="T684" s="6" t="s">
        <v>6</v>
      </c>
      <c r="U684" s="14" t="s">
        <v>7</v>
      </c>
      <c r="V684" s="6" t="s">
        <v>8</v>
      </c>
      <c r="W684" s="6"/>
      <c r="X684" s="6" t="s">
        <v>18</v>
      </c>
      <c r="Y684" s="6" t="s">
        <v>19</v>
      </c>
      <c r="Z684" s="6" t="s">
        <v>20</v>
      </c>
    </row>
    <row r="685" spans="1:26" x14ac:dyDescent="0.25">
      <c r="A685" s="30" t="s">
        <v>24</v>
      </c>
      <c r="B685" s="11" t="s">
        <v>63</v>
      </c>
      <c r="C685" s="12" t="s">
        <v>873</v>
      </c>
      <c r="D685" s="28">
        <v>0.15</v>
      </c>
      <c r="E685" s="28">
        <v>0.05</v>
      </c>
      <c r="F685" s="28">
        <f t="shared" ref="F685:F687" si="407">SUM(D685*E685)</f>
        <v>7.4999999999999997E-3</v>
      </c>
      <c r="G685" s="10">
        <f>SUM(D683+E683+E683+0.4)</f>
        <v>6.01</v>
      </c>
      <c r="H685" s="15">
        <v>1800</v>
      </c>
      <c r="I685" s="10">
        <f t="shared" ref="I685:I687" si="408">SUM(F685*G685)*H685</f>
        <v>81.134999999999991</v>
      </c>
      <c r="J685" s="5"/>
      <c r="K685" s="5"/>
      <c r="L685" s="5"/>
      <c r="M685" s="5"/>
      <c r="N685" s="30" t="s">
        <v>24</v>
      </c>
      <c r="O685" s="11" t="s">
        <v>63</v>
      </c>
      <c r="P685" s="12" t="s">
        <v>873</v>
      </c>
      <c r="Q685" s="28">
        <v>0.15</v>
      </c>
      <c r="R685" s="235">
        <v>3.7999999999999999E-2</v>
      </c>
      <c r="S685" s="28">
        <f t="shared" ref="S685:S687" si="409">SUM(Q685*R685)</f>
        <v>5.6999999999999993E-3</v>
      </c>
      <c r="T685" s="10">
        <f>SUM(Q683+R683+R683+0.4)</f>
        <v>6.01</v>
      </c>
      <c r="U685" s="15">
        <v>1800</v>
      </c>
      <c r="V685" s="10">
        <f t="shared" ref="V685:V687" si="410">SUM(S685*T685)*U685</f>
        <v>61.662599999999991</v>
      </c>
      <c r="W685" s="5"/>
      <c r="X685" s="5"/>
      <c r="Y685" s="5"/>
      <c r="Z685" s="5"/>
    </row>
    <row r="686" spans="1:26" x14ac:dyDescent="0.25">
      <c r="A686" s="30" t="s">
        <v>24</v>
      </c>
      <c r="B686" s="11" t="s">
        <v>245</v>
      </c>
      <c r="C686" s="12" t="s">
        <v>873</v>
      </c>
      <c r="D686" s="28">
        <v>0.05</v>
      </c>
      <c r="E686" s="28">
        <v>2.5000000000000001E-2</v>
      </c>
      <c r="F686" s="28">
        <f t="shared" si="407"/>
        <v>1.2500000000000002E-3</v>
      </c>
      <c r="G686" s="10">
        <f>SUM(G685)</f>
        <v>6.01</v>
      </c>
      <c r="H686" s="15">
        <v>1800</v>
      </c>
      <c r="I686" s="10">
        <f t="shared" si="408"/>
        <v>13.522500000000001</v>
      </c>
      <c r="J686" s="5"/>
      <c r="K686" s="5"/>
      <c r="L686" s="5"/>
      <c r="M686" s="5"/>
      <c r="N686" s="30" t="s">
        <v>24</v>
      </c>
      <c r="O686" s="11" t="s">
        <v>245</v>
      </c>
      <c r="P686" s="12" t="s">
        <v>873</v>
      </c>
      <c r="Q686" s="28">
        <v>0.05</v>
      </c>
      <c r="R686" s="28">
        <v>2.5000000000000001E-2</v>
      </c>
      <c r="S686" s="28">
        <f t="shared" si="409"/>
        <v>1.2500000000000002E-3</v>
      </c>
      <c r="T686" s="10">
        <f>SUM(T685)</f>
        <v>6.01</v>
      </c>
      <c r="U686" s="15">
        <v>1800</v>
      </c>
      <c r="V686" s="10">
        <f t="shared" si="410"/>
        <v>13.522500000000001</v>
      </c>
      <c r="W686" s="5"/>
      <c r="X686" s="5"/>
      <c r="Y686" s="5"/>
      <c r="Z686" s="5"/>
    </row>
    <row r="687" spans="1:26" x14ac:dyDescent="0.25">
      <c r="A687" s="30" t="s">
        <v>24</v>
      </c>
      <c r="B687" s="11"/>
      <c r="C687" s="12"/>
      <c r="D687" s="28"/>
      <c r="E687" s="28"/>
      <c r="F687" s="28">
        <f t="shared" si="407"/>
        <v>0</v>
      </c>
      <c r="G687" s="10"/>
      <c r="H687" s="15"/>
      <c r="I687" s="10">
        <f t="shared" si="408"/>
        <v>0</v>
      </c>
      <c r="J687" s="5"/>
      <c r="K687" s="5"/>
      <c r="L687" s="5"/>
      <c r="M687" s="5"/>
      <c r="N687" s="30" t="s">
        <v>24</v>
      </c>
      <c r="O687" s="11"/>
      <c r="P687" s="12"/>
      <c r="Q687" s="28"/>
      <c r="R687" s="28"/>
      <c r="S687" s="28">
        <f t="shared" si="409"/>
        <v>0</v>
      </c>
      <c r="T687" s="10"/>
      <c r="U687" s="15"/>
      <c r="V687" s="10">
        <f t="shared" si="410"/>
        <v>0</v>
      </c>
      <c r="W687" s="5"/>
      <c r="X687" s="5"/>
      <c r="Y687" s="5"/>
      <c r="Z687" s="5"/>
    </row>
    <row r="688" spans="1:26" x14ac:dyDescent="0.25">
      <c r="A688" s="95"/>
      <c r="B688" s="11" t="s">
        <v>862</v>
      </c>
      <c r="C688" s="12"/>
      <c r="D688" s="28"/>
      <c r="E688" s="28"/>
      <c r="F688" s="28"/>
      <c r="G688" s="10">
        <v>6</v>
      </c>
      <c r="H688" s="15">
        <v>2.5</v>
      </c>
      <c r="I688" s="10">
        <f t="shared" ref="I688" si="411">SUM(G688*H688)</f>
        <v>15</v>
      </c>
      <c r="J688" s="5"/>
      <c r="K688" s="5"/>
      <c r="L688" s="5"/>
      <c r="M688" s="5"/>
      <c r="N688" s="95"/>
      <c r="O688" s="11" t="s">
        <v>862</v>
      </c>
      <c r="P688" s="12"/>
      <c r="Q688" s="28"/>
      <c r="R688" s="28"/>
      <c r="S688" s="28"/>
      <c r="T688" s="10">
        <v>6</v>
      </c>
      <c r="U688" s="15">
        <v>2.5</v>
      </c>
      <c r="V688" s="10">
        <f t="shared" ref="V688" si="412">SUM(T688*U688)</f>
        <v>15</v>
      </c>
      <c r="W688" s="5"/>
      <c r="X688" s="5"/>
      <c r="Y688" s="5"/>
      <c r="Z688" s="5"/>
    </row>
    <row r="689" spans="2:26" x14ac:dyDescent="0.25">
      <c r="B689" s="11" t="s">
        <v>27</v>
      </c>
      <c r="C689" s="12"/>
      <c r="D689" s="28"/>
      <c r="E689" s="28"/>
      <c r="F689" s="28"/>
      <c r="G689" s="10">
        <f>SUM(G685)</f>
        <v>6.01</v>
      </c>
      <c r="H689" s="15">
        <f>SUM(D685+D685+E685+E685+D686+D686+E686+E686)</f>
        <v>0.54999999999999993</v>
      </c>
      <c r="I689" s="10">
        <f t="shared" ref="I689:I703" si="413">SUM(G689*H689)</f>
        <v>3.3054999999999994</v>
      </c>
      <c r="J689" s="5"/>
      <c r="K689" s="5"/>
      <c r="L689" s="5"/>
      <c r="M689" s="5"/>
      <c r="O689" s="11" t="s">
        <v>27</v>
      </c>
      <c r="P689" s="12"/>
      <c r="Q689" s="28"/>
      <c r="R689" s="28"/>
      <c r="S689" s="28"/>
      <c r="T689" s="10">
        <f>SUM(T685)</f>
        <v>6.01</v>
      </c>
      <c r="U689" s="15">
        <f>SUM(Q685+Q685+R685+R685+Q686+Q686+R686+R686)</f>
        <v>0.52599999999999991</v>
      </c>
      <c r="V689" s="10">
        <f t="shared" ref="V689:V703" si="414">SUM(T689*U689)</f>
        <v>3.1612599999999995</v>
      </c>
      <c r="W689" s="5"/>
      <c r="X689" s="5"/>
      <c r="Y689" s="5"/>
      <c r="Z689" s="5"/>
    </row>
    <row r="690" spans="2:26" x14ac:dyDescent="0.25">
      <c r="B690" s="11" t="s">
        <v>13</v>
      </c>
      <c r="C690" s="12" t="s">
        <v>14</v>
      </c>
      <c r="D690" s="28" t="s">
        <v>29</v>
      </c>
      <c r="E690" s="28"/>
      <c r="F690" s="28">
        <f>SUM(G685:G687)</f>
        <v>12.02</v>
      </c>
      <c r="G690" s="34">
        <f>SUM(F690)/20</f>
        <v>0.60099999999999998</v>
      </c>
      <c r="H690" s="23"/>
      <c r="I690" s="10">
        <f t="shared" si="413"/>
        <v>0</v>
      </c>
      <c r="J690" s="5"/>
      <c r="K690" s="5"/>
      <c r="L690" s="5"/>
      <c r="M690" s="5"/>
      <c r="O690" s="11" t="s">
        <v>13</v>
      </c>
      <c r="P690" s="12" t="s">
        <v>14</v>
      </c>
      <c r="Q690" s="28" t="s">
        <v>29</v>
      </c>
      <c r="R690" s="28"/>
      <c r="S690" s="28">
        <f>SUM(T685:T687)</f>
        <v>12.02</v>
      </c>
      <c r="T690" s="34">
        <f>SUM(S690)/20</f>
        <v>0.60099999999999998</v>
      </c>
      <c r="U690" s="23"/>
      <c r="V690" s="10">
        <f t="shared" si="414"/>
        <v>0</v>
      </c>
      <c r="W690" s="5"/>
      <c r="X690" s="5"/>
      <c r="Y690" s="5"/>
      <c r="Z690" s="5"/>
    </row>
    <row r="691" spans="2:26" x14ac:dyDescent="0.25">
      <c r="B691" s="11" t="s">
        <v>13</v>
      </c>
      <c r="C691" s="12" t="s">
        <v>14</v>
      </c>
      <c r="D691" s="28" t="s">
        <v>60</v>
      </c>
      <c r="E691" s="28"/>
      <c r="F691" s="69">
        <v>2</v>
      </c>
      <c r="G691" s="34">
        <f>SUM(F691)*0.25</f>
        <v>0.5</v>
      </c>
      <c r="H691" s="23"/>
      <c r="I691" s="10">
        <f t="shared" si="413"/>
        <v>0</v>
      </c>
      <c r="J691" s="5"/>
      <c r="K691" s="5"/>
      <c r="L691" s="5"/>
      <c r="M691" s="5"/>
      <c r="O691" s="11" t="s">
        <v>13</v>
      </c>
      <c r="P691" s="12" t="s">
        <v>14</v>
      </c>
      <c r="Q691" s="28" t="s">
        <v>60</v>
      </c>
      <c r="R691" s="28"/>
      <c r="S691" s="69">
        <v>2</v>
      </c>
      <c r="T691" s="34">
        <f>SUM(S691)*0.25</f>
        <v>0.5</v>
      </c>
      <c r="U691" s="23"/>
      <c r="V691" s="10">
        <f t="shared" si="414"/>
        <v>0</v>
      </c>
      <c r="W691" s="5"/>
      <c r="X691" s="5"/>
      <c r="Y691" s="5"/>
      <c r="Z691" s="5"/>
    </row>
    <row r="692" spans="2:26" x14ac:dyDescent="0.25">
      <c r="B692" s="11" t="s">
        <v>13</v>
      </c>
      <c r="C692" s="12" t="s">
        <v>14</v>
      </c>
      <c r="D692" s="28" t="s">
        <v>248</v>
      </c>
      <c r="E692" s="28"/>
      <c r="F692" s="69"/>
      <c r="G692" s="34">
        <v>0.5</v>
      </c>
      <c r="H692" s="23"/>
      <c r="I692" s="10">
        <f t="shared" si="413"/>
        <v>0</v>
      </c>
      <c r="J692" s="5"/>
      <c r="K692" s="5"/>
      <c r="L692" s="5"/>
      <c r="M692" s="5"/>
      <c r="O692" s="11" t="s">
        <v>13</v>
      </c>
      <c r="P692" s="12" t="s">
        <v>14</v>
      </c>
      <c r="Q692" s="28" t="s">
        <v>248</v>
      </c>
      <c r="R692" s="28"/>
      <c r="S692" s="69"/>
      <c r="T692" s="34">
        <v>0.5</v>
      </c>
      <c r="U692" s="23"/>
      <c r="V692" s="10">
        <f t="shared" si="414"/>
        <v>0</v>
      </c>
      <c r="W692" s="5"/>
      <c r="X692" s="5"/>
      <c r="Y692" s="5"/>
      <c r="Z692" s="5"/>
    </row>
    <row r="693" spans="2:26" x14ac:dyDescent="0.25">
      <c r="B693" s="11" t="s">
        <v>13</v>
      </c>
      <c r="C693" s="12" t="s">
        <v>14</v>
      </c>
      <c r="D693" s="28" t="s">
        <v>247</v>
      </c>
      <c r="E693" s="28"/>
      <c r="F693" s="28"/>
      <c r="G693" s="34">
        <f>SUM(G690)</f>
        <v>0.60099999999999998</v>
      </c>
      <c r="H693" s="23"/>
      <c r="I693" s="10">
        <f t="shared" si="413"/>
        <v>0</v>
      </c>
      <c r="J693" s="5"/>
      <c r="K693" s="5"/>
      <c r="L693" s="5"/>
      <c r="M693" s="5"/>
      <c r="O693" s="11" t="s">
        <v>13</v>
      </c>
      <c r="P693" s="12" t="s">
        <v>14</v>
      </c>
      <c r="Q693" s="28" t="s">
        <v>247</v>
      </c>
      <c r="R693" s="28"/>
      <c r="S693" s="28"/>
      <c r="T693" s="34">
        <f>SUM(T690)</f>
        <v>0.60099999999999998</v>
      </c>
      <c r="U693" s="23"/>
      <c r="V693" s="10">
        <f t="shared" si="414"/>
        <v>0</v>
      </c>
      <c r="W693" s="5"/>
      <c r="X693" s="5"/>
      <c r="Y693" s="5"/>
      <c r="Z693" s="5"/>
    </row>
    <row r="694" spans="2:26" x14ac:dyDescent="0.25">
      <c r="B694" s="11" t="s">
        <v>13</v>
      </c>
      <c r="C694" s="12" t="s">
        <v>15</v>
      </c>
      <c r="D694" s="28"/>
      <c r="E694" s="28"/>
      <c r="F694" s="28"/>
      <c r="G694" s="34">
        <v>1</v>
      </c>
      <c r="H694" s="23"/>
      <c r="I694" s="10">
        <f t="shared" si="413"/>
        <v>0</v>
      </c>
      <c r="J694" s="5"/>
      <c r="K694" s="5"/>
      <c r="L694" s="5"/>
      <c r="M694" s="5"/>
      <c r="O694" s="11" t="s">
        <v>13</v>
      </c>
      <c r="P694" s="12" t="s">
        <v>15</v>
      </c>
      <c r="Q694" s="28"/>
      <c r="R694" s="28"/>
      <c r="S694" s="28"/>
      <c r="T694" s="34">
        <v>1</v>
      </c>
      <c r="U694" s="23"/>
      <c r="V694" s="10">
        <f t="shared" si="414"/>
        <v>0</v>
      </c>
      <c r="W694" s="5"/>
      <c r="X694" s="5"/>
      <c r="Y694" s="5"/>
      <c r="Z694" s="5"/>
    </row>
    <row r="695" spans="2:26" x14ac:dyDescent="0.25">
      <c r="B695" s="11" t="s">
        <v>13</v>
      </c>
      <c r="C695" s="12" t="s">
        <v>15</v>
      </c>
      <c r="D695" s="28"/>
      <c r="E695" s="28"/>
      <c r="F695" s="28"/>
      <c r="G695" s="34"/>
      <c r="H695" s="23"/>
      <c r="I695" s="10">
        <f t="shared" si="413"/>
        <v>0</v>
      </c>
      <c r="J695" s="5"/>
      <c r="K695" s="5"/>
      <c r="L695" s="5"/>
      <c r="M695" s="5"/>
      <c r="O695" s="11" t="s">
        <v>13</v>
      </c>
      <c r="P695" s="12" t="s">
        <v>15</v>
      </c>
      <c r="Q695" s="28"/>
      <c r="R695" s="28"/>
      <c r="S695" s="28"/>
      <c r="T695" s="34"/>
      <c r="U695" s="23"/>
      <c r="V695" s="10">
        <f t="shared" si="414"/>
        <v>0</v>
      </c>
      <c r="W695" s="5"/>
      <c r="X695" s="5"/>
      <c r="Y695" s="5"/>
      <c r="Z695" s="5"/>
    </row>
    <row r="696" spans="2:26" x14ac:dyDescent="0.25">
      <c r="B696" s="11" t="s">
        <v>13</v>
      </c>
      <c r="C696" s="12" t="s">
        <v>15</v>
      </c>
      <c r="D696" s="28"/>
      <c r="E696" s="28"/>
      <c r="F696" s="28"/>
      <c r="G696" s="34"/>
      <c r="H696" s="23"/>
      <c r="I696" s="10">
        <f t="shared" si="413"/>
        <v>0</v>
      </c>
      <c r="J696" s="5"/>
      <c r="K696" s="5"/>
      <c r="L696" s="5"/>
      <c r="M696" s="5"/>
      <c r="O696" s="11" t="s">
        <v>13</v>
      </c>
      <c r="P696" s="12" t="s">
        <v>15</v>
      </c>
      <c r="Q696" s="28"/>
      <c r="R696" s="28"/>
      <c r="S696" s="28"/>
      <c r="T696" s="34"/>
      <c r="U696" s="23"/>
      <c r="V696" s="10">
        <f t="shared" si="414"/>
        <v>0</v>
      </c>
      <c r="W696" s="5"/>
      <c r="X696" s="5"/>
      <c r="Y696" s="5"/>
      <c r="Z696" s="5"/>
    </row>
    <row r="697" spans="2:26" x14ac:dyDescent="0.25">
      <c r="B697" s="11" t="s">
        <v>13</v>
      </c>
      <c r="C697" s="12" t="s">
        <v>16</v>
      </c>
      <c r="D697" s="28"/>
      <c r="E697" s="28"/>
      <c r="F697" s="28"/>
      <c r="G697" s="34">
        <v>0.5</v>
      </c>
      <c r="H697" s="23"/>
      <c r="I697" s="10">
        <f t="shared" si="413"/>
        <v>0</v>
      </c>
      <c r="J697" s="5"/>
      <c r="K697" s="5"/>
      <c r="L697" s="5"/>
      <c r="M697" s="5"/>
      <c r="O697" s="11" t="s">
        <v>13</v>
      </c>
      <c r="P697" s="12" t="s">
        <v>16</v>
      </c>
      <c r="Q697" s="28"/>
      <c r="R697" s="28"/>
      <c r="S697" s="28"/>
      <c r="T697" s="34">
        <v>0.5</v>
      </c>
      <c r="U697" s="23"/>
      <c r="V697" s="10">
        <f t="shared" si="414"/>
        <v>0</v>
      </c>
      <c r="W697" s="5"/>
      <c r="X697" s="5"/>
      <c r="Y697" s="5"/>
      <c r="Z697" s="5"/>
    </row>
    <row r="698" spans="2:26" x14ac:dyDescent="0.25">
      <c r="B698" s="11" t="s">
        <v>13</v>
      </c>
      <c r="C698" s="12" t="s">
        <v>16</v>
      </c>
      <c r="D698" s="28"/>
      <c r="E698" s="28"/>
      <c r="F698" s="28"/>
      <c r="G698" s="34"/>
      <c r="H698" s="23"/>
      <c r="I698" s="10">
        <f t="shared" si="413"/>
        <v>0</v>
      </c>
      <c r="J698" s="5"/>
      <c r="K698" s="5"/>
      <c r="L698" s="5"/>
      <c r="M698" s="5"/>
      <c r="O698" s="11" t="s">
        <v>13</v>
      </c>
      <c r="P698" s="12" t="s">
        <v>16</v>
      </c>
      <c r="Q698" s="28"/>
      <c r="R698" s="28"/>
      <c r="S698" s="28"/>
      <c r="T698" s="34"/>
      <c r="U698" s="23"/>
      <c r="V698" s="10">
        <f t="shared" si="414"/>
        <v>0</v>
      </c>
      <c r="W698" s="5"/>
      <c r="X698" s="5"/>
      <c r="Y698" s="5"/>
      <c r="Z698" s="5"/>
    </row>
    <row r="699" spans="2:26" x14ac:dyDescent="0.25">
      <c r="B699" s="11" t="s">
        <v>21</v>
      </c>
      <c r="C699" s="12" t="s">
        <v>14</v>
      </c>
      <c r="D699" s="28"/>
      <c r="E699" s="28"/>
      <c r="F699" s="28"/>
      <c r="G699" s="22">
        <f>SUM(G690:G693)</f>
        <v>2.202</v>
      </c>
      <c r="H699" s="15">
        <v>37.42</v>
      </c>
      <c r="I699" s="10">
        <f t="shared" si="413"/>
        <v>82.398840000000007</v>
      </c>
      <c r="J699" s="5"/>
      <c r="K699" s="5">
        <f>SUM(G699)*I683</f>
        <v>2.202</v>
      </c>
      <c r="L699" s="5"/>
      <c r="M699" s="5"/>
      <c r="O699" s="11" t="s">
        <v>21</v>
      </c>
      <c r="P699" s="12" t="s">
        <v>14</v>
      </c>
      <c r="Q699" s="28"/>
      <c r="R699" s="28"/>
      <c r="S699" s="28"/>
      <c r="T699" s="22">
        <f>SUM(T690:T693)</f>
        <v>2.202</v>
      </c>
      <c r="U699" s="15">
        <v>37.42</v>
      </c>
      <c r="V699" s="10">
        <f t="shared" si="414"/>
        <v>82.398840000000007</v>
      </c>
      <c r="W699" s="5"/>
      <c r="X699" s="5">
        <f>SUM(T699)*V683</f>
        <v>2.202</v>
      </c>
      <c r="Y699" s="5"/>
      <c r="Z699" s="5"/>
    </row>
    <row r="700" spans="2:26" x14ac:dyDescent="0.25">
      <c r="B700" s="11" t="s">
        <v>21</v>
      </c>
      <c r="C700" s="12" t="s">
        <v>15</v>
      </c>
      <c r="D700" s="28"/>
      <c r="E700" s="28"/>
      <c r="F700" s="28"/>
      <c r="G700" s="22">
        <f>SUM(G694:G696)</f>
        <v>1</v>
      </c>
      <c r="H700" s="15">
        <v>37.42</v>
      </c>
      <c r="I700" s="10">
        <f t="shared" si="413"/>
        <v>37.42</v>
      </c>
      <c r="J700" s="5"/>
      <c r="K700" s="5"/>
      <c r="L700" s="5">
        <f>SUM(G700)*I683</f>
        <v>1</v>
      </c>
      <c r="M700" s="5"/>
      <c r="O700" s="11" t="s">
        <v>21</v>
      </c>
      <c r="P700" s="12" t="s">
        <v>15</v>
      </c>
      <c r="Q700" s="28"/>
      <c r="R700" s="28"/>
      <c r="S700" s="28"/>
      <c r="T700" s="22">
        <f>SUM(T694:T696)</f>
        <v>1</v>
      </c>
      <c r="U700" s="15">
        <v>37.42</v>
      </c>
      <c r="V700" s="10">
        <f t="shared" si="414"/>
        <v>37.42</v>
      </c>
      <c r="W700" s="5"/>
      <c r="X700" s="5"/>
      <c r="Y700" s="5">
        <f>SUM(T700)*V683</f>
        <v>1</v>
      </c>
      <c r="Z700" s="5"/>
    </row>
    <row r="701" spans="2:26" x14ac:dyDescent="0.25">
      <c r="B701" s="11" t="s">
        <v>21</v>
      </c>
      <c r="C701" s="12" t="s">
        <v>16</v>
      </c>
      <c r="D701" s="28"/>
      <c r="E701" s="28"/>
      <c r="F701" s="28"/>
      <c r="G701" s="22">
        <f>SUM(G697:G698)</f>
        <v>0.5</v>
      </c>
      <c r="H701" s="15">
        <v>37.42</v>
      </c>
      <c r="I701" s="10">
        <f t="shared" si="413"/>
        <v>18.71</v>
      </c>
      <c r="J701" s="5"/>
      <c r="K701" s="5"/>
      <c r="L701" s="5"/>
      <c r="M701" s="5">
        <f>SUM(G701)*I683</f>
        <v>0.5</v>
      </c>
      <c r="O701" s="11" t="s">
        <v>21</v>
      </c>
      <c r="P701" s="12" t="s">
        <v>16</v>
      </c>
      <c r="Q701" s="28"/>
      <c r="R701" s="28"/>
      <c r="S701" s="28"/>
      <c r="T701" s="22">
        <f>SUM(T697:T698)</f>
        <v>0.5</v>
      </c>
      <c r="U701" s="15">
        <v>37.42</v>
      </c>
      <c r="V701" s="10">
        <f t="shared" si="414"/>
        <v>18.71</v>
      </c>
      <c r="W701" s="5"/>
      <c r="X701" s="5"/>
      <c r="Y701" s="5"/>
      <c r="Z701" s="5">
        <f>SUM(T701)*V683</f>
        <v>0.5</v>
      </c>
    </row>
    <row r="702" spans="2:26" x14ac:dyDescent="0.25">
      <c r="B702" s="11" t="s">
        <v>13</v>
      </c>
      <c r="C702" s="12" t="s">
        <v>17</v>
      </c>
      <c r="D702" s="28"/>
      <c r="E702" s="28"/>
      <c r="F702" s="28"/>
      <c r="G702" s="34">
        <v>0.25</v>
      </c>
      <c r="H702" s="15">
        <v>37.42</v>
      </c>
      <c r="I702" s="10">
        <f t="shared" si="413"/>
        <v>9.3550000000000004</v>
      </c>
      <c r="J702" s="5"/>
      <c r="K702" s="5"/>
      <c r="L702" s="5">
        <f>SUM(G702)*I683</f>
        <v>0.25</v>
      </c>
      <c r="M702" s="5"/>
      <c r="O702" s="11" t="s">
        <v>13</v>
      </c>
      <c r="P702" s="12" t="s">
        <v>17</v>
      </c>
      <c r="Q702" s="28"/>
      <c r="R702" s="28"/>
      <c r="S702" s="28"/>
      <c r="T702" s="34">
        <v>0.25</v>
      </c>
      <c r="U702" s="15">
        <v>37.42</v>
      </c>
      <c r="V702" s="10">
        <f t="shared" si="414"/>
        <v>9.3550000000000004</v>
      </c>
      <c r="W702" s="5"/>
      <c r="X702" s="5"/>
      <c r="Y702" s="5">
        <f>SUM(T702)*V683</f>
        <v>0.25</v>
      </c>
      <c r="Z702" s="5"/>
    </row>
    <row r="703" spans="2:26" x14ac:dyDescent="0.25">
      <c r="B703" s="11" t="s">
        <v>12</v>
      </c>
      <c r="C703" s="12"/>
      <c r="D703" s="28"/>
      <c r="E703" s="28"/>
      <c r="F703" s="28"/>
      <c r="G703" s="10"/>
      <c r="H703" s="15">
        <v>37.42</v>
      </c>
      <c r="I703" s="10">
        <f t="shared" si="413"/>
        <v>0</v>
      </c>
      <c r="J703" s="5"/>
      <c r="K703" s="5"/>
      <c r="L703" s="5"/>
      <c r="M703" s="5"/>
      <c r="O703" s="11" t="s">
        <v>12</v>
      </c>
      <c r="P703" s="12"/>
      <c r="Q703" s="28"/>
      <c r="R703" s="28"/>
      <c r="S703" s="28"/>
      <c r="T703" s="10"/>
      <c r="U703" s="15">
        <v>37.42</v>
      </c>
      <c r="V703" s="10">
        <f t="shared" si="414"/>
        <v>0</v>
      </c>
      <c r="W703" s="5"/>
      <c r="X703" s="5"/>
      <c r="Y703" s="5"/>
      <c r="Z703" s="5"/>
    </row>
    <row r="704" spans="2:26" x14ac:dyDescent="0.25">
      <c r="B704" s="11" t="s">
        <v>11</v>
      </c>
      <c r="C704" s="12"/>
      <c r="D704" s="28"/>
      <c r="E704" s="28"/>
      <c r="F704" s="28"/>
      <c r="G704" s="10">
        <v>1</v>
      </c>
      <c r="H704" s="15">
        <f>SUM(I685:I703)*0.01</f>
        <v>2.6084684</v>
      </c>
      <c r="I704" s="10">
        <f>SUM(G704*H704)</f>
        <v>2.6084684</v>
      </c>
      <c r="J704" s="5"/>
      <c r="K704" s="5"/>
      <c r="L704" s="5"/>
      <c r="M704" s="5"/>
      <c r="O704" s="11" t="s">
        <v>11</v>
      </c>
      <c r="P704" s="12"/>
      <c r="Q704" s="28"/>
      <c r="R704" s="28"/>
      <c r="S704" s="28"/>
      <c r="T704" s="10">
        <v>1</v>
      </c>
      <c r="U704" s="15">
        <f>SUM(V685:V703)*0.01</f>
        <v>2.4123020000000004</v>
      </c>
      <c r="V704" s="10">
        <f>SUM(T704*U704)</f>
        <v>2.4123020000000004</v>
      </c>
      <c r="W704" s="5"/>
      <c r="X704" s="5"/>
      <c r="Y704" s="5"/>
      <c r="Z704" s="5"/>
    </row>
    <row r="705" spans="1:26" s="2" customFormat="1" x14ac:dyDescent="0.25">
      <c r="B705" s="8" t="s">
        <v>10</v>
      </c>
      <c r="D705" s="27"/>
      <c r="E705" s="27"/>
      <c r="F705" s="27"/>
      <c r="G705" s="6">
        <f>SUM(G699:G702)</f>
        <v>3.952</v>
      </c>
      <c r="H705" s="14"/>
      <c r="I705" s="6">
        <f>SUM(I685:I704)</f>
        <v>263.45530839999998</v>
      </c>
      <c r="J705" s="6">
        <f>SUM(I705)*I683</f>
        <v>263.45530839999998</v>
      </c>
      <c r="K705" s="6">
        <f>SUM(K699:K704)</f>
        <v>2.202</v>
      </c>
      <c r="L705" s="6">
        <f>SUM(L699:L704)</f>
        <v>1.25</v>
      </c>
      <c r="M705" s="6">
        <f>SUM(M699:M704)</f>
        <v>0.5</v>
      </c>
      <c r="O705" s="8" t="s">
        <v>10</v>
      </c>
      <c r="Q705" s="27"/>
      <c r="R705" s="27"/>
      <c r="S705" s="27"/>
      <c r="T705" s="6">
        <f>SUM(T699:T702)</f>
        <v>3.952</v>
      </c>
      <c r="U705" s="14"/>
      <c r="V705" s="6">
        <f>SUM(V685:V704)</f>
        <v>243.64250200000004</v>
      </c>
      <c r="W705" s="6">
        <f>SUM(V705)*V683</f>
        <v>243.64250200000004</v>
      </c>
      <c r="X705" s="6"/>
      <c r="Y705" s="6"/>
      <c r="Z705" s="6"/>
    </row>
    <row r="706" spans="1:26" ht="15.6" x14ac:dyDescent="0.3">
      <c r="A706" s="3" t="s">
        <v>9</v>
      </c>
      <c r="B706" s="86" t="s">
        <v>267</v>
      </c>
      <c r="C706" s="12" t="s">
        <v>865</v>
      </c>
      <c r="D706" s="26">
        <v>1.06</v>
      </c>
      <c r="E706" s="26">
        <v>2.2999999999999998</v>
      </c>
      <c r="F706" s="68">
        <v>0.125</v>
      </c>
      <c r="G706" s="5"/>
      <c r="H706" s="13" t="s">
        <v>22</v>
      </c>
      <c r="I706" s="24">
        <v>4</v>
      </c>
      <c r="J706" s="5"/>
      <c r="K706" s="5"/>
      <c r="L706" s="5"/>
      <c r="M706" s="5"/>
      <c r="N706" s="3" t="s">
        <v>9</v>
      </c>
      <c r="O706" s="86" t="s">
        <v>267</v>
      </c>
      <c r="P706" s="12" t="s">
        <v>865</v>
      </c>
      <c r="Q706" s="26">
        <v>1.06</v>
      </c>
      <c r="R706" s="26">
        <v>2.2999999999999998</v>
      </c>
      <c r="S706" s="68">
        <v>0.125</v>
      </c>
      <c r="T706" s="5"/>
      <c r="U706" s="13" t="s">
        <v>22</v>
      </c>
      <c r="V706" s="24">
        <v>4</v>
      </c>
      <c r="W706" s="5"/>
      <c r="X706" s="5"/>
      <c r="Y706" s="5"/>
      <c r="Z706" s="5"/>
    </row>
    <row r="707" spans="1:26" s="2" customFormat="1" x14ac:dyDescent="0.25">
      <c r="A707" s="66"/>
      <c r="B707" s="8" t="s">
        <v>3</v>
      </c>
      <c r="C707" s="2" t="s">
        <v>4</v>
      </c>
      <c r="D707" s="27" t="s">
        <v>5</v>
      </c>
      <c r="E707" s="27" t="s">
        <v>5</v>
      </c>
      <c r="F707" s="27" t="s">
        <v>23</v>
      </c>
      <c r="G707" s="6" t="s">
        <v>6</v>
      </c>
      <c r="H707" s="14" t="s">
        <v>7</v>
      </c>
      <c r="I707" s="6" t="s">
        <v>8</v>
      </c>
      <c r="J707" s="6"/>
      <c r="K707" s="6" t="s">
        <v>18</v>
      </c>
      <c r="L707" s="6" t="s">
        <v>19</v>
      </c>
      <c r="M707" s="6" t="s">
        <v>20</v>
      </c>
      <c r="N707" s="66"/>
      <c r="O707" s="8" t="s">
        <v>3</v>
      </c>
      <c r="P707" s="2" t="s">
        <v>4</v>
      </c>
      <c r="Q707" s="27" t="s">
        <v>5</v>
      </c>
      <c r="R707" s="27" t="s">
        <v>5</v>
      </c>
      <c r="S707" s="27" t="s">
        <v>23</v>
      </c>
      <c r="T707" s="6" t="s">
        <v>6</v>
      </c>
      <c r="U707" s="14" t="s">
        <v>7</v>
      </c>
      <c r="V707" s="6" t="s">
        <v>8</v>
      </c>
      <c r="W707" s="6"/>
      <c r="X707" s="6" t="s">
        <v>18</v>
      </c>
      <c r="Y707" s="6" t="s">
        <v>19</v>
      </c>
      <c r="Z707" s="6" t="s">
        <v>20</v>
      </c>
    </row>
    <row r="708" spans="1:26" x14ac:dyDescent="0.25">
      <c r="A708" s="30" t="s">
        <v>24</v>
      </c>
      <c r="B708" s="11" t="s">
        <v>63</v>
      </c>
      <c r="C708" s="12" t="s">
        <v>873</v>
      </c>
      <c r="D708" s="28">
        <v>0.15</v>
      </c>
      <c r="E708" s="28">
        <v>0.05</v>
      </c>
      <c r="F708" s="28">
        <f t="shared" ref="F708:F710" si="415">SUM(D708*E708)</f>
        <v>7.4999999999999997E-3</v>
      </c>
      <c r="G708" s="10">
        <f>SUM(D706+E706+E706+0.4)</f>
        <v>6.0600000000000005</v>
      </c>
      <c r="H708" s="15">
        <v>1800</v>
      </c>
      <c r="I708" s="10">
        <f t="shared" ref="I708:I710" si="416">SUM(F708*G708)*H708</f>
        <v>81.81</v>
      </c>
      <c r="J708" s="5"/>
      <c r="K708" s="5"/>
      <c r="L708" s="5"/>
      <c r="M708" s="5"/>
      <c r="N708" s="30" t="s">
        <v>24</v>
      </c>
      <c r="O708" s="11" t="s">
        <v>63</v>
      </c>
      <c r="P708" s="12" t="s">
        <v>873</v>
      </c>
      <c r="Q708" s="28">
        <v>0.15</v>
      </c>
      <c r="R708" s="235">
        <v>3.7999999999999999E-2</v>
      </c>
      <c r="S708" s="28">
        <f t="shared" ref="S708:S710" si="417">SUM(Q708*R708)</f>
        <v>5.6999999999999993E-3</v>
      </c>
      <c r="T708" s="10">
        <f>SUM(Q706+R706+R706+0.4)</f>
        <v>6.0600000000000005</v>
      </c>
      <c r="U708" s="15">
        <v>1800</v>
      </c>
      <c r="V708" s="10">
        <f t="shared" ref="V708:V710" si="418">SUM(S708*T708)*U708</f>
        <v>62.175599999999996</v>
      </c>
      <c r="W708" s="5"/>
      <c r="X708" s="5"/>
      <c r="Y708" s="5"/>
      <c r="Z708" s="5"/>
    </row>
    <row r="709" spans="1:26" x14ac:dyDescent="0.25">
      <c r="A709" s="30" t="s">
        <v>24</v>
      </c>
      <c r="B709" s="11" t="s">
        <v>245</v>
      </c>
      <c r="C709" s="12" t="s">
        <v>873</v>
      </c>
      <c r="D709" s="28">
        <v>0.05</v>
      </c>
      <c r="E709" s="28">
        <v>2.5000000000000001E-2</v>
      </c>
      <c r="F709" s="28">
        <f t="shared" si="415"/>
        <v>1.2500000000000002E-3</v>
      </c>
      <c r="G709" s="10">
        <f>SUM(G708)</f>
        <v>6.0600000000000005</v>
      </c>
      <c r="H709" s="15">
        <v>1800</v>
      </c>
      <c r="I709" s="10">
        <f t="shared" si="416"/>
        <v>13.635000000000003</v>
      </c>
      <c r="J709" s="5"/>
      <c r="K709" s="5"/>
      <c r="L709" s="5"/>
      <c r="M709" s="5"/>
      <c r="N709" s="30" t="s">
        <v>24</v>
      </c>
      <c r="O709" s="11" t="s">
        <v>245</v>
      </c>
      <c r="P709" s="12" t="s">
        <v>873</v>
      </c>
      <c r="Q709" s="28">
        <v>0.05</v>
      </c>
      <c r="R709" s="28">
        <v>2.5000000000000001E-2</v>
      </c>
      <c r="S709" s="28">
        <f t="shared" si="417"/>
        <v>1.2500000000000002E-3</v>
      </c>
      <c r="T709" s="10">
        <f>SUM(T708)</f>
        <v>6.0600000000000005</v>
      </c>
      <c r="U709" s="15">
        <v>1800</v>
      </c>
      <c r="V709" s="10">
        <f t="shared" si="418"/>
        <v>13.635000000000003</v>
      </c>
      <c r="W709" s="5"/>
      <c r="X709" s="5"/>
      <c r="Y709" s="5"/>
      <c r="Z709" s="5"/>
    </row>
    <row r="710" spans="1:26" x14ac:dyDescent="0.25">
      <c r="A710" s="30" t="s">
        <v>24</v>
      </c>
      <c r="B710" s="11"/>
      <c r="C710" s="12"/>
      <c r="D710" s="28"/>
      <c r="E710" s="28"/>
      <c r="F710" s="28">
        <f t="shared" si="415"/>
        <v>0</v>
      </c>
      <c r="G710" s="10"/>
      <c r="H710" s="15"/>
      <c r="I710" s="10">
        <f t="shared" si="416"/>
        <v>0</v>
      </c>
      <c r="J710" s="5"/>
      <c r="K710" s="5"/>
      <c r="L710" s="5"/>
      <c r="M710" s="5"/>
      <c r="N710" s="30" t="s">
        <v>24</v>
      </c>
      <c r="O710" s="11"/>
      <c r="P710" s="12"/>
      <c r="Q710" s="28"/>
      <c r="R710" s="28"/>
      <c r="S710" s="28">
        <f t="shared" si="417"/>
        <v>0</v>
      </c>
      <c r="T710" s="10"/>
      <c r="U710" s="15"/>
      <c r="V710" s="10">
        <f t="shared" si="418"/>
        <v>0</v>
      </c>
      <c r="W710" s="5"/>
      <c r="X710" s="5"/>
      <c r="Y710" s="5"/>
      <c r="Z710" s="5"/>
    </row>
    <row r="711" spans="1:26" x14ac:dyDescent="0.25">
      <c r="A711" s="95"/>
      <c r="B711" s="11" t="s">
        <v>862</v>
      </c>
      <c r="C711" s="12"/>
      <c r="D711" s="28"/>
      <c r="E711" s="28"/>
      <c r="F711" s="28"/>
      <c r="G711" s="10">
        <v>6</v>
      </c>
      <c r="H711" s="15">
        <v>2.5</v>
      </c>
      <c r="I711" s="10">
        <f t="shared" ref="I711" si="419">SUM(G711*H711)</f>
        <v>15</v>
      </c>
      <c r="J711" s="5"/>
      <c r="K711" s="5"/>
      <c r="L711" s="5"/>
      <c r="M711" s="5"/>
      <c r="N711" s="95"/>
      <c r="O711" s="11" t="s">
        <v>862</v>
      </c>
      <c r="P711" s="12"/>
      <c r="Q711" s="28"/>
      <c r="R711" s="28"/>
      <c r="S711" s="28"/>
      <c r="T711" s="10">
        <v>6</v>
      </c>
      <c r="U711" s="15">
        <v>2.5</v>
      </c>
      <c r="V711" s="10">
        <f t="shared" ref="V711" si="420">SUM(T711*U711)</f>
        <v>15</v>
      </c>
      <c r="W711" s="5"/>
      <c r="X711" s="5"/>
      <c r="Y711" s="5"/>
      <c r="Z711" s="5"/>
    </row>
    <row r="712" spans="1:26" x14ac:dyDescent="0.25">
      <c r="B712" s="11" t="s">
        <v>27</v>
      </c>
      <c r="C712" s="12"/>
      <c r="D712" s="28"/>
      <c r="E712" s="28"/>
      <c r="F712" s="28"/>
      <c r="G712" s="10">
        <f>SUM(G708)</f>
        <v>6.0600000000000005</v>
      </c>
      <c r="H712" s="15">
        <f>SUM(D708+D708+E708+E708+D709+D709+E709+E709)</f>
        <v>0.54999999999999993</v>
      </c>
      <c r="I712" s="10">
        <f t="shared" ref="I712:I726" si="421">SUM(G712*H712)</f>
        <v>3.3329999999999997</v>
      </c>
      <c r="J712" s="5"/>
      <c r="K712" s="5"/>
      <c r="L712" s="5"/>
      <c r="M712" s="5"/>
      <c r="O712" s="11" t="s">
        <v>27</v>
      </c>
      <c r="P712" s="12"/>
      <c r="Q712" s="28"/>
      <c r="R712" s="28"/>
      <c r="S712" s="28"/>
      <c r="T712" s="10">
        <f>SUM(T708)</f>
        <v>6.0600000000000005</v>
      </c>
      <c r="U712" s="15">
        <f>SUM(Q708+Q708+R708+R708+Q709+Q709+R709+R709)</f>
        <v>0.52599999999999991</v>
      </c>
      <c r="V712" s="10">
        <f t="shared" ref="V712:V726" si="422">SUM(T712*U712)</f>
        <v>3.1875599999999999</v>
      </c>
      <c r="W712" s="5"/>
      <c r="X712" s="5"/>
      <c r="Y712" s="5"/>
      <c r="Z712" s="5"/>
    </row>
    <row r="713" spans="1:26" x14ac:dyDescent="0.25">
      <c r="B713" s="11" t="s">
        <v>13</v>
      </c>
      <c r="C713" s="12" t="s">
        <v>14</v>
      </c>
      <c r="D713" s="28" t="s">
        <v>29</v>
      </c>
      <c r="E713" s="28"/>
      <c r="F713" s="28">
        <f>SUM(G708:G710)</f>
        <v>12.120000000000001</v>
      </c>
      <c r="G713" s="34">
        <f>SUM(F713)/20</f>
        <v>0.60600000000000009</v>
      </c>
      <c r="H713" s="23"/>
      <c r="I713" s="10">
        <f t="shared" si="421"/>
        <v>0</v>
      </c>
      <c r="J713" s="5"/>
      <c r="K713" s="5"/>
      <c r="L713" s="5"/>
      <c r="M713" s="5"/>
      <c r="O713" s="11" t="s">
        <v>13</v>
      </c>
      <c r="P713" s="12" t="s">
        <v>14</v>
      </c>
      <c r="Q713" s="28" t="s">
        <v>29</v>
      </c>
      <c r="R713" s="28"/>
      <c r="S713" s="28">
        <f>SUM(T708:T710)</f>
        <v>12.120000000000001</v>
      </c>
      <c r="T713" s="34">
        <f>SUM(S713)/20</f>
        <v>0.60600000000000009</v>
      </c>
      <c r="U713" s="23"/>
      <c r="V713" s="10">
        <f t="shared" si="422"/>
        <v>0</v>
      </c>
      <c r="W713" s="5"/>
      <c r="X713" s="5"/>
      <c r="Y713" s="5"/>
      <c r="Z713" s="5"/>
    </row>
    <row r="714" spans="1:26" x14ac:dyDescent="0.25">
      <c r="B714" s="11" t="s">
        <v>13</v>
      </c>
      <c r="C714" s="12" t="s">
        <v>14</v>
      </c>
      <c r="D714" s="28" t="s">
        <v>60</v>
      </c>
      <c r="E714" s="28"/>
      <c r="F714" s="69">
        <v>2</v>
      </c>
      <c r="G714" s="34">
        <f>SUM(F714)*0.25</f>
        <v>0.5</v>
      </c>
      <c r="H714" s="23"/>
      <c r="I714" s="10">
        <f t="shared" si="421"/>
        <v>0</v>
      </c>
      <c r="J714" s="5"/>
      <c r="K714" s="5"/>
      <c r="L714" s="5"/>
      <c r="M714" s="5"/>
      <c r="O714" s="11" t="s">
        <v>13</v>
      </c>
      <c r="P714" s="12" t="s">
        <v>14</v>
      </c>
      <c r="Q714" s="28" t="s">
        <v>60</v>
      </c>
      <c r="R714" s="28"/>
      <c r="S714" s="69">
        <v>2</v>
      </c>
      <c r="T714" s="34">
        <f>SUM(S714)*0.25</f>
        <v>0.5</v>
      </c>
      <c r="U714" s="23"/>
      <c r="V714" s="10">
        <f t="shared" si="422"/>
        <v>0</v>
      </c>
      <c r="W714" s="5"/>
      <c r="X714" s="5"/>
      <c r="Y714" s="5"/>
      <c r="Z714" s="5"/>
    </row>
    <row r="715" spans="1:26" x14ac:dyDescent="0.25">
      <c r="B715" s="11" t="s">
        <v>13</v>
      </c>
      <c r="C715" s="12" t="s">
        <v>14</v>
      </c>
      <c r="D715" s="28" t="s">
        <v>248</v>
      </c>
      <c r="E715" s="28"/>
      <c r="F715" s="69"/>
      <c r="G715" s="34">
        <v>0.5</v>
      </c>
      <c r="H715" s="23"/>
      <c r="I715" s="10">
        <f t="shared" si="421"/>
        <v>0</v>
      </c>
      <c r="J715" s="5"/>
      <c r="K715" s="5"/>
      <c r="L715" s="5"/>
      <c r="M715" s="5"/>
      <c r="O715" s="11" t="s">
        <v>13</v>
      </c>
      <c r="P715" s="12" t="s">
        <v>14</v>
      </c>
      <c r="Q715" s="28" t="s">
        <v>248</v>
      </c>
      <c r="R715" s="28"/>
      <c r="S715" s="69"/>
      <c r="T715" s="34">
        <v>0.5</v>
      </c>
      <c r="U715" s="23"/>
      <c r="V715" s="10">
        <f t="shared" si="422"/>
        <v>0</v>
      </c>
      <c r="W715" s="5"/>
      <c r="X715" s="5"/>
      <c r="Y715" s="5"/>
      <c r="Z715" s="5"/>
    </row>
    <row r="716" spans="1:26" x14ac:dyDescent="0.25">
      <c r="B716" s="11" t="s">
        <v>13</v>
      </c>
      <c r="C716" s="12" t="s">
        <v>14</v>
      </c>
      <c r="D716" s="28" t="s">
        <v>247</v>
      </c>
      <c r="E716" s="28"/>
      <c r="F716" s="28"/>
      <c r="G716" s="34">
        <f>SUM(G713)</f>
        <v>0.60600000000000009</v>
      </c>
      <c r="H716" s="23"/>
      <c r="I716" s="10">
        <f t="shared" si="421"/>
        <v>0</v>
      </c>
      <c r="J716" s="5"/>
      <c r="K716" s="5"/>
      <c r="L716" s="5"/>
      <c r="M716" s="5"/>
      <c r="O716" s="11" t="s">
        <v>13</v>
      </c>
      <c r="P716" s="12" t="s">
        <v>14</v>
      </c>
      <c r="Q716" s="28" t="s">
        <v>247</v>
      </c>
      <c r="R716" s="28"/>
      <c r="S716" s="28"/>
      <c r="T716" s="34">
        <f>SUM(T713)</f>
        <v>0.60600000000000009</v>
      </c>
      <c r="U716" s="23"/>
      <c r="V716" s="10">
        <f t="shared" si="422"/>
        <v>0</v>
      </c>
      <c r="W716" s="5"/>
      <c r="X716" s="5"/>
      <c r="Y716" s="5"/>
      <c r="Z716" s="5"/>
    </row>
    <row r="717" spans="1:26" x14ac:dyDescent="0.25">
      <c r="B717" s="11" t="s">
        <v>13</v>
      </c>
      <c r="C717" s="12" t="s">
        <v>15</v>
      </c>
      <c r="D717" s="28"/>
      <c r="E717" s="28"/>
      <c r="F717" s="28"/>
      <c r="G717" s="34">
        <v>1</v>
      </c>
      <c r="H717" s="23"/>
      <c r="I717" s="10">
        <f t="shared" si="421"/>
        <v>0</v>
      </c>
      <c r="J717" s="5"/>
      <c r="K717" s="5"/>
      <c r="L717" s="5"/>
      <c r="M717" s="5"/>
      <c r="O717" s="11" t="s">
        <v>13</v>
      </c>
      <c r="P717" s="12" t="s">
        <v>15</v>
      </c>
      <c r="Q717" s="28"/>
      <c r="R717" s="28"/>
      <c r="S717" s="28"/>
      <c r="T717" s="34">
        <v>1</v>
      </c>
      <c r="U717" s="23"/>
      <c r="V717" s="10">
        <f t="shared" si="422"/>
        <v>0</v>
      </c>
      <c r="W717" s="5"/>
      <c r="X717" s="5"/>
      <c r="Y717" s="5"/>
      <c r="Z717" s="5"/>
    </row>
    <row r="718" spans="1:26" x14ac:dyDescent="0.25">
      <c r="B718" s="11" t="s">
        <v>13</v>
      </c>
      <c r="C718" s="12" t="s">
        <v>15</v>
      </c>
      <c r="D718" s="28"/>
      <c r="E718" s="28"/>
      <c r="F718" s="28"/>
      <c r="G718" s="34"/>
      <c r="H718" s="23"/>
      <c r="I718" s="10">
        <f t="shared" si="421"/>
        <v>0</v>
      </c>
      <c r="J718" s="5"/>
      <c r="K718" s="5"/>
      <c r="L718" s="5"/>
      <c r="M718" s="5"/>
      <c r="O718" s="11" t="s">
        <v>13</v>
      </c>
      <c r="P718" s="12" t="s">
        <v>15</v>
      </c>
      <c r="Q718" s="28"/>
      <c r="R718" s="28"/>
      <c r="S718" s="28"/>
      <c r="T718" s="34"/>
      <c r="U718" s="23"/>
      <c r="V718" s="10">
        <f t="shared" si="422"/>
        <v>0</v>
      </c>
      <c r="W718" s="5"/>
      <c r="X718" s="5"/>
      <c r="Y718" s="5"/>
      <c r="Z718" s="5"/>
    </row>
    <row r="719" spans="1:26" x14ac:dyDescent="0.25">
      <c r="B719" s="11" t="s">
        <v>13</v>
      </c>
      <c r="C719" s="12" t="s">
        <v>15</v>
      </c>
      <c r="D719" s="28"/>
      <c r="E719" s="28"/>
      <c r="F719" s="28"/>
      <c r="G719" s="34"/>
      <c r="H719" s="23"/>
      <c r="I719" s="10">
        <f t="shared" si="421"/>
        <v>0</v>
      </c>
      <c r="J719" s="5"/>
      <c r="K719" s="5"/>
      <c r="L719" s="5"/>
      <c r="M719" s="5"/>
      <c r="O719" s="11" t="s">
        <v>13</v>
      </c>
      <c r="P719" s="12" t="s">
        <v>15</v>
      </c>
      <c r="Q719" s="28"/>
      <c r="R719" s="28"/>
      <c r="S719" s="28"/>
      <c r="T719" s="34"/>
      <c r="U719" s="23"/>
      <c r="V719" s="10">
        <f t="shared" si="422"/>
        <v>0</v>
      </c>
      <c r="W719" s="5"/>
      <c r="X719" s="5"/>
      <c r="Y719" s="5"/>
      <c r="Z719" s="5"/>
    </row>
    <row r="720" spans="1:26" x14ac:dyDescent="0.25">
      <c r="B720" s="11" t="s">
        <v>13</v>
      </c>
      <c r="C720" s="12" t="s">
        <v>16</v>
      </c>
      <c r="D720" s="28"/>
      <c r="E720" s="28"/>
      <c r="F720" s="28"/>
      <c r="G720" s="34">
        <v>0.5</v>
      </c>
      <c r="H720" s="23"/>
      <c r="I720" s="10">
        <f t="shared" si="421"/>
        <v>0</v>
      </c>
      <c r="J720" s="5"/>
      <c r="K720" s="5"/>
      <c r="L720" s="5"/>
      <c r="M720" s="5"/>
      <c r="O720" s="11" t="s">
        <v>13</v>
      </c>
      <c r="P720" s="12" t="s">
        <v>16</v>
      </c>
      <c r="Q720" s="28"/>
      <c r="R720" s="28"/>
      <c r="S720" s="28"/>
      <c r="T720" s="34">
        <v>0.5</v>
      </c>
      <c r="U720" s="23"/>
      <c r="V720" s="10">
        <f t="shared" si="422"/>
        <v>0</v>
      </c>
      <c r="W720" s="5"/>
      <c r="X720" s="5"/>
      <c r="Y720" s="5"/>
      <c r="Z720" s="5"/>
    </row>
    <row r="721" spans="1:26" x14ac:dyDescent="0.25">
      <c r="B721" s="11" t="s">
        <v>13</v>
      </c>
      <c r="C721" s="12" t="s">
        <v>16</v>
      </c>
      <c r="D721" s="28"/>
      <c r="E721" s="28"/>
      <c r="F721" s="28"/>
      <c r="G721" s="34"/>
      <c r="H721" s="23"/>
      <c r="I721" s="10">
        <f t="shared" si="421"/>
        <v>0</v>
      </c>
      <c r="J721" s="5"/>
      <c r="K721" s="5"/>
      <c r="L721" s="5"/>
      <c r="M721" s="5"/>
      <c r="O721" s="11" t="s">
        <v>13</v>
      </c>
      <c r="P721" s="12" t="s">
        <v>16</v>
      </c>
      <c r="Q721" s="28"/>
      <c r="R721" s="28"/>
      <c r="S721" s="28"/>
      <c r="T721" s="34"/>
      <c r="U721" s="23"/>
      <c r="V721" s="10">
        <f t="shared" si="422"/>
        <v>0</v>
      </c>
      <c r="W721" s="5"/>
      <c r="X721" s="5"/>
      <c r="Y721" s="5"/>
      <c r="Z721" s="5"/>
    </row>
    <row r="722" spans="1:26" x14ac:dyDescent="0.25">
      <c r="B722" s="11" t="s">
        <v>21</v>
      </c>
      <c r="C722" s="12" t="s">
        <v>14</v>
      </c>
      <c r="D722" s="28"/>
      <c r="E722" s="28"/>
      <c r="F722" s="28"/>
      <c r="G722" s="22">
        <f>SUM(G713:G716)</f>
        <v>2.2120000000000002</v>
      </c>
      <c r="H722" s="15">
        <v>37.42</v>
      </c>
      <c r="I722" s="10">
        <f t="shared" si="421"/>
        <v>82.773040000000009</v>
      </c>
      <c r="J722" s="5"/>
      <c r="K722" s="5">
        <f>SUM(G722)*I706</f>
        <v>8.8480000000000008</v>
      </c>
      <c r="L722" s="5"/>
      <c r="M722" s="5"/>
      <c r="O722" s="11" t="s">
        <v>21</v>
      </c>
      <c r="P722" s="12" t="s">
        <v>14</v>
      </c>
      <c r="Q722" s="28"/>
      <c r="R722" s="28"/>
      <c r="S722" s="28"/>
      <c r="T722" s="22">
        <f>SUM(T713:T716)</f>
        <v>2.2120000000000002</v>
      </c>
      <c r="U722" s="15">
        <v>37.42</v>
      </c>
      <c r="V722" s="10">
        <f t="shared" si="422"/>
        <v>82.773040000000009</v>
      </c>
      <c r="W722" s="5"/>
      <c r="X722" s="5">
        <f>SUM(T722)*V706</f>
        <v>8.8480000000000008</v>
      </c>
      <c r="Y722" s="5"/>
      <c r="Z722" s="5"/>
    </row>
    <row r="723" spans="1:26" x14ac:dyDescent="0.25">
      <c r="B723" s="11" t="s">
        <v>21</v>
      </c>
      <c r="C723" s="12" t="s">
        <v>15</v>
      </c>
      <c r="D723" s="28"/>
      <c r="E723" s="28"/>
      <c r="F723" s="28"/>
      <c r="G723" s="22">
        <f>SUM(G717:G719)</f>
        <v>1</v>
      </c>
      <c r="H723" s="15">
        <v>37.42</v>
      </c>
      <c r="I723" s="10">
        <f t="shared" si="421"/>
        <v>37.42</v>
      </c>
      <c r="J723" s="5"/>
      <c r="K723" s="5"/>
      <c r="L723" s="5">
        <f>SUM(G723)*I706</f>
        <v>4</v>
      </c>
      <c r="M723" s="5"/>
      <c r="O723" s="11" t="s">
        <v>21</v>
      </c>
      <c r="P723" s="12" t="s">
        <v>15</v>
      </c>
      <c r="Q723" s="28"/>
      <c r="R723" s="28"/>
      <c r="S723" s="28"/>
      <c r="T723" s="22">
        <f>SUM(T717:T719)</f>
        <v>1</v>
      </c>
      <c r="U723" s="15">
        <v>37.42</v>
      </c>
      <c r="V723" s="10">
        <f t="shared" si="422"/>
        <v>37.42</v>
      </c>
      <c r="W723" s="5"/>
      <c r="X723" s="5"/>
      <c r="Y723" s="5">
        <f>SUM(T723)*V706</f>
        <v>4</v>
      </c>
      <c r="Z723" s="5"/>
    </row>
    <row r="724" spans="1:26" x14ac:dyDescent="0.25">
      <c r="B724" s="11" t="s">
        <v>21</v>
      </c>
      <c r="C724" s="12" t="s">
        <v>16</v>
      </c>
      <c r="D724" s="28"/>
      <c r="E724" s="28"/>
      <c r="F724" s="28"/>
      <c r="G724" s="22">
        <f>SUM(G720:G721)</f>
        <v>0.5</v>
      </c>
      <c r="H724" s="15">
        <v>37.42</v>
      </c>
      <c r="I724" s="10">
        <f t="shared" si="421"/>
        <v>18.71</v>
      </c>
      <c r="J724" s="5"/>
      <c r="K724" s="5"/>
      <c r="L724" s="5"/>
      <c r="M724" s="5">
        <f>SUM(G724)*I706</f>
        <v>2</v>
      </c>
      <c r="O724" s="11" t="s">
        <v>21</v>
      </c>
      <c r="P724" s="12" t="s">
        <v>16</v>
      </c>
      <c r="Q724" s="28"/>
      <c r="R724" s="28"/>
      <c r="S724" s="28"/>
      <c r="T724" s="22">
        <f>SUM(T720:T721)</f>
        <v>0.5</v>
      </c>
      <c r="U724" s="15">
        <v>37.42</v>
      </c>
      <c r="V724" s="10">
        <f t="shared" si="422"/>
        <v>18.71</v>
      </c>
      <c r="W724" s="5"/>
      <c r="X724" s="5"/>
      <c r="Y724" s="5"/>
      <c r="Z724" s="5">
        <f>SUM(T724)*V706</f>
        <v>2</v>
      </c>
    </row>
    <row r="725" spans="1:26" x14ac:dyDescent="0.25">
      <c r="B725" s="11" t="s">
        <v>13</v>
      </c>
      <c r="C725" s="12" t="s">
        <v>17</v>
      </c>
      <c r="D725" s="28"/>
      <c r="E725" s="28"/>
      <c r="F725" s="28"/>
      <c r="G725" s="34">
        <v>0.25</v>
      </c>
      <c r="H725" s="15">
        <v>37.42</v>
      </c>
      <c r="I725" s="10">
        <f t="shared" si="421"/>
        <v>9.3550000000000004</v>
      </c>
      <c r="J725" s="5"/>
      <c r="K725" s="5"/>
      <c r="L725" s="5">
        <f>SUM(G725)*I706</f>
        <v>1</v>
      </c>
      <c r="M725" s="5"/>
      <c r="O725" s="11" t="s">
        <v>13</v>
      </c>
      <c r="P725" s="12" t="s">
        <v>17</v>
      </c>
      <c r="Q725" s="28"/>
      <c r="R725" s="28"/>
      <c r="S725" s="28"/>
      <c r="T725" s="34">
        <v>0.25</v>
      </c>
      <c r="U725" s="15">
        <v>37.42</v>
      </c>
      <c r="V725" s="10">
        <f t="shared" si="422"/>
        <v>9.3550000000000004</v>
      </c>
      <c r="W725" s="5"/>
      <c r="X725" s="5"/>
      <c r="Y725" s="5">
        <f>SUM(T725)*V706</f>
        <v>1</v>
      </c>
      <c r="Z725" s="5"/>
    </row>
    <row r="726" spans="1:26" x14ac:dyDescent="0.25">
      <c r="B726" s="11" t="s">
        <v>12</v>
      </c>
      <c r="C726" s="12"/>
      <c r="D726" s="28"/>
      <c r="E726" s="28"/>
      <c r="F726" s="28"/>
      <c r="G726" s="10"/>
      <c r="H726" s="15">
        <v>37.42</v>
      </c>
      <c r="I726" s="10">
        <f t="shared" si="421"/>
        <v>0</v>
      </c>
      <c r="J726" s="5"/>
      <c r="K726" s="5"/>
      <c r="L726" s="5"/>
      <c r="M726" s="5"/>
      <c r="O726" s="11" t="s">
        <v>12</v>
      </c>
      <c r="P726" s="12"/>
      <c r="Q726" s="28"/>
      <c r="R726" s="28"/>
      <c r="S726" s="28"/>
      <c r="T726" s="10"/>
      <c r="U726" s="15">
        <v>37.42</v>
      </c>
      <c r="V726" s="10">
        <f t="shared" si="422"/>
        <v>0</v>
      </c>
      <c r="W726" s="5"/>
      <c r="X726" s="5"/>
      <c r="Y726" s="5"/>
      <c r="Z726" s="5"/>
    </row>
    <row r="727" spans="1:26" x14ac:dyDescent="0.25">
      <c r="B727" s="11" t="s">
        <v>11</v>
      </c>
      <c r="C727" s="12"/>
      <c r="D727" s="28"/>
      <c r="E727" s="28"/>
      <c r="F727" s="28"/>
      <c r="G727" s="10">
        <v>1</v>
      </c>
      <c r="H727" s="15">
        <f>SUM(I708:I726)*0.01</f>
        <v>2.6203604</v>
      </c>
      <c r="I727" s="10">
        <f>SUM(G727*H727)</f>
        <v>2.6203604</v>
      </c>
      <c r="J727" s="5"/>
      <c r="K727" s="5"/>
      <c r="L727" s="5"/>
      <c r="M727" s="5"/>
      <c r="O727" s="11" t="s">
        <v>11</v>
      </c>
      <c r="P727" s="12"/>
      <c r="Q727" s="28"/>
      <c r="R727" s="28"/>
      <c r="S727" s="28"/>
      <c r="T727" s="10">
        <v>1</v>
      </c>
      <c r="U727" s="15">
        <f>SUM(V708:V726)*0.01</f>
        <v>2.4225620000000005</v>
      </c>
      <c r="V727" s="10">
        <f>SUM(T727*U727)</f>
        <v>2.4225620000000005</v>
      </c>
      <c r="W727" s="5"/>
      <c r="X727" s="5"/>
      <c r="Y727" s="5"/>
      <c r="Z727" s="5"/>
    </row>
    <row r="728" spans="1:26" s="2" customFormat="1" x14ac:dyDescent="0.25">
      <c r="B728" s="8" t="s">
        <v>10</v>
      </c>
      <c r="D728" s="27"/>
      <c r="E728" s="27"/>
      <c r="F728" s="27"/>
      <c r="G728" s="6">
        <f>SUM(G722:G725)</f>
        <v>3.9620000000000002</v>
      </c>
      <c r="H728" s="14"/>
      <c r="I728" s="6">
        <f>SUM(I708:I727)</f>
        <v>264.6564004</v>
      </c>
      <c r="J728" s="6">
        <f>SUM(I728)*I706</f>
        <v>1058.6256016</v>
      </c>
      <c r="K728" s="6">
        <f>SUM(K722:K727)</f>
        <v>8.8480000000000008</v>
      </c>
      <c r="L728" s="6">
        <f>SUM(L722:L727)</f>
        <v>5</v>
      </c>
      <c r="M728" s="6">
        <f>SUM(M722:M727)</f>
        <v>2</v>
      </c>
      <c r="O728" s="8" t="s">
        <v>10</v>
      </c>
      <c r="Q728" s="27"/>
      <c r="R728" s="27"/>
      <c r="S728" s="27"/>
      <c r="T728" s="6">
        <f>SUM(T722:T725)</f>
        <v>3.9620000000000002</v>
      </c>
      <c r="U728" s="14"/>
      <c r="V728" s="6">
        <f>SUM(V708:V727)</f>
        <v>244.67876200000003</v>
      </c>
      <c r="W728" s="6">
        <f>SUM(V728)*V706</f>
        <v>978.71504800000014</v>
      </c>
      <c r="X728" s="6"/>
      <c r="Y728" s="6"/>
      <c r="Z728" s="6"/>
    </row>
    <row r="729" spans="1:26" ht="15.6" x14ac:dyDescent="0.3">
      <c r="A729" s="3" t="s">
        <v>9</v>
      </c>
      <c r="B729" s="86" t="s">
        <v>267</v>
      </c>
      <c r="C729" s="12" t="s">
        <v>865</v>
      </c>
      <c r="D729" s="26">
        <v>1.1100000000000001</v>
      </c>
      <c r="E729" s="26">
        <v>2.2999999999999998</v>
      </c>
      <c r="F729" s="68">
        <v>0.125</v>
      </c>
      <c r="G729" s="5"/>
      <c r="H729" s="13" t="s">
        <v>22</v>
      </c>
      <c r="I729" s="24">
        <v>2</v>
      </c>
      <c r="J729" s="5"/>
      <c r="K729" s="5"/>
      <c r="L729" s="5"/>
      <c r="M729" s="5"/>
      <c r="N729" s="3" t="s">
        <v>9</v>
      </c>
      <c r="O729" s="86" t="s">
        <v>267</v>
      </c>
      <c r="P729" s="12" t="s">
        <v>865</v>
      </c>
      <c r="Q729" s="26">
        <v>1.1100000000000001</v>
      </c>
      <c r="R729" s="26">
        <v>2.2999999999999998</v>
      </c>
      <c r="S729" s="68">
        <v>0.125</v>
      </c>
      <c r="T729" s="5"/>
      <c r="U729" s="13" t="s">
        <v>22</v>
      </c>
      <c r="V729" s="24">
        <v>2</v>
      </c>
      <c r="W729" s="5"/>
      <c r="X729" s="5"/>
      <c r="Y729" s="5"/>
      <c r="Z729" s="5"/>
    </row>
    <row r="730" spans="1:26" s="2" customFormat="1" x14ac:dyDescent="0.25">
      <c r="A730" s="66"/>
      <c r="B730" s="8" t="s">
        <v>3</v>
      </c>
      <c r="C730" s="2" t="s">
        <v>4</v>
      </c>
      <c r="D730" s="27" t="s">
        <v>5</v>
      </c>
      <c r="E730" s="27" t="s">
        <v>5</v>
      </c>
      <c r="F730" s="27" t="s">
        <v>23</v>
      </c>
      <c r="G730" s="6" t="s">
        <v>6</v>
      </c>
      <c r="H730" s="14" t="s">
        <v>7</v>
      </c>
      <c r="I730" s="6" t="s">
        <v>8</v>
      </c>
      <c r="J730" s="6"/>
      <c r="K730" s="6" t="s">
        <v>18</v>
      </c>
      <c r="L730" s="6" t="s">
        <v>19</v>
      </c>
      <c r="M730" s="6" t="s">
        <v>20</v>
      </c>
      <c r="N730" s="66"/>
      <c r="O730" s="8" t="s">
        <v>3</v>
      </c>
      <c r="P730" s="2" t="s">
        <v>4</v>
      </c>
      <c r="Q730" s="27" t="s">
        <v>5</v>
      </c>
      <c r="R730" s="27" t="s">
        <v>5</v>
      </c>
      <c r="S730" s="27" t="s">
        <v>23</v>
      </c>
      <c r="T730" s="6" t="s">
        <v>6</v>
      </c>
      <c r="U730" s="14" t="s">
        <v>7</v>
      </c>
      <c r="V730" s="6" t="s">
        <v>8</v>
      </c>
      <c r="W730" s="6"/>
      <c r="X730" s="6" t="s">
        <v>18</v>
      </c>
      <c r="Y730" s="6" t="s">
        <v>19</v>
      </c>
      <c r="Z730" s="6" t="s">
        <v>20</v>
      </c>
    </row>
    <row r="731" spans="1:26" x14ac:dyDescent="0.25">
      <c r="A731" s="30" t="s">
        <v>24</v>
      </c>
      <c r="B731" s="11" t="s">
        <v>63</v>
      </c>
      <c r="C731" s="12" t="s">
        <v>873</v>
      </c>
      <c r="D731" s="28">
        <v>0.15</v>
      </c>
      <c r="E731" s="28">
        <v>0.05</v>
      </c>
      <c r="F731" s="28">
        <f t="shared" ref="F731:F733" si="423">SUM(D731*E731)</f>
        <v>7.4999999999999997E-3</v>
      </c>
      <c r="G731" s="10">
        <f>SUM(D729+E729+E729+0.4)</f>
        <v>6.11</v>
      </c>
      <c r="H731" s="15">
        <v>1800</v>
      </c>
      <c r="I731" s="10">
        <f t="shared" ref="I731:I733" si="424">SUM(F731*G731)*H731</f>
        <v>82.484999999999999</v>
      </c>
      <c r="J731" s="5"/>
      <c r="K731" s="5"/>
      <c r="L731" s="5"/>
      <c r="M731" s="5"/>
      <c r="N731" s="30" t="s">
        <v>24</v>
      </c>
      <c r="O731" s="11" t="s">
        <v>63</v>
      </c>
      <c r="P731" s="12" t="s">
        <v>873</v>
      </c>
      <c r="Q731" s="28">
        <v>0.15</v>
      </c>
      <c r="R731" s="235">
        <v>3.7999999999999999E-2</v>
      </c>
      <c r="S731" s="28">
        <f t="shared" ref="S731:S733" si="425">SUM(Q731*R731)</f>
        <v>5.6999999999999993E-3</v>
      </c>
      <c r="T731" s="10">
        <f>SUM(Q729+R729+R729+0.4)</f>
        <v>6.11</v>
      </c>
      <c r="U731" s="15">
        <v>1800</v>
      </c>
      <c r="V731" s="10">
        <f t="shared" ref="V731:V733" si="426">SUM(S731*T731)*U731</f>
        <v>62.688599999999994</v>
      </c>
      <c r="W731" s="5"/>
      <c r="X731" s="5"/>
      <c r="Y731" s="5"/>
      <c r="Z731" s="5"/>
    </row>
    <row r="732" spans="1:26" x14ac:dyDescent="0.25">
      <c r="A732" s="30" t="s">
        <v>24</v>
      </c>
      <c r="B732" s="11" t="s">
        <v>245</v>
      </c>
      <c r="C732" s="12" t="s">
        <v>873</v>
      </c>
      <c r="D732" s="28">
        <v>0.05</v>
      </c>
      <c r="E732" s="28">
        <v>2.5000000000000001E-2</v>
      </c>
      <c r="F732" s="28">
        <f t="shared" si="423"/>
        <v>1.2500000000000002E-3</v>
      </c>
      <c r="G732" s="10">
        <f>SUM(G731)</f>
        <v>6.11</v>
      </c>
      <c r="H732" s="15">
        <v>1800</v>
      </c>
      <c r="I732" s="10">
        <f t="shared" si="424"/>
        <v>13.747500000000004</v>
      </c>
      <c r="J732" s="5"/>
      <c r="K732" s="5"/>
      <c r="L732" s="5"/>
      <c r="M732" s="5"/>
      <c r="N732" s="30" t="s">
        <v>24</v>
      </c>
      <c r="O732" s="11" t="s">
        <v>245</v>
      </c>
      <c r="P732" s="12" t="s">
        <v>873</v>
      </c>
      <c r="Q732" s="28">
        <v>0.05</v>
      </c>
      <c r="R732" s="28">
        <v>2.5000000000000001E-2</v>
      </c>
      <c r="S732" s="28">
        <f t="shared" si="425"/>
        <v>1.2500000000000002E-3</v>
      </c>
      <c r="T732" s="10">
        <f>SUM(T731)</f>
        <v>6.11</v>
      </c>
      <c r="U732" s="15">
        <v>1800</v>
      </c>
      <c r="V732" s="10">
        <f t="shared" si="426"/>
        <v>13.747500000000004</v>
      </c>
      <c r="W732" s="5"/>
      <c r="X732" s="5"/>
      <c r="Y732" s="5"/>
      <c r="Z732" s="5"/>
    </row>
    <row r="733" spans="1:26" x14ac:dyDescent="0.25">
      <c r="A733" s="30" t="s">
        <v>24</v>
      </c>
      <c r="B733" s="11"/>
      <c r="C733" s="12"/>
      <c r="D733" s="28"/>
      <c r="E733" s="28"/>
      <c r="F733" s="28">
        <f t="shared" si="423"/>
        <v>0</v>
      </c>
      <c r="G733" s="10"/>
      <c r="H733" s="15"/>
      <c r="I733" s="10">
        <f t="shared" si="424"/>
        <v>0</v>
      </c>
      <c r="J733" s="5"/>
      <c r="K733" s="5"/>
      <c r="L733" s="5"/>
      <c r="M733" s="5"/>
      <c r="N733" s="30" t="s">
        <v>24</v>
      </c>
      <c r="O733" s="11"/>
      <c r="P733" s="12"/>
      <c r="Q733" s="28"/>
      <c r="R733" s="28"/>
      <c r="S733" s="28">
        <f t="shared" si="425"/>
        <v>0</v>
      </c>
      <c r="T733" s="10"/>
      <c r="U733" s="15"/>
      <c r="V733" s="10">
        <f t="shared" si="426"/>
        <v>0</v>
      </c>
      <c r="W733" s="5"/>
      <c r="X733" s="5"/>
      <c r="Y733" s="5"/>
      <c r="Z733" s="5"/>
    </row>
    <row r="734" spans="1:26" x14ac:dyDescent="0.25">
      <c r="A734" s="95"/>
      <c r="B734" s="11" t="s">
        <v>862</v>
      </c>
      <c r="C734" s="12"/>
      <c r="D734" s="28"/>
      <c r="E734" s="28"/>
      <c r="F734" s="28"/>
      <c r="G734" s="10">
        <v>6</v>
      </c>
      <c r="H734" s="15">
        <v>2.5</v>
      </c>
      <c r="I734" s="10">
        <f t="shared" ref="I734" si="427">SUM(G734*H734)</f>
        <v>15</v>
      </c>
      <c r="J734" s="5"/>
      <c r="K734" s="5"/>
      <c r="L734" s="5"/>
      <c r="M734" s="5"/>
      <c r="N734" s="95"/>
      <c r="O734" s="11" t="s">
        <v>862</v>
      </c>
      <c r="P734" s="12"/>
      <c r="Q734" s="28"/>
      <c r="R734" s="28"/>
      <c r="S734" s="28"/>
      <c r="T734" s="10">
        <v>6</v>
      </c>
      <c r="U734" s="15">
        <v>2.5</v>
      </c>
      <c r="V734" s="10">
        <f t="shared" ref="V734" si="428">SUM(T734*U734)</f>
        <v>15</v>
      </c>
      <c r="W734" s="5"/>
      <c r="X734" s="5"/>
      <c r="Y734" s="5"/>
      <c r="Z734" s="5"/>
    </row>
    <row r="735" spans="1:26" x14ac:dyDescent="0.25">
      <c r="B735" s="11" t="s">
        <v>27</v>
      </c>
      <c r="C735" s="12"/>
      <c r="D735" s="28"/>
      <c r="E735" s="28"/>
      <c r="F735" s="28"/>
      <c r="G735" s="10">
        <f>SUM(G731)</f>
        <v>6.11</v>
      </c>
      <c r="H735" s="15">
        <f>SUM(D731+D731+E731+E731+D732+D732+E732+E732)</f>
        <v>0.54999999999999993</v>
      </c>
      <c r="I735" s="10">
        <f t="shared" ref="I735:I749" si="429">SUM(G735*H735)</f>
        <v>3.3604999999999996</v>
      </c>
      <c r="J735" s="5"/>
      <c r="K735" s="5"/>
      <c r="L735" s="5"/>
      <c r="M735" s="5"/>
      <c r="O735" s="11" t="s">
        <v>27</v>
      </c>
      <c r="P735" s="12"/>
      <c r="Q735" s="28"/>
      <c r="R735" s="28"/>
      <c r="S735" s="28"/>
      <c r="T735" s="10">
        <f>SUM(T731)</f>
        <v>6.11</v>
      </c>
      <c r="U735" s="15">
        <f>SUM(Q731+Q731+R731+R731+Q732+Q732+R732+R732)</f>
        <v>0.52599999999999991</v>
      </c>
      <c r="V735" s="10">
        <f t="shared" ref="V735:V749" si="430">SUM(T735*U735)</f>
        <v>3.2138599999999995</v>
      </c>
      <c r="W735" s="5"/>
      <c r="X735" s="5"/>
      <c r="Y735" s="5"/>
      <c r="Z735" s="5"/>
    </row>
    <row r="736" spans="1:26" x14ac:dyDescent="0.25">
      <c r="B736" s="11" t="s">
        <v>13</v>
      </c>
      <c r="C736" s="12" t="s">
        <v>14</v>
      </c>
      <c r="D736" s="28" t="s">
        <v>29</v>
      </c>
      <c r="E736" s="28"/>
      <c r="F736" s="28">
        <f>SUM(G731:G733)</f>
        <v>12.22</v>
      </c>
      <c r="G736" s="34">
        <f>SUM(F736)/20</f>
        <v>0.61099999999999999</v>
      </c>
      <c r="H736" s="23"/>
      <c r="I736" s="10">
        <f t="shared" si="429"/>
        <v>0</v>
      </c>
      <c r="J736" s="5"/>
      <c r="K736" s="5"/>
      <c r="L736" s="5"/>
      <c r="M736" s="5"/>
      <c r="O736" s="11" t="s">
        <v>13</v>
      </c>
      <c r="P736" s="12" t="s">
        <v>14</v>
      </c>
      <c r="Q736" s="28" t="s">
        <v>29</v>
      </c>
      <c r="R736" s="28"/>
      <c r="S736" s="28">
        <f>SUM(T731:T733)</f>
        <v>12.22</v>
      </c>
      <c r="T736" s="34">
        <f>SUM(S736)/20</f>
        <v>0.61099999999999999</v>
      </c>
      <c r="U736" s="23"/>
      <c r="V736" s="10">
        <f t="shared" si="430"/>
        <v>0</v>
      </c>
      <c r="W736" s="5"/>
      <c r="X736" s="5"/>
      <c r="Y736" s="5"/>
      <c r="Z736" s="5"/>
    </row>
    <row r="737" spans="1:26" x14ac:dyDescent="0.25">
      <c r="B737" s="11" t="s">
        <v>13</v>
      </c>
      <c r="C737" s="12" t="s">
        <v>14</v>
      </c>
      <c r="D737" s="28" t="s">
        <v>60</v>
      </c>
      <c r="E737" s="28"/>
      <c r="F737" s="69">
        <v>2</v>
      </c>
      <c r="G737" s="34">
        <f>SUM(F737)*0.25</f>
        <v>0.5</v>
      </c>
      <c r="H737" s="23"/>
      <c r="I737" s="10">
        <f t="shared" si="429"/>
        <v>0</v>
      </c>
      <c r="J737" s="5"/>
      <c r="K737" s="5"/>
      <c r="L737" s="5"/>
      <c r="M737" s="5"/>
      <c r="O737" s="11" t="s">
        <v>13</v>
      </c>
      <c r="P737" s="12" t="s">
        <v>14</v>
      </c>
      <c r="Q737" s="28" t="s">
        <v>60</v>
      </c>
      <c r="R737" s="28"/>
      <c r="S737" s="69">
        <v>2</v>
      </c>
      <c r="T737" s="34">
        <f>SUM(S737)*0.25</f>
        <v>0.5</v>
      </c>
      <c r="U737" s="23"/>
      <c r="V737" s="10">
        <f t="shared" si="430"/>
        <v>0</v>
      </c>
      <c r="W737" s="5"/>
      <c r="X737" s="5"/>
      <c r="Y737" s="5"/>
      <c r="Z737" s="5"/>
    </row>
    <row r="738" spans="1:26" x14ac:dyDescent="0.25">
      <c r="B738" s="11" t="s">
        <v>13</v>
      </c>
      <c r="C738" s="12" t="s">
        <v>14</v>
      </c>
      <c r="D738" s="28" t="s">
        <v>248</v>
      </c>
      <c r="E738" s="28"/>
      <c r="F738" s="69"/>
      <c r="G738" s="34">
        <v>0.5</v>
      </c>
      <c r="H738" s="23"/>
      <c r="I738" s="10">
        <f t="shared" si="429"/>
        <v>0</v>
      </c>
      <c r="J738" s="5"/>
      <c r="K738" s="5"/>
      <c r="L738" s="5"/>
      <c r="M738" s="5"/>
      <c r="O738" s="11" t="s">
        <v>13</v>
      </c>
      <c r="P738" s="12" t="s">
        <v>14</v>
      </c>
      <c r="Q738" s="28" t="s">
        <v>248</v>
      </c>
      <c r="R738" s="28"/>
      <c r="S738" s="69"/>
      <c r="T738" s="34">
        <v>0.5</v>
      </c>
      <c r="U738" s="23"/>
      <c r="V738" s="10">
        <f t="shared" si="430"/>
        <v>0</v>
      </c>
      <c r="W738" s="5"/>
      <c r="X738" s="5"/>
      <c r="Y738" s="5"/>
      <c r="Z738" s="5"/>
    </row>
    <row r="739" spans="1:26" x14ac:dyDescent="0.25">
      <c r="B739" s="11" t="s">
        <v>13</v>
      </c>
      <c r="C739" s="12" t="s">
        <v>14</v>
      </c>
      <c r="D739" s="28" t="s">
        <v>247</v>
      </c>
      <c r="E739" s="28"/>
      <c r="F739" s="28"/>
      <c r="G739" s="34">
        <f>SUM(G736)</f>
        <v>0.61099999999999999</v>
      </c>
      <c r="H739" s="23"/>
      <c r="I739" s="10">
        <f t="shared" si="429"/>
        <v>0</v>
      </c>
      <c r="J739" s="5"/>
      <c r="K739" s="5"/>
      <c r="L739" s="5"/>
      <c r="M739" s="5"/>
      <c r="O739" s="11" t="s">
        <v>13</v>
      </c>
      <c r="P739" s="12" t="s">
        <v>14</v>
      </c>
      <c r="Q739" s="28" t="s">
        <v>247</v>
      </c>
      <c r="R739" s="28"/>
      <c r="S739" s="28"/>
      <c r="T739" s="34">
        <f>SUM(T736)</f>
        <v>0.61099999999999999</v>
      </c>
      <c r="U739" s="23"/>
      <c r="V739" s="10">
        <f t="shared" si="430"/>
        <v>0</v>
      </c>
      <c r="W739" s="5"/>
      <c r="X739" s="5"/>
      <c r="Y739" s="5"/>
      <c r="Z739" s="5"/>
    </row>
    <row r="740" spans="1:26" x14ac:dyDescent="0.25">
      <c r="B740" s="11" t="s">
        <v>13</v>
      </c>
      <c r="C740" s="12" t="s">
        <v>15</v>
      </c>
      <c r="D740" s="28"/>
      <c r="E740" s="28"/>
      <c r="F740" s="28"/>
      <c r="G740" s="34">
        <v>1</v>
      </c>
      <c r="H740" s="23"/>
      <c r="I740" s="10">
        <f t="shared" si="429"/>
        <v>0</v>
      </c>
      <c r="J740" s="5"/>
      <c r="K740" s="5"/>
      <c r="L740" s="5"/>
      <c r="M740" s="5"/>
      <c r="O740" s="11" t="s">
        <v>13</v>
      </c>
      <c r="P740" s="12" t="s">
        <v>15</v>
      </c>
      <c r="Q740" s="28"/>
      <c r="R740" s="28"/>
      <c r="S740" s="28"/>
      <c r="T740" s="34">
        <v>1</v>
      </c>
      <c r="U740" s="23"/>
      <c r="V740" s="10">
        <f t="shared" si="430"/>
        <v>0</v>
      </c>
      <c r="W740" s="5"/>
      <c r="X740" s="5"/>
      <c r="Y740" s="5"/>
      <c r="Z740" s="5"/>
    </row>
    <row r="741" spans="1:26" x14ac:dyDescent="0.25">
      <c r="B741" s="11" t="s">
        <v>13</v>
      </c>
      <c r="C741" s="12" t="s">
        <v>15</v>
      </c>
      <c r="D741" s="28"/>
      <c r="E741" s="28"/>
      <c r="F741" s="28"/>
      <c r="G741" s="34"/>
      <c r="H741" s="23"/>
      <c r="I741" s="10">
        <f t="shared" si="429"/>
        <v>0</v>
      </c>
      <c r="J741" s="5"/>
      <c r="K741" s="5"/>
      <c r="L741" s="5"/>
      <c r="M741" s="5"/>
      <c r="O741" s="11" t="s">
        <v>13</v>
      </c>
      <c r="P741" s="12" t="s">
        <v>15</v>
      </c>
      <c r="Q741" s="28"/>
      <c r="R741" s="28"/>
      <c r="S741" s="28"/>
      <c r="T741" s="34"/>
      <c r="U741" s="23"/>
      <c r="V741" s="10">
        <f t="shared" si="430"/>
        <v>0</v>
      </c>
      <c r="W741" s="5"/>
      <c r="X741" s="5"/>
      <c r="Y741" s="5"/>
      <c r="Z741" s="5"/>
    </row>
    <row r="742" spans="1:26" x14ac:dyDescent="0.25">
      <c r="B742" s="11" t="s">
        <v>13</v>
      </c>
      <c r="C742" s="12" t="s">
        <v>15</v>
      </c>
      <c r="D742" s="28"/>
      <c r="E742" s="28"/>
      <c r="F742" s="28"/>
      <c r="G742" s="34"/>
      <c r="H742" s="23"/>
      <c r="I742" s="10">
        <f t="shared" si="429"/>
        <v>0</v>
      </c>
      <c r="J742" s="5"/>
      <c r="K742" s="5"/>
      <c r="L742" s="5"/>
      <c r="M742" s="5"/>
      <c r="O742" s="11" t="s">
        <v>13</v>
      </c>
      <c r="P742" s="12" t="s">
        <v>15</v>
      </c>
      <c r="Q742" s="28"/>
      <c r="R742" s="28"/>
      <c r="S742" s="28"/>
      <c r="T742" s="34"/>
      <c r="U742" s="23"/>
      <c r="V742" s="10">
        <f t="shared" si="430"/>
        <v>0</v>
      </c>
      <c r="W742" s="5"/>
      <c r="X742" s="5"/>
      <c r="Y742" s="5"/>
      <c r="Z742" s="5"/>
    </row>
    <row r="743" spans="1:26" x14ac:dyDescent="0.25">
      <c r="B743" s="11" t="s">
        <v>13</v>
      </c>
      <c r="C743" s="12" t="s">
        <v>16</v>
      </c>
      <c r="D743" s="28"/>
      <c r="E743" s="28"/>
      <c r="F743" s="28"/>
      <c r="G743" s="34">
        <v>0.5</v>
      </c>
      <c r="H743" s="23"/>
      <c r="I743" s="10">
        <f t="shared" si="429"/>
        <v>0</v>
      </c>
      <c r="J743" s="5"/>
      <c r="K743" s="5"/>
      <c r="L743" s="5"/>
      <c r="M743" s="5"/>
      <c r="O743" s="11" t="s">
        <v>13</v>
      </c>
      <c r="P743" s="12" t="s">
        <v>16</v>
      </c>
      <c r="Q743" s="28"/>
      <c r="R743" s="28"/>
      <c r="S743" s="28"/>
      <c r="T743" s="34">
        <v>0.5</v>
      </c>
      <c r="U743" s="23"/>
      <c r="V743" s="10">
        <f t="shared" si="430"/>
        <v>0</v>
      </c>
      <c r="W743" s="5"/>
      <c r="X743" s="5"/>
      <c r="Y743" s="5"/>
      <c r="Z743" s="5"/>
    </row>
    <row r="744" spans="1:26" x14ac:dyDescent="0.25">
      <c r="B744" s="11" t="s">
        <v>13</v>
      </c>
      <c r="C744" s="12" t="s">
        <v>16</v>
      </c>
      <c r="D744" s="28"/>
      <c r="E744" s="28"/>
      <c r="F744" s="28"/>
      <c r="G744" s="34"/>
      <c r="H744" s="23"/>
      <c r="I744" s="10">
        <f t="shared" si="429"/>
        <v>0</v>
      </c>
      <c r="J744" s="5"/>
      <c r="K744" s="5"/>
      <c r="L744" s="5"/>
      <c r="M744" s="5"/>
      <c r="O744" s="11" t="s">
        <v>13</v>
      </c>
      <c r="P744" s="12" t="s">
        <v>16</v>
      </c>
      <c r="Q744" s="28"/>
      <c r="R744" s="28"/>
      <c r="S744" s="28"/>
      <c r="T744" s="34"/>
      <c r="U744" s="23"/>
      <c r="V744" s="10">
        <f t="shared" si="430"/>
        <v>0</v>
      </c>
      <c r="W744" s="5"/>
      <c r="X744" s="5"/>
      <c r="Y744" s="5"/>
      <c r="Z744" s="5"/>
    </row>
    <row r="745" spans="1:26" x14ac:dyDescent="0.25">
      <c r="B745" s="11" t="s">
        <v>21</v>
      </c>
      <c r="C745" s="12" t="s">
        <v>14</v>
      </c>
      <c r="D745" s="28"/>
      <c r="E745" s="28"/>
      <c r="F745" s="28"/>
      <c r="G745" s="22">
        <f>SUM(G736:G739)</f>
        <v>2.222</v>
      </c>
      <c r="H745" s="15">
        <v>37.42</v>
      </c>
      <c r="I745" s="10">
        <f t="shared" si="429"/>
        <v>83.147239999999996</v>
      </c>
      <c r="J745" s="5"/>
      <c r="K745" s="5">
        <f>SUM(G745)*I729</f>
        <v>4.444</v>
      </c>
      <c r="L745" s="5"/>
      <c r="M745" s="5"/>
      <c r="O745" s="11" t="s">
        <v>21</v>
      </c>
      <c r="P745" s="12" t="s">
        <v>14</v>
      </c>
      <c r="Q745" s="28"/>
      <c r="R745" s="28"/>
      <c r="S745" s="28"/>
      <c r="T745" s="22">
        <f>SUM(T736:T739)</f>
        <v>2.222</v>
      </c>
      <c r="U745" s="15">
        <v>37.42</v>
      </c>
      <c r="V745" s="10">
        <f t="shared" si="430"/>
        <v>83.147239999999996</v>
      </c>
      <c r="W745" s="5"/>
      <c r="X745" s="5">
        <f>SUM(T745)*V729</f>
        <v>4.444</v>
      </c>
      <c r="Y745" s="5"/>
      <c r="Z745" s="5"/>
    </row>
    <row r="746" spans="1:26" x14ac:dyDescent="0.25">
      <c r="B746" s="11" t="s">
        <v>21</v>
      </c>
      <c r="C746" s="12" t="s">
        <v>15</v>
      </c>
      <c r="D746" s="28"/>
      <c r="E746" s="28"/>
      <c r="F746" s="28"/>
      <c r="G746" s="22">
        <f>SUM(G740:G742)</f>
        <v>1</v>
      </c>
      <c r="H746" s="15">
        <v>37.42</v>
      </c>
      <c r="I746" s="10">
        <f t="shared" si="429"/>
        <v>37.42</v>
      </c>
      <c r="J746" s="5"/>
      <c r="K746" s="5"/>
      <c r="L746" s="5">
        <f>SUM(G746)*I729</f>
        <v>2</v>
      </c>
      <c r="M746" s="5"/>
      <c r="O746" s="11" t="s">
        <v>21</v>
      </c>
      <c r="P746" s="12" t="s">
        <v>15</v>
      </c>
      <c r="Q746" s="28"/>
      <c r="R746" s="28"/>
      <c r="S746" s="28"/>
      <c r="T746" s="22">
        <f>SUM(T740:T742)</f>
        <v>1</v>
      </c>
      <c r="U746" s="15">
        <v>37.42</v>
      </c>
      <c r="V746" s="10">
        <f t="shared" si="430"/>
        <v>37.42</v>
      </c>
      <c r="W746" s="5"/>
      <c r="X746" s="5"/>
      <c r="Y746" s="5">
        <f>SUM(T746)*V729</f>
        <v>2</v>
      </c>
      <c r="Z746" s="5"/>
    </row>
    <row r="747" spans="1:26" x14ac:dyDescent="0.25">
      <c r="B747" s="11" t="s">
        <v>21</v>
      </c>
      <c r="C747" s="12" t="s">
        <v>16</v>
      </c>
      <c r="D747" s="28"/>
      <c r="E747" s="28"/>
      <c r="F747" s="28"/>
      <c r="G747" s="22">
        <f>SUM(G743:G744)</f>
        <v>0.5</v>
      </c>
      <c r="H747" s="15">
        <v>37.42</v>
      </c>
      <c r="I747" s="10">
        <f t="shared" si="429"/>
        <v>18.71</v>
      </c>
      <c r="J747" s="5"/>
      <c r="K747" s="5"/>
      <c r="L747" s="5"/>
      <c r="M747" s="5">
        <f>SUM(G747)*I729</f>
        <v>1</v>
      </c>
      <c r="O747" s="11" t="s">
        <v>21</v>
      </c>
      <c r="P747" s="12" t="s">
        <v>16</v>
      </c>
      <c r="Q747" s="28"/>
      <c r="R747" s="28"/>
      <c r="S747" s="28"/>
      <c r="T747" s="22">
        <f>SUM(T743:T744)</f>
        <v>0.5</v>
      </c>
      <c r="U747" s="15">
        <v>37.42</v>
      </c>
      <c r="V747" s="10">
        <f t="shared" si="430"/>
        <v>18.71</v>
      </c>
      <c r="W747" s="5"/>
      <c r="X747" s="5"/>
      <c r="Y747" s="5"/>
      <c r="Z747" s="5">
        <f>SUM(T747)*V729</f>
        <v>1</v>
      </c>
    </row>
    <row r="748" spans="1:26" x14ac:dyDescent="0.25">
      <c r="B748" s="11" t="s">
        <v>13</v>
      </c>
      <c r="C748" s="12" t="s">
        <v>17</v>
      </c>
      <c r="D748" s="28"/>
      <c r="E748" s="28"/>
      <c r="F748" s="28"/>
      <c r="G748" s="34">
        <v>0.25</v>
      </c>
      <c r="H748" s="15">
        <v>37.42</v>
      </c>
      <c r="I748" s="10">
        <f t="shared" si="429"/>
        <v>9.3550000000000004</v>
      </c>
      <c r="J748" s="5"/>
      <c r="K748" s="5"/>
      <c r="L748" s="5">
        <f>SUM(G748)*I729</f>
        <v>0.5</v>
      </c>
      <c r="M748" s="5"/>
      <c r="O748" s="11" t="s">
        <v>13</v>
      </c>
      <c r="P748" s="12" t="s">
        <v>17</v>
      </c>
      <c r="Q748" s="28"/>
      <c r="R748" s="28"/>
      <c r="S748" s="28"/>
      <c r="T748" s="34">
        <v>0.25</v>
      </c>
      <c r="U748" s="15">
        <v>37.42</v>
      </c>
      <c r="V748" s="10">
        <f t="shared" si="430"/>
        <v>9.3550000000000004</v>
      </c>
      <c r="W748" s="5"/>
      <c r="X748" s="5"/>
      <c r="Y748" s="5">
        <f>SUM(T748)*V729</f>
        <v>0.5</v>
      </c>
      <c r="Z748" s="5"/>
    </row>
    <row r="749" spans="1:26" x14ac:dyDescent="0.25">
      <c r="B749" s="11" t="s">
        <v>12</v>
      </c>
      <c r="C749" s="12"/>
      <c r="D749" s="28"/>
      <c r="E749" s="28"/>
      <c r="F749" s="28"/>
      <c r="G749" s="10"/>
      <c r="H749" s="15">
        <v>37.42</v>
      </c>
      <c r="I749" s="10">
        <f t="shared" si="429"/>
        <v>0</v>
      </c>
      <c r="J749" s="5"/>
      <c r="K749" s="5"/>
      <c r="L749" s="5"/>
      <c r="M749" s="5"/>
      <c r="O749" s="11" t="s">
        <v>12</v>
      </c>
      <c r="P749" s="12"/>
      <c r="Q749" s="28"/>
      <c r="R749" s="28"/>
      <c r="S749" s="28"/>
      <c r="T749" s="10"/>
      <c r="U749" s="15">
        <v>37.42</v>
      </c>
      <c r="V749" s="10">
        <f t="shared" si="430"/>
        <v>0</v>
      </c>
      <c r="W749" s="5"/>
      <c r="X749" s="5"/>
      <c r="Y749" s="5"/>
      <c r="Z749" s="5"/>
    </row>
    <row r="750" spans="1:26" x14ac:dyDescent="0.25">
      <c r="B750" s="11" t="s">
        <v>11</v>
      </c>
      <c r="C750" s="12"/>
      <c r="D750" s="28"/>
      <c r="E750" s="28"/>
      <c r="F750" s="28"/>
      <c r="G750" s="10">
        <v>1</v>
      </c>
      <c r="H750" s="15">
        <f>SUM(I731:I749)*0.01</f>
        <v>2.6322524</v>
      </c>
      <c r="I750" s="10">
        <f>SUM(G750*H750)</f>
        <v>2.6322524</v>
      </c>
      <c r="J750" s="5"/>
      <c r="K750" s="5"/>
      <c r="L750" s="5"/>
      <c r="M750" s="5"/>
      <c r="O750" s="11" t="s">
        <v>11</v>
      </c>
      <c r="P750" s="12"/>
      <c r="Q750" s="28"/>
      <c r="R750" s="28"/>
      <c r="S750" s="28"/>
      <c r="T750" s="10">
        <v>1</v>
      </c>
      <c r="U750" s="15">
        <f>SUM(V731:V749)*0.01</f>
        <v>2.4328219999999998</v>
      </c>
      <c r="V750" s="10">
        <f>SUM(T750*U750)</f>
        <v>2.4328219999999998</v>
      </c>
      <c r="W750" s="5"/>
      <c r="X750" s="5"/>
      <c r="Y750" s="5"/>
      <c r="Z750" s="5"/>
    </row>
    <row r="751" spans="1:26" s="2" customFormat="1" x14ac:dyDescent="0.25">
      <c r="B751" s="8" t="s">
        <v>10</v>
      </c>
      <c r="D751" s="27"/>
      <c r="E751" s="27"/>
      <c r="F751" s="27"/>
      <c r="G751" s="6">
        <f>SUM(G745:G748)</f>
        <v>3.972</v>
      </c>
      <c r="H751" s="14"/>
      <c r="I751" s="6">
        <f>SUM(I731:I750)</f>
        <v>265.85749240000001</v>
      </c>
      <c r="J751" s="6">
        <f>SUM(I751)*I729</f>
        <v>531.71498480000002</v>
      </c>
      <c r="K751" s="6">
        <f>SUM(K745:K750)</f>
        <v>4.444</v>
      </c>
      <c r="L751" s="6">
        <f>SUM(L745:L750)</f>
        <v>2.5</v>
      </c>
      <c r="M751" s="6">
        <f>SUM(M745:M750)</f>
        <v>1</v>
      </c>
      <c r="O751" s="8" t="s">
        <v>10</v>
      </c>
      <c r="Q751" s="27"/>
      <c r="R751" s="27"/>
      <c r="S751" s="27"/>
      <c r="T751" s="6">
        <f>SUM(T745:T748)</f>
        <v>3.972</v>
      </c>
      <c r="U751" s="14"/>
      <c r="V751" s="6">
        <f>SUM(V731:V750)</f>
        <v>245.71502199999998</v>
      </c>
      <c r="W751" s="6">
        <f>SUM(V751)*V729</f>
        <v>491.43004399999995</v>
      </c>
      <c r="X751" s="6"/>
      <c r="Y751" s="6"/>
      <c r="Z751" s="6"/>
    </row>
    <row r="752" spans="1:26" ht="15.6" x14ac:dyDescent="0.3">
      <c r="A752" s="3" t="s">
        <v>9</v>
      </c>
      <c r="B752" s="86" t="s">
        <v>289</v>
      </c>
      <c r="C752" s="12" t="s">
        <v>865</v>
      </c>
      <c r="D752" s="26">
        <v>1.06</v>
      </c>
      <c r="E752" s="26">
        <v>2.2999999999999998</v>
      </c>
      <c r="F752" s="68">
        <v>0.125</v>
      </c>
      <c r="G752" s="5"/>
      <c r="H752" s="13" t="s">
        <v>22</v>
      </c>
      <c r="I752" s="24">
        <v>1</v>
      </c>
      <c r="J752" s="5"/>
      <c r="K752" s="5"/>
      <c r="L752" s="5"/>
      <c r="M752" s="5"/>
      <c r="N752" s="3" t="s">
        <v>9</v>
      </c>
      <c r="O752" s="86" t="s">
        <v>289</v>
      </c>
      <c r="P752" s="12" t="s">
        <v>865</v>
      </c>
      <c r="Q752" s="26">
        <v>1.06</v>
      </c>
      <c r="R752" s="26">
        <v>2.2999999999999998</v>
      </c>
      <c r="S752" s="68">
        <v>0.125</v>
      </c>
      <c r="T752" s="5"/>
      <c r="U752" s="13" t="s">
        <v>22</v>
      </c>
      <c r="V752" s="24">
        <v>1</v>
      </c>
      <c r="W752" s="5"/>
      <c r="X752" s="5"/>
      <c r="Y752" s="5"/>
      <c r="Z752" s="5"/>
    </row>
    <row r="753" spans="1:26" s="2" customFormat="1" x14ac:dyDescent="0.25">
      <c r="A753" s="66"/>
      <c r="B753" s="8" t="s">
        <v>3</v>
      </c>
      <c r="C753" s="2" t="s">
        <v>4</v>
      </c>
      <c r="D753" s="27" t="s">
        <v>5</v>
      </c>
      <c r="E753" s="27" t="s">
        <v>5</v>
      </c>
      <c r="F753" s="27" t="s">
        <v>23</v>
      </c>
      <c r="G753" s="6" t="s">
        <v>6</v>
      </c>
      <c r="H753" s="14" t="s">
        <v>7</v>
      </c>
      <c r="I753" s="6" t="s">
        <v>8</v>
      </c>
      <c r="J753" s="6"/>
      <c r="K753" s="6" t="s">
        <v>18</v>
      </c>
      <c r="L753" s="6" t="s">
        <v>19</v>
      </c>
      <c r="M753" s="6" t="s">
        <v>20</v>
      </c>
      <c r="N753" s="66"/>
      <c r="O753" s="8" t="s">
        <v>3</v>
      </c>
      <c r="P753" s="2" t="s">
        <v>4</v>
      </c>
      <c r="Q753" s="27" t="s">
        <v>5</v>
      </c>
      <c r="R753" s="27" t="s">
        <v>5</v>
      </c>
      <c r="S753" s="27" t="s">
        <v>23</v>
      </c>
      <c r="T753" s="6" t="s">
        <v>6</v>
      </c>
      <c r="U753" s="14" t="s">
        <v>7</v>
      </c>
      <c r="V753" s="6" t="s">
        <v>8</v>
      </c>
      <c r="W753" s="6"/>
      <c r="X753" s="6" t="s">
        <v>18</v>
      </c>
      <c r="Y753" s="6" t="s">
        <v>19</v>
      </c>
      <c r="Z753" s="6" t="s">
        <v>20</v>
      </c>
    </row>
    <row r="754" spans="1:26" x14ac:dyDescent="0.25">
      <c r="A754" s="30" t="s">
        <v>24</v>
      </c>
      <c r="B754" s="11" t="s">
        <v>63</v>
      </c>
      <c r="C754" s="12" t="s">
        <v>873</v>
      </c>
      <c r="D754" s="28">
        <v>0.15</v>
      </c>
      <c r="E754" s="28">
        <v>0.05</v>
      </c>
      <c r="F754" s="28">
        <f t="shared" ref="F754:F756" si="431">SUM(D754*E754)</f>
        <v>7.4999999999999997E-3</v>
      </c>
      <c r="G754" s="10">
        <f>SUM(D752+E752+E752+0.4)</f>
        <v>6.0600000000000005</v>
      </c>
      <c r="H754" s="15">
        <v>1800</v>
      </c>
      <c r="I754" s="10">
        <f t="shared" ref="I754:I756" si="432">SUM(F754*G754)*H754</f>
        <v>81.81</v>
      </c>
      <c r="J754" s="5"/>
      <c r="K754" s="5"/>
      <c r="L754" s="5"/>
      <c r="M754" s="5"/>
      <c r="N754" s="30" t="s">
        <v>24</v>
      </c>
      <c r="O754" s="11" t="s">
        <v>63</v>
      </c>
      <c r="P754" s="12" t="s">
        <v>873</v>
      </c>
      <c r="Q754" s="28">
        <v>0.15</v>
      </c>
      <c r="R754" s="235">
        <v>3.7999999999999999E-2</v>
      </c>
      <c r="S754" s="28">
        <f t="shared" ref="S754:S756" si="433">SUM(Q754*R754)</f>
        <v>5.6999999999999993E-3</v>
      </c>
      <c r="T754" s="10">
        <f>SUM(Q752+R752+R752+0.4)</f>
        <v>6.0600000000000005</v>
      </c>
      <c r="U754" s="15">
        <v>1800</v>
      </c>
      <c r="V754" s="10">
        <f t="shared" ref="V754:V756" si="434">SUM(S754*T754)*U754</f>
        <v>62.175599999999996</v>
      </c>
      <c r="W754" s="5"/>
      <c r="X754" s="5"/>
      <c r="Y754" s="5"/>
      <c r="Z754" s="5"/>
    </row>
    <row r="755" spans="1:26" x14ac:dyDescent="0.25">
      <c r="A755" s="30" t="s">
        <v>24</v>
      </c>
      <c r="B755" s="11" t="s">
        <v>245</v>
      </c>
      <c r="C755" s="12" t="s">
        <v>873</v>
      </c>
      <c r="D755" s="28">
        <v>0.05</v>
      </c>
      <c r="E755" s="28">
        <v>2.5000000000000001E-2</v>
      </c>
      <c r="F755" s="28">
        <f t="shared" si="431"/>
        <v>1.2500000000000002E-3</v>
      </c>
      <c r="G755" s="10">
        <f>SUM(G754)</f>
        <v>6.0600000000000005</v>
      </c>
      <c r="H755" s="15">
        <v>1800</v>
      </c>
      <c r="I755" s="10">
        <f t="shared" si="432"/>
        <v>13.635000000000003</v>
      </c>
      <c r="J755" s="5"/>
      <c r="K755" s="5"/>
      <c r="L755" s="5"/>
      <c r="M755" s="5"/>
      <c r="N755" s="30" t="s">
        <v>24</v>
      </c>
      <c r="O755" s="11" t="s">
        <v>245</v>
      </c>
      <c r="P755" s="12" t="s">
        <v>873</v>
      </c>
      <c r="Q755" s="28">
        <v>0.05</v>
      </c>
      <c r="R755" s="28">
        <v>2.5000000000000001E-2</v>
      </c>
      <c r="S755" s="28">
        <f t="shared" si="433"/>
        <v>1.2500000000000002E-3</v>
      </c>
      <c r="T755" s="10">
        <f>SUM(T754)</f>
        <v>6.0600000000000005</v>
      </c>
      <c r="U755" s="15">
        <v>1800</v>
      </c>
      <c r="V755" s="10">
        <f t="shared" si="434"/>
        <v>13.635000000000003</v>
      </c>
      <c r="W755" s="5"/>
      <c r="X755" s="5"/>
      <c r="Y755" s="5"/>
      <c r="Z755" s="5"/>
    </row>
    <row r="756" spans="1:26" x14ac:dyDescent="0.25">
      <c r="A756" s="30" t="s">
        <v>24</v>
      </c>
      <c r="B756" s="11"/>
      <c r="C756" s="12"/>
      <c r="D756" s="28"/>
      <c r="E756" s="28"/>
      <c r="F756" s="28">
        <f t="shared" si="431"/>
        <v>0</v>
      </c>
      <c r="G756" s="10"/>
      <c r="H756" s="15"/>
      <c r="I756" s="10">
        <f t="shared" si="432"/>
        <v>0</v>
      </c>
      <c r="J756" s="5"/>
      <c r="K756" s="5"/>
      <c r="L756" s="5"/>
      <c r="M756" s="5"/>
      <c r="N756" s="30" t="s">
        <v>24</v>
      </c>
      <c r="O756" s="11"/>
      <c r="P756" s="12"/>
      <c r="Q756" s="28"/>
      <c r="R756" s="28"/>
      <c r="S756" s="28">
        <f t="shared" si="433"/>
        <v>0</v>
      </c>
      <c r="T756" s="10"/>
      <c r="U756" s="15"/>
      <c r="V756" s="10">
        <f t="shared" si="434"/>
        <v>0</v>
      </c>
      <c r="W756" s="5"/>
      <c r="X756" s="5"/>
      <c r="Y756" s="5"/>
      <c r="Z756" s="5"/>
    </row>
    <row r="757" spans="1:26" x14ac:dyDescent="0.25">
      <c r="A757" s="95"/>
      <c r="B757" s="11" t="s">
        <v>862</v>
      </c>
      <c r="C757" s="12"/>
      <c r="D757" s="28"/>
      <c r="E757" s="28"/>
      <c r="F757" s="28"/>
      <c r="G757" s="10">
        <v>6</v>
      </c>
      <c r="H757" s="15">
        <v>2.5</v>
      </c>
      <c r="I757" s="10">
        <f t="shared" ref="I757" si="435">SUM(G757*H757)</f>
        <v>15</v>
      </c>
      <c r="J757" s="5"/>
      <c r="K757" s="5"/>
      <c r="L757" s="5"/>
      <c r="M757" s="5"/>
      <c r="N757" s="95"/>
      <c r="O757" s="11" t="s">
        <v>862</v>
      </c>
      <c r="P757" s="12"/>
      <c r="Q757" s="28"/>
      <c r="R757" s="28"/>
      <c r="S757" s="28"/>
      <c r="T757" s="10">
        <v>6</v>
      </c>
      <c r="U757" s="15">
        <v>2.5</v>
      </c>
      <c r="V757" s="10">
        <f t="shared" ref="V757" si="436">SUM(T757*U757)</f>
        <v>15</v>
      </c>
      <c r="W757" s="5"/>
      <c r="X757" s="5"/>
      <c r="Y757" s="5"/>
      <c r="Z757" s="5"/>
    </row>
    <row r="758" spans="1:26" x14ac:dyDescent="0.25">
      <c r="B758" s="11" t="s">
        <v>27</v>
      </c>
      <c r="C758" s="12"/>
      <c r="D758" s="28"/>
      <c r="E758" s="28"/>
      <c r="F758" s="28"/>
      <c r="G758" s="10">
        <f>SUM(G754)</f>
        <v>6.0600000000000005</v>
      </c>
      <c r="H758" s="15">
        <f>SUM(D754+D754+E754+E754+D755+D755+E755+E755)</f>
        <v>0.54999999999999993</v>
      </c>
      <c r="I758" s="10">
        <f t="shared" ref="I758:I772" si="437">SUM(G758*H758)</f>
        <v>3.3329999999999997</v>
      </c>
      <c r="J758" s="5"/>
      <c r="K758" s="5"/>
      <c r="L758" s="5"/>
      <c r="M758" s="5"/>
      <c r="O758" s="11" t="s">
        <v>27</v>
      </c>
      <c r="P758" s="12"/>
      <c r="Q758" s="28"/>
      <c r="R758" s="28"/>
      <c r="S758" s="28"/>
      <c r="T758" s="10">
        <f>SUM(T754)</f>
        <v>6.0600000000000005</v>
      </c>
      <c r="U758" s="15">
        <f>SUM(Q754+Q754+R754+R754+Q755+Q755+R755+R755)</f>
        <v>0.52599999999999991</v>
      </c>
      <c r="V758" s="10">
        <f t="shared" ref="V758:V772" si="438">SUM(T758*U758)</f>
        <v>3.1875599999999999</v>
      </c>
      <c r="W758" s="5"/>
      <c r="X758" s="5"/>
      <c r="Y758" s="5"/>
      <c r="Z758" s="5"/>
    </row>
    <row r="759" spans="1:26" x14ac:dyDescent="0.25">
      <c r="B759" s="11" t="s">
        <v>13</v>
      </c>
      <c r="C759" s="12" t="s">
        <v>14</v>
      </c>
      <c r="D759" s="28" t="s">
        <v>29</v>
      </c>
      <c r="E759" s="28"/>
      <c r="F759" s="28">
        <f>SUM(G754:G756)</f>
        <v>12.120000000000001</v>
      </c>
      <c r="G759" s="34">
        <f>SUM(F759)/20</f>
        <v>0.60600000000000009</v>
      </c>
      <c r="H759" s="23"/>
      <c r="I759" s="10">
        <f t="shared" si="437"/>
        <v>0</v>
      </c>
      <c r="J759" s="5"/>
      <c r="K759" s="5"/>
      <c r="L759" s="5"/>
      <c r="M759" s="5"/>
      <c r="O759" s="11" t="s">
        <v>13</v>
      </c>
      <c r="P759" s="12" t="s">
        <v>14</v>
      </c>
      <c r="Q759" s="28" t="s">
        <v>29</v>
      </c>
      <c r="R759" s="28"/>
      <c r="S759" s="28">
        <f>SUM(T754:T756)</f>
        <v>12.120000000000001</v>
      </c>
      <c r="T759" s="34">
        <f>SUM(S759)/20</f>
        <v>0.60600000000000009</v>
      </c>
      <c r="U759" s="23"/>
      <c r="V759" s="10">
        <f t="shared" si="438"/>
        <v>0</v>
      </c>
      <c r="W759" s="5"/>
      <c r="X759" s="5"/>
      <c r="Y759" s="5"/>
      <c r="Z759" s="5"/>
    </row>
    <row r="760" spans="1:26" x14ac:dyDescent="0.25">
      <c r="B760" s="11" t="s">
        <v>13</v>
      </c>
      <c r="C760" s="12" t="s">
        <v>14</v>
      </c>
      <c r="D760" s="28" t="s">
        <v>60</v>
      </c>
      <c r="E760" s="28"/>
      <c r="F760" s="69">
        <v>2</v>
      </c>
      <c r="G760" s="34">
        <f>SUM(F760)*0.25</f>
        <v>0.5</v>
      </c>
      <c r="H760" s="23"/>
      <c r="I760" s="10">
        <f t="shared" si="437"/>
        <v>0</v>
      </c>
      <c r="J760" s="5"/>
      <c r="K760" s="5"/>
      <c r="L760" s="5"/>
      <c r="M760" s="5"/>
      <c r="O760" s="11" t="s">
        <v>13</v>
      </c>
      <c r="P760" s="12" t="s">
        <v>14</v>
      </c>
      <c r="Q760" s="28" t="s">
        <v>60</v>
      </c>
      <c r="R760" s="28"/>
      <c r="S760" s="69">
        <v>2</v>
      </c>
      <c r="T760" s="34">
        <f>SUM(S760)*0.25</f>
        <v>0.5</v>
      </c>
      <c r="U760" s="23"/>
      <c r="V760" s="10">
        <f t="shared" si="438"/>
        <v>0</v>
      </c>
      <c r="W760" s="5"/>
      <c r="X760" s="5"/>
      <c r="Y760" s="5"/>
      <c r="Z760" s="5"/>
    </row>
    <row r="761" spans="1:26" x14ac:dyDescent="0.25">
      <c r="B761" s="11" t="s">
        <v>13</v>
      </c>
      <c r="C761" s="12" t="s">
        <v>14</v>
      </c>
      <c r="D761" s="28" t="s">
        <v>248</v>
      </c>
      <c r="E761" s="28"/>
      <c r="F761" s="69"/>
      <c r="G761" s="34">
        <v>0.5</v>
      </c>
      <c r="H761" s="23"/>
      <c r="I761" s="10">
        <f t="shared" si="437"/>
        <v>0</v>
      </c>
      <c r="J761" s="5"/>
      <c r="K761" s="5"/>
      <c r="L761" s="5"/>
      <c r="M761" s="5"/>
      <c r="O761" s="11" t="s">
        <v>13</v>
      </c>
      <c r="P761" s="12" t="s">
        <v>14</v>
      </c>
      <c r="Q761" s="28" t="s">
        <v>248</v>
      </c>
      <c r="R761" s="28"/>
      <c r="S761" s="69"/>
      <c r="T761" s="34">
        <v>0.5</v>
      </c>
      <c r="U761" s="23"/>
      <c r="V761" s="10">
        <f t="shared" si="438"/>
        <v>0</v>
      </c>
      <c r="W761" s="5"/>
      <c r="X761" s="5"/>
      <c r="Y761" s="5"/>
      <c r="Z761" s="5"/>
    </row>
    <row r="762" spans="1:26" x14ac:dyDescent="0.25">
      <c r="B762" s="11" t="s">
        <v>13</v>
      </c>
      <c r="C762" s="12" t="s">
        <v>14</v>
      </c>
      <c r="D762" s="28" t="s">
        <v>247</v>
      </c>
      <c r="E762" s="28"/>
      <c r="F762" s="28"/>
      <c r="G762" s="34">
        <f>SUM(G759)</f>
        <v>0.60600000000000009</v>
      </c>
      <c r="H762" s="23"/>
      <c r="I762" s="10">
        <f t="shared" si="437"/>
        <v>0</v>
      </c>
      <c r="J762" s="5"/>
      <c r="K762" s="5"/>
      <c r="L762" s="5"/>
      <c r="M762" s="5"/>
      <c r="O762" s="11" t="s">
        <v>13</v>
      </c>
      <c r="P762" s="12" t="s">
        <v>14</v>
      </c>
      <c r="Q762" s="28" t="s">
        <v>247</v>
      </c>
      <c r="R762" s="28"/>
      <c r="S762" s="28"/>
      <c r="T762" s="34">
        <f>SUM(T759)</f>
        <v>0.60600000000000009</v>
      </c>
      <c r="U762" s="23"/>
      <c r="V762" s="10">
        <f t="shared" si="438"/>
        <v>0</v>
      </c>
      <c r="W762" s="5"/>
      <c r="X762" s="5"/>
      <c r="Y762" s="5"/>
      <c r="Z762" s="5"/>
    </row>
    <row r="763" spans="1:26" x14ac:dyDescent="0.25">
      <c r="B763" s="11" t="s">
        <v>13</v>
      </c>
      <c r="C763" s="12" t="s">
        <v>15</v>
      </c>
      <c r="D763" s="28"/>
      <c r="E763" s="28"/>
      <c r="F763" s="28"/>
      <c r="G763" s="34">
        <v>1</v>
      </c>
      <c r="H763" s="23"/>
      <c r="I763" s="10">
        <f t="shared" si="437"/>
        <v>0</v>
      </c>
      <c r="J763" s="5"/>
      <c r="K763" s="5"/>
      <c r="L763" s="5"/>
      <c r="M763" s="5"/>
      <c r="O763" s="11" t="s">
        <v>13</v>
      </c>
      <c r="P763" s="12" t="s">
        <v>15</v>
      </c>
      <c r="Q763" s="28"/>
      <c r="R763" s="28"/>
      <c r="S763" s="28"/>
      <c r="T763" s="34">
        <v>1</v>
      </c>
      <c r="U763" s="23"/>
      <c r="V763" s="10">
        <f t="shared" si="438"/>
        <v>0</v>
      </c>
      <c r="W763" s="5"/>
      <c r="X763" s="5"/>
      <c r="Y763" s="5"/>
      <c r="Z763" s="5"/>
    </row>
    <row r="764" spans="1:26" x14ac:dyDescent="0.25">
      <c r="B764" s="11" t="s">
        <v>13</v>
      </c>
      <c r="C764" s="12" t="s">
        <v>15</v>
      </c>
      <c r="D764" s="28"/>
      <c r="E764" s="28"/>
      <c r="F764" s="28"/>
      <c r="G764" s="34"/>
      <c r="H764" s="23"/>
      <c r="I764" s="10">
        <f t="shared" si="437"/>
        <v>0</v>
      </c>
      <c r="J764" s="5"/>
      <c r="K764" s="5"/>
      <c r="L764" s="5"/>
      <c r="M764" s="5"/>
      <c r="O764" s="11" t="s">
        <v>13</v>
      </c>
      <c r="P764" s="12" t="s">
        <v>15</v>
      </c>
      <c r="Q764" s="28"/>
      <c r="R764" s="28"/>
      <c r="S764" s="28"/>
      <c r="T764" s="34"/>
      <c r="U764" s="23"/>
      <c r="V764" s="10">
        <f t="shared" si="438"/>
        <v>0</v>
      </c>
      <c r="W764" s="5"/>
      <c r="X764" s="5"/>
      <c r="Y764" s="5"/>
      <c r="Z764" s="5"/>
    </row>
    <row r="765" spans="1:26" x14ac:dyDescent="0.25">
      <c r="B765" s="11" t="s">
        <v>13</v>
      </c>
      <c r="C765" s="12" t="s">
        <v>15</v>
      </c>
      <c r="D765" s="28"/>
      <c r="E765" s="28"/>
      <c r="F765" s="28"/>
      <c r="G765" s="34"/>
      <c r="H765" s="23"/>
      <c r="I765" s="10">
        <f t="shared" si="437"/>
        <v>0</v>
      </c>
      <c r="J765" s="5"/>
      <c r="K765" s="5"/>
      <c r="L765" s="5"/>
      <c r="M765" s="5"/>
      <c r="O765" s="11" t="s">
        <v>13</v>
      </c>
      <c r="P765" s="12" t="s">
        <v>15</v>
      </c>
      <c r="Q765" s="28"/>
      <c r="R765" s="28"/>
      <c r="S765" s="28"/>
      <c r="T765" s="34"/>
      <c r="U765" s="23"/>
      <c r="V765" s="10">
        <f t="shared" si="438"/>
        <v>0</v>
      </c>
      <c r="W765" s="5"/>
      <c r="X765" s="5"/>
      <c r="Y765" s="5"/>
      <c r="Z765" s="5"/>
    </row>
    <row r="766" spans="1:26" x14ac:dyDescent="0.25">
      <c r="B766" s="11" t="s">
        <v>13</v>
      </c>
      <c r="C766" s="12" t="s">
        <v>16</v>
      </c>
      <c r="D766" s="28"/>
      <c r="E766" s="28"/>
      <c r="F766" s="28"/>
      <c r="G766" s="34">
        <v>0.5</v>
      </c>
      <c r="H766" s="23"/>
      <c r="I766" s="10">
        <f t="shared" si="437"/>
        <v>0</v>
      </c>
      <c r="J766" s="5"/>
      <c r="K766" s="5"/>
      <c r="L766" s="5"/>
      <c r="M766" s="5"/>
      <c r="O766" s="11" t="s">
        <v>13</v>
      </c>
      <c r="P766" s="12" t="s">
        <v>16</v>
      </c>
      <c r="Q766" s="28"/>
      <c r="R766" s="28"/>
      <c r="S766" s="28"/>
      <c r="T766" s="34">
        <v>0.5</v>
      </c>
      <c r="U766" s="23"/>
      <c r="V766" s="10">
        <f t="shared" si="438"/>
        <v>0</v>
      </c>
      <c r="W766" s="5"/>
      <c r="X766" s="5"/>
      <c r="Y766" s="5"/>
      <c r="Z766" s="5"/>
    </row>
    <row r="767" spans="1:26" x14ac:dyDescent="0.25">
      <c r="B767" s="11" t="s">
        <v>13</v>
      </c>
      <c r="C767" s="12" t="s">
        <v>16</v>
      </c>
      <c r="D767" s="28"/>
      <c r="E767" s="28"/>
      <c r="F767" s="28"/>
      <c r="G767" s="34"/>
      <c r="H767" s="23"/>
      <c r="I767" s="10">
        <f t="shared" si="437"/>
        <v>0</v>
      </c>
      <c r="J767" s="5"/>
      <c r="K767" s="5"/>
      <c r="L767" s="5"/>
      <c r="M767" s="5"/>
      <c r="O767" s="11" t="s">
        <v>13</v>
      </c>
      <c r="P767" s="12" t="s">
        <v>16</v>
      </c>
      <c r="Q767" s="28"/>
      <c r="R767" s="28"/>
      <c r="S767" s="28"/>
      <c r="T767" s="34"/>
      <c r="U767" s="23"/>
      <c r="V767" s="10">
        <f t="shared" si="438"/>
        <v>0</v>
      </c>
      <c r="W767" s="5"/>
      <c r="X767" s="5"/>
      <c r="Y767" s="5"/>
      <c r="Z767" s="5"/>
    </row>
    <row r="768" spans="1:26" x14ac:dyDescent="0.25">
      <c r="B768" s="11" t="s">
        <v>21</v>
      </c>
      <c r="C768" s="12" t="s">
        <v>14</v>
      </c>
      <c r="D768" s="28"/>
      <c r="E768" s="28"/>
      <c r="F768" s="28"/>
      <c r="G768" s="22">
        <f>SUM(G759:G762)</f>
        <v>2.2120000000000002</v>
      </c>
      <c r="H768" s="15">
        <v>37.42</v>
      </c>
      <c r="I768" s="10">
        <f t="shared" si="437"/>
        <v>82.773040000000009</v>
      </c>
      <c r="J768" s="5"/>
      <c r="K768" s="5">
        <f>SUM(G768)*I752</f>
        <v>2.2120000000000002</v>
      </c>
      <c r="L768" s="5"/>
      <c r="M768" s="5"/>
      <c r="O768" s="11" t="s">
        <v>21</v>
      </c>
      <c r="P768" s="12" t="s">
        <v>14</v>
      </c>
      <c r="Q768" s="28"/>
      <c r="R768" s="28"/>
      <c r="S768" s="28"/>
      <c r="T768" s="22">
        <f>SUM(T759:T762)</f>
        <v>2.2120000000000002</v>
      </c>
      <c r="U768" s="15">
        <v>37.42</v>
      </c>
      <c r="V768" s="10">
        <f t="shared" si="438"/>
        <v>82.773040000000009</v>
      </c>
      <c r="W768" s="5"/>
      <c r="X768" s="5">
        <f>SUM(T768)*V752</f>
        <v>2.2120000000000002</v>
      </c>
      <c r="Y768" s="5"/>
      <c r="Z768" s="5"/>
    </row>
    <row r="769" spans="1:26" x14ac:dyDescent="0.25">
      <c r="B769" s="11" t="s">
        <v>21</v>
      </c>
      <c r="C769" s="12" t="s">
        <v>15</v>
      </c>
      <c r="D769" s="28"/>
      <c r="E769" s="28"/>
      <c r="F769" s="28"/>
      <c r="G769" s="22">
        <f>SUM(G763:G765)</f>
        <v>1</v>
      </c>
      <c r="H769" s="15">
        <v>37.42</v>
      </c>
      <c r="I769" s="10">
        <f t="shared" si="437"/>
        <v>37.42</v>
      </c>
      <c r="J769" s="5"/>
      <c r="K769" s="5"/>
      <c r="L769" s="5">
        <f>SUM(G769)*I752</f>
        <v>1</v>
      </c>
      <c r="M769" s="5"/>
      <c r="O769" s="11" t="s">
        <v>21</v>
      </c>
      <c r="P769" s="12" t="s">
        <v>15</v>
      </c>
      <c r="Q769" s="28"/>
      <c r="R769" s="28"/>
      <c r="S769" s="28"/>
      <c r="T769" s="22">
        <f>SUM(T763:T765)</f>
        <v>1</v>
      </c>
      <c r="U769" s="15">
        <v>37.42</v>
      </c>
      <c r="V769" s="10">
        <f t="shared" si="438"/>
        <v>37.42</v>
      </c>
      <c r="W769" s="5"/>
      <c r="X769" s="5"/>
      <c r="Y769" s="5">
        <f>SUM(T769)*V752</f>
        <v>1</v>
      </c>
      <c r="Z769" s="5"/>
    </row>
    <row r="770" spans="1:26" x14ac:dyDescent="0.25">
      <c r="B770" s="11" t="s">
        <v>21</v>
      </c>
      <c r="C770" s="12" t="s">
        <v>16</v>
      </c>
      <c r="D770" s="28"/>
      <c r="E770" s="28"/>
      <c r="F770" s="28"/>
      <c r="G770" s="22">
        <f>SUM(G766:G767)</f>
        <v>0.5</v>
      </c>
      <c r="H770" s="15">
        <v>37.42</v>
      </c>
      <c r="I770" s="10">
        <f t="shared" si="437"/>
        <v>18.71</v>
      </c>
      <c r="J770" s="5"/>
      <c r="K770" s="5"/>
      <c r="L770" s="5"/>
      <c r="M770" s="5">
        <f>SUM(G770)*I752</f>
        <v>0.5</v>
      </c>
      <c r="O770" s="11" t="s">
        <v>21</v>
      </c>
      <c r="P770" s="12" t="s">
        <v>16</v>
      </c>
      <c r="Q770" s="28"/>
      <c r="R770" s="28"/>
      <c r="S770" s="28"/>
      <c r="T770" s="22">
        <f>SUM(T766:T767)</f>
        <v>0.5</v>
      </c>
      <c r="U770" s="15">
        <v>37.42</v>
      </c>
      <c r="V770" s="10">
        <f t="shared" si="438"/>
        <v>18.71</v>
      </c>
      <c r="W770" s="5"/>
      <c r="X770" s="5"/>
      <c r="Y770" s="5"/>
      <c r="Z770" s="5">
        <f>SUM(T770)*V752</f>
        <v>0.5</v>
      </c>
    </row>
    <row r="771" spans="1:26" x14ac:dyDescent="0.25">
      <c r="B771" s="11" t="s">
        <v>13</v>
      </c>
      <c r="C771" s="12" t="s">
        <v>17</v>
      </c>
      <c r="D771" s="28"/>
      <c r="E771" s="28"/>
      <c r="F771" s="28"/>
      <c r="G771" s="34">
        <v>0.25</v>
      </c>
      <c r="H771" s="15">
        <v>37.42</v>
      </c>
      <c r="I771" s="10">
        <f t="shared" si="437"/>
        <v>9.3550000000000004</v>
      </c>
      <c r="J771" s="5"/>
      <c r="K771" s="5"/>
      <c r="L771" s="5">
        <f>SUM(G771)*I752</f>
        <v>0.25</v>
      </c>
      <c r="M771" s="5"/>
      <c r="O771" s="11" t="s">
        <v>13</v>
      </c>
      <c r="P771" s="12" t="s">
        <v>17</v>
      </c>
      <c r="Q771" s="28"/>
      <c r="R771" s="28"/>
      <c r="S771" s="28"/>
      <c r="T771" s="34">
        <v>0.25</v>
      </c>
      <c r="U771" s="15">
        <v>37.42</v>
      </c>
      <c r="V771" s="10">
        <f t="shared" si="438"/>
        <v>9.3550000000000004</v>
      </c>
      <c r="W771" s="5"/>
      <c r="X771" s="5"/>
      <c r="Y771" s="5">
        <f>SUM(T771)*V752</f>
        <v>0.25</v>
      </c>
      <c r="Z771" s="5"/>
    </row>
    <row r="772" spans="1:26" x14ac:dyDescent="0.25">
      <c r="B772" s="11" t="s">
        <v>12</v>
      </c>
      <c r="C772" s="12"/>
      <c r="D772" s="28"/>
      <c r="E772" s="28"/>
      <c r="F772" s="28"/>
      <c r="G772" s="10"/>
      <c r="H772" s="15">
        <v>37.42</v>
      </c>
      <c r="I772" s="10">
        <f t="shared" si="437"/>
        <v>0</v>
      </c>
      <c r="J772" s="5"/>
      <c r="K772" s="5"/>
      <c r="L772" s="5"/>
      <c r="M772" s="5"/>
      <c r="O772" s="11" t="s">
        <v>12</v>
      </c>
      <c r="P772" s="12"/>
      <c r="Q772" s="28"/>
      <c r="R772" s="28"/>
      <c r="S772" s="28"/>
      <c r="T772" s="10"/>
      <c r="U772" s="15">
        <v>37.42</v>
      </c>
      <c r="V772" s="10">
        <f t="shared" si="438"/>
        <v>0</v>
      </c>
      <c r="W772" s="5"/>
      <c r="X772" s="5"/>
      <c r="Y772" s="5"/>
      <c r="Z772" s="5"/>
    </row>
    <row r="773" spans="1:26" x14ac:dyDescent="0.25">
      <c r="B773" s="11" t="s">
        <v>11</v>
      </c>
      <c r="C773" s="12"/>
      <c r="D773" s="28"/>
      <c r="E773" s="28"/>
      <c r="F773" s="28"/>
      <c r="G773" s="10">
        <v>1</v>
      </c>
      <c r="H773" s="15">
        <f>SUM(I754:I772)*0.01</f>
        <v>2.6203604</v>
      </c>
      <c r="I773" s="10">
        <f>SUM(G773*H773)</f>
        <v>2.6203604</v>
      </c>
      <c r="J773" s="5"/>
      <c r="K773" s="5"/>
      <c r="L773" s="5"/>
      <c r="M773" s="5"/>
      <c r="O773" s="11" t="s">
        <v>11</v>
      </c>
      <c r="P773" s="12"/>
      <c r="Q773" s="28"/>
      <c r="R773" s="28"/>
      <c r="S773" s="28"/>
      <c r="T773" s="10">
        <v>1</v>
      </c>
      <c r="U773" s="15">
        <f>SUM(V754:V772)*0.01</f>
        <v>2.4225620000000005</v>
      </c>
      <c r="V773" s="10">
        <f>SUM(T773*U773)</f>
        <v>2.4225620000000005</v>
      </c>
      <c r="W773" s="5"/>
      <c r="X773" s="5"/>
      <c r="Y773" s="5"/>
      <c r="Z773" s="5"/>
    </row>
    <row r="774" spans="1:26" s="2" customFormat="1" x14ac:dyDescent="0.25">
      <c r="B774" s="8" t="s">
        <v>10</v>
      </c>
      <c r="D774" s="27"/>
      <c r="E774" s="27"/>
      <c r="F774" s="27"/>
      <c r="G774" s="6">
        <f>SUM(G768:G771)</f>
        <v>3.9620000000000002</v>
      </c>
      <c r="H774" s="14"/>
      <c r="I774" s="6">
        <f>SUM(I754:I773)</f>
        <v>264.6564004</v>
      </c>
      <c r="J774" s="6">
        <f>SUM(I774)*I752</f>
        <v>264.6564004</v>
      </c>
      <c r="K774" s="6">
        <f>SUM(K768:K773)</f>
        <v>2.2120000000000002</v>
      </c>
      <c r="L774" s="6">
        <f>SUM(L768:L773)</f>
        <v>1.25</v>
      </c>
      <c r="M774" s="6">
        <f>SUM(M768:M773)</f>
        <v>0.5</v>
      </c>
      <c r="O774" s="8" t="s">
        <v>10</v>
      </c>
      <c r="Q774" s="27"/>
      <c r="R774" s="27"/>
      <c r="S774" s="27"/>
      <c r="T774" s="6">
        <f>SUM(T768:T771)</f>
        <v>3.9620000000000002</v>
      </c>
      <c r="U774" s="14"/>
      <c r="V774" s="6">
        <f>SUM(V754:V773)</f>
        <v>244.67876200000003</v>
      </c>
      <c r="W774" s="6">
        <f>SUM(V774)*V752</f>
        <v>244.67876200000003</v>
      </c>
      <c r="X774" s="6"/>
      <c r="Y774" s="6"/>
      <c r="Z774" s="6"/>
    </row>
    <row r="775" spans="1:26" ht="15.6" x14ac:dyDescent="0.3">
      <c r="A775" s="3" t="s">
        <v>9</v>
      </c>
      <c r="B775" s="86" t="s">
        <v>289</v>
      </c>
      <c r="C775" s="12" t="s">
        <v>865</v>
      </c>
      <c r="D775" s="26">
        <v>2.02</v>
      </c>
      <c r="E775" s="26">
        <v>2.2999999999999998</v>
      </c>
      <c r="F775" s="68">
        <v>0.125</v>
      </c>
      <c r="G775" s="5"/>
      <c r="H775" s="13" t="s">
        <v>22</v>
      </c>
      <c r="I775" s="24">
        <v>8</v>
      </c>
      <c r="J775" s="5"/>
      <c r="K775" s="5"/>
      <c r="L775" s="5"/>
      <c r="M775" s="5"/>
      <c r="N775" s="3" t="s">
        <v>9</v>
      </c>
      <c r="O775" s="86" t="s">
        <v>289</v>
      </c>
      <c r="P775" s="12" t="s">
        <v>865</v>
      </c>
      <c r="Q775" s="26">
        <v>2.02</v>
      </c>
      <c r="R775" s="26">
        <v>2.2999999999999998</v>
      </c>
      <c r="S775" s="68">
        <v>0.125</v>
      </c>
      <c r="T775" s="5"/>
      <c r="U775" s="13" t="s">
        <v>22</v>
      </c>
      <c r="V775" s="24">
        <v>8</v>
      </c>
      <c r="W775" s="5"/>
      <c r="X775" s="5"/>
      <c r="Y775" s="5"/>
      <c r="Z775" s="5"/>
    </row>
    <row r="776" spans="1:26" s="2" customFormat="1" x14ac:dyDescent="0.25">
      <c r="A776" s="66"/>
      <c r="B776" s="8" t="s">
        <v>3</v>
      </c>
      <c r="C776" s="2" t="s">
        <v>4</v>
      </c>
      <c r="D776" s="27" t="s">
        <v>5</v>
      </c>
      <c r="E776" s="27" t="s">
        <v>5</v>
      </c>
      <c r="F776" s="27" t="s">
        <v>23</v>
      </c>
      <c r="G776" s="6" t="s">
        <v>6</v>
      </c>
      <c r="H776" s="14" t="s">
        <v>7</v>
      </c>
      <c r="I776" s="6" t="s">
        <v>8</v>
      </c>
      <c r="J776" s="6"/>
      <c r="K776" s="6" t="s">
        <v>18</v>
      </c>
      <c r="L776" s="6" t="s">
        <v>19</v>
      </c>
      <c r="M776" s="6" t="s">
        <v>20</v>
      </c>
      <c r="N776" s="66"/>
      <c r="O776" s="8" t="s">
        <v>3</v>
      </c>
      <c r="P776" s="2" t="s">
        <v>4</v>
      </c>
      <c r="Q776" s="27" t="s">
        <v>5</v>
      </c>
      <c r="R776" s="27" t="s">
        <v>5</v>
      </c>
      <c r="S776" s="27" t="s">
        <v>23</v>
      </c>
      <c r="T776" s="6" t="s">
        <v>6</v>
      </c>
      <c r="U776" s="14" t="s">
        <v>7</v>
      </c>
      <c r="V776" s="6" t="s">
        <v>8</v>
      </c>
      <c r="W776" s="6"/>
      <c r="X776" s="6" t="s">
        <v>18</v>
      </c>
      <c r="Y776" s="6" t="s">
        <v>19</v>
      </c>
      <c r="Z776" s="6" t="s">
        <v>20</v>
      </c>
    </row>
    <row r="777" spans="1:26" x14ac:dyDescent="0.25">
      <c r="A777" s="30" t="s">
        <v>24</v>
      </c>
      <c r="B777" s="11" t="s">
        <v>63</v>
      </c>
      <c r="C777" s="12" t="s">
        <v>873</v>
      </c>
      <c r="D777" s="28">
        <v>0.15</v>
      </c>
      <c r="E777" s="28">
        <v>0.05</v>
      </c>
      <c r="F777" s="28">
        <f t="shared" ref="F777:F779" si="439">SUM(D777*E777)</f>
        <v>7.4999999999999997E-3</v>
      </c>
      <c r="G777" s="10">
        <f>SUM(D775+E775+E775+0.4)</f>
        <v>7.0200000000000005</v>
      </c>
      <c r="H777" s="15">
        <v>1800</v>
      </c>
      <c r="I777" s="10">
        <f t="shared" ref="I777:I779" si="440">SUM(F777*G777)*H777</f>
        <v>94.77000000000001</v>
      </c>
      <c r="J777" s="5"/>
      <c r="K777" s="5"/>
      <c r="L777" s="5"/>
      <c r="M777" s="5"/>
      <c r="N777" s="30" t="s">
        <v>24</v>
      </c>
      <c r="O777" s="11" t="s">
        <v>63</v>
      </c>
      <c r="P777" s="12" t="s">
        <v>873</v>
      </c>
      <c r="Q777" s="28">
        <v>0.15</v>
      </c>
      <c r="R777" s="235">
        <v>3.7999999999999999E-2</v>
      </c>
      <c r="S777" s="28">
        <f t="shared" ref="S777:S779" si="441">SUM(Q777*R777)</f>
        <v>5.6999999999999993E-3</v>
      </c>
      <c r="T777" s="10">
        <f>SUM(Q775+R775+R775+0.4)</f>
        <v>7.0200000000000005</v>
      </c>
      <c r="U777" s="15">
        <v>1800</v>
      </c>
      <c r="V777" s="10">
        <f t="shared" ref="V777:V779" si="442">SUM(S777*T777)*U777</f>
        <v>72.025199999999998</v>
      </c>
      <c r="W777" s="5"/>
      <c r="X777" s="5"/>
      <c r="Y777" s="5"/>
      <c r="Z777" s="5"/>
    </row>
    <row r="778" spans="1:26" x14ac:dyDescent="0.25">
      <c r="A778" s="30" t="s">
        <v>24</v>
      </c>
      <c r="B778" s="11" t="s">
        <v>245</v>
      </c>
      <c r="C778" s="12" t="s">
        <v>873</v>
      </c>
      <c r="D778" s="28">
        <v>0.05</v>
      </c>
      <c r="E778" s="28">
        <v>2.5000000000000001E-2</v>
      </c>
      <c r="F778" s="28">
        <f t="shared" si="439"/>
        <v>1.2500000000000002E-3</v>
      </c>
      <c r="G778" s="10">
        <f>SUM(G777)</f>
        <v>7.0200000000000005</v>
      </c>
      <c r="H778" s="15">
        <v>1800</v>
      </c>
      <c r="I778" s="10">
        <f t="shared" si="440"/>
        <v>15.795000000000003</v>
      </c>
      <c r="J778" s="5"/>
      <c r="K778" s="5"/>
      <c r="L778" s="5"/>
      <c r="M778" s="5"/>
      <c r="N778" s="30" t="s">
        <v>24</v>
      </c>
      <c r="O778" s="11" t="s">
        <v>245</v>
      </c>
      <c r="P778" s="12" t="s">
        <v>873</v>
      </c>
      <c r="Q778" s="28">
        <v>0.05</v>
      </c>
      <c r="R778" s="28">
        <v>2.5000000000000001E-2</v>
      </c>
      <c r="S778" s="28">
        <f t="shared" si="441"/>
        <v>1.2500000000000002E-3</v>
      </c>
      <c r="T778" s="10">
        <f>SUM(T777)</f>
        <v>7.0200000000000005</v>
      </c>
      <c r="U778" s="15">
        <v>1800</v>
      </c>
      <c r="V778" s="10">
        <f t="shared" si="442"/>
        <v>15.795000000000003</v>
      </c>
      <c r="W778" s="5"/>
      <c r="X778" s="5"/>
      <c r="Y778" s="5"/>
      <c r="Z778" s="5"/>
    </row>
    <row r="779" spans="1:26" x14ac:dyDescent="0.25">
      <c r="A779" s="30" t="s">
        <v>24</v>
      </c>
      <c r="B779" s="11"/>
      <c r="C779" s="12"/>
      <c r="D779" s="28"/>
      <c r="E779" s="28"/>
      <c r="F779" s="28">
        <f t="shared" si="439"/>
        <v>0</v>
      </c>
      <c r="G779" s="10"/>
      <c r="H779" s="15"/>
      <c r="I779" s="10">
        <f t="shared" si="440"/>
        <v>0</v>
      </c>
      <c r="J779" s="5"/>
      <c r="K779" s="5"/>
      <c r="L779" s="5"/>
      <c r="M779" s="5"/>
      <c r="N779" s="30" t="s">
        <v>24</v>
      </c>
      <c r="O779" s="11"/>
      <c r="P779" s="12"/>
      <c r="Q779" s="28"/>
      <c r="R779" s="28"/>
      <c r="S779" s="28">
        <f t="shared" si="441"/>
        <v>0</v>
      </c>
      <c r="T779" s="10"/>
      <c r="U779" s="15"/>
      <c r="V779" s="10">
        <f t="shared" si="442"/>
        <v>0</v>
      </c>
      <c r="W779" s="5"/>
      <c r="X779" s="5"/>
      <c r="Y779" s="5"/>
      <c r="Z779" s="5"/>
    </row>
    <row r="780" spans="1:26" x14ac:dyDescent="0.25">
      <c r="A780" s="95"/>
      <c r="B780" s="11" t="s">
        <v>862</v>
      </c>
      <c r="C780" s="12"/>
      <c r="D780" s="28"/>
      <c r="E780" s="28"/>
      <c r="F780" s="28"/>
      <c r="G780" s="10">
        <v>7</v>
      </c>
      <c r="H780" s="15">
        <v>2.5</v>
      </c>
      <c r="I780" s="10">
        <f t="shared" ref="I780" si="443">SUM(G780*H780)</f>
        <v>17.5</v>
      </c>
      <c r="J780" s="5"/>
      <c r="K780" s="5"/>
      <c r="L780" s="5"/>
      <c r="M780" s="5"/>
      <c r="N780" s="95"/>
      <c r="O780" s="11" t="s">
        <v>862</v>
      </c>
      <c r="P780" s="12"/>
      <c r="Q780" s="28"/>
      <c r="R780" s="28"/>
      <c r="S780" s="28"/>
      <c r="T780" s="10">
        <v>7</v>
      </c>
      <c r="U780" s="15">
        <v>2.5</v>
      </c>
      <c r="V780" s="10">
        <f t="shared" ref="V780" si="444">SUM(T780*U780)</f>
        <v>17.5</v>
      </c>
      <c r="W780" s="5"/>
      <c r="X780" s="5"/>
      <c r="Y780" s="5"/>
      <c r="Z780" s="5"/>
    </row>
    <row r="781" spans="1:26" x14ac:dyDescent="0.25">
      <c r="B781" s="11" t="s">
        <v>27</v>
      </c>
      <c r="C781" s="12"/>
      <c r="D781" s="28"/>
      <c r="E781" s="28"/>
      <c r="F781" s="28"/>
      <c r="G781" s="10">
        <f>SUM(G777)</f>
        <v>7.0200000000000005</v>
      </c>
      <c r="H781" s="15">
        <f>SUM(D777+D777+E777+E777+D778+D778+E778+E778)</f>
        <v>0.54999999999999993</v>
      </c>
      <c r="I781" s="10">
        <f t="shared" ref="I781:I795" si="445">SUM(G781*H781)</f>
        <v>3.8609999999999998</v>
      </c>
      <c r="J781" s="5"/>
      <c r="K781" s="5"/>
      <c r="L781" s="5"/>
      <c r="M781" s="5"/>
      <c r="O781" s="11" t="s">
        <v>27</v>
      </c>
      <c r="P781" s="12"/>
      <c r="Q781" s="28"/>
      <c r="R781" s="28"/>
      <c r="S781" s="28"/>
      <c r="T781" s="10">
        <f>SUM(T777)</f>
        <v>7.0200000000000005</v>
      </c>
      <c r="U781" s="15">
        <f>SUM(Q777+Q777+R777+R777+Q778+Q778+R778+R778)</f>
        <v>0.52599999999999991</v>
      </c>
      <c r="V781" s="10">
        <f t="shared" ref="V781:V795" si="446">SUM(T781*U781)</f>
        <v>3.6925199999999996</v>
      </c>
      <c r="W781" s="5"/>
      <c r="X781" s="5"/>
      <c r="Y781" s="5"/>
      <c r="Z781" s="5"/>
    </row>
    <row r="782" spans="1:26" x14ac:dyDescent="0.25">
      <c r="B782" s="11" t="s">
        <v>13</v>
      </c>
      <c r="C782" s="12" t="s">
        <v>14</v>
      </c>
      <c r="D782" s="28" t="s">
        <v>29</v>
      </c>
      <c r="E782" s="28"/>
      <c r="F782" s="28">
        <f>SUM(G777:G779)</f>
        <v>14.040000000000001</v>
      </c>
      <c r="G782" s="34">
        <f>SUM(F782)/20</f>
        <v>0.70200000000000007</v>
      </c>
      <c r="H782" s="23"/>
      <c r="I782" s="10">
        <f t="shared" si="445"/>
        <v>0</v>
      </c>
      <c r="J782" s="5"/>
      <c r="K782" s="5"/>
      <c r="L782" s="5"/>
      <c r="M782" s="5"/>
      <c r="O782" s="11" t="s">
        <v>13</v>
      </c>
      <c r="P782" s="12" t="s">
        <v>14</v>
      </c>
      <c r="Q782" s="28" t="s">
        <v>29</v>
      </c>
      <c r="R782" s="28"/>
      <c r="S782" s="28">
        <f>SUM(T777:T779)</f>
        <v>14.040000000000001</v>
      </c>
      <c r="T782" s="34">
        <f>SUM(S782)/20</f>
        <v>0.70200000000000007</v>
      </c>
      <c r="U782" s="23"/>
      <c r="V782" s="10">
        <f t="shared" si="446"/>
        <v>0</v>
      </c>
      <c r="W782" s="5"/>
      <c r="X782" s="5"/>
      <c r="Y782" s="5"/>
      <c r="Z782" s="5"/>
    </row>
    <row r="783" spans="1:26" x14ac:dyDescent="0.25">
      <c r="B783" s="11" t="s">
        <v>13</v>
      </c>
      <c r="C783" s="12" t="s">
        <v>14</v>
      </c>
      <c r="D783" s="28" t="s">
        <v>60</v>
      </c>
      <c r="E783" s="28"/>
      <c r="F783" s="69">
        <v>2</v>
      </c>
      <c r="G783" s="34">
        <f>SUM(F783)*0.25</f>
        <v>0.5</v>
      </c>
      <c r="H783" s="23"/>
      <c r="I783" s="10">
        <f t="shared" si="445"/>
        <v>0</v>
      </c>
      <c r="J783" s="5"/>
      <c r="K783" s="5"/>
      <c r="L783" s="5"/>
      <c r="M783" s="5"/>
      <c r="O783" s="11" t="s">
        <v>13</v>
      </c>
      <c r="P783" s="12" t="s">
        <v>14</v>
      </c>
      <c r="Q783" s="28" t="s">
        <v>60</v>
      </c>
      <c r="R783" s="28"/>
      <c r="S783" s="69">
        <v>2</v>
      </c>
      <c r="T783" s="34">
        <f>SUM(S783)*0.25</f>
        <v>0.5</v>
      </c>
      <c r="U783" s="23"/>
      <c r="V783" s="10">
        <f t="shared" si="446"/>
        <v>0</v>
      </c>
      <c r="W783" s="5"/>
      <c r="X783" s="5"/>
      <c r="Y783" s="5"/>
      <c r="Z783" s="5"/>
    </row>
    <row r="784" spans="1:26" x14ac:dyDescent="0.25">
      <c r="B784" s="11" t="s">
        <v>13</v>
      </c>
      <c r="C784" s="12" t="s">
        <v>14</v>
      </c>
      <c r="D784" s="28" t="s">
        <v>248</v>
      </c>
      <c r="E784" s="28"/>
      <c r="F784" s="69"/>
      <c r="G784" s="34">
        <v>0.5</v>
      </c>
      <c r="H784" s="23"/>
      <c r="I784" s="10">
        <f t="shared" si="445"/>
        <v>0</v>
      </c>
      <c r="J784" s="5"/>
      <c r="K784" s="5"/>
      <c r="L784" s="5"/>
      <c r="M784" s="5"/>
      <c r="O784" s="11" t="s">
        <v>13</v>
      </c>
      <c r="P784" s="12" t="s">
        <v>14</v>
      </c>
      <c r="Q784" s="28" t="s">
        <v>248</v>
      </c>
      <c r="R784" s="28"/>
      <c r="S784" s="69"/>
      <c r="T784" s="34">
        <v>0.5</v>
      </c>
      <c r="U784" s="23"/>
      <c r="V784" s="10">
        <f t="shared" si="446"/>
        <v>0</v>
      </c>
      <c r="W784" s="5"/>
      <c r="X784" s="5"/>
      <c r="Y784" s="5"/>
      <c r="Z784" s="5"/>
    </row>
    <row r="785" spans="1:26" x14ac:dyDescent="0.25">
      <c r="B785" s="11" t="s">
        <v>13</v>
      </c>
      <c r="C785" s="12" t="s">
        <v>14</v>
      </c>
      <c r="D785" s="28" t="s">
        <v>247</v>
      </c>
      <c r="E785" s="28"/>
      <c r="F785" s="28"/>
      <c r="G785" s="34">
        <f>SUM(G782)</f>
        <v>0.70200000000000007</v>
      </c>
      <c r="H785" s="23"/>
      <c r="I785" s="10">
        <f t="shared" si="445"/>
        <v>0</v>
      </c>
      <c r="J785" s="5"/>
      <c r="K785" s="5"/>
      <c r="L785" s="5"/>
      <c r="M785" s="5"/>
      <c r="O785" s="11" t="s">
        <v>13</v>
      </c>
      <c r="P785" s="12" t="s">
        <v>14</v>
      </c>
      <c r="Q785" s="28" t="s">
        <v>247</v>
      </c>
      <c r="R785" s="28"/>
      <c r="S785" s="28"/>
      <c r="T785" s="34">
        <f>SUM(T782)</f>
        <v>0.70200000000000007</v>
      </c>
      <c r="U785" s="23"/>
      <c r="V785" s="10">
        <f t="shared" si="446"/>
        <v>0</v>
      </c>
      <c r="W785" s="5"/>
      <c r="X785" s="5"/>
      <c r="Y785" s="5"/>
      <c r="Z785" s="5"/>
    </row>
    <row r="786" spans="1:26" x14ac:dyDescent="0.25">
      <c r="B786" s="11" t="s">
        <v>13</v>
      </c>
      <c r="C786" s="12" t="s">
        <v>15</v>
      </c>
      <c r="D786" s="28"/>
      <c r="E786" s="28"/>
      <c r="F786" s="28"/>
      <c r="G786" s="34">
        <v>1</v>
      </c>
      <c r="H786" s="23"/>
      <c r="I786" s="10">
        <f t="shared" si="445"/>
        <v>0</v>
      </c>
      <c r="J786" s="5"/>
      <c r="K786" s="5"/>
      <c r="L786" s="5"/>
      <c r="M786" s="5"/>
      <c r="O786" s="11" t="s">
        <v>13</v>
      </c>
      <c r="P786" s="12" t="s">
        <v>15</v>
      </c>
      <c r="Q786" s="28"/>
      <c r="R786" s="28"/>
      <c r="S786" s="28"/>
      <c r="T786" s="34">
        <v>1</v>
      </c>
      <c r="U786" s="23"/>
      <c r="V786" s="10">
        <f t="shared" si="446"/>
        <v>0</v>
      </c>
      <c r="W786" s="5"/>
      <c r="X786" s="5"/>
      <c r="Y786" s="5"/>
      <c r="Z786" s="5"/>
    </row>
    <row r="787" spans="1:26" x14ac:dyDescent="0.25">
      <c r="B787" s="11" t="s">
        <v>13</v>
      </c>
      <c r="C787" s="12" t="s">
        <v>15</v>
      </c>
      <c r="D787" s="28"/>
      <c r="E787" s="28"/>
      <c r="F787" s="28"/>
      <c r="G787" s="34"/>
      <c r="H787" s="23"/>
      <c r="I787" s="10">
        <f t="shared" si="445"/>
        <v>0</v>
      </c>
      <c r="J787" s="5"/>
      <c r="K787" s="5"/>
      <c r="L787" s="5"/>
      <c r="M787" s="5"/>
      <c r="O787" s="11" t="s">
        <v>13</v>
      </c>
      <c r="P787" s="12" t="s">
        <v>15</v>
      </c>
      <c r="Q787" s="28"/>
      <c r="R787" s="28"/>
      <c r="S787" s="28"/>
      <c r="T787" s="34"/>
      <c r="U787" s="23"/>
      <c r="V787" s="10">
        <f t="shared" si="446"/>
        <v>0</v>
      </c>
      <c r="W787" s="5"/>
      <c r="X787" s="5"/>
      <c r="Y787" s="5"/>
      <c r="Z787" s="5"/>
    </row>
    <row r="788" spans="1:26" x14ac:dyDescent="0.25">
      <c r="B788" s="11" t="s">
        <v>13</v>
      </c>
      <c r="C788" s="12" t="s">
        <v>15</v>
      </c>
      <c r="D788" s="28"/>
      <c r="E788" s="28"/>
      <c r="F788" s="28"/>
      <c r="G788" s="34"/>
      <c r="H788" s="23"/>
      <c r="I788" s="10">
        <f t="shared" si="445"/>
        <v>0</v>
      </c>
      <c r="J788" s="5"/>
      <c r="K788" s="5"/>
      <c r="L788" s="5"/>
      <c r="M788" s="5"/>
      <c r="O788" s="11" t="s">
        <v>13</v>
      </c>
      <c r="P788" s="12" t="s">
        <v>15</v>
      </c>
      <c r="Q788" s="28"/>
      <c r="R788" s="28"/>
      <c r="S788" s="28"/>
      <c r="T788" s="34"/>
      <c r="U788" s="23"/>
      <c r="V788" s="10">
        <f t="shared" si="446"/>
        <v>0</v>
      </c>
      <c r="W788" s="5"/>
      <c r="X788" s="5"/>
      <c r="Y788" s="5"/>
      <c r="Z788" s="5"/>
    </row>
    <row r="789" spans="1:26" x14ac:dyDescent="0.25">
      <c r="B789" s="11" t="s">
        <v>13</v>
      </c>
      <c r="C789" s="12" t="s">
        <v>16</v>
      </c>
      <c r="D789" s="28"/>
      <c r="E789" s="28"/>
      <c r="F789" s="28"/>
      <c r="G789" s="34">
        <v>0.5</v>
      </c>
      <c r="H789" s="23"/>
      <c r="I789" s="10">
        <f t="shared" si="445"/>
        <v>0</v>
      </c>
      <c r="J789" s="5"/>
      <c r="K789" s="5"/>
      <c r="L789" s="5"/>
      <c r="M789" s="5"/>
      <c r="O789" s="11" t="s">
        <v>13</v>
      </c>
      <c r="P789" s="12" t="s">
        <v>16</v>
      </c>
      <c r="Q789" s="28"/>
      <c r="R789" s="28"/>
      <c r="S789" s="28"/>
      <c r="T789" s="34">
        <v>0.5</v>
      </c>
      <c r="U789" s="23"/>
      <c r="V789" s="10">
        <f t="shared" si="446"/>
        <v>0</v>
      </c>
      <c r="W789" s="5"/>
      <c r="X789" s="5"/>
      <c r="Y789" s="5"/>
      <c r="Z789" s="5"/>
    </row>
    <row r="790" spans="1:26" x14ac:dyDescent="0.25">
      <c r="B790" s="11" t="s">
        <v>13</v>
      </c>
      <c r="C790" s="12" t="s">
        <v>16</v>
      </c>
      <c r="D790" s="28"/>
      <c r="E790" s="28"/>
      <c r="F790" s="28"/>
      <c r="G790" s="34"/>
      <c r="H790" s="23"/>
      <c r="I790" s="10">
        <f t="shared" si="445"/>
        <v>0</v>
      </c>
      <c r="J790" s="5"/>
      <c r="K790" s="5"/>
      <c r="L790" s="5"/>
      <c r="M790" s="5"/>
      <c r="O790" s="11" t="s">
        <v>13</v>
      </c>
      <c r="P790" s="12" t="s">
        <v>16</v>
      </c>
      <c r="Q790" s="28"/>
      <c r="R790" s="28"/>
      <c r="S790" s="28"/>
      <c r="T790" s="34"/>
      <c r="U790" s="23"/>
      <c r="V790" s="10">
        <f t="shared" si="446"/>
        <v>0</v>
      </c>
      <c r="W790" s="5"/>
      <c r="X790" s="5"/>
      <c r="Y790" s="5"/>
      <c r="Z790" s="5"/>
    </row>
    <row r="791" spans="1:26" x14ac:dyDescent="0.25">
      <c r="B791" s="11" t="s">
        <v>21</v>
      </c>
      <c r="C791" s="12" t="s">
        <v>14</v>
      </c>
      <c r="D791" s="28"/>
      <c r="E791" s="28"/>
      <c r="F791" s="28"/>
      <c r="G791" s="22">
        <f>SUM(G782:G785)</f>
        <v>2.4039999999999999</v>
      </c>
      <c r="H791" s="15">
        <v>37.42</v>
      </c>
      <c r="I791" s="10">
        <f t="shared" si="445"/>
        <v>89.957679999999996</v>
      </c>
      <c r="J791" s="5"/>
      <c r="K791" s="5">
        <f>SUM(G791)*I775</f>
        <v>19.231999999999999</v>
      </c>
      <c r="L791" s="5"/>
      <c r="M791" s="5"/>
      <c r="O791" s="11" t="s">
        <v>21</v>
      </c>
      <c r="P791" s="12" t="s">
        <v>14</v>
      </c>
      <c r="Q791" s="28"/>
      <c r="R791" s="28"/>
      <c r="S791" s="28"/>
      <c r="T791" s="22">
        <f>SUM(T782:T785)</f>
        <v>2.4039999999999999</v>
      </c>
      <c r="U791" s="15">
        <v>37.42</v>
      </c>
      <c r="V791" s="10">
        <f t="shared" si="446"/>
        <v>89.957679999999996</v>
      </c>
      <c r="W791" s="5"/>
      <c r="X791" s="5">
        <f>SUM(T791)*V775</f>
        <v>19.231999999999999</v>
      </c>
      <c r="Y791" s="5"/>
      <c r="Z791" s="5"/>
    </row>
    <row r="792" spans="1:26" x14ac:dyDescent="0.25">
      <c r="B792" s="11" t="s">
        <v>21</v>
      </c>
      <c r="C792" s="12" t="s">
        <v>15</v>
      </c>
      <c r="D792" s="28"/>
      <c r="E792" s="28"/>
      <c r="F792" s="28"/>
      <c r="G792" s="22">
        <f>SUM(G786:G788)</f>
        <v>1</v>
      </c>
      <c r="H792" s="15">
        <v>37.42</v>
      </c>
      <c r="I792" s="10">
        <f t="shared" si="445"/>
        <v>37.42</v>
      </c>
      <c r="J792" s="5"/>
      <c r="K792" s="5"/>
      <c r="L792" s="5">
        <f>SUM(G792)*I775</f>
        <v>8</v>
      </c>
      <c r="M792" s="5"/>
      <c r="O792" s="11" t="s">
        <v>21</v>
      </c>
      <c r="P792" s="12" t="s">
        <v>15</v>
      </c>
      <c r="Q792" s="28"/>
      <c r="R792" s="28"/>
      <c r="S792" s="28"/>
      <c r="T792" s="22">
        <f>SUM(T786:T788)</f>
        <v>1</v>
      </c>
      <c r="U792" s="15">
        <v>37.42</v>
      </c>
      <c r="V792" s="10">
        <f t="shared" si="446"/>
        <v>37.42</v>
      </c>
      <c r="W792" s="5"/>
      <c r="X792" s="5"/>
      <c r="Y792" s="5">
        <f>SUM(T792)*V775</f>
        <v>8</v>
      </c>
      <c r="Z792" s="5"/>
    </row>
    <row r="793" spans="1:26" x14ac:dyDescent="0.25">
      <c r="B793" s="11" t="s">
        <v>21</v>
      </c>
      <c r="C793" s="12" t="s">
        <v>16</v>
      </c>
      <c r="D793" s="28"/>
      <c r="E793" s="28"/>
      <c r="F793" s="28"/>
      <c r="G793" s="22">
        <f>SUM(G789:G790)</f>
        <v>0.5</v>
      </c>
      <c r="H793" s="15">
        <v>37.42</v>
      </c>
      <c r="I793" s="10">
        <f t="shared" si="445"/>
        <v>18.71</v>
      </c>
      <c r="J793" s="5"/>
      <c r="K793" s="5"/>
      <c r="L793" s="5"/>
      <c r="M793" s="5">
        <f>SUM(G793)*I775</f>
        <v>4</v>
      </c>
      <c r="O793" s="11" t="s">
        <v>21</v>
      </c>
      <c r="P793" s="12" t="s">
        <v>16</v>
      </c>
      <c r="Q793" s="28"/>
      <c r="R793" s="28"/>
      <c r="S793" s="28"/>
      <c r="T793" s="22">
        <f>SUM(T789:T790)</f>
        <v>0.5</v>
      </c>
      <c r="U793" s="15">
        <v>37.42</v>
      </c>
      <c r="V793" s="10">
        <f t="shared" si="446"/>
        <v>18.71</v>
      </c>
      <c r="W793" s="5"/>
      <c r="X793" s="5"/>
      <c r="Y793" s="5"/>
      <c r="Z793" s="5">
        <f>SUM(T793)*V775</f>
        <v>4</v>
      </c>
    </row>
    <row r="794" spans="1:26" x14ac:dyDescent="0.25">
      <c r="B794" s="11" t="s">
        <v>13</v>
      </c>
      <c r="C794" s="12" t="s">
        <v>17</v>
      </c>
      <c r="D794" s="28"/>
      <c r="E794" s="28"/>
      <c r="F794" s="28"/>
      <c r="G794" s="34">
        <v>0.25</v>
      </c>
      <c r="H794" s="15">
        <v>37.42</v>
      </c>
      <c r="I794" s="10">
        <f t="shared" si="445"/>
        <v>9.3550000000000004</v>
      </c>
      <c r="J794" s="5"/>
      <c r="K794" s="5"/>
      <c r="L794" s="5">
        <f>SUM(G794)*I775</f>
        <v>2</v>
      </c>
      <c r="M794" s="5"/>
      <c r="O794" s="11" t="s">
        <v>13</v>
      </c>
      <c r="P794" s="12" t="s">
        <v>17</v>
      </c>
      <c r="Q794" s="28"/>
      <c r="R794" s="28"/>
      <c r="S794" s="28"/>
      <c r="T794" s="34">
        <v>0.25</v>
      </c>
      <c r="U794" s="15">
        <v>37.42</v>
      </c>
      <c r="V794" s="10">
        <f t="shared" si="446"/>
        <v>9.3550000000000004</v>
      </c>
      <c r="W794" s="5"/>
      <c r="X794" s="5"/>
      <c r="Y794" s="5">
        <f>SUM(T794)*V775</f>
        <v>2</v>
      </c>
      <c r="Z794" s="5"/>
    </row>
    <row r="795" spans="1:26" x14ac:dyDescent="0.25">
      <c r="B795" s="11" t="s">
        <v>12</v>
      </c>
      <c r="C795" s="12"/>
      <c r="D795" s="28"/>
      <c r="E795" s="28"/>
      <c r="F795" s="28"/>
      <c r="G795" s="10"/>
      <c r="H795" s="15">
        <v>37.42</v>
      </c>
      <c r="I795" s="10">
        <f t="shared" si="445"/>
        <v>0</v>
      </c>
      <c r="J795" s="5"/>
      <c r="K795" s="5"/>
      <c r="L795" s="5"/>
      <c r="M795" s="5"/>
      <c r="O795" s="11" t="s">
        <v>12</v>
      </c>
      <c r="P795" s="12"/>
      <c r="Q795" s="28"/>
      <c r="R795" s="28"/>
      <c r="S795" s="28"/>
      <c r="T795" s="10"/>
      <c r="U795" s="15">
        <v>37.42</v>
      </c>
      <c r="V795" s="10">
        <f t="shared" si="446"/>
        <v>0</v>
      </c>
      <c r="W795" s="5"/>
      <c r="X795" s="5"/>
      <c r="Y795" s="5"/>
      <c r="Z795" s="5"/>
    </row>
    <row r="796" spans="1:26" x14ac:dyDescent="0.25">
      <c r="B796" s="11" t="s">
        <v>11</v>
      </c>
      <c r="C796" s="12"/>
      <c r="D796" s="28"/>
      <c r="E796" s="28"/>
      <c r="F796" s="28"/>
      <c r="G796" s="10">
        <v>1</v>
      </c>
      <c r="H796" s="15">
        <f>SUM(I777:I795)*0.01</f>
        <v>2.8736867999999998</v>
      </c>
      <c r="I796" s="10">
        <f>SUM(G796*H796)</f>
        <v>2.8736867999999998</v>
      </c>
      <c r="J796" s="5"/>
      <c r="K796" s="5"/>
      <c r="L796" s="5"/>
      <c r="M796" s="5"/>
      <c r="O796" s="11" t="s">
        <v>11</v>
      </c>
      <c r="P796" s="12"/>
      <c r="Q796" s="28"/>
      <c r="R796" s="28"/>
      <c r="S796" s="28"/>
      <c r="T796" s="10">
        <v>1</v>
      </c>
      <c r="U796" s="15">
        <f>SUM(V777:V795)*0.01</f>
        <v>2.6445539999999998</v>
      </c>
      <c r="V796" s="10">
        <f>SUM(T796*U796)</f>
        <v>2.6445539999999998</v>
      </c>
      <c r="W796" s="5"/>
      <c r="X796" s="5"/>
      <c r="Y796" s="5"/>
      <c r="Z796" s="5"/>
    </row>
    <row r="797" spans="1:26" s="2" customFormat="1" x14ac:dyDescent="0.25">
      <c r="B797" s="8" t="s">
        <v>10</v>
      </c>
      <c r="D797" s="27"/>
      <c r="E797" s="27"/>
      <c r="F797" s="27"/>
      <c r="G797" s="6">
        <f>SUM(G791:G794)</f>
        <v>4.1539999999999999</v>
      </c>
      <c r="H797" s="14"/>
      <c r="I797" s="6">
        <f>SUM(I777:I796)</f>
        <v>290.24236679999996</v>
      </c>
      <c r="J797" s="6">
        <f>SUM(I797)*I775</f>
        <v>2321.9389343999997</v>
      </c>
      <c r="K797" s="6">
        <f>SUM(K791:K796)</f>
        <v>19.231999999999999</v>
      </c>
      <c r="L797" s="6">
        <f>SUM(L791:L796)</f>
        <v>10</v>
      </c>
      <c r="M797" s="6">
        <f>SUM(M791:M796)</f>
        <v>4</v>
      </c>
      <c r="O797" s="8" t="s">
        <v>10</v>
      </c>
      <c r="Q797" s="27"/>
      <c r="R797" s="27"/>
      <c r="S797" s="27"/>
      <c r="T797" s="6">
        <f>SUM(T791:T794)</f>
        <v>4.1539999999999999</v>
      </c>
      <c r="U797" s="14"/>
      <c r="V797" s="6">
        <f>SUM(V777:V796)</f>
        <v>267.09995400000003</v>
      </c>
      <c r="W797" s="6">
        <f>SUM(V797)*V775</f>
        <v>2136.7996320000002</v>
      </c>
      <c r="X797" s="6"/>
      <c r="Y797" s="6"/>
      <c r="Z797" s="6"/>
    </row>
    <row r="798" spans="1:26" ht="15.6" x14ac:dyDescent="0.3">
      <c r="A798" s="3" t="s">
        <v>9</v>
      </c>
      <c r="B798" s="86" t="s">
        <v>276</v>
      </c>
      <c r="C798" s="12" t="s">
        <v>244</v>
      </c>
      <c r="D798" s="26">
        <v>2.02</v>
      </c>
      <c r="E798" s="26">
        <v>2.2999999999999998</v>
      </c>
      <c r="F798" s="68">
        <v>0.125</v>
      </c>
      <c r="G798" s="5"/>
      <c r="H798" s="13" t="s">
        <v>22</v>
      </c>
      <c r="I798" s="24">
        <v>3</v>
      </c>
      <c r="J798" s="5"/>
      <c r="K798" s="5"/>
      <c r="L798" s="5"/>
      <c r="M798" s="5"/>
      <c r="N798" s="3" t="s">
        <v>9</v>
      </c>
      <c r="O798" s="86" t="s">
        <v>276</v>
      </c>
      <c r="P798" s="12" t="s">
        <v>244</v>
      </c>
      <c r="Q798" s="26">
        <v>2.02</v>
      </c>
      <c r="R798" s="26">
        <v>2.2999999999999998</v>
      </c>
      <c r="S798" s="68">
        <v>0.125</v>
      </c>
      <c r="T798" s="5"/>
      <c r="U798" s="13" t="s">
        <v>22</v>
      </c>
      <c r="V798" s="24">
        <v>3</v>
      </c>
      <c r="W798" s="5"/>
      <c r="X798" s="5"/>
      <c r="Y798" s="5"/>
      <c r="Z798" s="5"/>
    </row>
    <row r="799" spans="1:26" s="2" customFormat="1" x14ac:dyDescent="0.25">
      <c r="A799" s="66"/>
      <c r="B799" s="8" t="s">
        <v>3</v>
      </c>
      <c r="C799" s="2" t="s">
        <v>4</v>
      </c>
      <c r="D799" s="27" t="s">
        <v>5</v>
      </c>
      <c r="E799" s="27" t="s">
        <v>5</v>
      </c>
      <c r="F799" s="27" t="s">
        <v>23</v>
      </c>
      <c r="G799" s="6" t="s">
        <v>6</v>
      </c>
      <c r="H799" s="14" t="s">
        <v>7</v>
      </c>
      <c r="I799" s="6" t="s">
        <v>8</v>
      </c>
      <c r="J799" s="6"/>
      <c r="K799" s="6" t="s">
        <v>18</v>
      </c>
      <c r="L799" s="6" t="s">
        <v>19</v>
      </c>
      <c r="M799" s="6" t="s">
        <v>20</v>
      </c>
      <c r="N799" s="66"/>
      <c r="O799" s="8" t="s">
        <v>3</v>
      </c>
      <c r="P799" s="2" t="s">
        <v>4</v>
      </c>
      <c r="Q799" s="27" t="s">
        <v>5</v>
      </c>
      <c r="R799" s="27" t="s">
        <v>5</v>
      </c>
      <c r="S799" s="27" t="s">
        <v>23</v>
      </c>
      <c r="T799" s="6" t="s">
        <v>6</v>
      </c>
      <c r="U799" s="14" t="s">
        <v>7</v>
      </c>
      <c r="V799" s="6" t="s">
        <v>8</v>
      </c>
      <c r="W799" s="6"/>
      <c r="X799" s="6" t="s">
        <v>18</v>
      </c>
      <c r="Y799" s="6" t="s">
        <v>19</v>
      </c>
      <c r="Z799" s="6" t="s">
        <v>20</v>
      </c>
    </row>
    <row r="800" spans="1:26" x14ac:dyDescent="0.25">
      <c r="A800" s="30" t="s">
        <v>24</v>
      </c>
      <c r="B800" s="11" t="s">
        <v>63</v>
      </c>
      <c r="C800" s="12" t="s">
        <v>869</v>
      </c>
      <c r="D800" s="28">
        <v>0.15</v>
      </c>
      <c r="E800" s="28">
        <v>0.05</v>
      </c>
      <c r="F800" s="28">
        <f t="shared" ref="F800:F802" si="447">SUM(D800*E800)</f>
        <v>7.4999999999999997E-3</v>
      </c>
      <c r="G800" s="10">
        <f>SUM(D798+E798+E798+0.4)</f>
        <v>7.0200000000000005</v>
      </c>
      <c r="H800" s="15">
        <v>1248</v>
      </c>
      <c r="I800" s="10">
        <f t="shared" ref="I800:I802" si="448">SUM(F800*G800)*H800</f>
        <v>65.7072</v>
      </c>
      <c r="J800" s="5"/>
      <c r="K800" s="5"/>
      <c r="L800" s="5"/>
      <c r="M800" s="5"/>
      <c r="N800" s="30" t="s">
        <v>24</v>
      </c>
      <c r="O800" s="11" t="s">
        <v>63</v>
      </c>
      <c r="P800" s="12" t="s">
        <v>869</v>
      </c>
      <c r="Q800" s="28">
        <v>0.15</v>
      </c>
      <c r="R800" s="235">
        <v>3.7999999999999999E-2</v>
      </c>
      <c r="S800" s="28">
        <f t="shared" ref="S800" si="449">SUM(Q800*R800)</f>
        <v>5.6999999999999993E-3</v>
      </c>
      <c r="T800" s="10">
        <f>SUM(Q798+R798+R798+0.4)</f>
        <v>7.0200000000000005</v>
      </c>
      <c r="U800" s="236">
        <v>1215</v>
      </c>
      <c r="V800" s="10">
        <f t="shared" ref="V800:V802" si="450">SUM(S800*T800)*U800</f>
        <v>48.617010000000001</v>
      </c>
      <c r="W800" s="5"/>
      <c r="X800" s="5"/>
      <c r="Y800" s="5"/>
      <c r="Z800" s="5"/>
    </row>
    <row r="801" spans="1:26" x14ac:dyDescent="0.25">
      <c r="A801" s="30" t="s">
        <v>24</v>
      </c>
      <c r="B801" s="11" t="s">
        <v>245</v>
      </c>
      <c r="C801" s="12" t="s">
        <v>869</v>
      </c>
      <c r="D801" s="28">
        <v>0.05</v>
      </c>
      <c r="E801" s="28">
        <v>2.5000000000000001E-2</v>
      </c>
      <c r="F801" s="28">
        <f t="shared" si="447"/>
        <v>1.2500000000000002E-3</v>
      </c>
      <c r="G801" s="10">
        <f>SUM(G800)</f>
        <v>7.0200000000000005</v>
      </c>
      <c r="H801" s="15">
        <v>1015</v>
      </c>
      <c r="I801" s="10">
        <f t="shared" si="448"/>
        <v>8.9066250000000018</v>
      </c>
      <c r="J801" s="5"/>
      <c r="K801" s="5"/>
      <c r="L801" s="5"/>
      <c r="M801" s="5"/>
      <c r="N801" s="30" t="s">
        <v>24</v>
      </c>
      <c r="O801" s="11" t="s">
        <v>245</v>
      </c>
      <c r="P801" s="12" t="s">
        <v>869</v>
      </c>
      <c r="Q801" s="28">
        <v>0.05</v>
      </c>
      <c r="R801" s="28">
        <v>2.5000000000000001E-2</v>
      </c>
      <c r="S801" s="28">
        <f t="shared" ref="S801:S802" si="451">SUM(Q801*R801)</f>
        <v>1.2500000000000002E-3</v>
      </c>
      <c r="T801" s="10">
        <f>SUM(T800)</f>
        <v>7.0200000000000005</v>
      </c>
      <c r="U801" s="15">
        <v>1015</v>
      </c>
      <c r="V801" s="10">
        <f t="shared" si="450"/>
        <v>8.9066250000000018</v>
      </c>
      <c r="W801" s="5"/>
      <c r="X801" s="5"/>
      <c r="Y801" s="5"/>
      <c r="Z801" s="5"/>
    </row>
    <row r="802" spans="1:26" x14ac:dyDescent="0.25">
      <c r="A802" s="30" t="s">
        <v>24</v>
      </c>
      <c r="B802" s="11"/>
      <c r="C802" s="12"/>
      <c r="D802" s="28"/>
      <c r="E802" s="28"/>
      <c r="F802" s="28">
        <f t="shared" si="447"/>
        <v>0</v>
      </c>
      <c r="G802" s="10"/>
      <c r="H802" s="15"/>
      <c r="I802" s="10">
        <f t="shared" si="448"/>
        <v>0</v>
      </c>
      <c r="J802" s="5"/>
      <c r="K802" s="5"/>
      <c r="L802" s="5"/>
      <c r="M802" s="5"/>
      <c r="N802" s="30" t="s">
        <v>24</v>
      </c>
      <c r="O802" s="11"/>
      <c r="P802" s="12"/>
      <c r="Q802" s="28"/>
      <c r="R802" s="28"/>
      <c r="S802" s="28">
        <f t="shared" si="451"/>
        <v>0</v>
      </c>
      <c r="T802" s="10"/>
      <c r="U802" s="15"/>
      <c r="V802" s="10">
        <f t="shared" si="450"/>
        <v>0</v>
      </c>
      <c r="W802" s="5"/>
      <c r="X802" s="5"/>
      <c r="Y802" s="5"/>
      <c r="Z802" s="5"/>
    </row>
    <row r="803" spans="1:26" x14ac:dyDescent="0.25">
      <c r="A803" s="95"/>
      <c r="B803" s="11" t="s">
        <v>862</v>
      </c>
      <c r="C803" s="12"/>
      <c r="D803" s="28"/>
      <c r="E803" s="28"/>
      <c r="F803" s="28"/>
      <c r="G803" s="10"/>
      <c r="H803" s="15">
        <v>2.5</v>
      </c>
      <c r="I803" s="10">
        <f t="shared" ref="I803" si="452">SUM(G803*H803)</f>
        <v>0</v>
      </c>
      <c r="J803" s="5"/>
      <c r="K803" s="5"/>
      <c r="L803" s="5"/>
      <c r="M803" s="5"/>
      <c r="N803" s="95"/>
      <c r="O803" s="11" t="s">
        <v>862</v>
      </c>
      <c r="P803" s="12"/>
      <c r="Q803" s="28"/>
      <c r="R803" s="28"/>
      <c r="S803" s="28"/>
      <c r="T803" s="10"/>
      <c r="U803" s="15">
        <v>2.5</v>
      </c>
      <c r="V803" s="10">
        <f t="shared" ref="V803" si="453">SUM(T803*U803)</f>
        <v>0</v>
      </c>
      <c r="W803" s="5"/>
      <c r="X803" s="5"/>
      <c r="Y803" s="5"/>
      <c r="Z803" s="5"/>
    </row>
    <row r="804" spans="1:26" x14ac:dyDescent="0.25">
      <c r="B804" s="11" t="s">
        <v>27</v>
      </c>
      <c r="C804" s="12"/>
      <c r="D804" s="28"/>
      <c r="E804" s="28"/>
      <c r="F804" s="28"/>
      <c r="G804" s="10">
        <f>SUM(G800)</f>
        <v>7.0200000000000005</v>
      </c>
      <c r="H804" s="15">
        <f>SUM(D800+D800+E800+E800+D801+D801+E801+E801)</f>
        <v>0.54999999999999993</v>
      </c>
      <c r="I804" s="10">
        <f t="shared" ref="I804:I818" si="454">SUM(G804*H804)</f>
        <v>3.8609999999999998</v>
      </c>
      <c r="J804" s="5"/>
      <c r="K804" s="5"/>
      <c r="L804" s="5"/>
      <c r="M804" s="5"/>
      <c r="O804" s="11" t="s">
        <v>27</v>
      </c>
      <c r="P804" s="12"/>
      <c r="Q804" s="28"/>
      <c r="R804" s="28"/>
      <c r="S804" s="28"/>
      <c r="T804" s="10">
        <f>SUM(T800)</f>
        <v>7.0200000000000005</v>
      </c>
      <c r="U804" s="15">
        <f>SUM(Q800+Q800+R800+R800+Q801+Q801+R801+R801)</f>
        <v>0.52599999999999991</v>
      </c>
      <c r="V804" s="10">
        <f t="shared" ref="V804:V818" si="455">SUM(T804*U804)</f>
        <v>3.6925199999999996</v>
      </c>
      <c r="W804" s="5"/>
      <c r="X804" s="5"/>
      <c r="Y804" s="5"/>
      <c r="Z804" s="5"/>
    </row>
    <row r="805" spans="1:26" x14ac:dyDescent="0.25">
      <c r="B805" s="11" t="s">
        <v>13</v>
      </c>
      <c r="C805" s="12" t="s">
        <v>14</v>
      </c>
      <c r="D805" s="28" t="s">
        <v>29</v>
      </c>
      <c r="E805" s="28"/>
      <c r="F805" s="28">
        <f>SUM(G800:G802)</f>
        <v>14.040000000000001</v>
      </c>
      <c r="G805" s="34">
        <f>SUM(F805)/20</f>
        <v>0.70200000000000007</v>
      </c>
      <c r="H805" s="23"/>
      <c r="I805" s="10">
        <f t="shared" si="454"/>
        <v>0</v>
      </c>
      <c r="J805" s="5"/>
      <c r="K805" s="5"/>
      <c r="L805" s="5"/>
      <c r="M805" s="5"/>
      <c r="O805" s="11" t="s">
        <v>13</v>
      </c>
      <c r="P805" s="12" t="s">
        <v>14</v>
      </c>
      <c r="Q805" s="28" t="s">
        <v>29</v>
      </c>
      <c r="R805" s="28"/>
      <c r="S805" s="28">
        <f>SUM(T800:T802)</f>
        <v>14.040000000000001</v>
      </c>
      <c r="T805" s="34">
        <f>SUM(S805)/20</f>
        <v>0.70200000000000007</v>
      </c>
      <c r="U805" s="23"/>
      <c r="V805" s="10">
        <f t="shared" si="455"/>
        <v>0</v>
      </c>
      <c r="W805" s="5"/>
      <c r="X805" s="5"/>
      <c r="Y805" s="5"/>
      <c r="Z805" s="5"/>
    </row>
    <row r="806" spans="1:26" x14ac:dyDescent="0.25">
      <c r="B806" s="11" t="s">
        <v>13</v>
      </c>
      <c r="C806" s="12" t="s">
        <v>14</v>
      </c>
      <c r="D806" s="28" t="s">
        <v>60</v>
      </c>
      <c r="E806" s="28"/>
      <c r="F806" s="69">
        <v>2</v>
      </c>
      <c r="G806" s="34">
        <f>SUM(F806)*0.25</f>
        <v>0.5</v>
      </c>
      <c r="H806" s="23"/>
      <c r="I806" s="10">
        <f t="shared" si="454"/>
        <v>0</v>
      </c>
      <c r="J806" s="5"/>
      <c r="K806" s="5"/>
      <c r="L806" s="5"/>
      <c r="M806" s="5"/>
      <c r="O806" s="11" t="s">
        <v>13</v>
      </c>
      <c r="P806" s="12" t="s">
        <v>14</v>
      </c>
      <c r="Q806" s="28" t="s">
        <v>60</v>
      </c>
      <c r="R806" s="28"/>
      <c r="S806" s="69">
        <v>2</v>
      </c>
      <c r="T806" s="34">
        <f>SUM(S806)*0.25</f>
        <v>0.5</v>
      </c>
      <c r="U806" s="23"/>
      <c r="V806" s="10">
        <f t="shared" si="455"/>
        <v>0</v>
      </c>
      <c r="W806" s="5"/>
      <c r="X806" s="5"/>
      <c r="Y806" s="5"/>
      <c r="Z806" s="5"/>
    </row>
    <row r="807" spans="1:26" x14ac:dyDescent="0.25">
      <c r="B807" s="11" t="s">
        <v>13</v>
      </c>
      <c r="C807" s="12" t="s">
        <v>14</v>
      </c>
      <c r="D807" s="28" t="s">
        <v>248</v>
      </c>
      <c r="E807" s="28"/>
      <c r="F807" s="69"/>
      <c r="G807" s="34">
        <v>0</v>
      </c>
      <c r="H807" s="23"/>
      <c r="I807" s="10">
        <f t="shared" si="454"/>
        <v>0</v>
      </c>
      <c r="J807" s="5"/>
      <c r="K807" s="5"/>
      <c r="L807" s="5"/>
      <c r="M807" s="5"/>
      <c r="O807" s="11" t="s">
        <v>13</v>
      </c>
      <c r="P807" s="12" t="s">
        <v>14</v>
      </c>
      <c r="Q807" s="28" t="s">
        <v>248</v>
      </c>
      <c r="R807" s="28"/>
      <c r="S807" s="69"/>
      <c r="T807" s="34">
        <v>0</v>
      </c>
      <c r="U807" s="23"/>
      <c r="V807" s="10">
        <f t="shared" si="455"/>
        <v>0</v>
      </c>
      <c r="W807" s="5"/>
      <c r="X807" s="5"/>
      <c r="Y807" s="5"/>
      <c r="Z807" s="5"/>
    </row>
    <row r="808" spans="1:26" x14ac:dyDescent="0.25">
      <c r="B808" s="11" t="s">
        <v>13</v>
      </c>
      <c r="C808" s="12" t="s">
        <v>14</v>
      </c>
      <c r="D808" s="28" t="s">
        <v>247</v>
      </c>
      <c r="E808" s="28"/>
      <c r="F808" s="28"/>
      <c r="G808" s="34">
        <f>SUM(G805)</f>
        <v>0.70200000000000007</v>
      </c>
      <c r="H808" s="23"/>
      <c r="I808" s="10">
        <f t="shared" si="454"/>
        <v>0</v>
      </c>
      <c r="J808" s="5"/>
      <c r="K808" s="5"/>
      <c r="L808" s="5"/>
      <c r="M808" s="5"/>
      <c r="O808" s="11" t="s">
        <v>13</v>
      </c>
      <c r="P808" s="12" t="s">
        <v>14</v>
      </c>
      <c r="Q808" s="28" t="s">
        <v>247</v>
      </c>
      <c r="R808" s="28"/>
      <c r="S808" s="28"/>
      <c r="T808" s="34">
        <f>SUM(T805)</f>
        <v>0.70200000000000007</v>
      </c>
      <c r="U808" s="23"/>
      <c r="V808" s="10">
        <f t="shared" si="455"/>
        <v>0</v>
      </c>
      <c r="W808" s="5"/>
      <c r="X808" s="5"/>
      <c r="Y808" s="5"/>
      <c r="Z808" s="5"/>
    </row>
    <row r="809" spans="1:26" x14ac:dyDescent="0.25">
      <c r="B809" s="11" t="s">
        <v>13</v>
      </c>
      <c r="C809" s="12" t="s">
        <v>15</v>
      </c>
      <c r="D809" s="28"/>
      <c r="E809" s="28"/>
      <c r="F809" s="28"/>
      <c r="G809" s="34">
        <v>1</v>
      </c>
      <c r="H809" s="23"/>
      <c r="I809" s="10">
        <f t="shared" si="454"/>
        <v>0</v>
      </c>
      <c r="J809" s="5"/>
      <c r="K809" s="5"/>
      <c r="L809" s="5"/>
      <c r="M809" s="5"/>
      <c r="O809" s="11" t="s">
        <v>13</v>
      </c>
      <c r="P809" s="12" t="s">
        <v>15</v>
      </c>
      <c r="Q809" s="28"/>
      <c r="R809" s="28"/>
      <c r="S809" s="28"/>
      <c r="T809" s="34">
        <v>1</v>
      </c>
      <c r="U809" s="23"/>
      <c r="V809" s="10">
        <f t="shared" si="455"/>
        <v>0</v>
      </c>
      <c r="W809" s="5"/>
      <c r="X809" s="5"/>
      <c r="Y809" s="5"/>
      <c r="Z809" s="5"/>
    </row>
    <row r="810" spans="1:26" x14ac:dyDescent="0.25">
      <c r="B810" s="11" t="s">
        <v>13</v>
      </c>
      <c r="C810" s="12" t="s">
        <v>15</v>
      </c>
      <c r="D810" s="28"/>
      <c r="E810" s="28"/>
      <c r="F810" s="28"/>
      <c r="G810" s="34"/>
      <c r="H810" s="23"/>
      <c r="I810" s="10">
        <f t="shared" si="454"/>
        <v>0</v>
      </c>
      <c r="J810" s="5"/>
      <c r="K810" s="5"/>
      <c r="L810" s="5"/>
      <c r="M810" s="5"/>
      <c r="O810" s="11" t="s">
        <v>13</v>
      </c>
      <c r="P810" s="12" t="s">
        <v>15</v>
      </c>
      <c r="Q810" s="28"/>
      <c r="R810" s="28"/>
      <c r="S810" s="28"/>
      <c r="T810" s="34"/>
      <c r="U810" s="23"/>
      <c r="V810" s="10">
        <f t="shared" si="455"/>
        <v>0</v>
      </c>
      <c r="W810" s="5"/>
      <c r="X810" s="5"/>
      <c r="Y810" s="5"/>
      <c r="Z810" s="5"/>
    </row>
    <row r="811" spans="1:26" x14ac:dyDescent="0.25">
      <c r="B811" s="11" t="s">
        <v>13</v>
      </c>
      <c r="C811" s="12" t="s">
        <v>15</v>
      </c>
      <c r="D811" s="28"/>
      <c r="E811" s="28"/>
      <c r="F811" s="28"/>
      <c r="G811" s="34"/>
      <c r="H811" s="23"/>
      <c r="I811" s="10">
        <f t="shared" si="454"/>
        <v>0</v>
      </c>
      <c r="J811" s="5"/>
      <c r="K811" s="5"/>
      <c r="L811" s="5"/>
      <c r="M811" s="5"/>
      <c r="O811" s="11" t="s">
        <v>13</v>
      </c>
      <c r="P811" s="12" t="s">
        <v>15</v>
      </c>
      <c r="Q811" s="28"/>
      <c r="R811" s="28"/>
      <c r="S811" s="28"/>
      <c r="T811" s="34"/>
      <c r="U811" s="23"/>
      <c r="V811" s="10">
        <f t="shared" si="455"/>
        <v>0</v>
      </c>
      <c r="W811" s="5"/>
      <c r="X811" s="5"/>
      <c r="Y811" s="5"/>
      <c r="Z811" s="5"/>
    </row>
    <row r="812" spans="1:26" x14ac:dyDescent="0.25">
      <c r="B812" s="11" t="s">
        <v>13</v>
      </c>
      <c r="C812" s="12" t="s">
        <v>16</v>
      </c>
      <c r="D812" s="28"/>
      <c r="E812" s="28"/>
      <c r="F812" s="28"/>
      <c r="G812" s="34">
        <v>0.5</v>
      </c>
      <c r="H812" s="23"/>
      <c r="I812" s="10">
        <f t="shared" si="454"/>
        <v>0</v>
      </c>
      <c r="J812" s="5"/>
      <c r="K812" s="5"/>
      <c r="L812" s="5"/>
      <c r="M812" s="5"/>
      <c r="O812" s="11" t="s">
        <v>13</v>
      </c>
      <c r="P812" s="12" t="s">
        <v>16</v>
      </c>
      <c r="Q812" s="28"/>
      <c r="R812" s="28"/>
      <c r="S812" s="28"/>
      <c r="T812" s="34">
        <v>0.5</v>
      </c>
      <c r="U812" s="23"/>
      <c r="V812" s="10">
        <f t="shared" si="455"/>
        <v>0</v>
      </c>
      <c r="W812" s="5"/>
      <c r="X812" s="5"/>
      <c r="Y812" s="5"/>
      <c r="Z812" s="5"/>
    </row>
    <row r="813" spans="1:26" x14ac:dyDescent="0.25">
      <c r="B813" s="11" t="s">
        <v>13</v>
      </c>
      <c r="C813" s="12" t="s">
        <v>16</v>
      </c>
      <c r="D813" s="28"/>
      <c r="E813" s="28"/>
      <c r="F813" s="28"/>
      <c r="G813" s="34"/>
      <c r="H813" s="23"/>
      <c r="I813" s="10">
        <f t="shared" si="454"/>
        <v>0</v>
      </c>
      <c r="J813" s="5"/>
      <c r="K813" s="5"/>
      <c r="L813" s="5"/>
      <c r="M813" s="5"/>
      <c r="O813" s="11" t="s">
        <v>13</v>
      </c>
      <c r="P813" s="12" t="s">
        <v>16</v>
      </c>
      <c r="Q813" s="28"/>
      <c r="R813" s="28"/>
      <c r="S813" s="28"/>
      <c r="T813" s="34"/>
      <c r="U813" s="23"/>
      <c r="V813" s="10">
        <f t="shared" si="455"/>
        <v>0</v>
      </c>
      <c r="W813" s="5"/>
      <c r="X813" s="5"/>
      <c r="Y813" s="5"/>
      <c r="Z813" s="5"/>
    </row>
    <row r="814" spans="1:26" x14ac:dyDescent="0.25">
      <c r="B814" s="11" t="s">
        <v>21</v>
      </c>
      <c r="C814" s="12" t="s">
        <v>14</v>
      </c>
      <c r="D814" s="28"/>
      <c r="E814" s="28"/>
      <c r="F814" s="28"/>
      <c r="G814" s="22">
        <f>SUM(G805:G808)</f>
        <v>1.9039999999999999</v>
      </c>
      <c r="H814" s="15">
        <v>37.42</v>
      </c>
      <c r="I814" s="10">
        <f t="shared" si="454"/>
        <v>71.247680000000003</v>
      </c>
      <c r="J814" s="5"/>
      <c r="K814" s="5">
        <f>SUM(G814)*I798</f>
        <v>5.7119999999999997</v>
      </c>
      <c r="L814" s="5"/>
      <c r="M814" s="5"/>
      <c r="O814" s="11" t="s">
        <v>21</v>
      </c>
      <c r="P814" s="12" t="s">
        <v>14</v>
      </c>
      <c r="Q814" s="28"/>
      <c r="R814" s="28"/>
      <c r="S814" s="28"/>
      <c r="T814" s="22">
        <f>SUM(T805:T808)</f>
        <v>1.9039999999999999</v>
      </c>
      <c r="U814" s="15">
        <v>37.42</v>
      </c>
      <c r="V814" s="10">
        <f t="shared" si="455"/>
        <v>71.247680000000003</v>
      </c>
      <c r="W814" s="5"/>
      <c r="X814" s="5">
        <f>SUM(T814)*V798</f>
        <v>5.7119999999999997</v>
      </c>
      <c r="Y814" s="5"/>
      <c r="Z814" s="5"/>
    </row>
    <row r="815" spans="1:26" x14ac:dyDescent="0.25">
      <c r="B815" s="11" t="s">
        <v>21</v>
      </c>
      <c r="C815" s="12" t="s">
        <v>15</v>
      </c>
      <c r="D815" s="28"/>
      <c r="E815" s="28"/>
      <c r="F815" s="28"/>
      <c r="G815" s="22">
        <f>SUM(G809:G811)</f>
        <v>1</v>
      </c>
      <c r="H815" s="15">
        <v>37.42</v>
      </c>
      <c r="I815" s="10">
        <f t="shared" si="454"/>
        <v>37.42</v>
      </c>
      <c r="J815" s="5"/>
      <c r="K815" s="5"/>
      <c r="L815" s="5">
        <f>SUM(G815)*I798</f>
        <v>3</v>
      </c>
      <c r="M815" s="5"/>
      <c r="O815" s="11" t="s">
        <v>21</v>
      </c>
      <c r="P815" s="12" t="s">
        <v>15</v>
      </c>
      <c r="Q815" s="28"/>
      <c r="R815" s="28"/>
      <c r="S815" s="28"/>
      <c r="T815" s="22">
        <f>SUM(T809:T811)</f>
        <v>1</v>
      </c>
      <c r="U815" s="15">
        <v>37.42</v>
      </c>
      <c r="V815" s="10">
        <f t="shared" si="455"/>
        <v>37.42</v>
      </c>
      <c r="W815" s="5"/>
      <c r="X815" s="5"/>
      <c r="Y815" s="5">
        <f>SUM(T815)*V798</f>
        <v>3</v>
      </c>
      <c r="Z815" s="5"/>
    </row>
    <row r="816" spans="1:26" x14ac:dyDescent="0.25">
      <c r="B816" s="11" t="s">
        <v>21</v>
      </c>
      <c r="C816" s="12" t="s">
        <v>16</v>
      </c>
      <c r="D816" s="28"/>
      <c r="E816" s="28"/>
      <c r="F816" s="28"/>
      <c r="G816" s="22">
        <f>SUM(G812:G813)</f>
        <v>0.5</v>
      </c>
      <c r="H816" s="15">
        <v>37.42</v>
      </c>
      <c r="I816" s="10">
        <f t="shared" si="454"/>
        <v>18.71</v>
      </c>
      <c r="J816" s="5"/>
      <c r="K816" s="5"/>
      <c r="L816" s="5"/>
      <c r="M816" s="5">
        <f>SUM(G816)*I798</f>
        <v>1.5</v>
      </c>
      <c r="O816" s="11" t="s">
        <v>21</v>
      </c>
      <c r="P816" s="12" t="s">
        <v>16</v>
      </c>
      <c r="Q816" s="28"/>
      <c r="R816" s="28"/>
      <c r="S816" s="28"/>
      <c r="T816" s="22">
        <f>SUM(T812:T813)</f>
        <v>0.5</v>
      </c>
      <c r="U816" s="15">
        <v>37.42</v>
      </c>
      <c r="V816" s="10">
        <f t="shared" si="455"/>
        <v>18.71</v>
      </c>
      <c r="W816" s="5"/>
      <c r="X816" s="5"/>
      <c r="Y816" s="5"/>
      <c r="Z816" s="5">
        <f>SUM(T816)*V798</f>
        <v>1.5</v>
      </c>
    </row>
    <row r="817" spans="1:26" x14ac:dyDescent="0.25">
      <c r="B817" s="11" t="s">
        <v>13</v>
      </c>
      <c r="C817" s="12" t="s">
        <v>17</v>
      </c>
      <c r="D817" s="28"/>
      <c r="E817" s="28"/>
      <c r="F817" s="28"/>
      <c r="G817" s="34">
        <v>0.25</v>
      </c>
      <c r="H817" s="15">
        <v>37.42</v>
      </c>
      <c r="I817" s="10">
        <f t="shared" si="454"/>
        <v>9.3550000000000004</v>
      </c>
      <c r="J817" s="5"/>
      <c r="K817" s="5"/>
      <c r="L817" s="5">
        <f>SUM(G817)*I798</f>
        <v>0.75</v>
      </c>
      <c r="M817" s="5"/>
      <c r="O817" s="11" t="s">
        <v>13</v>
      </c>
      <c r="P817" s="12" t="s">
        <v>17</v>
      </c>
      <c r="Q817" s="28"/>
      <c r="R817" s="28"/>
      <c r="S817" s="28"/>
      <c r="T817" s="34">
        <v>0.25</v>
      </c>
      <c r="U817" s="15">
        <v>37.42</v>
      </c>
      <c r="V817" s="10">
        <f t="shared" si="455"/>
        <v>9.3550000000000004</v>
      </c>
      <c r="W817" s="5"/>
      <c r="X817" s="5"/>
      <c r="Y817" s="5">
        <f>SUM(T817)*V798</f>
        <v>0.75</v>
      </c>
      <c r="Z817" s="5"/>
    </row>
    <row r="818" spans="1:26" x14ac:dyDescent="0.25">
      <c r="B818" s="11" t="s">
        <v>12</v>
      </c>
      <c r="C818" s="12"/>
      <c r="D818" s="28"/>
      <c r="E818" s="28"/>
      <c r="F818" s="28"/>
      <c r="G818" s="10"/>
      <c r="H818" s="15">
        <v>37.42</v>
      </c>
      <c r="I818" s="10">
        <f t="shared" si="454"/>
        <v>0</v>
      </c>
      <c r="J818" s="5"/>
      <c r="K818" s="5"/>
      <c r="L818" s="5"/>
      <c r="M818" s="5"/>
      <c r="O818" s="11" t="s">
        <v>12</v>
      </c>
      <c r="P818" s="12"/>
      <c r="Q818" s="28"/>
      <c r="R818" s="28"/>
      <c r="S818" s="28"/>
      <c r="T818" s="10"/>
      <c r="U818" s="15">
        <v>37.42</v>
      </c>
      <c r="V818" s="10">
        <f t="shared" si="455"/>
        <v>0</v>
      </c>
      <c r="W818" s="5"/>
      <c r="X818" s="5"/>
      <c r="Y818" s="5"/>
      <c r="Z818" s="5"/>
    </row>
    <row r="819" spans="1:26" x14ac:dyDescent="0.25">
      <c r="B819" s="11" t="s">
        <v>11</v>
      </c>
      <c r="C819" s="12"/>
      <c r="D819" s="28"/>
      <c r="E819" s="28"/>
      <c r="F819" s="28"/>
      <c r="G819" s="10">
        <v>1</v>
      </c>
      <c r="H819" s="15">
        <f>SUM(I800:I818)*0.01</f>
        <v>2.1520750500000001</v>
      </c>
      <c r="I819" s="10">
        <f>SUM(G819*H819)</f>
        <v>2.1520750500000001</v>
      </c>
      <c r="J819" s="5"/>
      <c r="K819" s="5"/>
      <c r="L819" s="5"/>
      <c r="M819" s="5"/>
      <c r="O819" s="11" t="s">
        <v>11</v>
      </c>
      <c r="P819" s="12"/>
      <c r="Q819" s="28"/>
      <c r="R819" s="28"/>
      <c r="S819" s="28"/>
      <c r="T819" s="10">
        <v>1</v>
      </c>
      <c r="U819" s="15">
        <f>SUM(V800:V818)*0.01</f>
        <v>1.9794883500000005</v>
      </c>
      <c r="V819" s="10">
        <f>SUM(T819*U819)</f>
        <v>1.9794883500000005</v>
      </c>
      <c r="W819" s="5"/>
      <c r="X819" s="5"/>
      <c r="Y819" s="5"/>
      <c r="Z819" s="5"/>
    </row>
    <row r="820" spans="1:26" s="2" customFormat="1" x14ac:dyDescent="0.25">
      <c r="B820" s="8" t="s">
        <v>10</v>
      </c>
      <c r="D820" s="27"/>
      <c r="E820" s="27"/>
      <c r="F820" s="27"/>
      <c r="G820" s="6">
        <f>SUM(G814:G817)</f>
        <v>3.6539999999999999</v>
      </c>
      <c r="H820" s="14"/>
      <c r="I820" s="6">
        <f>SUM(I800:I819)</f>
        <v>217.35958005000003</v>
      </c>
      <c r="J820" s="6">
        <f>SUM(I820)*I798</f>
        <v>652.07874015000016</v>
      </c>
      <c r="K820" s="6">
        <f>SUM(K814:K819)</f>
        <v>5.7119999999999997</v>
      </c>
      <c r="L820" s="6">
        <f>SUM(L814:L819)</f>
        <v>3.75</v>
      </c>
      <c r="M820" s="6">
        <f>SUM(M814:M819)</f>
        <v>1.5</v>
      </c>
      <c r="O820" s="8" t="s">
        <v>10</v>
      </c>
      <c r="Q820" s="27"/>
      <c r="R820" s="27"/>
      <c r="S820" s="27"/>
      <c r="T820" s="6">
        <f>SUM(T814:T817)</f>
        <v>3.6539999999999999</v>
      </c>
      <c r="U820" s="14"/>
      <c r="V820" s="6">
        <f>SUM(V800:V819)</f>
        <v>199.92832335000003</v>
      </c>
      <c r="W820" s="6">
        <f>SUM(V820)*V798</f>
        <v>599.78497005000008</v>
      </c>
      <c r="X820" s="6"/>
      <c r="Y820" s="6"/>
      <c r="Z820" s="6"/>
    </row>
    <row r="821" spans="1:26" ht="15.6" x14ac:dyDescent="0.3">
      <c r="A821" s="3" t="s">
        <v>9</v>
      </c>
      <c r="B821" s="86" t="s">
        <v>276</v>
      </c>
      <c r="C821" s="12" t="s">
        <v>865</v>
      </c>
      <c r="D821" s="26">
        <v>1.665</v>
      </c>
      <c r="E821" s="26">
        <v>2.2999999999999998</v>
      </c>
      <c r="F821" s="68">
        <v>0.125</v>
      </c>
      <c r="G821" s="5"/>
      <c r="H821" s="13" t="s">
        <v>22</v>
      </c>
      <c r="I821" s="24">
        <v>1</v>
      </c>
      <c r="J821" s="5"/>
      <c r="K821" s="5"/>
      <c r="L821" s="5"/>
      <c r="M821" s="5"/>
      <c r="N821" s="3" t="s">
        <v>9</v>
      </c>
      <c r="O821" s="86" t="s">
        <v>276</v>
      </c>
      <c r="P821" s="12" t="s">
        <v>865</v>
      </c>
      <c r="Q821" s="26">
        <v>1.665</v>
      </c>
      <c r="R821" s="26">
        <v>2.2999999999999998</v>
      </c>
      <c r="S821" s="68">
        <v>0.125</v>
      </c>
      <c r="T821" s="5"/>
      <c r="U821" s="13" t="s">
        <v>22</v>
      </c>
      <c r="V821" s="24">
        <v>1</v>
      </c>
      <c r="W821" s="5"/>
      <c r="X821" s="5"/>
      <c r="Y821" s="5"/>
      <c r="Z821" s="5"/>
    </row>
    <row r="822" spans="1:26" s="2" customFormat="1" x14ac:dyDescent="0.25">
      <c r="A822" s="66"/>
      <c r="B822" s="8" t="s">
        <v>3</v>
      </c>
      <c r="C822" s="2" t="s">
        <v>4</v>
      </c>
      <c r="D822" s="27" t="s">
        <v>5</v>
      </c>
      <c r="E822" s="27" t="s">
        <v>5</v>
      </c>
      <c r="F822" s="27" t="s">
        <v>23</v>
      </c>
      <c r="G822" s="6" t="s">
        <v>6</v>
      </c>
      <c r="H822" s="14" t="s">
        <v>7</v>
      </c>
      <c r="I822" s="6" t="s">
        <v>8</v>
      </c>
      <c r="J822" s="6"/>
      <c r="K822" s="6" t="s">
        <v>18</v>
      </c>
      <c r="L822" s="6" t="s">
        <v>19</v>
      </c>
      <c r="M822" s="6" t="s">
        <v>20</v>
      </c>
      <c r="N822" s="66"/>
      <c r="O822" s="8" t="s">
        <v>3</v>
      </c>
      <c r="P822" s="2" t="s">
        <v>4</v>
      </c>
      <c r="Q822" s="27" t="s">
        <v>5</v>
      </c>
      <c r="R822" s="27" t="s">
        <v>5</v>
      </c>
      <c r="S822" s="27" t="s">
        <v>23</v>
      </c>
      <c r="T822" s="6" t="s">
        <v>6</v>
      </c>
      <c r="U822" s="14" t="s">
        <v>7</v>
      </c>
      <c r="V822" s="6" t="s">
        <v>8</v>
      </c>
      <c r="W822" s="6"/>
      <c r="X822" s="6" t="s">
        <v>18</v>
      </c>
      <c r="Y822" s="6" t="s">
        <v>19</v>
      </c>
      <c r="Z822" s="6" t="s">
        <v>20</v>
      </c>
    </row>
    <row r="823" spans="1:26" x14ac:dyDescent="0.25">
      <c r="A823" s="30" t="s">
        <v>24</v>
      </c>
      <c r="B823" s="11" t="s">
        <v>63</v>
      </c>
      <c r="C823" s="12" t="s">
        <v>873</v>
      </c>
      <c r="D823" s="28">
        <v>0.15</v>
      </c>
      <c r="E823" s="28">
        <v>0.05</v>
      </c>
      <c r="F823" s="28">
        <f t="shared" ref="F823:F825" si="456">SUM(D823*E823)</f>
        <v>7.4999999999999997E-3</v>
      </c>
      <c r="G823" s="10">
        <f>SUM(D821+E821+E821+0.4)</f>
        <v>6.665</v>
      </c>
      <c r="H823" s="15">
        <v>1800</v>
      </c>
      <c r="I823" s="10">
        <f t="shared" ref="I823:I825" si="457">SUM(F823*G823)*H823</f>
        <v>89.977499999999992</v>
      </c>
      <c r="J823" s="5"/>
      <c r="K823" s="5"/>
      <c r="L823" s="5"/>
      <c r="M823" s="5"/>
      <c r="N823" s="30" t="s">
        <v>24</v>
      </c>
      <c r="O823" s="11" t="s">
        <v>63</v>
      </c>
      <c r="P823" s="12" t="s">
        <v>873</v>
      </c>
      <c r="Q823" s="28">
        <v>0.15</v>
      </c>
      <c r="R823" s="235">
        <v>3.7999999999999999E-2</v>
      </c>
      <c r="S823" s="28">
        <f t="shared" ref="S823:S825" si="458">SUM(Q823*R823)</f>
        <v>5.6999999999999993E-3</v>
      </c>
      <c r="T823" s="10">
        <f>SUM(Q821+R821+R821+0.4)</f>
        <v>6.665</v>
      </c>
      <c r="U823" s="15">
        <v>1800</v>
      </c>
      <c r="V823" s="10">
        <f t="shared" ref="V823:V825" si="459">SUM(S823*T823)*U823</f>
        <v>68.382899999999992</v>
      </c>
      <c r="W823" s="5"/>
      <c r="X823" s="5"/>
      <c r="Y823" s="5"/>
      <c r="Z823" s="5"/>
    </row>
    <row r="824" spans="1:26" x14ac:dyDescent="0.25">
      <c r="A824" s="30" t="s">
        <v>24</v>
      </c>
      <c r="B824" s="11" t="s">
        <v>245</v>
      </c>
      <c r="C824" s="12" t="s">
        <v>873</v>
      </c>
      <c r="D824" s="28">
        <v>0.05</v>
      </c>
      <c r="E824" s="28">
        <v>2.5000000000000001E-2</v>
      </c>
      <c r="F824" s="28">
        <f t="shared" si="456"/>
        <v>1.2500000000000002E-3</v>
      </c>
      <c r="G824" s="10">
        <f>SUM(G823)</f>
        <v>6.665</v>
      </c>
      <c r="H824" s="15">
        <v>1800</v>
      </c>
      <c r="I824" s="10">
        <f t="shared" si="457"/>
        <v>14.996250000000003</v>
      </c>
      <c r="J824" s="5"/>
      <c r="K824" s="5"/>
      <c r="L824" s="5"/>
      <c r="M824" s="5"/>
      <c r="N824" s="30" t="s">
        <v>24</v>
      </c>
      <c r="O824" s="11" t="s">
        <v>245</v>
      </c>
      <c r="P824" s="12" t="s">
        <v>873</v>
      </c>
      <c r="Q824" s="28">
        <v>0.05</v>
      </c>
      <c r="R824" s="28">
        <v>2.5000000000000001E-2</v>
      </c>
      <c r="S824" s="28">
        <f t="shared" si="458"/>
        <v>1.2500000000000002E-3</v>
      </c>
      <c r="T824" s="10">
        <f>SUM(T823)</f>
        <v>6.665</v>
      </c>
      <c r="U824" s="15">
        <v>1800</v>
      </c>
      <c r="V824" s="10">
        <f t="shared" si="459"/>
        <v>14.996250000000003</v>
      </c>
      <c r="W824" s="5"/>
      <c r="X824" s="5"/>
      <c r="Y824" s="5"/>
      <c r="Z824" s="5"/>
    </row>
    <row r="825" spans="1:26" x14ac:dyDescent="0.25">
      <c r="A825" s="30" t="s">
        <v>24</v>
      </c>
      <c r="B825" s="11"/>
      <c r="C825" s="12"/>
      <c r="D825" s="28"/>
      <c r="E825" s="28"/>
      <c r="F825" s="28">
        <f t="shared" si="456"/>
        <v>0</v>
      </c>
      <c r="G825" s="10"/>
      <c r="H825" s="15"/>
      <c r="I825" s="10">
        <f t="shared" si="457"/>
        <v>0</v>
      </c>
      <c r="J825" s="5"/>
      <c r="K825" s="5"/>
      <c r="L825" s="5"/>
      <c r="M825" s="5"/>
      <c r="N825" s="30" t="s">
        <v>24</v>
      </c>
      <c r="O825" s="11"/>
      <c r="P825" s="12"/>
      <c r="Q825" s="28"/>
      <c r="R825" s="28"/>
      <c r="S825" s="28">
        <f t="shared" si="458"/>
        <v>0</v>
      </c>
      <c r="T825" s="10"/>
      <c r="U825" s="15"/>
      <c r="V825" s="10">
        <f t="shared" si="459"/>
        <v>0</v>
      </c>
      <c r="W825" s="5"/>
      <c r="X825" s="5"/>
      <c r="Y825" s="5"/>
      <c r="Z825" s="5"/>
    </row>
    <row r="826" spans="1:26" x14ac:dyDescent="0.25">
      <c r="A826" s="95"/>
      <c r="B826" s="11" t="s">
        <v>862</v>
      </c>
      <c r="C826" s="12"/>
      <c r="D826" s="28"/>
      <c r="E826" s="28"/>
      <c r="F826" s="28"/>
      <c r="G826" s="10">
        <v>6</v>
      </c>
      <c r="H826" s="15">
        <v>2.5</v>
      </c>
      <c r="I826" s="10">
        <f t="shared" ref="I826" si="460">SUM(G826*H826)</f>
        <v>15</v>
      </c>
      <c r="J826" s="5"/>
      <c r="K826" s="5"/>
      <c r="L826" s="5"/>
      <c r="M826" s="5"/>
      <c r="N826" s="95"/>
      <c r="O826" s="11" t="s">
        <v>862</v>
      </c>
      <c r="P826" s="12"/>
      <c r="Q826" s="28"/>
      <c r="R826" s="28"/>
      <c r="S826" s="28"/>
      <c r="T826" s="10">
        <v>6</v>
      </c>
      <c r="U826" s="15">
        <v>2.5</v>
      </c>
      <c r="V826" s="10">
        <f t="shared" ref="V826" si="461">SUM(T826*U826)</f>
        <v>15</v>
      </c>
      <c r="W826" s="5"/>
      <c r="X826" s="5"/>
      <c r="Y826" s="5"/>
      <c r="Z826" s="5"/>
    </row>
    <row r="827" spans="1:26" x14ac:dyDescent="0.25">
      <c r="B827" s="11" t="s">
        <v>27</v>
      </c>
      <c r="C827" s="12"/>
      <c r="D827" s="28"/>
      <c r="E827" s="28"/>
      <c r="F827" s="28"/>
      <c r="G827" s="10">
        <f>SUM(G823)</f>
        <v>6.665</v>
      </c>
      <c r="H827" s="15">
        <f>SUM(D823+D823+E823+E823+D824+D824+E824+E824)</f>
        <v>0.54999999999999993</v>
      </c>
      <c r="I827" s="10">
        <f t="shared" ref="I827:I841" si="462">SUM(G827*H827)</f>
        <v>3.6657499999999996</v>
      </c>
      <c r="J827" s="5"/>
      <c r="K827" s="5"/>
      <c r="L827" s="5"/>
      <c r="M827" s="5"/>
      <c r="O827" s="11" t="s">
        <v>27</v>
      </c>
      <c r="P827" s="12"/>
      <c r="Q827" s="28"/>
      <c r="R827" s="28"/>
      <c r="S827" s="28"/>
      <c r="T827" s="10">
        <f>SUM(T823)</f>
        <v>6.665</v>
      </c>
      <c r="U827" s="15">
        <f>SUM(Q823+Q823+R823+R823+Q824+Q824+R824+R824)</f>
        <v>0.52599999999999991</v>
      </c>
      <c r="V827" s="10">
        <f t="shared" ref="V827:V841" si="463">SUM(T827*U827)</f>
        <v>3.5057899999999993</v>
      </c>
      <c r="W827" s="5"/>
      <c r="X827" s="5"/>
      <c r="Y827" s="5"/>
      <c r="Z827" s="5"/>
    </row>
    <row r="828" spans="1:26" x14ac:dyDescent="0.25">
      <c r="B828" s="11" t="s">
        <v>13</v>
      </c>
      <c r="C828" s="12" t="s">
        <v>14</v>
      </c>
      <c r="D828" s="28" t="s">
        <v>29</v>
      </c>
      <c r="E828" s="28"/>
      <c r="F828" s="28">
        <f>SUM(G823:G825)</f>
        <v>13.33</v>
      </c>
      <c r="G828" s="34">
        <f>SUM(F828)/20</f>
        <v>0.66649999999999998</v>
      </c>
      <c r="H828" s="23"/>
      <c r="I828" s="10">
        <f t="shared" si="462"/>
        <v>0</v>
      </c>
      <c r="J828" s="5"/>
      <c r="K828" s="5"/>
      <c r="L828" s="5"/>
      <c r="M828" s="5"/>
      <c r="O828" s="11" t="s">
        <v>13</v>
      </c>
      <c r="P828" s="12" t="s">
        <v>14</v>
      </c>
      <c r="Q828" s="28" t="s">
        <v>29</v>
      </c>
      <c r="R828" s="28"/>
      <c r="S828" s="28">
        <f>SUM(T823:T825)</f>
        <v>13.33</v>
      </c>
      <c r="T828" s="34">
        <f>SUM(S828)/20</f>
        <v>0.66649999999999998</v>
      </c>
      <c r="U828" s="23"/>
      <c r="V828" s="10">
        <f t="shared" si="463"/>
        <v>0</v>
      </c>
      <c r="W828" s="5"/>
      <c r="X828" s="5"/>
      <c r="Y828" s="5"/>
      <c r="Z828" s="5"/>
    </row>
    <row r="829" spans="1:26" x14ac:dyDescent="0.25">
      <c r="B829" s="11" t="s">
        <v>13</v>
      </c>
      <c r="C829" s="12" t="s">
        <v>14</v>
      </c>
      <c r="D829" s="28" t="s">
        <v>60</v>
      </c>
      <c r="E829" s="28"/>
      <c r="F829" s="69">
        <v>2</v>
      </c>
      <c r="G829" s="34">
        <f>SUM(F829)*0.25</f>
        <v>0.5</v>
      </c>
      <c r="H829" s="23"/>
      <c r="I829" s="10">
        <f t="shared" si="462"/>
        <v>0</v>
      </c>
      <c r="J829" s="5"/>
      <c r="K829" s="5"/>
      <c r="L829" s="5"/>
      <c r="M829" s="5"/>
      <c r="O829" s="11" t="s">
        <v>13</v>
      </c>
      <c r="P829" s="12" t="s">
        <v>14</v>
      </c>
      <c r="Q829" s="28" t="s">
        <v>60</v>
      </c>
      <c r="R829" s="28"/>
      <c r="S829" s="69">
        <v>2</v>
      </c>
      <c r="T829" s="34">
        <f>SUM(S829)*0.25</f>
        <v>0.5</v>
      </c>
      <c r="U829" s="23"/>
      <c r="V829" s="10">
        <f t="shared" si="463"/>
        <v>0</v>
      </c>
      <c r="W829" s="5"/>
      <c r="X829" s="5"/>
      <c r="Y829" s="5"/>
      <c r="Z829" s="5"/>
    </row>
    <row r="830" spans="1:26" x14ac:dyDescent="0.25">
      <c r="B830" s="11" t="s">
        <v>13</v>
      </c>
      <c r="C830" s="12" t="s">
        <v>14</v>
      </c>
      <c r="D830" s="28" t="s">
        <v>248</v>
      </c>
      <c r="E830" s="28"/>
      <c r="F830" s="69"/>
      <c r="G830" s="34">
        <v>0.5</v>
      </c>
      <c r="H830" s="23"/>
      <c r="I830" s="10">
        <f t="shared" si="462"/>
        <v>0</v>
      </c>
      <c r="J830" s="5"/>
      <c r="K830" s="5"/>
      <c r="L830" s="5"/>
      <c r="M830" s="5"/>
      <c r="O830" s="11" t="s">
        <v>13</v>
      </c>
      <c r="P830" s="12" t="s">
        <v>14</v>
      </c>
      <c r="Q830" s="28" t="s">
        <v>248</v>
      </c>
      <c r="R830" s="28"/>
      <c r="S830" s="69"/>
      <c r="T830" s="34">
        <v>0.5</v>
      </c>
      <c r="U830" s="23"/>
      <c r="V830" s="10">
        <f t="shared" si="463"/>
        <v>0</v>
      </c>
      <c r="W830" s="5"/>
      <c r="X830" s="5"/>
      <c r="Y830" s="5"/>
      <c r="Z830" s="5"/>
    </row>
    <row r="831" spans="1:26" x14ac:dyDescent="0.25">
      <c r="B831" s="11" t="s">
        <v>13</v>
      </c>
      <c r="C831" s="12" t="s">
        <v>14</v>
      </c>
      <c r="D831" s="28" t="s">
        <v>247</v>
      </c>
      <c r="E831" s="28"/>
      <c r="F831" s="28"/>
      <c r="G831" s="34">
        <f>SUM(G828)</f>
        <v>0.66649999999999998</v>
      </c>
      <c r="H831" s="23"/>
      <c r="I831" s="10">
        <f t="shared" si="462"/>
        <v>0</v>
      </c>
      <c r="J831" s="5"/>
      <c r="K831" s="5"/>
      <c r="L831" s="5"/>
      <c r="M831" s="5"/>
      <c r="O831" s="11" t="s">
        <v>13</v>
      </c>
      <c r="P831" s="12" t="s">
        <v>14</v>
      </c>
      <c r="Q831" s="28" t="s">
        <v>247</v>
      </c>
      <c r="R831" s="28"/>
      <c r="S831" s="28"/>
      <c r="T831" s="34">
        <f>SUM(T828)</f>
        <v>0.66649999999999998</v>
      </c>
      <c r="U831" s="23"/>
      <c r="V831" s="10">
        <f t="shared" si="463"/>
        <v>0</v>
      </c>
      <c r="W831" s="5"/>
      <c r="X831" s="5"/>
      <c r="Y831" s="5"/>
      <c r="Z831" s="5"/>
    </row>
    <row r="832" spans="1:26" x14ac:dyDescent="0.25">
      <c r="B832" s="11" t="s">
        <v>13</v>
      </c>
      <c r="C832" s="12" t="s">
        <v>15</v>
      </c>
      <c r="D832" s="28"/>
      <c r="E832" s="28"/>
      <c r="F832" s="28"/>
      <c r="G832" s="34">
        <v>1</v>
      </c>
      <c r="H832" s="23"/>
      <c r="I832" s="10">
        <f t="shared" si="462"/>
        <v>0</v>
      </c>
      <c r="J832" s="5"/>
      <c r="K832" s="5"/>
      <c r="L832" s="5"/>
      <c r="M832" s="5"/>
      <c r="O832" s="11" t="s">
        <v>13</v>
      </c>
      <c r="P832" s="12" t="s">
        <v>15</v>
      </c>
      <c r="Q832" s="28"/>
      <c r="R832" s="28"/>
      <c r="S832" s="28"/>
      <c r="T832" s="34">
        <v>1</v>
      </c>
      <c r="U832" s="23"/>
      <c r="V832" s="10">
        <f t="shared" si="463"/>
        <v>0</v>
      </c>
      <c r="W832" s="5"/>
      <c r="X832" s="5"/>
      <c r="Y832" s="5"/>
      <c r="Z832" s="5"/>
    </row>
    <row r="833" spans="1:26" x14ac:dyDescent="0.25">
      <c r="B833" s="11" t="s">
        <v>13</v>
      </c>
      <c r="C833" s="12" t="s">
        <v>15</v>
      </c>
      <c r="D833" s="28"/>
      <c r="E833" s="28"/>
      <c r="F833" s="28"/>
      <c r="G833" s="34"/>
      <c r="H833" s="23"/>
      <c r="I833" s="10">
        <f t="shared" si="462"/>
        <v>0</v>
      </c>
      <c r="J833" s="5"/>
      <c r="K833" s="5"/>
      <c r="L833" s="5"/>
      <c r="M833" s="5"/>
      <c r="O833" s="11" t="s">
        <v>13</v>
      </c>
      <c r="P833" s="12" t="s">
        <v>15</v>
      </c>
      <c r="Q833" s="28"/>
      <c r="R833" s="28"/>
      <c r="S833" s="28"/>
      <c r="T833" s="34"/>
      <c r="U833" s="23"/>
      <c r="V833" s="10">
        <f t="shared" si="463"/>
        <v>0</v>
      </c>
      <c r="W833" s="5"/>
      <c r="X833" s="5"/>
      <c r="Y833" s="5"/>
      <c r="Z833" s="5"/>
    </row>
    <row r="834" spans="1:26" x14ac:dyDescent="0.25">
      <c r="B834" s="11" t="s">
        <v>13</v>
      </c>
      <c r="C834" s="12" t="s">
        <v>15</v>
      </c>
      <c r="D834" s="28"/>
      <c r="E834" s="28"/>
      <c r="F834" s="28"/>
      <c r="G834" s="34"/>
      <c r="H834" s="23"/>
      <c r="I834" s="10">
        <f t="shared" si="462"/>
        <v>0</v>
      </c>
      <c r="J834" s="5"/>
      <c r="K834" s="5"/>
      <c r="L834" s="5"/>
      <c r="M834" s="5"/>
      <c r="O834" s="11" t="s">
        <v>13</v>
      </c>
      <c r="P834" s="12" t="s">
        <v>15</v>
      </c>
      <c r="Q834" s="28"/>
      <c r="R834" s="28"/>
      <c r="S834" s="28"/>
      <c r="T834" s="34"/>
      <c r="U834" s="23"/>
      <c r="V834" s="10">
        <f t="shared" si="463"/>
        <v>0</v>
      </c>
      <c r="W834" s="5"/>
      <c r="X834" s="5"/>
      <c r="Y834" s="5"/>
      <c r="Z834" s="5"/>
    </row>
    <row r="835" spans="1:26" x14ac:dyDescent="0.25">
      <c r="B835" s="11" t="s">
        <v>13</v>
      </c>
      <c r="C835" s="12" t="s">
        <v>16</v>
      </c>
      <c r="D835" s="28"/>
      <c r="E835" s="28"/>
      <c r="F835" s="28"/>
      <c r="G835" s="34">
        <v>0.5</v>
      </c>
      <c r="H835" s="23"/>
      <c r="I835" s="10">
        <f t="shared" si="462"/>
        <v>0</v>
      </c>
      <c r="J835" s="5"/>
      <c r="K835" s="5"/>
      <c r="L835" s="5"/>
      <c r="M835" s="5"/>
      <c r="O835" s="11" t="s">
        <v>13</v>
      </c>
      <c r="P835" s="12" t="s">
        <v>16</v>
      </c>
      <c r="Q835" s="28"/>
      <c r="R835" s="28"/>
      <c r="S835" s="28"/>
      <c r="T835" s="34">
        <v>0.5</v>
      </c>
      <c r="U835" s="23"/>
      <c r="V835" s="10">
        <f t="shared" si="463"/>
        <v>0</v>
      </c>
      <c r="W835" s="5"/>
      <c r="X835" s="5"/>
      <c r="Y835" s="5"/>
      <c r="Z835" s="5"/>
    </row>
    <row r="836" spans="1:26" x14ac:dyDescent="0.25">
      <c r="B836" s="11" t="s">
        <v>13</v>
      </c>
      <c r="C836" s="12" t="s">
        <v>16</v>
      </c>
      <c r="D836" s="28"/>
      <c r="E836" s="28"/>
      <c r="F836" s="28"/>
      <c r="G836" s="34"/>
      <c r="H836" s="23"/>
      <c r="I836" s="10">
        <f t="shared" si="462"/>
        <v>0</v>
      </c>
      <c r="J836" s="5"/>
      <c r="K836" s="5"/>
      <c r="L836" s="5"/>
      <c r="M836" s="5"/>
      <c r="O836" s="11" t="s">
        <v>13</v>
      </c>
      <c r="P836" s="12" t="s">
        <v>16</v>
      </c>
      <c r="Q836" s="28"/>
      <c r="R836" s="28"/>
      <c r="S836" s="28"/>
      <c r="T836" s="34"/>
      <c r="U836" s="23"/>
      <c r="V836" s="10">
        <f t="shared" si="463"/>
        <v>0</v>
      </c>
      <c r="W836" s="5"/>
      <c r="X836" s="5"/>
      <c r="Y836" s="5"/>
      <c r="Z836" s="5"/>
    </row>
    <row r="837" spans="1:26" x14ac:dyDescent="0.25">
      <c r="B837" s="11" t="s">
        <v>21</v>
      </c>
      <c r="C837" s="12" t="s">
        <v>14</v>
      </c>
      <c r="D837" s="28"/>
      <c r="E837" s="28"/>
      <c r="F837" s="28"/>
      <c r="G837" s="22">
        <f>SUM(G828:G831)</f>
        <v>2.3330000000000002</v>
      </c>
      <c r="H837" s="15">
        <v>37.42</v>
      </c>
      <c r="I837" s="10">
        <f t="shared" si="462"/>
        <v>87.300860000000014</v>
      </c>
      <c r="J837" s="5"/>
      <c r="K837" s="5">
        <f>SUM(G837)*I821</f>
        <v>2.3330000000000002</v>
      </c>
      <c r="L837" s="5"/>
      <c r="M837" s="5"/>
      <c r="O837" s="11" t="s">
        <v>21</v>
      </c>
      <c r="P837" s="12" t="s">
        <v>14</v>
      </c>
      <c r="Q837" s="28"/>
      <c r="R837" s="28"/>
      <c r="S837" s="28"/>
      <c r="T837" s="22">
        <f>SUM(T828:T831)</f>
        <v>2.3330000000000002</v>
      </c>
      <c r="U837" s="15">
        <v>37.42</v>
      </c>
      <c r="V837" s="10">
        <f t="shared" si="463"/>
        <v>87.300860000000014</v>
      </c>
      <c r="W837" s="5"/>
      <c r="X837" s="5">
        <f>SUM(T837)*V821</f>
        <v>2.3330000000000002</v>
      </c>
      <c r="Y837" s="5"/>
      <c r="Z837" s="5"/>
    </row>
    <row r="838" spans="1:26" x14ac:dyDescent="0.25">
      <c r="B838" s="11" t="s">
        <v>21</v>
      </c>
      <c r="C838" s="12" t="s">
        <v>15</v>
      </c>
      <c r="D838" s="28"/>
      <c r="E838" s="28"/>
      <c r="F838" s="28"/>
      <c r="G838" s="22">
        <f>SUM(G832:G834)</f>
        <v>1</v>
      </c>
      <c r="H838" s="15">
        <v>37.42</v>
      </c>
      <c r="I838" s="10">
        <f t="shared" si="462"/>
        <v>37.42</v>
      </c>
      <c r="J838" s="5"/>
      <c r="K838" s="5"/>
      <c r="L838" s="5">
        <f>SUM(G838)*I821</f>
        <v>1</v>
      </c>
      <c r="M838" s="5"/>
      <c r="O838" s="11" t="s">
        <v>21</v>
      </c>
      <c r="P838" s="12" t="s">
        <v>15</v>
      </c>
      <c r="Q838" s="28"/>
      <c r="R838" s="28"/>
      <c r="S838" s="28"/>
      <c r="T838" s="22">
        <f>SUM(T832:T834)</f>
        <v>1</v>
      </c>
      <c r="U838" s="15">
        <v>37.42</v>
      </c>
      <c r="V838" s="10">
        <f t="shared" si="463"/>
        <v>37.42</v>
      </c>
      <c r="W838" s="5"/>
      <c r="X838" s="5"/>
      <c r="Y838" s="5">
        <f>SUM(T838)*V821</f>
        <v>1</v>
      </c>
      <c r="Z838" s="5"/>
    </row>
    <row r="839" spans="1:26" x14ac:dyDescent="0.25">
      <c r="B839" s="11" t="s">
        <v>21</v>
      </c>
      <c r="C839" s="12" t="s">
        <v>16</v>
      </c>
      <c r="D839" s="28"/>
      <c r="E839" s="28"/>
      <c r="F839" s="28"/>
      <c r="G839" s="22">
        <f>SUM(G835:G836)</f>
        <v>0.5</v>
      </c>
      <c r="H839" s="15">
        <v>37.42</v>
      </c>
      <c r="I839" s="10">
        <f t="shared" si="462"/>
        <v>18.71</v>
      </c>
      <c r="J839" s="5"/>
      <c r="K839" s="5"/>
      <c r="L839" s="5"/>
      <c r="M839" s="5">
        <f>SUM(G839)*I821</f>
        <v>0.5</v>
      </c>
      <c r="O839" s="11" t="s">
        <v>21</v>
      </c>
      <c r="P839" s="12" t="s">
        <v>16</v>
      </c>
      <c r="Q839" s="28"/>
      <c r="R839" s="28"/>
      <c r="S839" s="28"/>
      <c r="T839" s="22">
        <f>SUM(T835:T836)</f>
        <v>0.5</v>
      </c>
      <c r="U839" s="15">
        <v>37.42</v>
      </c>
      <c r="V839" s="10">
        <f t="shared" si="463"/>
        <v>18.71</v>
      </c>
      <c r="W839" s="5"/>
      <c r="X839" s="5"/>
      <c r="Y839" s="5"/>
      <c r="Z839" s="5">
        <f>SUM(T839)*V821</f>
        <v>0.5</v>
      </c>
    </row>
    <row r="840" spans="1:26" x14ac:dyDescent="0.25">
      <c r="B840" s="11" t="s">
        <v>13</v>
      </c>
      <c r="C840" s="12" t="s">
        <v>17</v>
      </c>
      <c r="D840" s="28"/>
      <c r="E840" s="28"/>
      <c r="F840" s="28"/>
      <c r="G840" s="34">
        <v>0.25</v>
      </c>
      <c r="H840" s="15">
        <v>37.42</v>
      </c>
      <c r="I840" s="10">
        <f t="shared" si="462"/>
        <v>9.3550000000000004</v>
      </c>
      <c r="J840" s="5"/>
      <c r="K840" s="5"/>
      <c r="L840" s="5">
        <f>SUM(G840)*I821</f>
        <v>0.25</v>
      </c>
      <c r="M840" s="5"/>
      <c r="O840" s="11" t="s">
        <v>13</v>
      </c>
      <c r="P840" s="12" t="s">
        <v>17</v>
      </c>
      <c r="Q840" s="28"/>
      <c r="R840" s="28"/>
      <c r="S840" s="28"/>
      <c r="T840" s="34">
        <v>0.25</v>
      </c>
      <c r="U840" s="15">
        <v>37.42</v>
      </c>
      <c r="V840" s="10">
        <f t="shared" si="463"/>
        <v>9.3550000000000004</v>
      </c>
      <c r="W840" s="5"/>
      <c r="X840" s="5"/>
      <c r="Y840" s="5">
        <f>SUM(T840)*V821</f>
        <v>0.25</v>
      </c>
      <c r="Z840" s="5"/>
    </row>
    <row r="841" spans="1:26" x14ac:dyDescent="0.25">
      <c r="B841" s="11" t="s">
        <v>12</v>
      </c>
      <c r="C841" s="12"/>
      <c r="D841" s="28"/>
      <c r="E841" s="28"/>
      <c r="F841" s="28"/>
      <c r="G841" s="10"/>
      <c r="H841" s="15">
        <v>37.42</v>
      </c>
      <c r="I841" s="10">
        <f t="shared" si="462"/>
        <v>0</v>
      </c>
      <c r="J841" s="5"/>
      <c r="K841" s="5"/>
      <c r="L841" s="5"/>
      <c r="M841" s="5"/>
      <c r="O841" s="11" t="s">
        <v>12</v>
      </c>
      <c r="P841" s="12"/>
      <c r="Q841" s="28"/>
      <c r="R841" s="28"/>
      <c r="S841" s="28"/>
      <c r="T841" s="10"/>
      <c r="U841" s="15">
        <v>37.42</v>
      </c>
      <c r="V841" s="10">
        <f t="shared" si="463"/>
        <v>0</v>
      </c>
      <c r="W841" s="5"/>
      <c r="X841" s="5"/>
      <c r="Y841" s="5"/>
      <c r="Z841" s="5"/>
    </row>
    <row r="842" spans="1:26" x14ac:dyDescent="0.25">
      <c r="B842" s="11" t="s">
        <v>11</v>
      </c>
      <c r="C842" s="12"/>
      <c r="D842" s="28"/>
      <c r="E842" s="28"/>
      <c r="F842" s="28"/>
      <c r="G842" s="10">
        <v>1</v>
      </c>
      <c r="H842" s="15">
        <f>SUM(I823:I841)*0.01</f>
        <v>2.7642536</v>
      </c>
      <c r="I842" s="10">
        <f>SUM(G842*H842)</f>
        <v>2.7642536</v>
      </c>
      <c r="J842" s="5"/>
      <c r="K842" s="5"/>
      <c r="L842" s="5"/>
      <c r="M842" s="5"/>
      <c r="O842" s="11" t="s">
        <v>11</v>
      </c>
      <c r="P842" s="12"/>
      <c r="Q842" s="28"/>
      <c r="R842" s="28"/>
      <c r="S842" s="28"/>
      <c r="T842" s="10">
        <v>1</v>
      </c>
      <c r="U842" s="15">
        <f>SUM(V823:V841)*0.01</f>
        <v>2.5467080000000006</v>
      </c>
      <c r="V842" s="10">
        <f>SUM(T842*U842)</f>
        <v>2.5467080000000006</v>
      </c>
      <c r="W842" s="5"/>
      <c r="X842" s="5"/>
      <c r="Y842" s="5"/>
      <c r="Z842" s="5"/>
    </row>
    <row r="843" spans="1:26" s="2" customFormat="1" x14ac:dyDescent="0.25">
      <c r="B843" s="8" t="s">
        <v>10</v>
      </c>
      <c r="D843" s="27"/>
      <c r="E843" s="27"/>
      <c r="F843" s="27"/>
      <c r="G843" s="6">
        <f>SUM(G837:G840)</f>
        <v>4.0830000000000002</v>
      </c>
      <c r="H843" s="14"/>
      <c r="I843" s="6">
        <f>SUM(I823:I842)</f>
        <v>279.18961360000003</v>
      </c>
      <c r="J843" s="6">
        <f>SUM(I843)*I821</f>
        <v>279.18961360000003</v>
      </c>
      <c r="K843" s="6">
        <f>SUM(K837:K842)</f>
        <v>2.3330000000000002</v>
      </c>
      <c r="L843" s="6">
        <f>SUM(L837:L842)</f>
        <v>1.25</v>
      </c>
      <c r="M843" s="6">
        <f>SUM(M837:M842)</f>
        <v>0.5</v>
      </c>
      <c r="O843" s="8" t="s">
        <v>10</v>
      </c>
      <c r="Q843" s="27"/>
      <c r="R843" s="27"/>
      <c r="S843" s="27"/>
      <c r="T843" s="6">
        <f>SUM(T837:T840)</f>
        <v>4.0830000000000002</v>
      </c>
      <c r="U843" s="14"/>
      <c r="V843" s="6">
        <f>SUM(V823:V842)</f>
        <v>257.21750800000007</v>
      </c>
      <c r="W843" s="6">
        <f>SUM(V843)*V821</f>
        <v>257.21750800000007</v>
      </c>
      <c r="X843" s="6"/>
      <c r="Y843" s="6"/>
      <c r="Z843" s="6"/>
    </row>
    <row r="844" spans="1:26" ht="15.6" x14ac:dyDescent="0.3">
      <c r="A844" s="3" t="s">
        <v>9</v>
      </c>
      <c r="B844" s="86" t="s">
        <v>276</v>
      </c>
      <c r="C844" s="12" t="s">
        <v>865</v>
      </c>
      <c r="D844" s="26">
        <v>1.71</v>
      </c>
      <c r="E844" s="26">
        <v>2.2999999999999998</v>
      </c>
      <c r="F844" s="68">
        <v>0.125</v>
      </c>
      <c r="G844" s="5"/>
      <c r="H844" s="13" t="s">
        <v>22</v>
      </c>
      <c r="I844" s="24">
        <v>1</v>
      </c>
      <c r="J844" s="5"/>
      <c r="K844" s="5"/>
      <c r="L844" s="5"/>
      <c r="M844" s="5"/>
      <c r="N844" s="3" t="s">
        <v>9</v>
      </c>
      <c r="O844" s="86" t="s">
        <v>276</v>
      </c>
      <c r="P844" s="12" t="s">
        <v>865</v>
      </c>
      <c r="Q844" s="26">
        <v>1.71</v>
      </c>
      <c r="R844" s="26">
        <v>2.2999999999999998</v>
      </c>
      <c r="S844" s="68">
        <v>0.125</v>
      </c>
      <c r="T844" s="5"/>
      <c r="U844" s="13" t="s">
        <v>22</v>
      </c>
      <c r="V844" s="24">
        <v>1</v>
      </c>
      <c r="W844" s="5"/>
      <c r="X844" s="5"/>
      <c r="Y844" s="5"/>
      <c r="Z844" s="5"/>
    </row>
    <row r="845" spans="1:26" s="2" customFormat="1" x14ac:dyDescent="0.25">
      <c r="A845" s="66"/>
      <c r="B845" s="8" t="s">
        <v>3</v>
      </c>
      <c r="C845" s="2" t="s">
        <v>4</v>
      </c>
      <c r="D845" s="27" t="s">
        <v>5</v>
      </c>
      <c r="E845" s="27" t="s">
        <v>5</v>
      </c>
      <c r="F845" s="27" t="s">
        <v>23</v>
      </c>
      <c r="G845" s="6" t="s">
        <v>6</v>
      </c>
      <c r="H845" s="14" t="s">
        <v>7</v>
      </c>
      <c r="I845" s="6" t="s">
        <v>8</v>
      </c>
      <c r="J845" s="6"/>
      <c r="K845" s="6" t="s">
        <v>18</v>
      </c>
      <c r="L845" s="6" t="s">
        <v>19</v>
      </c>
      <c r="M845" s="6" t="s">
        <v>20</v>
      </c>
      <c r="N845" s="66"/>
      <c r="O845" s="8" t="s">
        <v>3</v>
      </c>
      <c r="P845" s="2" t="s">
        <v>4</v>
      </c>
      <c r="Q845" s="27" t="s">
        <v>5</v>
      </c>
      <c r="R845" s="27" t="s">
        <v>5</v>
      </c>
      <c r="S845" s="27" t="s">
        <v>23</v>
      </c>
      <c r="T845" s="6" t="s">
        <v>6</v>
      </c>
      <c r="U845" s="14" t="s">
        <v>7</v>
      </c>
      <c r="V845" s="6" t="s">
        <v>8</v>
      </c>
      <c r="W845" s="6"/>
      <c r="X845" s="6" t="s">
        <v>18</v>
      </c>
      <c r="Y845" s="6" t="s">
        <v>19</v>
      </c>
      <c r="Z845" s="6" t="s">
        <v>20</v>
      </c>
    </row>
    <row r="846" spans="1:26" x14ac:dyDescent="0.25">
      <c r="A846" s="30" t="s">
        <v>24</v>
      </c>
      <c r="B846" s="11" t="s">
        <v>63</v>
      </c>
      <c r="C846" s="12" t="s">
        <v>873</v>
      </c>
      <c r="D846" s="28">
        <v>0.15</v>
      </c>
      <c r="E846" s="28">
        <v>0.05</v>
      </c>
      <c r="F846" s="28">
        <f t="shared" ref="F846:F848" si="464">SUM(D846*E846)</f>
        <v>7.4999999999999997E-3</v>
      </c>
      <c r="G846" s="10">
        <f>SUM(D844+E844+E844+0.4)</f>
        <v>6.71</v>
      </c>
      <c r="H846" s="15">
        <v>1800</v>
      </c>
      <c r="I846" s="10">
        <f t="shared" ref="I846:I848" si="465">SUM(F846*G846)*H846</f>
        <v>90.584999999999994</v>
      </c>
      <c r="J846" s="5"/>
      <c r="K846" s="5"/>
      <c r="L846" s="5"/>
      <c r="M846" s="5"/>
      <c r="N846" s="30" t="s">
        <v>24</v>
      </c>
      <c r="O846" s="11" t="s">
        <v>63</v>
      </c>
      <c r="P846" s="12" t="s">
        <v>873</v>
      </c>
      <c r="Q846" s="28">
        <v>0.15</v>
      </c>
      <c r="R846" s="235">
        <v>3.7999999999999999E-2</v>
      </c>
      <c r="S846" s="28">
        <f t="shared" ref="S846:S848" si="466">SUM(Q846*R846)</f>
        <v>5.6999999999999993E-3</v>
      </c>
      <c r="T846" s="10">
        <f>SUM(Q844+R844+R844+0.4)</f>
        <v>6.71</v>
      </c>
      <c r="U846" s="15">
        <v>1800</v>
      </c>
      <c r="V846" s="10">
        <f t="shared" ref="V846:V848" si="467">SUM(S846*T846)*U846</f>
        <v>68.8446</v>
      </c>
      <c r="W846" s="5"/>
      <c r="X846" s="5"/>
      <c r="Y846" s="5"/>
      <c r="Z846" s="5"/>
    </row>
    <row r="847" spans="1:26" x14ac:dyDescent="0.25">
      <c r="A847" s="30" t="s">
        <v>24</v>
      </c>
      <c r="B847" s="11" t="s">
        <v>245</v>
      </c>
      <c r="C847" s="12" t="s">
        <v>873</v>
      </c>
      <c r="D847" s="28">
        <v>0.05</v>
      </c>
      <c r="E847" s="28">
        <v>2.5000000000000001E-2</v>
      </c>
      <c r="F847" s="28">
        <f t="shared" si="464"/>
        <v>1.2500000000000002E-3</v>
      </c>
      <c r="G847" s="10">
        <f>SUM(G846)</f>
        <v>6.71</v>
      </c>
      <c r="H847" s="15">
        <v>1800</v>
      </c>
      <c r="I847" s="10">
        <f t="shared" si="465"/>
        <v>15.097500000000002</v>
      </c>
      <c r="J847" s="5"/>
      <c r="K847" s="5"/>
      <c r="L847" s="5"/>
      <c r="M847" s="5"/>
      <c r="N847" s="30" t="s">
        <v>24</v>
      </c>
      <c r="O847" s="11" t="s">
        <v>245</v>
      </c>
      <c r="P847" s="12" t="s">
        <v>873</v>
      </c>
      <c r="Q847" s="28">
        <v>0.05</v>
      </c>
      <c r="R847" s="28">
        <v>2.5000000000000001E-2</v>
      </c>
      <c r="S847" s="28">
        <f t="shared" si="466"/>
        <v>1.2500000000000002E-3</v>
      </c>
      <c r="T847" s="10">
        <f>SUM(T846)</f>
        <v>6.71</v>
      </c>
      <c r="U847" s="15">
        <v>1800</v>
      </c>
      <c r="V847" s="10">
        <f t="shared" si="467"/>
        <v>15.097500000000002</v>
      </c>
      <c r="W847" s="5"/>
      <c r="X847" s="5"/>
      <c r="Y847" s="5"/>
      <c r="Z847" s="5"/>
    </row>
    <row r="848" spans="1:26" x14ac:dyDescent="0.25">
      <c r="A848" s="30" t="s">
        <v>24</v>
      </c>
      <c r="B848" s="11"/>
      <c r="C848" s="12"/>
      <c r="D848" s="28"/>
      <c r="E848" s="28"/>
      <c r="F848" s="28">
        <f t="shared" si="464"/>
        <v>0</v>
      </c>
      <c r="G848" s="10"/>
      <c r="H848" s="15"/>
      <c r="I848" s="10">
        <f t="shared" si="465"/>
        <v>0</v>
      </c>
      <c r="J848" s="5"/>
      <c r="K848" s="5"/>
      <c r="L848" s="5"/>
      <c r="M848" s="5"/>
      <c r="N848" s="30" t="s">
        <v>24</v>
      </c>
      <c r="O848" s="11"/>
      <c r="P848" s="12"/>
      <c r="Q848" s="28"/>
      <c r="R848" s="28"/>
      <c r="S848" s="28">
        <f t="shared" si="466"/>
        <v>0</v>
      </c>
      <c r="T848" s="10"/>
      <c r="U848" s="15"/>
      <c r="V848" s="10">
        <f t="shared" si="467"/>
        <v>0</v>
      </c>
      <c r="W848" s="5"/>
      <c r="X848" s="5"/>
      <c r="Y848" s="5"/>
      <c r="Z848" s="5"/>
    </row>
    <row r="849" spans="1:26" x14ac:dyDescent="0.25">
      <c r="A849" s="95"/>
      <c r="B849" s="11" t="s">
        <v>862</v>
      </c>
      <c r="C849" s="12"/>
      <c r="D849" s="28"/>
      <c r="E849" s="28"/>
      <c r="F849" s="28"/>
      <c r="G849" s="10">
        <v>6</v>
      </c>
      <c r="H849" s="15">
        <v>2.5</v>
      </c>
      <c r="I849" s="10">
        <f t="shared" ref="I849" si="468">SUM(G849*H849)</f>
        <v>15</v>
      </c>
      <c r="J849" s="5"/>
      <c r="K849" s="5"/>
      <c r="L849" s="5"/>
      <c r="M849" s="5"/>
      <c r="N849" s="95"/>
      <c r="O849" s="11" t="s">
        <v>862</v>
      </c>
      <c r="P849" s="12"/>
      <c r="Q849" s="28"/>
      <c r="R849" s="28"/>
      <c r="S849" s="28"/>
      <c r="T849" s="10">
        <v>6</v>
      </c>
      <c r="U849" s="15">
        <v>2.5</v>
      </c>
      <c r="V849" s="10">
        <f t="shared" ref="V849" si="469">SUM(T849*U849)</f>
        <v>15</v>
      </c>
      <c r="W849" s="5"/>
      <c r="X849" s="5"/>
      <c r="Y849" s="5"/>
      <c r="Z849" s="5"/>
    </row>
    <row r="850" spans="1:26" x14ac:dyDescent="0.25">
      <c r="B850" s="11" t="s">
        <v>27</v>
      </c>
      <c r="C850" s="12"/>
      <c r="D850" s="28"/>
      <c r="E850" s="28"/>
      <c r="F850" s="28"/>
      <c r="G850" s="10">
        <f>SUM(G846)</f>
        <v>6.71</v>
      </c>
      <c r="H850" s="15">
        <f>SUM(D846+D846+E846+E846+D847+D847+E847+E847)</f>
        <v>0.54999999999999993</v>
      </c>
      <c r="I850" s="10">
        <f t="shared" ref="I850:I864" si="470">SUM(G850*H850)</f>
        <v>3.6904999999999997</v>
      </c>
      <c r="J850" s="5"/>
      <c r="K850" s="5"/>
      <c r="L850" s="5"/>
      <c r="M850" s="5"/>
      <c r="O850" s="11" t="s">
        <v>27</v>
      </c>
      <c r="P850" s="12"/>
      <c r="Q850" s="28"/>
      <c r="R850" s="28"/>
      <c r="S850" s="28"/>
      <c r="T850" s="10">
        <f>SUM(T846)</f>
        <v>6.71</v>
      </c>
      <c r="U850" s="15">
        <f>SUM(Q846+Q846+R846+R846+Q847+Q847+R847+R847)</f>
        <v>0.52599999999999991</v>
      </c>
      <c r="V850" s="10">
        <f t="shared" ref="V850:V864" si="471">SUM(T850*U850)</f>
        <v>3.5294599999999994</v>
      </c>
      <c r="W850" s="5"/>
      <c r="X850" s="5"/>
      <c r="Y850" s="5"/>
      <c r="Z850" s="5"/>
    </row>
    <row r="851" spans="1:26" x14ac:dyDescent="0.25">
      <c r="B851" s="11" t="s">
        <v>13</v>
      </c>
      <c r="C851" s="12" t="s">
        <v>14</v>
      </c>
      <c r="D851" s="28" t="s">
        <v>29</v>
      </c>
      <c r="E851" s="28"/>
      <c r="F851" s="28">
        <f>SUM(G846:G848)</f>
        <v>13.42</v>
      </c>
      <c r="G851" s="34">
        <f>SUM(F851)/20</f>
        <v>0.67100000000000004</v>
      </c>
      <c r="H851" s="23"/>
      <c r="I851" s="10">
        <f t="shared" si="470"/>
        <v>0</v>
      </c>
      <c r="J851" s="5"/>
      <c r="K851" s="5"/>
      <c r="L851" s="5"/>
      <c r="M851" s="5"/>
      <c r="O851" s="11" t="s">
        <v>13</v>
      </c>
      <c r="P851" s="12" t="s">
        <v>14</v>
      </c>
      <c r="Q851" s="28" t="s">
        <v>29</v>
      </c>
      <c r="R851" s="28"/>
      <c r="S851" s="28">
        <f>SUM(T846:T848)</f>
        <v>13.42</v>
      </c>
      <c r="T851" s="34">
        <f>SUM(S851)/20</f>
        <v>0.67100000000000004</v>
      </c>
      <c r="U851" s="23"/>
      <c r="V851" s="10">
        <f t="shared" si="471"/>
        <v>0</v>
      </c>
      <c r="W851" s="5"/>
      <c r="X851" s="5"/>
      <c r="Y851" s="5"/>
      <c r="Z851" s="5"/>
    </row>
    <row r="852" spans="1:26" x14ac:dyDescent="0.25">
      <c r="B852" s="11" t="s">
        <v>13</v>
      </c>
      <c r="C852" s="12" t="s">
        <v>14</v>
      </c>
      <c r="D852" s="28" t="s">
        <v>60</v>
      </c>
      <c r="E852" s="28"/>
      <c r="F852" s="69">
        <v>2</v>
      </c>
      <c r="G852" s="34">
        <f>SUM(F852)*0.25</f>
        <v>0.5</v>
      </c>
      <c r="H852" s="23"/>
      <c r="I852" s="10">
        <f t="shared" si="470"/>
        <v>0</v>
      </c>
      <c r="J852" s="5"/>
      <c r="K852" s="5"/>
      <c r="L852" s="5"/>
      <c r="M852" s="5"/>
      <c r="O852" s="11" t="s">
        <v>13</v>
      </c>
      <c r="P852" s="12" t="s">
        <v>14</v>
      </c>
      <c r="Q852" s="28" t="s">
        <v>60</v>
      </c>
      <c r="R852" s="28"/>
      <c r="S852" s="69">
        <v>2</v>
      </c>
      <c r="T852" s="34">
        <f>SUM(S852)*0.25</f>
        <v>0.5</v>
      </c>
      <c r="U852" s="23"/>
      <c r="V852" s="10">
        <f t="shared" si="471"/>
        <v>0</v>
      </c>
      <c r="W852" s="5"/>
      <c r="X852" s="5"/>
      <c r="Y852" s="5"/>
      <c r="Z852" s="5"/>
    </row>
    <row r="853" spans="1:26" x14ac:dyDescent="0.25">
      <c r="B853" s="11" t="s">
        <v>13</v>
      </c>
      <c r="C853" s="12" t="s">
        <v>14</v>
      </c>
      <c r="D853" s="28" t="s">
        <v>248</v>
      </c>
      <c r="E853" s="28"/>
      <c r="F853" s="69"/>
      <c r="G853" s="34">
        <v>0.5</v>
      </c>
      <c r="H853" s="23"/>
      <c r="I853" s="10">
        <f t="shared" si="470"/>
        <v>0</v>
      </c>
      <c r="J853" s="5"/>
      <c r="K853" s="5"/>
      <c r="L853" s="5"/>
      <c r="M853" s="5"/>
      <c r="O853" s="11" t="s">
        <v>13</v>
      </c>
      <c r="P853" s="12" t="s">
        <v>14</v>
      </c>
      <c r="Q853" s="28" t="s">
        <v>248</v>
      </c>
      <c r="R853" s="28"/>
      <c r="S853" s="69"/>
      <c r="T853" s="34">
        <v>0.5</v>
      </c>
      <c r="U853" s="23"/>
      <c r="V853" s="10">
        <f t="shared" si="471"/>
        <v>0</v>
      </c>
      <c r="W853" s="5"/>
      <c r="X853" s="5"/>
      <c r="Y853" s="5"/>
      <c r="Z853" s="5"/>
    </row>
    <row r="854" spans="1:26" x14ac:dyDescent="0.25">
      <c r="B854" s="11" t="s">
        <v>13</v>
      </c>
      <c r="C854" s="12" t="s">
        <v>14</v>
      </c>
      <c r="D854" s="28" t="s">
        <v>247</v>
      </c>
      <c r="E854" s="28"/>
      <c r="F854" s="28"/>
      <c r="G854" s="34">
        <f>SUM(G851)</f>
        <v>0.67100000000000004</v>
      </c>
      <c r="H854" s="23"/>
      <c r="I854" s="10">
        <f t="shared" si="470"/>
        <v>0</v>
      </c>
      <c r="J854" s="5"/>
      <c r="K854" s="5"/>
      <c r="L854" s="5"/>
      <c r="M854" s="5"/>
      <c r="O854" s="11" t="s">
        <v>13</v>
      </c>
      <c r="P854" s="12" t="s">
        <v>14</v>
      </c>
      <c r="Q854" s="28" t="s">
        <v>247</v>
      </c>
      <c r="R854" s="28"/>
      <c r="S854" s="28"/>
      <c r="T854" s="34">
        <f>SUM(T851)</f>
        <v>0.67100000000000004</v>
      </c>
      <c r="U854" s="23"/>
      <c r="V854" s="10">
        <f t="shared" si="471"/>
        <v>0</v>
      </c>
      <c r="W854" s="5"/>
      <c r="X854" s="5"/>
      <c r="Y854" s="5"/>
      <c r="Z854" s="5"/>
    </row>
    <row r="855" spans="1:26" x14ac:dyDescent="0.25">
      <c r="B855" s="11" t="s">
        <v>13</v>
      </c>
      <c r="C855" s="12" t="s">
        <v>15</v>
      </c>
      <c r="D855" s="28"/>
      <c r="E855" s="28"/>
      <c r="F855" s="28"/>
      <c r="G855" s="34">
        <v>1</v>
      </c>
      <c r="H855" s="23"/>
      <c r="I855" s="10">
        <f t="shared" si="470"/>
        <v>0</v>
      </c>
      <c r="J855" s="5"/>
      <c r="K855" s="5"/>
      <c r="L855" s="5"/>
      <c r="M855" s="5"/>
      <c r="O855" s="11" t="s">
        <v>13</v>
      </c>
      <c r="P855" s="12" t="s">
        <v>15</v>
      </c>
      <c r="Q855" s="28"/>
      <c r="R855" s="28"/>
      <c r="S855" s="28"/>
      <c r="T855" s="34">
        <v>1</v>
      </c>
      <c r="U855" s="23"/>
      <c r="V855" s="10">
        <f t="shared" si="471"/>
        <v>0</v>
      </c>
      <c r="W855" s="5"/>
      <c r="X855" s="5"/>
      <c r="Y855" s="5"/>
      <c r="Z855" s="5"/>
    </row>
    <row r="856" spans="1:26" x14ac:dyDescent="0.25">
      <c r="B856" s="11" t="s">
        <v>13</v>
      </c>
      <c r="C856" s="12" t="s">
        <v>15</v>
      </c>
      <c r="D856" s="28"/>
      <c r="E856" s="28"/>
      <c r="F856" s="28"/>
      <c r="G856" s="34"/>
      <c r="H856" s="23"/>
      <c r="I856" s="10">
        <f t="shared" si="470"/>
        <v>0</v>
      </c>
      <c r="J856" s="5"/>
      <c r="K856" s="5"/>
      <c r="L856" s="5"/>
      <c r="M856" s="5"/>
      <c r="O856" s="11" t="s">
        <v>13</v>
      </c>
      <c r="P856" s="12" t="s">
        <v>15</v>
      </c>
      <c r="Q856" s="28"/>
      <c r="R856" s="28"/>
      <c r="S856" s="28"/>
      <c r="T856" s="34"/>
      <c r="U856" s="23"/>
      <c r="V856" s="10">
        <f t="shared" si="471"/>
        <v>0</v>
      </c>
      <c r="W856" s="5"/>
      <c r="X856" s="5"/>
      <c r="Y856" s="5"/>
      <c r="Z856" s="5"/>
    </row>
    <row r="857" spans="1:26" x14ac:dyDescent="0.25">
      <c r="B857" s="11" t="s">
        <v>13</v>
      </c>
      <c r="C857" s="12" t="s">
        <v>15</v>
      </c>
      <c r="D857" s="28"/>
      <c r="E857" s="28"/>
      <c r="F857" s="28"/>
      <c r="G857" s="34"/>
      <c r="H857" s="23"/>
      <c r="I857" s="10">
        <f t="shared" si="470"/>
        <v>0</v>
      </c>
      <c r="J857" s="5"/>
      <c r="K857" s="5"/>
      <c r="L857" s="5"/>
      <c r="M857" s="5"/>
      <c r="O857" s="11" t="s">
        <v>13</v>
      </c>
      <c r="P857" s="12" t="s">
        <v>15</v>
      </c>
      <c r="Q857" s="28"/>
      <c r="R857" s="28"/>
      <c r="S857" s="28"/>
      <c r="T857" s="34"/>
      <c r="U857" s="23"/>
      <c r="V857" s="10">
        <f t="shared" si="471"/>
        <v>0</v>
      </c>
      <c r="W857" s="5"/>
      <c r="X857" s="5"/>
      <c r="Y857" s="5"/>
      <c r="Z857" s="5"/>
    </row>
    <row r="858" spans="1:26" x14ac:dyDescent="0.25">
      <c r="B858" s="11" t="s">
        <v>13</v>
      </c>
      <c r="C858" s="12" t="s">
        <v>16</v>
      </c>
      <c r="D858" s="28"/>
      <c r="E858" s="28"/>
      <c r="F858" s="28"/>
      <c r="G858" s="34">
        <v>0.5</v>
      </c>
      <c r="H858" s="23"/>
      <c r="I858" s="10">
        <f t="shared" si="470"/>
        <v>0</v>
      </c>
      <c r="J858" s="5"/>
      <c r="K858" s="5"/>
      <c r="L858" s="5"/>
      <c r="M858" s="5"/>
      <c r="O858" s="11" t="s">
        <v>13</v>
      </c>
      <c r="P858" s="12" t="s">
        <v>16</v>
      </c>
      <c r="Q858" s="28"/>
      <c r="R858" s="28"/>
      <c r="S858" s="28"/>
      <c r="T858" s="34">
        <v>0.5</v>
      </c>
      <c r="U858" s="23"/>
      <c r="V858" s="10">
        <f t="shared" si="471"/>
        <v>0</v>
      </c>
      <c r="W858" s="5"/>
      <c r="X858" s="5"/>
      <c r="Y858" s="5"/>
      <c r="Z858" s="5"/>
    </row>
    <row r="859" spans="1:26" x14ac:dyDescent="0.25">
      <c r="B859" s="11" t="s">
        <v>13</v>
      </c>
      <c r="C859" s="12" t="s">
        <v>16</v>
      </c>
      <c r="D859" s="28"/>
      <c r="E859" s="28"/>
      <c r="F859" s="28"/>
      <c r="G859" s="34"/>
      <c r="H859" s="23"/>
      <c r="I859" s="10">
        <f t="shared" si="470"/>
        <v>0</v>
      </c>
      <c r="J859" s="5"/>
      <c r="K859" s="5"/>
      <c r="L859" s="5"/>
      <c r="M859" s="5"/>
      <c r="O859" s="11" t="s">
        <v>13</v>
      </c>
      <c r="P859" s="12" t="s">
        <v>16</v>
      </c>
      <c r="Q859" s="28"/>
      <c r="R859" s="28"/>
      <c r="S859" s="28"/>
      <c r="T859" s="34"/>
      <c r="U859" s="23"/>
      <c r="V859" s="10">
        <f t="shared" si="471"/>
        <v>0</v>
      </c>
      <c r="W859" s="5"/>
      <c r="X859" s="5"/>
      <c r="Y859" s="5"/>
      <c r="Z859" s="5"/>
    </row>
    <row r="860" spans="1:26" x14ac:dyDescent="0.25">
      <c r="B860" s="11" t="s">
        <v>21</v>
      </c>
      <c r="C860" s="12" t="s">
        <v>14</v>
      </c>
      <c r="D860" s="28"/>
      <c r="E860" s="28"/>
      <c r="F860" s="28"/>
      <c r="G860" s="22">
        <f>SUM(G851:G854)</f>
        <v>2.3420000000000001</v>
      </c>
      <c r="H860" s="15">
        <v>37.42</v>
      </c>
      <c r="I860" s="10">
        <f t="shared" si="470"/>
        <v>87.637640000000005</v>
      </c>
      <c r="J860" s="5"/>
      <c r="K860" s="5">
        <f>SUM(G860)*I844</f>
        <v>2.3420000000000001</v>
      </c>
      <c r="L860" s="5"/>
      <c r="M860" s="5"/>
      <c r="O860" s="11" t="s">
        <v>21</v>
      </c>
      <c r="P860" s="12" t="s">
        <v>14</v>
      </c>
      <c r="Q860" s="28"/>
      <c r="R860" s="28"/>
      <c r="S860" s="28"/>
      <c r="T860" s="22">
        <f>SUM(T851:T854)</f>
        <v>2.3420000000000001</v>
      </c>
      <c r="U860" s="15">
        <v>37.42</v>
      </c>
      <c r="V860" s="10">
        <f t="shared" si="471"/>
        <v>87.637640000000005</v>
      </c>
      <c r="W860" s="5"/>
      <c r="X860" s="5">
        <f>SUM(T860)*V844</f>
        <v>2.3420000000000001</v>
      </c>
      <c r="Y860" s="5"/>
      <c r="Z860" s="5"/>
    </row>
    <row r="861" spans="1:26" x14ac:dyDescent="0.25">
      <c r="B861" s="11" t="s">
        <v>21</v>
      </c>
      <c r="C861" s="12" t="s">
        <v>15</v>
      </c>
      <c r="D861" s="28"/>
      <c r="E861" s="28"/>
      <c r="F861" s="28"/>
      <c r="G861" s="22">
        <f>SUM(G855:G857)</f>
        <v>1</v>
      </c>
      <c r="H861" s="15">
        <v>37.42</v>
      </c>
      <c r="I861" s="10">
        <f t="shared" si="470"/>
        <v>37.42</v>
      </c>
      <c r="J861" s="5"/>
      <c r="K861" s="5"/>
      <c r="L861" s="5">
        <f>SUM(G861)*I844</f>
        <v>1</v>
      </c>
      <c r="M861" s="5"/>
      <c r="O861" s="11" t="s">
        <v>21</v>
      </c>
      <c r="P861" s="12" t="s">
        <v>15</v>
      </c>
      <c r="Q861" s="28"/>
      <c r="R861" s="28"/>
      <c r="S861" s="28"/>
      <c r="T861" s="22">
        <f>SUM(T855:T857)</f>
        <v>1</v>
      </c>
      <c r="U861" s="15">
        <v>37.42</v>
      </c>
      <c r="V861" s="10">
        <f t="shared" si="471"/>
        <v>37.42</v>
      </c>
      <c r="W861" s="5"/>
      <c r="X861" s="5"/>
      <c r="Y861" s="5">
        <f>SUM(T861)*V844</f>
        <v>1</v>
      </c>
      <c r="Z861" s="5"/>
    </row>
    <row r="862" spans="1:26" x14ac:dyDescent="0.25">
      <c r="B862" s="11" t="s">
        <v>21</v>
      </c>
      <c r="C862" s="12" t="s">
        <v>16</v>
      </c>
      <c r="D862" s="28"/>
      <c r="E862" s="28"/>
      <c r="F862" s="28"/>
      <c r="G862" s="22">
        <f>SUM(G858:G859)</f>
        <v>0.5</v>
      </c>
      <c r="H862" s="15">
        <v>37.42</v>
      </c>
      <c r="I862" s="10">
        <f t="shared" si="470"/>
        <v>18.71</v>
      </c>
      <c r="J862" s="5"/>
      <c r="K862" s="5"/>
      <c r="L862" s="5"/>
      <c r="M862" s="5">
        <f>SUM(G862)*I844</f>
        <v>0.5</v>
      </c>
      <c r="O862" s="11" t="s">
        <v>21</v>
      </c>
      <c r="P862" s="12" t="s">
        <v>16</v>
      </c>
      <c r="Q862" s="28"/>
      <c r="R862" s="28"/>
      <c r="S862" s="28"/>
      <c r="T862" s="22">
        <f>SUM(T858:T859)</f>
        <v>0.5</v>
      </c>
      <c r="U862" s="15">
        <v>37.42</v>
      </c>
      <c r="V862" s="10">
        <f t="shared" si="471"/>
        <v>18.71</v>
      </c>
      <c r="W862" s="5"/>
      <c r="X862" s="5"/>
      <c r="Y862" s="5"/>
      <c r="Z862" s="5">
        <f>SUM(T862)*V844</f>
        <v>0.5</v>
      </c>
    </row>
    <row r="863" spans="1:26" x14ac:dyDescent="0.25">
      <c r="B863" s="11" t="s">
        <v>13</v>
      </c>
      <c r="C863" s="12" t="s">
        <v>17</v>
      </c>
      <c r="D863" s="28"/>
      <c r="E863" s="28"/>
      <c r="F863" s="28"/>
      <c r="G863" s="34">
        <v>0.25</v>
      </c>
      <c r="H863" s="15">
        <v>37.42</v>
      </c>
      <c r="I863" s="10">
        <f t="shared" si="470"/>
        <v>9.3550000000000004</v>
      </c>
      <c r="J863" s="5"/>
      <c r="K863" s="5"/>
      <c r="L863" s="5">
        <f>SUM(G863)*I844</f>
        <v>0.25</v>
      </c>
      <c r="M863" s="5"/>
      <c r="O863" s="11" t="s">
        <v>13</v>
      </c>
      <c r="P863" s="12" t="s">
        <v>17</v>
      </c>
      <c r="Q863" s="28"/>
      <c r="R863" s="28"/>
      <c r="S863" s="28"/>
      <c r="T863" s="34">
        <v>0.25</v>
      </c>
      <c r="U863" s="15">
        <v>37.42</v>
      </c>
      <c r="V863" s="10">
        <f t="shared" si="471"/>
        <v>9.3550000000000004</v>
      </c>
      <c r="W863" s="5"/>
      <c r="X863" s="5"/>
      <c r="Y863" s="5">
        <f>SUM(T863)*V844</f>
        <v>0.25</v>
      </c>
      <c r="Z863" s="5"/>
    </row>
    <row r="864" spans="1:26" x14ac:dyDescent="0.25">
      <c r="B864" s="11" t="s">
        <v>12</v>
      </c>
      <c r="C864" s="12"/>
      <c r="D864" s="28"/>
      <c r="E864" s="28"/>
      <c r="F864" s="28"/>
      <c r="G864" s="10"/>
      <c r="H864" s="15">
        <v>37.42</v>
      </c>
      <c r="I864" s="10">
        <f t="shared" si="470"/>
        <v>0</v>
      </c>
      <c r="J864" s="5"/>
      <c r="K864" s="5"/>
      <c r="L864" s="5"/>
      <c r="M864" s="5"/>
      <c r="O864" s="11" t="s">
        <v>12</v>
      </c>
      <c r="P864" s="12"/>
      <c r="Q864" s="28"/>
      <c r="R864" s="28"/>
      <c r="S864" s="28"/>
      <c r="T864" s="10"/>
      <c r="U864" s="15">
        <v>37.42</v>
      </c>
      <c r="V864" s="10">
        <f t="shared" si="471"/>
        <v>0</v>
      </c>
      <c r="W864" s="5"/>
      <c r="X864" s="5"/>
      <c r="Y864" s="5"/>
      <c r="Z864" s="5"/>
    </row>
    <row r="865" spans="1:26" x14ac:dyDescent="0.25">
      <c r="B865" s="11" t="s">
        <v>11</v>
      </c>
      <c r="C865" s="12"/>
      <c r="D865" s="28"/>
      <c r="E865" s="28"/>
      <c r="F865" s="28"/>
      <c r="G865" s="10">
        <v>1</v>
      </c>
      <c r="H865" s="15">
        <f>SUM(I846:I864)*0.01</f>
        <v>2.7749563999999998</v>
      </c>
      <c r="I865" s="10">
        <f>SUM(G865*H865)</f>
        <v>2.7749563999999998</v>
      </c>
      <c r="J865" s="5"/>
      <c r="K865" s="5"/>
      <c r="L865" s="5"/>
      <c r="M865" s="5"/>
      <c r="O865" s="11" t="s">
        <v>11</v>
      </c>
      <c r="P865" s="12"/>
      <c r="Q865" s="28"/>
      <c r="R865" s="28"/>
      <c r="S865" s="28"/>
      <c r="T865" s="10">
        <v>1</v>
      </c>
      <c r="U865" s="15">
        <f>SUM(V846:V864)*0.01</f>
        <v>2.5559419999999999</v>
      </c>
      <c r="V865" s="10">
        <f>SUM(T865*U865)</f>
        <v>2.5559419999999999</v>
      </c>
      <c r="W865" s="5"/>
      <c r="X865" s="5"/>
      <c r="Y865" s="5"/>
      <c r="Z865" s="5"/>
    </row>
    <row r="866" spans="1:26" s="2" customFormat="1" x14ac:dyDescent="0.25">
      <c r="B866" s="8" t="s">
        <v>10</v>
      </c>
      <c r="D866" s="27"/>
      <c r="E866" s="27"/>
      <c r="F866" s="27"/>
      <c r="G866" s="6">
        <f>SUM(G860:G863)</f>
        <v>4.0920000000000005</v>
      </c>
      <c r="H866" s="14"/>
      <c r="I866" s="6">
        <f>SUM(I846:I865)</f>
        <v>280.27059639999999</v>
      </c>
      <c r="J866" s="6">
        <f>SUM(I866)*I844</f>
        <v>280.27059639999999</v>
      </c>
      <c r="K866" s="6">
        <f>SUM(K860:K865)</f>
        <v>2.3420000000000001</v>
      </c>
      <c r="L866" s="6">
        <f>SUM(L860:L865)</f>
        <v>1.25</v>
      </c>
      <c r="M866" s="6">
        <f>SUM(M860:M865)</f>
        <v>0.5</v>
      </c>
      <c r="O866" s="8" t="s">
        <v>10</v>
      </c>
      <c r="Q866" s="27"/>
      <c r="R866" s="27"/>
      <c r="S866" s="27"/>
      <c r="T866" s="6">
        <f>SUM(T860:T863)</f>
        <v>4.0920000000000005</v>
      </c>
      <c r="U866" s="14"/>
      <c r="V866" s="6">
        <f>SUM(V846:V865)</f>
        <v>258.15014200000002</v>
      </c>
      <c r="W866" s="6">
        <f>SUM(V866)*V844</f>
        <v>258.15014200000002</v>
      </c>
      <c r="X866" s="6"/>
      <c r="Y866" s="6"/>
      <c r="Z866" s="6"/>
    </row>
    <row r="867" spans="1:26" ht="15.6" x14ac:dyDescent="0.3">
      <c r="A867" s="3" t="s">
        <v>9</v>
      </c>
      <c r="B867" s="86" t="s">
        <v>276</v>
      </c>
      <c r="C867" s="12" t="s">
        <v>865</v>
      </c>
      <c r="D867" s="26">
        <v>2.02</v>
      </c>
      <c r="E867" s="26">
        <v>2.2999999999999998</v>
      </c>
      <c r="F867" s="68">
        <v>0.125</v>
      </c>
      <c r="G867" s="5"/>
      <c r="H867" s="13" t="s">
        <v>22</v>
      </c>
      <c r="I867" s="24">
        <v>1</v>
      </c>
      <c r="J867" s="5"/>
      <c r="K867" s="5"/>
      <c r="L867" s="5"/>
      <c r="M867" s="5"/>
      <c r="N867" s="3" t="s">
        <v>9</v>
      </c>
      <c r="O867" s="86" t="s">
        <v>276</v>
      </c>
      <c r="P867" s="12" t="s">
        <v>865</v>
      </c>
      <c r="Q867" s="26">
        <v>2.02</v>
      </c>
      <c r="R867" s="26">
        <v>2.2999999999999998</v>
      </c>
      <c r="S867" s="68">
        <v>0.125</v>
      </c>
      <c r="T867" s="5"/>
      <c r="U867" s="13" t="s">
        <v>22</v>
      </c>
      <c r="V867" s="24">
        <v>1</v>
      </c>
      <c r="W867" s="5"/>
      <c r="X867" s="5"/>
      <c r="Y867" s="5"/>
      <c r="Z867" s="5"/>
    </row>
    <row r="868" spans="1:26" s="2" customFormat="1" x14ac:dyDescent="0.25">
      <c r="A868" s="66"/>
      <c r="B868" s="8" t="s">
        <v>3</v>
      </c>
      <c r="C868" s="2" t="s">
        <v>4</v>
      </c>
      <c r="D868" s="27" t="s">
        <v>5</v>
      </c>
      <c r="E868" s="27" t="s">
        <v>5</v>
      </c>
      <c r="F868" s="27" t="s">
        <v>23</v>
      </c>
      <c r="G868" s="6" t="s">
        <v>6</v>
      </c>
      <c r="H868" s="14" t="s">
        <v>7</v>
      </c>
      <c r="I868" s="6" t="s">
        <v>8</v>
      </c>
      <c r="J868" s="6"/>
      <c r="K868" s="6" t="s">
        <v>18</v>
      </c>
      <c r="L868" s="6" t="s">
        <v>19</v>
      </c>
      <c r="M868" s="6" t="s">
        <v>20</v>
      </c>
      <c r="N868" s="66"/>
      <c r="O868" s="8" t="s">
        <v>3</v>
      </c>
      <c r="P868" s="2" t="s">
        <v>4</v>
      </c>
      <c r="Q868" s="27" t="s">
        <v>5</v>
      </c>
      <c r="R868" s="27" t="s">
        <v>5</v>
      </c>
      <c r="S868" s="27" t="s">
        <v>23</v>
      </c>
      <c r="T868" s="6" t="s">
        <v>6</v>
      </c>
      <c r="U868" s="14" t="s">
        <v>7</v>
      </c>
      <c r="V868" s="6" t="s">
        <v>8</v>
      </c>
      <c r="W868" s="6"/>
      <c r="X868" s="6" t="s">
        <v>18</v>
      </c>
      <c r="Y868" s="6" t="s">
        <v>19</v>
      </c>
      <c r="Z868" s="6" t="s">
        <v>20</v>
      </c>
    </row>
    <row r="869" spans="1:26" x14ac:dyDescent="0.25">
      <c r="A869" s="30" t="s">
        <v>24</v>
      </c>
      <c r="B869" s="11" t="s">
        <v>63</v>
      </c>
      <c r="C869" s="12" t="s">
        <v>873</v>
      </c>
      <c r="D869" s="28">
        <v>0.15</v>
      </c>
      <c r="E869" s="28">
        <v>0.05</v>
      </c>
      <c r="F869" s="28">
        <f t="shared" ref="F869:F871" si="472">SUM(D869*E869)</f>
        <v>7.4999999999999997E-3</v>
      </c>
      <c r="G869" s="10">
        <f>SUM(D867+E867+E867+0.4)</f>
        <v>7.0200000000000005</v>
      </c>
      <c r="H869" s="15">
        <v>1800</v>
      </c>
      <c r="I869" s="10">
        <f t="shared" ref="I869:I871" si="473">SUM(F869*G869)*H869</f>
        <v>94.77000000000001</v>
      </c>
      <c r="J869" s="5"/>
      <c r="K869" s="5"/>
      <c r="L869" s="5"/>
      <c r="M869" s="5"/>
      <c r="N869" s="30" t="s">
        <v>24</v>
      </c>
      <c r="O869" s="11" t="s">
        <v>63</v>
      </c>
      <c r="P869" s="12" t="s">
        <v>873</v>
      </c>
      <c r="Q869" s="28">
        <v>0.15</v>
      </c>
      <c r="R869" s="235">
        <v>3.7999999999999999E-2</v>
      </c>
      <c r="S869" s="28">
        <f t="shared" ref="S869:S871" si="474">SUM(Q869*R869)</f>
        <v>5.6999999999999993E-3</v>
      </c>
      <c r="T869" s="10">
        <f>SUM(Q867+R867+R867+0.4)</f>
        <v>7.0200000000000005</v>
      </c>
      <c r="U869" s="15">
        <v>1800</v>
      </c>
      <c r="V869" s="10">
        <f t="shared" ref="V869:V871" si="475">SUM(S869*T869)*U869</f>
        <v>72.025199999999998</v>
      </c>
      <c r="W869" s="5"/>
      <c r="X869" s="5"/>
      <c r="Y869" s="5"/>
      <c r="Z869" s="5"/>
    </row>
    <row r="870" spans="1:26" x14ac:dyDescent="0.25">
      <c r="A870" s="30" t="s">
        <v>24</v>
      </c>
      <c r="B870" s="11" t="s">
        <v>245</v>
      </c>
      <c r="C870" s="12" t="s">
        <v>873</v>
      </c>
      <c r="D870" s="28">
        <v>0.05</v>
      </c>
      <c r="E870" s="28">
        <v>2.5000000000000001E-2</v>
      </c>
      <c r="F870" s="28">
        <f t="shared" si="472"/>
        <v>1.2500000000000002E-3</v>
      </c>
      <c r="G870" s="10">
        <f>SUM(G869)</f>
        <v>7.0200000000000005</v>
      </c>
      <c r="H870" s="15">
        <v>1800</v>
      </c>
      <c r="I870" s="10">
        <f t="shared" si="473"/>
        <v>15.795000000000003</v>
      </c>
      <c r="J870" s="5"/>
      <c r="K870" s="5"/>
      <c r="L870" s="5"/>
      <c r="M870" s="5"/>
      <c r="N870" s="30" t="s">
        <v>24</v>
      </c>
      <c r="O870" s="11" t="s">
        <v>245</v>
      </c>
      <c r="P870" s="12" t="s">
        <v>873</v>
      </c>
      <c r="Q870" s="28">
        <v>0.05</v>
      </c>
      <c r="R870" s="28">
        <v>2.5000000000000001E-2</v>
      </c>
      <c r="S870" s="28">
        <f t="shared" si="474"/>
        <v>1.2500000000000002E-3</v>
      </c>
      <c r="T870" s="10">
        <f>SUM(T869)</f>
        <v>7.0200000000000005</v>
      </c>
      <c r="U870" s="15">
        <v>1800</v>
      </c>
      <c r="V870" s="10">
        <f t="shared" si="475"/>
        <v>15.795000000000003</v>
      </c>
      <c r="W870" s="5"/>
      <c r="X870" s="5"/>
      <c r="Y870" s="5"/>
      <c r="Z870" s="5"/>
    </row>
    <row r="871" spans="1:26" x14ac:dyDescent="0.25">
      <c r="A871" s="30" t="s">
        <v>24</v>
      </c>
      <c r="B871" s="11"/>
      <c r="C871" s="12"/>
      <c r="D871" s="28"/>
      <c r="E871" s="28"/>
      <c r="F871" s="28">
        <f t="shared" si="472"/>
        <v>0</v>
      </c>
      <c r="G871" s="10"/>
      <c r="H871" s="15"/>
      <c r="I871" s="10">
        <f t="shared" si="473"/>
        <v>0</v>
      </c>
      <c r="J871" s="5"/>
      <c r="K871" s="5"/>
      <c r="L871" s="5"/>
      <c r="M871" s="5"/>
      <c r="N871" s="30" t="s">
        <v>24</v>
      </c>
      <c r="O871" s="11"/>
      <c r="P871" s="12"/>
      <c r="Q871" s="28"/>
      <c r="R871" s="28"/>
      <c r="S871" s="28">
        <f t="shared" si="474"/>
        <v>0</v>
      </c>
      <c r="T871" s="10"/>
      <c r="U871" s="15"/>
      <c r="V871" s="10">
        <f t="shared" si="475"/>
        <v>0</v>
      </c>
      <c r="W871" s="5"/>
      <c r="X871" s="5"/>
      <c r="Y871" s="5"/>
      <c r="Z871" s="5"/>
    </row>
    <row r="872" spans="1:26" x14ac:dyDescent="0.25">
      <c r="A872" s="95"/>
      <c r="B872" s="11" t="s">
        <v>862</v>
      </c>
      <c r="C872" s="12"/>
      <c r="D872" s="28"/>
      <c r="E872" s="28"/>
      <c r="F872" s="28"/>
      <c r="G872" s="10">
        <v>7</v>
      </c>
      <c r="H872" s="15">
        <v>2.5</v>
      </c>
      <c r="I872" s="10">
        <f t="shared" ref="I872" si="476">SUM(G872*H872)</f>
        <v>17.5</v>
      </c>
      <c r="J872" s="5"/>
      <c r="K872" s="5"/>
      <c r="L872" s="5"/>
      <c r="M872" s="5"/>
      <c r="N872" s="95"/>
      <c r="O872" s="11" t="s">
        <v>862</v>
      </c>
      <c r="P872" s="12"/>
      <c r="Q872" s="28"/>
      <c r="R872" s="28"/>
      <c r="S872" s="28"/>
      <c r="T872" s="10">
        <v>7</v>
      </c>
      <c r="U872" s="15">
        <v>2.5</v>
      </c>
      <c r="V872" s="10">
        <f t="shared" ref="V872" si="477">SUM(T872*U872)</f>
        <v>17.5</v>
      </c>
      <c r="W872" s="5"/>
      <c r="X872" s="5"/>
      <c r="Y872" s="5"/>
      <c r="Z872" s="5"/>
    </row>
    <row r="873" spans="1:26" x14ac:dyDescent="0.25">
      <c r="B873" s="11" t="s">
        <v>27</v>
      </c>
      <c r="C873" s="12"/>
      <c r="D873" s="28"/>
      <c r="E873" s="28"/>
      <c r="F873" s="28"/>
      <c r="G873" s="10">
        <f>SUM(G869)</f>
        <v>7.0200000000000005</v>
      </c>
      <c r="H873" s="15">
        <f>SUM(D869+D869+E869+E869+D870+D870+E870+E870)</f>
        <v>0.54999999999999993</v>
      </c>
      <c r="I873" s="10">
        <f t="shared" ref="I873:I887" si="478">SUM(G873*H873)</f>
        <v>3.8609999999999998</v>
      </c>
      <c r="J873" s="5"/>
      <c r="K873" s="5"/>
      <c r="L873" s="5"/>
      <c r="M873" s="5"/>
      <c r="O873" s="11" t="s">
        <v>27</v>
      </c>
      <c r="P873" s="12"/>
      <c r="Q873" s="28"/>
      <c r="R873" s="28"/>
      <c r="S873" s="28"/>
      <c r="T873" s="10">
        <f>SUM(T869)</f>
        <v>7.0200000000000005</v>
      </c>
      <c r="U873" s="15">
        <f>SUM(Q869+Q869+R869+R869+Q870+Q870+R870+R870)</f>
        <v>0.52599999999999991</v>
      </c>
      <c r="V873" s="10">
        <f t="shared" ref="V873:V887" si="479">SUM(T873*U873)</f>
        <v>3.6925199999999996</v>
      </c>
      <c r="W873" s="5"/>
      <c r="X873" s="5"/>
      <c r="Y873" s="5"/>
      <c r="Z873" s="5"/>
    </row>
    <row r="874" spans="1:26" x14ac:dyDescent="0.25">
      <c r="B874" s="11" t="s">
        <v>13</v>
      </c>
      <c r="C874" s="12" t="s">
        <v>14</v>
      </c>
      <c r="D874" s="28" t="s">
        <v>29</v>
      </c>
      <c r="E874" s="28"/>
      <c r="F874" s="28">
        <f>SUM(G869:G871)</f>
        <v>14.040000000000001</v>
      </c>
      <c r="G874" s="34">
        <f>SUM(F874)/20</f>
        <v>0.70200000000000007</v>
      </c>
      <c r="H874" s="23"/>
      <c r="I874" s="10">
        <f t="shared" si="478"/>
        <v>0</v>
      </c>
      <c r="J874" s="5"/>
      <c r="K874" s="5"/>
      <c r="L874" s="5"/>
      <c r="M874" s="5"/>
      <c r="O874" s="11" t="s">
        <v>13</v>
      </c>
      <c r="P874" s="12" t="s">
        <v>14</v>
      </c>
      <c r="Q874" s="28" t="s">
        <v>29</v>
      </c>
      <c r="R874" s="28"/>
      <c r="S874" s="28">
        <f>SUM(T869:T871)</f>
        <v>14.040000000000001</v>
      </c>
      <c r="T874" s="34">
        <f>SUM(S874)/20</f>
        <v>0.70200000000000007</v>
      </c>
      <c r="U874" s="23"/>
      <c r="V874" s="10">
        <f t="shared" si="479"/>
        <v>0</v>
      </c>
      <c r="W874" s="5"/>
      <c r="X874" s="5"/>
      <c r="Y874" s="5"/>
      <c r="Z874" s="5"/>
    </row>
    <row r="875" spans="1:26" x14ac:dyDescent="0.25">
      <c r="B875" s="11" t="s">
        <v>13</v>
      </c>
      <c r="C875" s="12" t="s">
        <v>14</v>
      </c>
      <c r="D875" s="28" t="s">
        <v>60</v>
      </c>
      <c r="E875" s="28"/>
      <c r="F875" s="69">
        <v>2</v>
      </c>
      <c r="G875" s="34">
        <f>SUM(F875)*0.25</f>
        <v>0.5</v>
      </c>
      <c r="H875" s="23"/>
      <c r="I875" s="10">
        <f t="shared" si="478"/>
        <v>0</v>
      </c>
      <c r="J875" s="5"/>
      <c r="K875" s="5"/>
      <c r="L875" s="5"/>
      <c r="M875" s="5"/>
      <c r="O875" s="11" t="s">
        <v>13</v>
      </c>
      <c r="P875" s="12" t="s">
        <v>14</v>
      </c>
      <c r="Q875" s="28" t="s">
        <v>60</v>
      </c>
      <c r="R875" s="28"/>
      <c r="S875" s="69">
        <v>2</v>
      </c>
      <c r="T875" s="34">
        <f>SUM(S875)*0.25</f>
        <v>0.5</v>
      </c>
      <c r="U875" s="23"/>
      <c r="V875" s="10">
        <f t="shared" si="479"/>
        <v>0</v>
      </c>
      <c r="W875" s="5"/>
      <c r="X875" s="5"/>
      <c r="Y875" s="5"/>
      <c r="Z875" s="5"/>
    </row>
    <row r="876" spans="1:26" x14ac:dyDescent="0.25">
      <c r="B876" s="11" t="s">
        <v>13</v>
      </c>
      <c r="C876" s="12" t="s">
        <v>14</v>
      </c>
      <c r="D876" s="28" t="s">
        <v>248</v>
      </c>
      <c r="E876" s="28"/>
      <c r="F876" s="69"/>
      <c r="G876" s="34">
        <v>0.5</v>
      </c>
      <c r="H876" s="23"/>
      <c r="I876" s="10">
        <f t="shared" si="478"/>
        <v>0</v>
      </c>
      <c r="J876" s="5"/>
      <c r="K876" s="5"/>
      <c r="L876" s="5"/>
      <c r="M876" s="5"/>
      <c r="O876" s="11" t="s">
        <v>13</v>
      </c>
      <c r="P876" s="12" t="s">
        <v>14</v>
      </c>
      <c r="Q876" s="28" t="s">
        <v>248</v>
      </c>
      <c r="R876" s="28"/>
      <c r="S876" s="69"/>
      <c r="T876" s="34">
        <v>0.5</v>
      </c>
      <c r="U876" s="23"/>
      <c r="V876" s="10">
        <f t="shared" si="479"/>
        <v>0</v>
      </c>
      <c r="W876" s="5"/>
      <c r="X876" s="5"/>
      <c r="Y876" s="5"/>
      <c r="Z876" s="5"/>
    </row>
    <row r="877" spans="1:26" x14ac:dyDescent="0.25">
      <c r="B877" s="11" t="s">
        <v>13</v>
      </c>
      <c r="C877" s="12" t="s">
        <v>14</v>
      </c>
      <c r="D877" s="28" t="s">
        <v>247</v>
      </c>
      <c r="E877" s="28"/>
      <c r="F877" s="28"/>
      <c r="G877" s="34">
        <f>SUM(G874)</f>
        <v>0.70200000000000007</v>
      </c>
      <c r="H877" s="23"/>
      <c r="I877" s="10">
        <f t="shared" si="478"/>
        <v>0</v>
      </c>
      <c r="J877" s="5"/>
      <c r="K877" s="5"/>
      <c r="L877" s="5"/>
      <c r="M877" s="5"/>
      <c r="O877" s="11" t="s">
        <v>13</v>
      </c>
      <c r="P877" s="12" t="s">
        <v>14</v>
      </c>
      <c r="Q877" s="28" t="s">
        <v>247</v>
      </c>
      <c r="R877" s="28"/>
      <c r="S877" s="28"/>
      <c r="T877" s="34">
        <f>SUM(T874)</f>
        <v>0.70200000000000007</v>
      </c>
      <c r="U877" s="23"/>
      <c r="V877" s="10">
        <f t="shared" si="479"/>
        <v>0</v>
      </c>
      <c r="W877" s="5"/>
      <c r="X877" s="5"/>
      <c r="Y877" s="5"/>
      <c r="Z877" s="5"/>
    </row>
    <row r="878" spans="1:26" x14ac:dyDescent="0.25">
      <c r="B878" s="11" t="s">
        <v>13</v>
      </c>
      <c r="C878" s="12" t="s">
        <v>15</v>
      </c>
      <c r="D878" s="28"/>
      <c r="E878" s="28"/>
      <c r="F878" s="28"/>
      <c r="G878" s="34">
        <v>1</v>
      </c>
      <c r="H878" s="23"/>
      <c r="I878" s="10">
        <f t="shared" si="478"/>
        <v>0</v>
      </c>
      <c r="J878" s="5"/>
      <c r="K878" s="5"/>
      <c r="L878" s="5"/>
      <c r="M878" s="5"/>
      <c r="O878" s="11" t="s">
        <v>13</v>
      </c>
      <c r="P878" s="12" t="s">
        <v>15</v>
      </c>
      <c r="Q878" s="28"/>
      <c r="R878" s="28"/>
      <c r="S878" s="28"/>
      <c r="T878" s="34">
        <v>1</v>
      </c>
      <c r="U878" s="23"/>
      <c r="V878" s="10">
        <f t="shared" si="479"/>
        <v>0</v>
      </c>
      <c r="W878" s="5"/>
      <c r="X878" s="5"/>
      <c r="Y878" s="5"/>
      <c r="Z878" s="5"/>
    </row>
    <row r="879" spans="1:26" x14ac:dyDescent="0.25">
      <c r="B879" s="11" t="s">
        <v>13</v>
      </c>
      <c r="C879" s="12" t="s">
        <v>15</v>
      </c>
      <c r="D879" s="28"/>
      <c r="E879" s="28"/>
      <c r="F879" s="28"/>
      <c r="G879" s="34"/>
      <c r="H879" s="23"/>
      <c r="I879" s="10">
        <f t="shared" si="478"/>
        <v>0</v>
      </c>
      <c r="J879" s="5"/>
      <c r="K879" s="5"/>
      <c r="L879" s="5"/>
      <c r="M879" s="5"/>
      <c r="O879" s="11" t="s">
        <v>13</v>
      </c>
      <c r="P879" s="12" t="s">
        <v>15</v>
      </c>
      <c r="Q879" s="28"/>
      <c r="R879" s="28"/>
      <c r="S879" s="28"/>
      <c r="T879" s="34"/>
      <c r="U879" s="23"/>
      <c r="V879" s="10">
        <f t="shared" si="479"/>
        <v>0</v>
      </c>
      <c r="W879" s="5"/>
      <c r="X879" s="5"/>
      <c r="Y879" s="5"/>
      <c r="Z879" s="5"/>
    </row>
    <row r="880" spans="1:26" x14ac:dyDescent="0.25">
      <c r="B880" s="11" t="s">
        <v>13</v>
      </c>
      <c r="C880" s="12" t="s">
        <v>15</v>
      </c>
      <c r="D880" s="28"/>
      <c r="E880" s="28"/>
      <c r="F880" s="28"/>
      <c r="G880" s="34"/>
      <c r="H880" s="23"/>
      <c r="I880" s="10">
        <f t="shared" si="478"/>
        <v>0</v>
      </c>
      <c r="J880" s="5"/>
      <c r="K880" s="5"/>
      <c r="L880" s="5"/>
      <c r="M880" s="5"/>
      <c r="O880" s="11" t="s">
        <v>13</v>
      </c>
      <c r="P880" s="12" t="s">
        <v>15</v>
      </c>
      <c r="Q880" s="28"/>
      <c r="R880" s="28"/>
      <c r="S880" s="28"/>
      <c r="T880" s="34"/>
      <c r="U880" s="23"/>
      <c r="V880" s="10">
        <f t="shared" si="479"/>
        <v>0</v>
      </c>
      <c r="W880" s="5"/>
      <c r="X880" s="5"/>
      <c r="Y880" s="5"/>
      <c r="Z880" s="5"/>
    </row>
    <row r="881" spans="1:26" x14ac:dyDescent="0.25">
      <c r="B881" s="11" t="s">
        <v>13</v>
      </c>
      <c r="C881" s="12" t="s">
        <v>16</v>
      </c>
      <c r="D881" s="28"/>
      <c r="E881" s="28"/>
      <c r="F881" s="28"/>
      <c r="G881" s="34">
        <v>0.5</v>
      </c>
      <c r="H881" s="23"/>
      <c r="I881" s="10">
        <f t="shared" si="478"/>
        <v>0</v>
      </c>
      <c r="J881" s="5"/>
      <c r="K881" s="5"/>
      <c r="L881" s="5"/>
      <c r="M881" s="5"/>
      <c r="O881" s="11" t="s">
        <v>13</v>
      </c>
      <c r="P881" s="12" t="s">
        <v>16</v>
      </c>
      <c r="Q881" s="28"/>
      <c r="R881" s="28"/>
      <c r="S881" s="28"/>
      <c r="T881" s="34">
        <v>0.5</v>
      </c>
      <c r="U881" s="23"/>
      <c r="V881" s="10">
        <f t="shared" si="479"/>
        <v>0</v>
      </c>
      <c r="W881" s="5"/>
      <c r="X881" s="5"/>
      <c r="Y881" s="5"/>
      <c r="Z881" s="5"/>
    </row>
    <row r="882" spans="1:26" x14ac:dyDescent="0.25">
      <c r="B882" s="11" t="s">
        <v>13</v>
      </c>
      <c r="C882" s="12" t="s">
        <v>16</v>
      </c>
      <c r="D882" s="28"/>
      <c r="E882" s="28"/>
      <c r="F882" s="28"/>
      <c r="G882" s="34"/>
      <c r="H882" s="23"/>
      <c r="I882" s="10">
        <f t="shared" si="478"/>
        <v>0</v>
      </c>
      <c r="J882" s="5"/>
      <c r="K882" s="5"/>
      <c r="L882" s="5"/>
      <c r="M882" s="5"/>
      <c r="O882" s="11" t="s">
        <v>13</v>
      </c>
      <c r="P882" s="12" t="s">
        <v>16</v>
      </c>
      <c r="Q882" s="28"/>
      <c r="R882" s="28"/>
      <c r="S882" s="28"/>
      <c r="T882" s="34"/>
      <c r="U882" s="23"/>
      <c r="V882" s="10">
        <f t="shared" si="479"/>
        <v>0</v>
      </c>
      <c r="W882" s="5"/>
      <c r="X882" s="5"/>
      <c r="Y882" s="5"/>
      <c r="Z882" s="5"/>
    </row>
    <row r="883" spans="1:26" x14ac:dyDescent="0.25">
      <c r="B883" s="11" t="s">
        <v>21</v>
      </c>
      <c r="C883" s="12" t="s">
        <v>14</v>
      </c>
      <c r="D883" s="28"/>
      <c r="E883" s="28"/>
      <c r="F883" s="28"/>
      <c r="G883" s="22">
        <f>SUM(G874:G877)</f>
        <v>2.4039999999999999</v>
      </c>
      <c r="H883" s="15">
        <v>37.42</v>
      </c>
      <c r="I883" s="10">
        <f t="shared" si="478"/>
        <v>89.957679999999996</v>
      </c>
      <c r="J883" s="5"/>
      <c r="K883" s="5">
        <f>SUM(G883)*I867</f>
        <v>2.4039999999999999</v>
      </c>
      <c r="L883" s="5"/>
      <c r="M883" s="5"/>
      <c r="O883" s="11" t="s">
        <v>21</v>
      </c>
      <c r="P883" s="12" t="s">
        <v>14</v>
      </c>
      <c r="Q883" s="28"/>
      <c r="R883" s="28"/>
      <c r="S883" s="28"/>
      <c r="T883" s="22">
        <f>SUM(T874:T877)</f>
        <v>2.4039999999999999</v>
      </c>
      <c r="U883" s="15">
        <v>37.42</v>
      </c>
      <c r="V883" s="10">
        <f t="shared" si="479"/>
        <v>89.957679999999996</v>
      </c>
      <c r="W883" s="5"/>
      <c r="X883" s="5">
        <f>SUM(T883)*V867</f>
        <v>2.4039999999999999</v>
      </c>
      <c r="Y883" s="5"/>
      <c r="Z883" s="5"/>
    </row>
    <row r="884" spans="1:26" x14ac:dyDescent="0.25">
      <c r="B884" s="11" t="s">
        <v>21</v>
      </c>
      <c r="C884" s="12" t="s">
        <v>15</v>
      </c>
      <c r="D884" s="28"/>
      <c r="E884" s="28"/>
      <c r="F884" s="28"/>
      <c r="G884" s="22">
        <f>SUM(G878:G880)</f>
        <v>1</v>
      </c>
      <c r="H884" s="15">
        <v>37.42</v>
      </c>
      <c r="I884" s="10">
        <f t="shared" si="478"/>
        <v>37.42</v>
      </c>
      <c r="J884" s="5"/>
      <c r="K884" s="5"/>
      <c r="L884" s="5">
        <f>SUM(G884)*I867</f>
        <v>1</v>
      </c>
      <c r="M884" s="5"/>
      <c r="O884" s="11" t="s">
        <v>21</v>
      </c>
      <c r="P884" s="12" t="s">
        <v>15</v>
      </c>
      <c r="Q884" s="28"/>
      <c r="R884" s="28"/>
      <c r="S884" s="28"/>
      <c r="T884" s="22">
        <f>SUM(T878:T880)</f>
        <v>1</v>
      </c>
      <c r="U884" s="15">
        <v>37.42</v>
      </c>
      <c r="V884" s="10">
        <f t="shared" si="479"/>
        <v>37.42</v>
      </c>
      <c r="W884" s="5"/>
      <c r="X884" s="5"/>
      <c r="Y884" s="5">
        <f>SUM(T884)*V867</f>
        <v>1</v>
      </c>
      <c r="Z884" s="5"/>
    </row>
    <row r="885" spans="1:26" x14ac:dyDescent="0.25">
      <c r="B885" s="11" t="s">
        <v>21</v>
      </c>
      <c r="C885" s="12" t="s">
        <v>16</v>
      </c>
      <c r="D885" s="28"/>
      <c r="E885" s="28"/>
      <c r="F885" s="28"/>
      <c r="G885" s="22">
        <f>SUM(G881:G882)</f>
        <v>0.5</v>
      </c>
      <c r="H885" s="15">
        <v>37.42</v>
      </c>
      <c r="I885" s="10">
        <f t="shared" si="478"/>
        <v>18.71</v>
      </c>
      <c r="J885" s="5"/>
      <c r="K885" s="5"/>
      <c r="L885" s="5"/>
      <c r="M885" s="5">
        <f>SUM(G885)*I867</f>
        <v>0.5</v>
      </c>
      <c r="O885" s="11" t="s">
        <v>21</v>
      </c>
      <c r="P885" s="12" t="s">
        <v>16</v>
      </c>
      <c r="Q885" s="28"/>
      <c r="R885" s="28"/>
      <c r="S885" s="28"/>
      <c r="T885" s="22">
        <f>SUM(T881:T882)</f>
        <v>0.5</v>
      </c>
      <c r="U885" s="15">
        <v>37.42</v>
      </c>
      <c r="V885" s="10">
        <f t="shared" si="479"/>
        <v>18.71</v>
      </c>
      <c r="W885" s="5"/>
      <c r="X885" s="5"/>
      <c r="Y885" s="5"/>
      <c r="Z885" s="5">
        <f>SUM(T885)*V867</f>
        <v>0.5</v>
      </c>
    </row>
    <row r="886" spans="1:26" x14ac:dyDescent="0.25">
      <c r="B886" s="11" t="s">
        <v>13</v>
      </c>
      <c r="C886" s="12" t="s">
        <v>17</v>
      </c>
      <c r="D886" s="28"/>
      <c r="E886" s="28"/>
      <c r="F886" s="28"/>
      <c r="G886" s="34">
        <v>0.25</v>
      </c>
      <c r="H886" s="15">
        <v>37.42</v>
      </c>
      <c r="I886" s="10">
        <f t="shared" si="478"/>
        <v>9.3550000000000004</v>
      </c>
      <c r="J886" s="5"/>
      <c r="K886" s="5"/>
      <c r="L886" s="5">
        <f>SUM(G886)*I867</f>
        <v>0.25</v>
      </c>
      <c r="M886" s="5"/>
      <c r="O886" s="11" t="s">
        <v>13</v>
      </c>
      <c r="P886" s="12" t="s">
        <v>17</v>
      </c>
      <c r="Q886" s="28"/>
      <c r="R886" s="28"/>
      <c r="S886" s="28"/>
      <c r="T886" s="34">
        <v>0.25</v>
      </c>
      <c r="U886" s="15">
        <v>37.42</v>
      </c>
      <c r="V886" s="10">
        <f t="shared" si="479"/>
        <v>9.3550000000000004</v>
      </c>
      <c r="W886" s="5"/>
      <c r="X886" s="5"/>
      <c r="Y886" s="5">
        <f>SUM(T886)*V867</f>
        <v>0.25</v>
      </c>
      <c r="Z886" s="5"/>
    </row>
    <row r="887" spans="1:26" x14ac:dyDescent="0.25">
      <c r="B887" s="11" t="s">
        <v>12</v>
      </c>
      <c r="C887" s="12"/>
      <c r="D887" s="28"/>
      <c r="E887" s="28"/>
      <c r="F887" s="28"/>
      <c r="G887" s="10"/>
      <c r="H887" s="15">
        <v>37.42</v>
      </c>
      <c r="I887" s="10">
        <f t="shared" si="478"/>
        <v>0</v>
      </c>
      <c r="J887" s="5"/>
      <c r="K887" s="5"/>
      <c r="L887" s="5"/>
      <c r="M887" s="5"/>
      <c r="O887" s="11" t="s">
        <v>12</v>
      </c>
      <c r="P887" s="12"/>
      <c r="Q887" s="28"/>
      <c r="R887" s="28"/>
      <c r="S887" s="28"/>
      <c r="T887" s="10"/>
      <c r="U887" s="15">
        <v>37.42</v>
      </c>
      <c r="V887" s="10">
        <f t="shared" si="479"/>
        <v>0</v>
      </c>
      <c r="W887" s="5"/>
      <c r="X887" s="5"/>
      <c r="Y887" s="5"/>
      <c r="Z887" s="5"/>
    </row>
    <row r="888" spans="1:26" x14ac:dyDescent="0.25">
      <c r="B888" s="11" t="s">
        <v>11</v>
      </c>
      <c r="C888" s="12"/>
      <c r="D888" s="28"/>
      <c r="E888" s="28"/>
      <c r="F888" s="28"/>
      <c r="G888" s="10">
        <v>1</v>
      </c>
      <c r="H888" s="15">
        <f>SUM(I869:I887)*0.01</f>
        <v>2.8736867999999998</v>
      </c>
      <c r="I888" s="10">
        <f>SUM(G888*H888)</f>
        <v>2.8736867999999998</v>
      </c>
      <c r="J888" s="5"/>
      <c r="K888" s="5"/>
      <c r="L888" s="5"/>
      <c r="M888" s="5"/>
      <c r="O888" s="11" t="s">
        <v>11</v>
      </c>
      <c r="P888" s="12"/>
      <c r="Q888" s="28"/>
      <c r="R888" s="28"/>
      <c r="S888" s="28"/>
      <c r="T888" s="10">
        <v>1</v>
      </c>
      <c r="U888" s="15">
        <f>SUM(V869:V887)*0.01</f>
        <v>2.6445539999999998</v>
      </c>
      <c r="V888" s="10">
        <f>SUM(T888*U888)</f>
        <v>2.6445539999999998</v>
      </c>
      <c r="W888" s="5"/>
      <c r="X888" s="5"/>
      <c r="Y888" s="5"/>
      <c r="Z888" s="5"/>
    </row>
    <row r="889" spans="1:26" s="2" customFormat="1" x14ac:dyDescent="0.25">
      <c r="B889" s="8" t="s">
        <v>10</v>
      </c>
      <c r="D889" s="27"/>
      <c r="E889" s="27"/>
      <c r="F889" s="27"/>
      <c r="G889" s="6">
        <f>SUM(G883:G886)</f>
        <v>4.1539999999999999</v>
      </c>
      <c r="H889" s="14"/>
      <c r="I889" s="6">
        <f>SUM(I869:I888)</f>
        <v>290.24236679999996</v>
      </c>
      <c r="J889" s="6">
        <f>SUM(I889)*I867</f>
        <v>290.24236679999996</v>
      </c>
      <c r="K889" s="6">
        <f>SUM(K883:K888)</f>
        <v>2.4039999999999999</v>
      </c>
      <c r="L889" s="6">
        <f>SUM(L883:L888)</f>
        <v>1.25</v>
      </c>
      <c r="M889" s="6">
        <f>SUM(M883:M888)</f>
        <v>0.5</v>
      </c>
      <c r="O889" s="8" t="s">
        <v>10</v>
      </c>
      <c r="Q889" s="27"/>
      <c r="R889" s="27"/>
      <c r="S889" s="27"/>
      <c r="T889" s="6">
        <f>SUM(T883:T886)</f>
        <v>4.1539999999999999</v>
      </c>
      <c r="U889" s="14"/>
      <c r="V889" s="6">
        <f>SUM(V869:V888)</f>
        <v>267.09995400000003</v>
      </c>
      <c r="W889" s="6">
        <f>SUM(V889)*V867</f>
        <v>267.09995400000003</v>
      </c>
      <c r="X889" s="6"/>
      <c r="Y889" s="6"/>
      <c r="Z889" s="6"/>
    </row>
    <row r="890" spans="1:26" ht="15.6" x14ac:dyDescent="0.3">
      <c r="A890" s="3" t="s">
        <v>9</v>
      </c>
      <c r="B890" s="86" t="s">
        <v>399</v>
      </c>
      <c r="C890" s="12" t="s">
        <v>244</v>
      </c>
      <c r="D890" s="26">
        <v>0.65</v>
      </c>
      <c r="E890" s="26">
        <v>1.1499999999999999</v>
      </c>
      <c r="F890" s="68">
        <v>0.125</v>
      </c>
      <c r="G890" s="5"/>
      <c r="H890" s="13" t="s">
        <v>22</v>
      </c>
      <c r="I890" s="24">
        <v>12</v>
      </c>
      <c r="J890" s="5"/>
      <c r="K890" s="5"/>
      <c r="L890" s="5"/>
      <c r="M890" s="5"/>
      <c r="N890" s="3" t="s">
        <v>9</v>
      </c>
      <c r="O890" s="86" t="s">
        <v>399</v>
      </c>
      <c r="P890" s="12" t="s">
        <v>244</v>
      </c>
      <c r="Q890" s="26">
        <v>0.65</v>
      </c>
      <c r="R890" s="26">
        <v>1.1499999999999999</v>
      </c>
      <c r="S890" s="68">
        <v>0.125</v>
      </c>
      <c r="T890" s="5"/>
      <c r="U890" s="13" t="s">
        <v>22</v>
      </c>
      <c r="V890" s="24">
        <v>12</v>
      </c>
      <c r="W890" s="5"/>
      <c r="X890" s="5"/>
      <c r="Y890" s="5"/>
      <c r="Z890" s="5"/>
    </row>
    <row r="891" spans="1:26" s="2" customFormat="1" x14ac:dyDescent="0.25">
      <c r="A891" s="66"/>
      <c r="B891" s="8" t="s">
        <v>3</v>
      </c>
      <c r="C891" s="2" t="s">
        <v>4</v>
      </c>
      <c r="D891" s="27" t="s">
        <v>5</v>
      </c>
      <c r="E891" s="27" t="s">
        <v>5</v>
      </c>
      <c r="F891" s="27" t="s">
        <v>23</v>
      </c>
      <c r="G891" s="6" t="s">
        <v>6</v>
      </c>
      <c r="H891" s="14" t="s">
        <v>7</v>
      </c>
      <c r="I891" s="6" t="s">
        <v>8</v>
      </c>
      <c r="J891" s="6"/>
      <c r="K891" s="6" t="s">
        <v>18</v>
      </c>
      <c r="L891" s="6" t="s">
        <v>19</v>
      </c>
      <c r="M891" s="6" t="s">
        <v>20</v>
      </c>
      <c r="N891" s="66"/>
      <c r="O891" s="8" t="s">
        <v>3</v>
      </c>
      <c r="P891" s="2" t="s">
        <v>4</v>
      </c>
      <c r="Q891" s="27" t="s">
        <v>5</v>
      </c>
      <c r="R891" s="27" t="s">
        <v>5</v>
      </c>
      <c r="S891" s="27" t="s">
        <v>23</v>
      </c>
      <c r="T891" s="6" t="s">
        <v>6</v>
      </c>
      <c r="U891" s="14" t="s">
        <v>7</v>
      </c>
      <c r="V891" s="6" t="s">
        <v>8</v>
      </c>
      <c r="W891" s="6"/>
      <c r="X891" s="6" t="s">
        <v>18</v>
      </c>
      <c r="Y891" s="6" t="s">
        <v>19</v>
      </c>
      <c r="Z891" s="6" t="s">
        <v>20</v>
      </c>
    </row>
    <row r="892" spans="1:26" x14ac:dyDescent="0.25">
      <c r="A892" s="30" t="s">
        <v>24</v>
      </c>
      <c r="B892" s="11" t="s">
        <v>63</v>
      </c>
      <c r="C892" s="12" t="s">
        <v>869</v>
      </c>
      <c r="D892" s="28">
        <v>0.15</v>
      </c>
      <c r="E892" s="28">
        <v>0.05</v>
      </c>
      <c r="F892" s="28">
        <f t="shared" ref="F892:F894" si="480">SUM(D892*E892)</f>
        <v>7.4999999999999997E-3</v>
      </c>
      <c r="G892" s="10">
        <f>SUM(D890+D890+E890+E890+0.4)</f>
        <v>4</v>
      </c>
      <c r="H892" s="15">
        <v>1248</v>
      </c>
      <c r="I892" s="10">
        <f t="shared" ref="I892:I894" si="481">SUM(F892*G892)*H892</f>
        <v>37.44</v>
      </c>
      <c r="J892" s="5"/>
      <c r="K892" s="5"/>
      <c r="L892" s="5"/>
      <c r="M892" s="5"/>
      <c r="N892" s="30" t="s">
        <v>24</v>
      </c>
      <c r="O892" s="11" t="s">
        <v>63</v>
      </c>
      <c r="P892" s="12" t="s">
        <v>869</v>
      </c>
      <c r="Q892" s="28">
        <v>0.15</v>
      </c>
      <c r="R892" s="235">
        <v>3.7999999999999999E-2</v>
      </c>
      <c r="S892" s="28">
        <f t="shared" ref="S892" si="482">SUM(Q892*R892)</f>
        <v>5.6999999999999993E-3</v>
      </c>
      <c r="T892" s="10">
        <v>4</v>
      </c>
      <c r="U892" s="236">
        <v>1215</v>
      </c>
      <c r="V892" s="10">
        <f t="shared" ref="V892:V894" si="483">SUM(S892*T892)*U892</f>
        <v>27.701999999999998</v>
      </c>
      <c r="W892" s="5"/>
      <c r="X892" s="5"/>
      <c r="Y892" s="5"/>
      <c r="Z892" s="5"/>
    </row>
    <row r="893" spans="1:26" x14ac:dyDescent="0.25">
      <c r="A893" s="30" t="s">
        <v>24</v>
      </c>
      <c r="B893" s="11" t="s">
        <v>245</v>
      </c>
      <c r="C893" s="12" t="s">
        <v>869</v>
      </c>
      <c r="D893" s="28">
        <v>0.05</v>
      </c>
      <c r="E893" s="28">
        <v>2.5000000000000001E-2</v>
      </c>
      <c r="F893" s="28">
        <f t="shared" si="480"/>
        <v>1.2500000000000002E-3</v>
      </c>
      <c r="G893" s="10">
        <f>SUM(G892)</f>
        <v>4</v>
      </c>
      <c r="H893" s="15">
        <v>1015</v>
      </c>
      <c r="I893" s="10">
        <f t="shared" si="481"/>
        <v>5.0750000000000011</v>
      </c>
      <c r="J893" s="5"/>
      <c r="K893" s="5"/>
      <c r="L893" s="5"/>
      <c r="M893" s="5"/>
      <c r="N893" s="30" t="s">
        <v>24</v>
      </c>
      <c r="O893" s="11" t="s">
        <v>245</v>
      </c>
      <c r="P893" s="12" t="s">
        <v>869</v>
      </c>
      <c r="Q893" s="28">
        <v>0.05</v>
      </c>
      <c r="R893" s="28">
        <v>2.5000000000000001E-2</v>
      </c>
      <c r="S893" s="28">
        <f t="shared" ref="S893:S894" si="484">SUM(Q893*R893)</f>
        <v>1.2500000000000002E-3</v>
      </c>
      <c r="T893" s="10">
        <f>SUM(T892)</f>
        <v>4</v>
      </c>
      <c r="U893" s="15">
        <v>1015</v>
      </c>
      <c r="V893" s="10">
        <f t="shared" si="483"/>
        <v>5.0750000000000011</v>
      </c>
      <c r="W893" s="5"/>
      <c r="X893" s="5"/>
      <c r="Y893" s="5"/>
      <c r="Z893" s="5"/>
    </row>
    <row r="894" spans="1:26" x14ac:dyDescent="0.25">
      <c r="A894" s="30" t="s">
        <v>24</v>
      </c>
      <c r="B894" s="11"/>
      <c r="C894" s="12"/>
      <c r="D894" s="28"/>
      <c r="E894" s="28"/>
      <c r="F894" s="28">
        <f t="shared" si="480"/>
        <v>0</v>
      </c>
      <c r="G894" s="10"/>
      <c r="H894" s="15"/>
      <c r="I894" s="10">
        <f t="shared" si="481"/>
        <v>0</v>
      </c>
      <c r="J894" s="5"/>
      <c r="K894" s="5"/>
      <c r="L894" s="5"/>
      <c r="M894" s="5"/>
      <c r="N894" s="30" t="s">
        <v>24</v>
      </c>
      <c r="O894" s="11"/>
      <c r="P894" s="12"/>
      <c r="Q894" s="28"/>
      <c r="R894" s="28"/>
      <c r="S894" s="28">
        <f t="shared" si="484"/>
        <v>0</v>
      </c>
      <c r="T894" s="10"/>
      <c r="U894" s="15"/>
      <c r="V894" s="10">
        <f t="shared" si="483"/>
        <v>0</v>
      </c>
      <c r="W894" s="5"/>
      <c r="X894" s="5"/>
      <c r="Y894" s="5"/>
      <c r="Z894" s="5"/>
    </row>
    <row r="895" spans="1:26" x14ac:dyDescent="0.25">
      <c r="A895" s="95"/>
      <c r="B895" s="11" t="s">
        <v>862</v>
      </c>
      <c r="C895" s="12"/>
      <c r="D895" s="28"/>
      <c r="E895" s="28"/>
      <c r="F895" s="28"/>
      <c r="G895" s="10"/>
      <c r="H895" s="15">
        <v>2.5</v>
      </c>
      <c r="I895" s="10">
        <f t="shared" ref="I895" si="485">SUM(G895*H895)</f>
        <v>0</v>
      </c>
      <c r="J895" s="5"/>
      <c r="K895" s="5"/>
      <c r="L895" s="5"/>
      <c r="M895" s="5"/>
      <c r="N895" s="95"/>
      <c r="O895" s="11" t="s">
        <v>862</v>
      </c>
      <c r="P895" s="12"/>
      <c r="Q895" s="28"/>
      <c r="R895" s="28"/>
      <c r="S895" s="28"/>
      <c r="T895" s="10"/>
      <c r="U895" s="15">
        <v>2.5</v>
      </c>
      <c r="V895" s="10">
        <f t="shared" ref="V895" si="486">SUM(T895*U895)</f>
        <v>0</v>
      </c>
      <c r="W895" s="5"/>
      <c r="X895" s="5"/>
      <c r="Y895" s="5"/>
      <c r="Z895" s="5"/>
    </row>
    <row r="896" spans="1:26" x14ac:dyDescent="0.25">
      <c r="B896" s="11" t="s">
        <v>27</v>
      </c>
      <c r="C896" s="12"/>
      <c r="D896" s="28"/>
      <c r="E896" s="28"/>
      <c r="F896" s="28"/>
      <c r="G896" s="10">
        <f>SUM(G892)</f>
        <v>4</v>
      </c>
      <c r="H896" s="15">
        <f>SUM(D892+D892+E892+E892+D893+D893+E893+E893)</f>
        <v>0.54999999999999993</v>
      </c>
      <c r="I896" s="10">
        <f t="shared" ref="I896:I910" si="487">SUM(G896*H896)</f>
        <v>2.1999999999999997</v>
      </c>
      <c r="J896" s="5"/>
      <c r="K896" s="5"/>
      <c r="L896" s="5"/>
      <c r="M896" s="5"/>
      <c r="O896" s="11" t="s">
        <v>27</v>
      </c>
      <c r="P896" s="12"/>
      <c r="Q896" s="28"/>
      <c r="R896" s="28"/>
      <c r="S896" s="28"/>
      <c r="T896" s="10">
        <f>SUM(T892)</f>
        <v>4</v>
      </c>
      <c r="U896" s="15">
        <f>SUM(Q892+Q892+R892+R892+Q893+Q893+R893+R893)</f>
        <v>0.52599999999999991</v>
      </c>
      <c r="V896" s="10">
        <f t="shared" ref="V896:V910" si="488">SUM(T896*U896)</f>
        <v>2.1039999999999996</v>
      </c>
      <c r="W896" s="5"/>
      <c r="X896" s="5"/>
      <c r="Y896" s="5"/>
      <c r="Z896" s="5"/>
    </row>
    <row r="897" spans="2:26" x14ac:dyDescent="0.25">
      <c r="B897" s="11" t="s">
        <v>13</v>
      </c>
      <c r="C897" s="12" t="s">
        <v>14</v>
      </c>
      <c r="D897" s="28" t="s">
        <v>29</v>
      </c>
      <c r="E897" s="28"/>
      <c r="F897" s="28">
        <f>SUM(G892:G894)</f>
        <v>8</v>
      </c>
      <c r="G897" s="34">
        <f>SUM(F897)/20</f>
        <v>0.4</v>
      </c>
      <c r="H897" s="23"/>
      <c r="I897" s="10">
        <f t="shared" si="487"/>
        <v>0</v>
      </c>
      <c r="J897" s="5"/>
      <c r="K897" s="5"/>
      <c r="L897" s="5"/>
      <c r="M897" s="5"/>
      <c r="O897" s="11" t="s">
        <v>13</v>
      </c>
      <c r="P897" s="12" t="s">
        <v>14</v>
      </c>
      <c r="Q897" s="28" t="s">
        <v>29</v>
      </c>
      <c r="R897" s="28"/>
      <c r="S897" s="28">
        <f>SUM(T892:T894)</f>
        <v>8</v>
      </c>
      <c r="T897" s="34">
        <f>SUM(S897)/20</f>
        <v>0.4</v>
      </c>
      <c r="U897" s="23"/>
      <c r="V897" s="10">
        <f t="shared" si="488"/>
        <v>0</v>
      </c>
      <c r="W897" s="5"/>
      <c r="X897" s="5"/>
      <c r="Y897" s="5"/>
      <c r="Z897" s="5"/>
    </row>
    <row r="898" spans="2:26" x14ac:dyDescent="0.25">
      <c r="B898" s="11" t="s">
        <v>13</v>
      </c>
      <c r="C898" s="12" t="s">
        <v>14</v>
      </c>
      <c r="D898" s="28" t="s">
        <v>60</v>
      </c>
      <c r="E898" s="28"/>
      <c r="F898" s="69">
        <v>4</v>
      </c>
      <c r="G898" s="34">
        <f>SUM(F898)*0.25</f>
        <v>1</v>
      </c>
      <c r="H898" s="23"/>
      <c r="I898" s="10">
        <f t="shared" si="487"/>
        <v>0</v>
      </c>
      <c r="J898" s="5"/>
      <c r="K898" s="5"/>
      <c r="L898" s="5"/>
      <c r="M898" s="5"/>
      <c r="O898" s="11" t="s">
        <v>13</v>
      </c>
      <c r="P898" s="12" t="s">
        <v>14</v>
      </c>
      <c r="Q898" s="28" t="s">
        <v>60</v>
      </c>
      <c r="R898" s="28"/>
      <c r="S898" s="69">
        <v>4</v>
      </c>
      <c r="T898" s="34">
        <f>SUM(S898)*0.25</f>
        <v>1</v>
      </c>
      <c r="U898" s="23"/>
      <c r="V898" s="10">
        <f t="shared" si="488"/>
        <v>0</v>
      </c>
      <c r="W898" s="5"/>
      <c r="X898" s="5"/>
      <c r="Y898" s="5"/>
      <c r="Z898" s="5"/>
    </row>
    <row r="899" spans="2:26" x14ac:dyDescent="0.25">
      <c r="B899" s="11" t="s">
        <v>13</v>
      </c>
      <c r="C899" s="12" t="s">
        <v>14</v>
      </c>
      <c r="D899" s="28" t="s">
        <v>248</v>
      </c>
      <c r="E899" s="28"/>
      <c r="F899" s="69"/>
      <c r="G899" s="34">
        <v>0</v>
      </c>
      <c r="H899" s="23"/>
      <c r="I899" s="10">
        <f t="shared" si="487"/>
        <v>0</v>
      </c>
      <c r="J899" s="5"/>
      <c r="K899" s="5"/>
      <c r="L899" s="5"/>
      <c r="M899" s="5"/>
      <c r="O899" s="11" t="s">
        <v>13</v>
      </c>
      <c r="P899" s="12" t="s">
        <v>14</v>
      </c>
      <c r="Q899" s="28" t="s">
        <v>248</v>
      </c>
      <c r="R899" s="28"/>
      <c r="S899" s="69"/>
      <c r="T899" s="34">
        <v>0</v>
      </c>
      <c r="U899" s="23"/>
      <c r="V899" s="10">
        <f t="shared" si="488"/>
        <v>0</v>
      </c>
      <c r="W899" s="5"/>
      <c r="X899" s="5"/>
      <c r="Y899" s="5"/>
      <c r="Z899" s="5"/>
    </row>
    <row r="900" spans="2:26" x14ac:dyDescent="0.25">
      <c r="B900" s="11" t="s">
        <v>13</v>
      </c>
      <c r="C900" s="12" t="s">
        <v>14</v>
      </c>
      <c r="D900" s="28" t="s">
        <v>247</v>
      </c>
      <c r="E900" s="28"/>
      <c r="F900" s="28"/>
      <c r="G900" s="34">
        <f>SUM(G897)</f>
        <v>0.4</v>
      </c>
      <c r="H900" s="23"/>
      <c r="I900" s="10">
        <f t="shared" si="487"/>
        <v>0</v>
      </c>
      <c r="J900" s="5"/>
      <c r="K900" s="5"/>
      <c r="L900" s="5"/>
      <c r="M900" s="5"/>
      <c r="O900" s="11" t="s">
        <v>13</v>
      </c>
      <c r="P900" s="12" t="s">
        <v>14</v>
      </c>
      <c r="Q900" s="28" t="s">
        <v>247</v>
      </c>
      <c r="R900" s="28"/>
      <c r="S900" s="28"/>
      <c r="T900" s="34">
        <f>SUM(T897)</f>
        <v>0.4</v>
      </c>
      <c r="U900" s="23"/>
      <c r="V900" s="10">
        <f t="shared" si="488"/>
        <v>0</v>
      </c>
      <c r="W900" s="5"/>
      <c r="X900" s="5"/>
      <c r="Y900" s="5"/>
      <c r="Z900" s="5"/>
    </row>
    <row r="901" spans="2:26" x14ac:dyDescent="0.25">
      <c r="B901" s="11" t="s">
        <v>13</v>
      </c>
      <c r="C901" s="12" t="s">
        <v>15</v>
      </c>
      <c r="D901" s="28"/>
      <c r="E901" s="28"/>
      <c r="F901" s="28"/>
      <c r="G901" s="34">
        <v>1.5</v>
      </c>
      <c r="H901" s="23"/>
      <c r="I901" s="10">
        <f t="shared" si="487"/>
        <v>0</v>
      </c>
      <c r="J901" s="5"/>
      <c r="K901" s="5"/>
      <c r="L901" s="5"/>
      <c r="M901" s="5"/>
      <c r="O901" s="11" t="s">
        <v>13</v>
      </c>
      <c r="P901" s="12" t="s">
        <v>15</v>
      </c>
      <c r="Q901" s="28"/>
      <c r="R901" s="28"/>
      <c r="S901" s="28"/>
      <c r="T901" s="34">
        <v>1.5</v>
      </c>
      <c r="U901" s="23"/>
      <c r="V901" s="10">
        <f t="shared" si="488"/>
        <v>0</v>
      </c>
      <c r="W901" s="5"/>
      <c r="X901" s="5"/>
      <c r="Y901" s="5"/>
      <c r="Z901" s="5"/>
    </row>
    <row r="902" spans="2:26" x14ac:dyDescent="0.25">
      <c r="B902" s="11" t="s">
        <v>13</v>
      </c>
      <c r="C902" s="12" t="s">
        <v>15</v>
      </c>
      <c r="D902" s="28"/>
      <c r="E902" s="28"/>
      <c r="F902" s="28"/>
      <c r="G902" s="34"/>
      <c r="H902" s="23"/>
      <c r="I902" s="10">
        <f t="shared" si="487"/>
        <v>0</v>
      </c>
      <c r="J902" s="5"/>
      <c r="K902" s="5"/>
      <c r="L902" s="5"/>
      <c r="M902" s="5"/>
      <c r="O902" s="11" t="s">
        <v>13</v>
      </c>
      <c r="P902" s="12" t="s">
        <v>15</v>
      </c>
      <c r="Q902" s="28"/>
      <c r="R902" s="28"/>
      <c r="S902" s="28"/>
      <c r="T902" s="34"/>
      <c r="U902" s="23"/>
      <c r="V902" s="10">
        <f t="shared" si="488"/>
        <v>0</v>
      </c>
      <c r="W902" s="5"/>
      <c r="X902" s="5"/>
      <c r="Y902" s="5"/>
      <c r="Z902" s="5"/>
    </row>
    <row r="903" spans="2:26" x14ac:dyDescent="0.25">
      <c r="B903" s="11" t="s">
        <v>13</v>
      </c>
      <c r="C903" s="12" t="s">
        <v>15</v>
      </c>
      <c r="D903" s="28"/>
      <c r="E903" s="28"/>
      <c r="F903" s="28"/>
      <c r="G903" s="34"/>
      <c r="H903" s="23"/>
      <c r="I903" s="10">
        <f t="shared" si="487"/>
        <v>0</v>
      </c>
      <c r="J903" s="5"/>
      <c r="K903" s="5"/>
      <c r="L903" s="5"/>
      <c r="M903" s="5"/>
      <c r="O903" s="11" t="s">
        <v>13</v>
      </c>
      <c r="P903" s="12" t="s">
        <v>15</v>
      </c>
      <c r="Q903" s="28"/>
      <c r="R903" s="28"/>
      <c r="S903" s="28"/>
      <c r="T903" s="34"/>
      <c r="U903" s="23"/>
      <c r="V903" s="10">
        <f t="shared" si="488"/>
        <v>0</v>
      </c>
      <c r="W903" s="5"/>
      <c r="X903" s="5"/>
      <c r="Y903" s="5"/>
      <c r="Z903" s="5"/>
    </row>
    <row r="904" spans="2:26" x14ac:dyDescent="0.25">
      <c r="B904" s="11" t="s">
        <v>13</v>
      </c>
      <c r="C904" s="12" t="s">
        <v>16</v>
      </c>
      <c r="D904" s="28"/>
      <c r="E904" s="28"/>
      <c r="F904" s="28"/>
      <c r="G904" s="34">
        <v>0.5</v>
      </c>
      <c r="H904" s="23"/>
      <c r="I904" s="10">
        <f t="shared" si="487"/>
        <v>0</v>
      </c>
      <c r="J904" s="5"/>
      <c r="K904" s="5"/>
      <c r="L904" s="5"/>
      <c r="M904" s="5"/>
      <c r="O904" s="11" t="s">
        <v>13</v>
      </c>
      <c r="P904" s="12" t="s">
        <v>16</v>
      </c>
      <c r="Q904" s="28"/>
      <c r="R904" s="28"/>
      <c r="S904" s="28"/>
      <c r="T904" s="34">
        <v>0.5</v>
      </c>
      <c r="U904" s="23"/>
      <c r="V904" s="10">
        <f t="shared" si="488"/>
        <v>0</v>
      </c>
      <c r="W904" s="5"/>
      <c r="X904" s="5"/>
      <c r="Y904" s="5"/>
      <c r="Z904" s="5"/>
    </row>
    <row r="905" spans="2:26" x14ac:dyDescent="0.25">
      <c r="B905" s="11" t="s">
        <v>13</v>
      </c>
      <c r="C905" s="12" t="s">
        <v>16</v>
      </c>
      <c r="D905" s="28"/>
      <c r="E905" s="28"/>
      <c r="F905" s="28"/>
      <c r="G905" s="34"/>
      <c r="H905" s="23"/>
      <c r="I905" s="10">
        <f t="shared" si="487"/>
        <v>0</v>
      </c>
      <c r="J905" s="5"/>
      <c r="K905" s="5"/>
      <c r="L905" s="5"/>
      <c r="M905" s="5"/>
      <c r="O905" s="11" t="s">
        <v>13</v>
      </c>
      <c r="P905" s="12" t="s">
        <v>16</v>
      </c>
      <c r="Q905" s="28"/>
      <c r="R905" s="28"/>
      <c r="S905" s="28"/>
      <c r="T905" s="34"/>
      <c r="U905" s="23"/>
      <c r="V905" s="10">
        <f t="shared" si="488"/>
        <v>0</v>
      </c>
      <c r="W905" s="5"/>
      <c r="X905" s="5"/>
      <c r="Y905" s="5"/>
      <c r="Z905" s="5"/>
    </row>
    <row r="906" spans="2:26" x14ac:dyDescent="0.25">
      <c r="B906" s="11" t="s">
        <v>21</v>
      </c>
      <c r="C906" s="12" t="s">
        <v>14</v>
      </c>
      <c r="D906" s="28"/>
      <c r="E906" s="28"/>
      <c r="F906" s="28"/>
      <c r="G906" s="22">
        <f>SUM(G897:G900)</f>
        <v>1.7999999999999998</v>
      </c>
      <c r="H906" s="15">
        <v>37.42</v>
      </c>
      <c r="I906" s="10">
        <f t="shared" si="487"/>
        <v>67.355999999999995</v>
      </c>
      <c r="J906" s="5"/>
      <c r="K906" s="5">
        <f>SUM(G906)*I890</f>
        <v>21.599999999999998</v>
      </c>
      <c r="L906" s="5"/>
      <c r="M906" s="5"/>
      <c r="O906" s="11" t="s">
        <v>21</v>
      </c>
      <c r="P906" s="12" t="s">
        <v>14</v>
      </c>
      <c r="Q906" s="28"/>
      <c r="R906" s="28"/>
      <c r="S906" s="28"/>
      <c r="T906" s="22">
        <f>SUM(T897:T900)</f>
        <v>1.7999999999999998</v>
      </c>
      <c r="U906" s="15">
        <v>37.42</v>
      </c>
      <c r="V906" s="10">
        <f t="shared" si="488"/>
        <v>67.355999999999995</v>
      </c>
      <c r="W906" s="5"/>
      <c r="X906" s="5">
        <f>SUM(T906)*V890</f>
        <v>21.599999999999998</v>
      </c>
      <c r="Y906" s="5"/>
      <c r="Z906" s="5"/>
    </row>
    <row r="907" spans="2:26" x14ac:dyDescent="0.25">
      <c r="B907" s="11" t="s">
        <v>21</v>
      </c>
      <c r="C907" s="12" t="s">
        <v>15</v>
      </c>
      <c r="D907" s="28"/>
      <c r="E907" s="28"/>
      <c r="F907" s="28"/>
      <c r="G907" s="22">
        <f>SUM(G901:G903)</f>
        <v>1.5</v>
      </c>
      <c r="H907" s="15">
        <v>37.42</v>
      </c>
      <c r="I907" s="10">
        <f t="shared" si="487"/>
        <v>56.13</v>
      </c>
      <c r="J907" s="5"/>
      <c r="K907" s="5"/>
      <c r="L907" s="5">
        <f>SUM(G907)*I890</f>
        <v>18</v>
      </c>
      <c r="M907" s="5"/>
      <c r="O907" s="11" t="s">
        <v>21</v>
      </c>
      <c r="P907" s="12" t="s">
        <v>15</v>
      </c>
      <c r="Q907" s="28"/>
      <c r="R907" s="28"/>
      <c r="S907" s="28"/>
      <c r="T907" s="22">
        <f>SUM(T901:T903)</f>
        <v>1.5</v>
      </c>
      <c r="U907" s="15">
        <v>37.42</v>
      </c>
      <c r="V907" s="10">
        <f t="shared" si="488"/>
        <v>56.13</v>
      </c>
      <c r="W907" s="5"/>
      <c r="X907" s="5"/>
      <c r="Y907" s="5">
        <f>SUM(T907)*V890</f>
        <v>18</v>
      </c>
      <c r="Z907" s="5"/>
    </row>
    <row r="908" spans="2:26" x14ac:dyDescent="0.25">
      <c r="B908" s="11" t="s">
        <v>21</v>
      </c>
      <c r="C908" s="12" t="s">
        <v>16</v>
      </c>
      <c r="D908" s="28"/>
      <c r="E908" s="28"/>
      <c r="F908" s="28"/>
      <c r="G908" s="22">
        <f>SUM(G904:G905)</f>
        <v>0.5</v>
      </c>
      <c r="H908" s="15">
        <v>37.42</v>
      </c>
      <c r="I908" s="10">
        <f t="shared" si="487"/>
        <v>18.71</v>
      </c>
      <c r="J908" s="5"/>
      <c r="K908" s="5"/>
      <c r="L908" s="5"/>
      <c r="M908" s="5">
        <f>SUM(G908)*I890</f>
        <v>6</v>
      </c>
      <c r="O908" s="11" t="s">
        <v>21</v>
      </c>
      <c r="P908" s="12" t="s">
        <v>16</v>
      </c>
      <c r="Q908" s="28"/>
      <c r="R908" s="28"/>
      <c r="S908" s="28"/>
      <c r="T908" s="22">
        <f>SUM(T904:T905)</f>
        <v>0.5</v>
      </c>
      <c r="U908" s="15">
        <v>37.42</v>
      </c>
      <c r="V908" s="10">
        <f t="shared" si="488"/>
        <v>18.71</v>
      </c>
      <c r="W908" s="5"/>
      <c r="X908" s="5"/>
      <c r="Y908" s="5"/>
      <c r="Z908" s="5">
        <f>SUM(T908)*V890</f>
        <v>6</v>
      </c>
    </row>
    <row r="909" spans="2:26" x14ac:dyDescent="0.25">
      <c r="B909" s="11" t="s">
        <v>13</v>
      </c>
      <c r="C909" s="12" t="s">
        <v>17</v>
      </c>
      <c r="D909" s="28"/>
      <c r="E909" s="28"/>
      <c r="F909" s="28"/>
      <c r="G909" s="34">
        <v>0.25</v>
      </c>
      <c r="H909" s="15">
        <v>37.42</v>
      </c>
      <c r="I909" s="10">
        <f t="shared" si="487"/>
        <v>9.3550000000000004</v>
      </c>
      <c r="J909" s="5"/>
      <c r="K909" s="5"/>
      <c r="L909" s="5">
        <f>SUM(G909)*I890</f>
        <v>3</v>
      </c>
      <c r="M909" s="5"/>
      <c r="O909" s="11" t="s">
        <v>13</v>
      </c>
      <c r="P909" s="12" t="s">
        <v>17</v>
      </c>
      <c r="Q909" s="28"/>
      <c r="R909" s="28"/>
      <c r="S909" s="28"/>
      <c r="T909" s="34">
        <v>0.25</v>
      </c>
      <c r="U909" s="15">
        <v>37.42</v>
      </c>
      <c r="V909" s="10">
        <f t="shared" si="488"/>
        <v>9.3550000000000004</v>
      </c>
      <c r="W909" s="5"/>
      <c r="X909" s="5"/>
      <c r="Y909" s="5">
        <f>SUM(T909)*V890</f>
        <v>3</v>
      </c>
      <c r="Z909" s="5"/>
    </row>
    <row r="910" spans="2:26" x14ac:dyDescent="0.25">
      <c r="B910" s="11" t="s">
        <v>12</v>
      </c>
      <c r="C910" s="12"/>
      <c r="D910" s="28"/>
      <c r="E910" s="28"/>
      <c r="F910" s="28"/>
      <c r="G910" s="10"/>
      <c r="H910" s="15">
        <v>37.42</v>
      </c>
      <c r="I910" s="10">
        <f t="shared" si="487"/>
        <v>0</v>
      </c>
      <c r="J910" s="5"/>
      <c r="K910" s="5"/>
      <c r="L910" s="5"/>
      <c r="M910" s="5"/>
      <c r="O910" s="11" t="s">
        <v>12</v>
      </c>
      <c r="P910" s="12"/>
      <c r="Q910" s="28"/>
      <c r="R910" s="28"/>
      <c r="S910" s="28"/>
      <c r="T910" s="10"/>
      <c r="U910" s="15">
        <v>37.42</v>
      </c>
      <c r="V910" s="10">
        <f t="shared" si="488"/>
        <v>0</v>
      </c>
      <c r="W910" s="5"/>
      <c r="X910" s="5"/>
      <c r="Y910" s="5"/>
      <c r="Z910" s="5"/>
    </row>
    <row r="911" spans="2:26" x14ac:dyDescent="0.25">
      <c r="B911" s="11" t="s">
        <v>11</v>
      </c>
      <c r="C911" s="12"/>
      <c r="D911" s="28"/>
      <c r="E911" s="28"/>
      <c r="F911" s="28"/>
      <c r="G911" s="10">
        <v>1</v>
      </c>
      <c r="H911" s="15">
        <f>SUM(I892:I910)*0.01</f>
        <v>1.9626599999999998</v>
      </c>
      <c r="I911" s="10">
        <f>SUM(G911*H911)</f>
        <v>1.9626599999999998</v>
      </c>
      <c r="J911" s="5"/>
      <c r="K911" s="5"/>
      <c r="L911" s="5"/>
      <c r="M911" s="5"/>
      <c r="O911" s="11" t="s">
        <v>11</v>
      </c>
      <c r="P911" s="12"/>
      <c r="Q911" s="28"/>
      <c r="R911" s="28"/>
      <c r="S911" s="28"/>
      <c r="T911" s="10">
        <v>1</v>
      </c>
      <c r="U911" s="15">
        <f>SUM(V892:V910)*0.01</f>
        <v>1.86432</v>
      </c>
      <c r="V911" s="10">
        <f>SUM(T911*U911)</f>
        <v>1.86432</v>
      </c>
      <c r="W911" s="5"/>
      <c r="X911" s="5"/>
      <c r="Y911" s="5"/>
      <c r="Z911" s="5"/>
    </row>
    <row r="912" spans="2:26" s="2" customFormat="1" x14ac:dyDescent="0.25">
      <c r="B912" s="8" t="s">
        <v>10</v>
      </c>
      <c r="D912" s="27"/>
      <c r="E912" s="27"/>
      <c r="F912" s="27"/>
      <c r="G912" s="6">
        <f>SUM(G906:G909)</f>
        <v>4.05</v>
      </c>
      <c r="H912" s="14"/>
      <c r="I912" s="6">
        <f>SUM(I892:I911)</f>
        <v>198.22865999999999</v>
      </c>
      <c r="J912" s="6">
        <f>SUM(I912)*I890</f>
        <v>2378.7439199999999</v>
      </c>
      <c r="K912" s="6">
        <f>SUM(K906:K911)</f>
        <v>21.599999999999998</v>
      </c>
      <c r="L912" s="6">
        <f>SUM(L906:L911)</f>
        <v>21</v>
      </c>
      <c r="M912" s="6">
        <f>SUM(M906:M911)</f>
        <v>6</v>
      </c>
      <c r="O912" s="8" t="s">
        <v>10</v>
      </c>
      <c r="Q912" s="27"/>
      <c r="R912" s="27"/>
      <c r="S912" s="27"/>
      <c r="T912" s="6">
        <f>SUM(T906:T909)</f>
        <v>4.05</v>
      </c>
      <c r="U912" s="14"/>
      <c r="V912" s="6">
        <f>SUM(V892:V911)</f>
        <v>188.29631999999998</v>
      </c>
      <c r="W912" s="6">
        <f>SUM(V912)*V890</f>
        <v>2259.55584</v>
      </c>
      <c r="X912" s="6"/>
      <c r="Y912" s="6"/>
      <c r="Z912" s="6"/>
    </row>
    <row r="913" spans="1:26" ht="15.6" x14ac:dyDescent="0.3">
      <c r="A913" s="3" t="s">
        <v>9</v>
      </c>
      <c r="B913" s="86" t="s">
        <v>473</v>
      </c>
      <c r="C913" s="12" t="s">
        <v>598</v>
      </c>
      <c r="D913" s="26">
        <v>0.65</v>
      </c>
      <c r="E913" s="26">
        <v>1.35</v>
      </c>
      <c r="F913" s="68">
        <v>0.125</v>
      </c>
      <c r="G913" s="5"/>
      <c r="H913" s="13" t="s">
        <v>22</v>
      </c>
      <c r="I913" s="24">
        <v>10</v>
      </c>
      <c r="J913" s="5"/>
      <c r="K913" s="5"/>
      <c r="L913" s="5"/>
      <c r="M913" s="5"/>
      <c r="N913" s="3" t="s">
        <v>9</v>
      </c>
      <c r="O913" s="86" t="s">
        <v>473</v>
      </c>
      <c r="P913" s="12" t="s">
        <v>598</v>
      </c>
      <c r="Q913" s="26">
        <v>0.65</v>
      </c>
      <c r="R913" s="26">
        <v>1.35</v>
      </c>
      <c r="S913" s="68">
        <v>0.125</v>
      </c>
      <c r="T913" s="5"/>
      <c r="U913" s="13" t="s">
        <v>22</v>
      </c>
      <c r="V913" s="24">
        <v>10</v>
      </c>
      <c r="W913" s="5"/>
      <c r="X913" s="5"/>
      <c r="Y913" s="5"/>
      <c r="Z913" s="5"/>
    </row>
    <row r="914" spans="1:26" s="2" customFormat="1" x14ac:dyDescent="0.25">
      <c r="A914" s="66"/>
      <c r="B914" s="8" t="s">
        <v>3</v>
      </c>
      <c r="C914" s="2" t="s">
        <v>4</v>
      </c>
      <c r="D914" s="27" t="s">
        <v>5</v>
      </c>
      <c r="E914" s="27" t="s">
        <v>5</v>
      </c>
      <c r="F914" s="27" t="s">
        <v>23</v>
      </c>
      <c r="G914" s="6" t="s">
        <v>6</v>
      </c>
      <c r="H914" s="14" t="s">
        <v>7</v>
      </c>
      <c r="I914" s="6" t="s">
        <v>8</v>
      </c>
      <c r="J914" s="6"/>
      <c r="K914" s="6" t="s">
        <v>18</v>
      </c>
      <c r="L914" s="6" t="s">
        <v>19</v>
      </c>
      <c r="M914" s="6" t="s">
        <v>20</v>
      </c>
      <c r="N914" s="66"/>
      <c r="O914" s="8" t="s">
        <v>3</v>
      </c>
      <c r="P914" s="2" t="s">
        <v>4</v>
      </c>
      <c r="Q914" s="27" t="s">
        <v>5</v>
      </c>
      <c r="R914" s="27" t="s">
        <v>5</v>
      </c>
      <c r="S914" s="27" t="s">
        <v>23</v>
      </c>
      <c r="T914" s="6" t="s">
        <v>6</v>
      </c>
      <c r="U914" s="14" t="s">
        <v>7</v>
      </c>
      <c r="V914" s="6" t="s">
        <v>8</v>
      </c>
      <c r="W914" s="6"/>
      <c r="X914" s="6" t="s">
        <v>18</v>
      </c>
      <c r="Y914" s="6" t="s">
        <v>19</v>
      </c>
      <c r="Z914" s="6" t="s">
        <v>20</v>
      </c>
    </row>
    <row r="915" spans="1:26" x14ac:dyDescent="0.25">
      <c r="A915" s="30" t="s">
        <v>24</v>
      </c>
      <c r="B915" s="11" t="s">
        <v>63</v>
      </c>
      <c r="C915" s="12" t="s">
        <v>869</v>
      </c>
      <c r="D915" s="28">
        <v>0.15</v>
      </c>
      <c r="E915" s="28">
        <v>0.05</v>
      </c>
      <c r="F915" s="28">
        <f t="shared" ref="F915:F917" si="489">SUM(D915*E915)</f>
        <v>7.4999999999999997E-3</v>
      </c>
      <c r="G915" s="10">
        <f>SUM(D913+D913+E913+E913+0.4)</f>
        <v>4.4000000000000004</v>
      </c>
      <c r="H915" s="15">
        <v>1248</v>
      </c>
      <c r="I915" s="10">
        <f t="shared" ref="I915:I917" si="490">SUM(F915*G915)*H915</f>
        <v>41.184000000000005</v>
      </c>
      <c r="J915" s="5"/>
      <c r="K915" s="5"/>
      <c r="L915" s="5"/>
      <c r="M915" s="5"/>
      <c r="N915" s="30" t="s">
        <v>24</v>
      </c>
      <c r="O915" s="11" t="s">
        <v>63</v>
      </c>
      <c r="P915" s="12" t="s">
        <v>869</v>
      </c>
      <c r="Q915" s="28">
        <v>0.15</v>
      </c>
      <c r="R915" s="235">
        <v>3.7999999999999999E-2</v>
      </c>
      <c r="S915" s="28">
        <f t="shared" ref="S915" si="491">SUM(Q915*R915)</f>
        <v>5.6999999999999993E-3</v>
      </c>
      <c r="T915" s="10">
        <v>4.4000000000000004</v>
      </c>
      <c r="U915" s="236">
        <v>1215</v>
      </c>
      <c r="V915" s="10">
        <f t="shared" ref="V915:V917" si="492">SUM(S915*T915)*U915</f>
        <v>30.472199999999997</v>
      </c>
      <c r="W915" s="5"/>
      <c r="X915" s="5"/>
      <c r="Y915" s="5"/>
      <c r="Z915" s="5"/>
    </row>
    <row r="916" spans="1:26" x14ac:dyDescent="0.25">
      <c r="A916" s="30" t="s">
        <v>24</v>
      </c>
      <c r="B916" s="11" t="s">
        <v>245</v>
      </c>
      <c r="C916" s="12" t="s">
        <v>869</v>
      </c>
      <c r="D916" s="28">
        <v>0.05</v>
      </c>
      <c r="E916" s="28">
        <v>2.5000000000000001E-2</v>
      </c>
      <c r="F916" s="28">
        <f t="shared" si="489"/>
        <v>1.2500000000000002E-3</v>
      </c>
      <c r="G916" s="10">
        <f>SUM(G915)</f>
        <v>4.4000000000000004</v>
      </c>
      <c r="H916" s="15">
        <v>1015</v>
      </c>
      <c r="I916" s="10">
        <f t="shared" si="490"/>
        <v>5.5825000000000014</v>
      </c>
      <c r="J916" s="5"/>
      <c r="K916" s="5"/>
      <c r="L916" s="5"/>
      <c r="M916" s="5"/>
      <c r="N916" s="30" t="s">
        <v>24</v>
      </c>
      <c r="O916" s="11" t="s">
        <v>245</v>
      </c>
      <c r="P916" s="12" t="s">
        <v>869</v>
      </c>
      <c r="Q916" s="28">
        <v>0.05</v>
      </c>
      <c r="R916" s="28">
        <v>2.5000000000000001E-2</v>
      </c>
      <c r="S916" s="28">
        <f t="shared" ref="S916:S917" si="493">SUM(Q916*R916)</f>
        <v>1.2500000000000002E-3</v>
      </c>
      <c r="T916" s="10">
        <f>SUM(T915)</f>
        <v>4.4000000000000004</v>
      </c>
      <c r="U916" s="15">
        <v>1015</v>
      </c>
      <c r="V916" s="10">
        <f t="shared" si="492"/>
        <v>5.5825000000000014</v>
      </c>
      <c r="W916" s="5"/>
      <c r="X916" s="5"/>
      <c r="Y916" s="5"/>
      <c r="Z916" s="5"/>
    </row>
    <row r="917" spans="1:26" x14ac:dyDescent="0.25">
      <c r="A917" s="30" t="s">
        <v>24</v>
      </c>
      <c r="B917" s="11"/>
      <c r="C917" s="12"/>
      <c r="D917" s="28"/>
      <c r="E917" s="28"/>
      <c r="F917" s="28">
        <f t="shared" si="489"/>
        <v>0</v>
      </c>
      <c r="G917" s="10"/>
      <c r="H917" s="15"/>
      <c r="I917" s="10">
        <f t="shared" si="490"/>
        <v>0</v>
      </c>
      <c r="J917" s="5"/>
      <c r="K917" s="5"/>
      <c r="L917" s="5"/>
      <c r="M917" s="5"/>
      <c r="N917" s="30" t="s">
        <v>24</v>
      </c>
      <c r="O917" s="11"/>
      <c r="P917" s="12"/>
      <c r="Q917" s="28"/>
      <c r="R917" s="28"/>
      <c r="S917" s="28">
        <f t="shared" si="493"/>
        <v>0</v>
      </c>
      <c r="T917" s="10"/>
      <c r="U917" s="15"/>
      <c r="V917" s="10">
        <f t="shared" si="492"/>
        <v>0</v>
      </c>
      <c r="W917" s="5"/>
      <c r="X917" s="5"/>
      <c r="Y917" s="5"/>
      <c r="Z917" s="5"/>
    </row>
    <row r="918" spans="1:26" x14ac:dyDescent="0.25">
      <c r="A918" s="95"/>
      <c r="B918" s="11" t="s">
        <v>862</v>
      </c>
      <c r="C918" s="12"/>
      <c r="D918" s="28"/>
      <c r="E918" s="28"/>
      <c r="F918" s="28"/>
      <c r="G918" s="10">
        <v>2</v>
      </c>
      <c r="H918" s="15">
        <v>2.5</v>
      </c>
      <c r="I918" s="10">
        <f t="shared" ref="I918" si="494">SUM(G918*H918)</f>
        <v>5</v>
      </c>
      <c r="J918" s="5"/>
      <c r="K918" s="5"/>
      <c r="L918" s="5"/>
      <c r="M918" s="5"/>
      <c r="N918" s="95"/>
      <c r="O918" s="11" t="s">
        <v>862</v>
      </c>
      <c r="P918" s="12"/>
      <c r="Q918" s="28"/>
      <c r="R918" s="28"/>
      <c r="S918" s="28"/>
      <c r="T918" s="10">
        <v>2</v>
      </c>
      <c r="U918" s="15">
        <v>2.5</v>
      </c>
      <c r="V918" s="10">
        <f t="shared" ref="V918" si="495">SUM(T918*U918)</f>
        <v>5</v>
      </c>
      <c r="W918" s="5"/>
      <c r="X918" s="5"/>
      <c r="Y918" s="5"/>
      <c r="Z918" s="5"/>
    </row>
    <row r="919" spans="1:26" x14ac:dyDescent="0.25">
      <c r="B919" s="11" t="s">
        <v>27</v>
      </c>
      <c r="C919" s="12"/>
      <c r="D919" s="28"/>
      <c r="E919" s="28"/>
      <c r="F919" s="28"/>
      <c r="G919" s="10">
        <f>SUM(G915)</f>
        <v>4.4000000000000004</v>
      </c>
      <c r="H919" s="15">
        <f>SUM(D915+D915+E915+E915+D916+D916+E916+E916)</f>
        <v>0.54999999999999993</v>
      </c>
      <c r="I919" s="10">
        <f t="shared" ref="I919:I933" si="496">SUM(G919*H919)</f>
        <v>2.42</v>
      </c>
      <c r="J919" s="5"/>
      <c r="K919" s="5"/>
      <c r="L919" s="5"/>
      <c r="M919" s="5"/>
      <c r="O919" s="11" t="s">
        <v>27</v>
      </c>
      <c r="P919" s="12"/>
      <c r="Q919" s="28"/>
      <c r="R919" s="28"/>
      <c r="S919" s="28"/>
      <c r="T919" s="10">
        <f>SUM(T915)</f>
        <v>4.4000000000000004</v>
      </c>
      <c r="U919" s="15">
        <f>SUM(Q915+Q915+R915+R915+Q916+Q916+R916+R916)</f>
        <v>0.52599999999999991</v>
      </c>
      <c r="V919" s="10">
        <f t="shared" ref="V919:V933" si="497">SUM(T919*U919)</f>
        <v>2.3144</v>
      </c>
      <c r="W919" s="5"/>
      <c r="X919" s="5"/>
      <c r="Y919" s="5"/>
      <c r="Z919" s="5"/>
    </row>
    <row r="920" spans="1:26" x14ac:dyDescent="0.25">
      <c r="B920" s="11" t="s">
        <v>13</v>
      </c>
      <c r="C920" s="12" t="s">
        <v>14</v>
      </c>
      <c r="D920" s="28" t="s">
        <v>29</v>
      </c>
      <c r="E920" s="28"/>
      <c r="F920" s="28">
        <f>SUM(G915:G917)</f>
        <v>8.8000000000000007</v>
      </c>
      <c r="G920" s="34">
        <f>SUM(F920)/20</f>
        <v>0.44000000000000006</v>
      </c>
      <c r="H920" s="23"/>
      <c r="I920" s="10">
        <f t="shared" si="496"/>
        <v>0</v>
      </c>
      <c r="J920" s="5"/>
      <c r="K920" s="5"/>
      <c r="L920" s="5"/>
      <c r="M920" s="5"/>
      <c r="O920" s="11" t="s">
        <v>13</v>
      </c>
      <c r="P920" s="12" t="s">
        <v>14</v>
      </c>
      <c r="Q920" s="28" t="s">
        <v>29</v>
      </c>
      <c r="R920" s="28"/>
      <c r="S920" s="28">
        <f>SUM(T915:T917)</f>
        <v>8.8000000000000007</v>
      </c>
      <c r="T920" s="34">
        <f>SUM(S920)/20</f>
        <v>0.44000000000000006</v>
      </c>
      <c r="U920" s="23"/>
      <c r="V920" s="10">
        <f t="shared" si="497"/>
        <v>0</v>
      </c>
      <c r="W920" s="5"/>
      <c r="X920" s="5"/>
      <c r="Y920" s="5"/>
      <c r="Z920" s="5"/>
    </row>
    <row r="921" spans="1:26" x14ac:dyDescent="0.25">
      <c r="B921" s="11" t="s">
        <v>13</v>
      </c>
      <c r="C921" s="12" t="s">
        <v>14</v>
      </c>
      <c r="D921" s="28" t="s">
        <v>60</v>
      </c>
      <c r="E921" s="28"/>
      <c r="F921" s="69">
        <v>4</v>
      </c>
      <c r="G921" s="34">
        <f>SUM(F921)*0.25</f>
        <v>1</v>
      </c>
      <c r="H921" s="23"/>
      <c r="I921" s="10">
        <f t="shared" si="496"/>
        <v>0</v>
      </c>
      <c r="J921" s="5"/>
      <c r="K921" s="5"/>
      <c r="L921" s="5"/>
      <c r="M921" s="5"/>
      <c r="O921" s="11" t="s">
        <v>13</v>
      </c>
      <c r="P921" s="12" t="s">
        <v>14</v>
      </c>
      <c r="Q921" s="28" t="s">
        <v>60</v>
      </c>
      <c r="R921" s="28"/>
      <c r="S921" s="69">
        <v>4</v>
      </c>
      <c r="T921" s="34">
        <f>SUM(S921)*0.25</f>
        <v>1</v>
      </c>
      <c r="U921" s="23"/>
      <c r="V921" s="10">
        <f t="shared" si="497"/>
        <v>0</v>
      </c>
      <c r="W921" s="5"/>
      <c r="X921" s="5"/>
      <c r="Y921" s="5"/>
      <c r="Z921" s="5"/>
    </row>
    <row r="922" spans="1:26" x14ac:dyDescent="0.25">
      <c r="B922" s="11" t="s">
        <v>13</v>
      </c>
      <c r="C922" s="12" t="s">
        <v>14</v>
      </c>
      <c r="D922" s="28" t="s">
        <v>248</v>
      </c>
      <c r="E922" s="28"/>
      <c r="F922" s="69"/>
      <c r="G922" s="34">
        <v>0.25</v>
      </c>
      <c r="H922" s="23"/>
      <c r="I922" s="10">
        <f t="shared" si="496"/>
        <v>0</v>
      </c>
      <c r="J922" s="5"/>
      <c r="K922" s="5"/>
      <c r="L922" s="5"/>
      <c r="M922" s="5"/>
      <c r="O922" s="11" t="s">
        <v>13</v>
      </c>
      <c r="P922" s="12" t="s">
        <v>14</v>
      </c>
      <c r="Q922" s="28" t="s">
        <v>248</v>
      </c>
      <c r="R922" s="28"/>
      <c r="S922" s="69"/>
      <c r="T922" s="34">
        <v>0.25</v>
      </c>
      <c r="U922" s="23"/>
      <c r="V922" s="10">
        <f t="shared" si="497"/>
        <v>0</v>
      </c>
      <c r="W922" s="5"/>
      <c r="X922" s="5"/>
      <c r="Y922" s="5"/>
      <c r="Z922" s="5"/>
    </row>
    <row r="923" spans="1:26" x14ac:dyDescent="0.25">
      <c r="B923" s="11" t="s">
        <v>13</v>
      </c>
      <c r="C923" s="12" t="s">
        <v>14</v>
      </c>
      <c r="D923" s="28" t="s">
        <v>247</v>
      </c>
      <c r="E923" s="28"/>
      <c r="F923" s="28"/>
      <c r="G923" s="34">
        <f>SUM(G920)</f>
        <v>0.44000000000000006</v>
      </c>
      <c r="H923" s="23"/>
      <c r="I923" s="10">
        <f t="shared" si="496"/>
        <v>0</v>
      </c>
      <c r="J923" s="5"/>
      <c r="K923" s="5"/>
      <c r="L923" s="5"/>
      <c r="M923" s="5"/>
      <c r="O923" s="11" t="s">
        <v>13</v>
      </c>
      <c r="P923" s="12" t="s">
        <v>14</v>
      </c>
      <c r="Q923" s="28" t="s">
        <v>247</v>
      </c>
      <c r="R923" s="28"/>
      <c r="S923" s="28"/>
      <c r="T923" s="34">
        <f>SUM(T920)</f>
        <v>0.44000000000000006</v>
      </c>
      <c r="U923" s="23"/>
      <c r="V923" s="10">
        <f t="shared" si="497"/>
        <v>0</v>
      </c>
      <c r="W923" s="5"/>
      <c r="X923" s="5"/>
      <c r="Y923" s="5"/>
      <c r="Z923" s="5"/>
    </row>
    <row r="924" spans="1:26" x14ac:dyDescent="0.25">
      <c r="B924" s="11" t="s">
        <v>13</v>
      </c>
      <c r="C924" s="12" t="s">
        <v>15</v>
      </c>
      <c r="D924" s="28"/>
      <c r="E924" s="28"/>
      <c r="F924" s="28"/>
      <c r="G924" s="34">
        <v>1.5</v>
      </c>
      <c r="H924" s="23"/>
      <c r="I924" s="10">
        <f t="shared" si="496"/>
        <v>0</v>
      </c>
      <c r="J924" s="5"/>
      <c r="K924" s="5"/>
      <c r="L924" s="5"/>
      <c r="M924" s="5"/>
      <c r="O924" s="11" t="s">
        <v>13</v>
      </c>
      <c r="P924" s="12" t="s">
        <v>15</v>
      </c>
      <c r="Q924" s="28"/>
      <c r="R924" s="28"/>
      <c r="S924" s="28"/>
      <c r="T924" s="34">
        <v>1.5</v>
      </c>
      <c r="U924" s="23"/>
      <c r="V924" s="10">
        <f t="shared" si="497"/>
        <v>0</v>
      </c>
      <c r="W924" s="5"/>
      <c r="X924" s="5"/>
      <c r="Y924" s="5"/>
      <c r="Z924" s="5"/>
    </row>
    <row r="925" spans="1:26" x14ac:dyDescent="0.25">
      <c r="B925" s="11" t="s">
        <v>13</v>
      </c>
      <c r="C925" s="12" t="s">
        <v>15</v>
      </c>
      <c r="D925" s="28"/>
      <c r="E925" s="28"/>
      <c r="F925" s="28"/>
      <c r="G925" s="34"/>
      <c r="H925" s="23"/>
      <c r="I925" s="10">
        <f t="shared" si="496"/>
        <v>0</v>
      </c>
      <c r="J925" s="5"/>
      <c r="K925" s="5"/>
      <c r="L925" s="5"/>
      <c r="M925" s="5"/>
      <c r="O925" s="11" t="s">
        <v>13</v>
      </c>
      <c r="P925" s="12" t="s">
        <v>15</v>
      </c>
      <c r="Q925" s="28"/>
      <c r="R925" s="28"/>
      <c r="S925" s="28"/>
      <c r="T925" s="34"/>
      <c r="U925" s="23"/>
      <c r="V925" s="10">
        <f t="shared" si="497"/>
        <v>0</v>
      </c>
      <c r="W925" s="5"/>
      <c r="X925" s="5"/>
      <c r="Y925" s="5"/>
      <c r="Z925" s="5"/>
    </row>
    <row r="926" spans="1:26" x14ac:dyDescent="0.25">
      <c r="B926" s="11" t="s">
        <v>13</v>
      </c>
      <c r="C926" s="12" t="s">
        <v>15</v>
      </c>
      <c r="D926" s="28"/>
      <c r="E926" s="28"/>
      <c r="F926" s="28"/>
      <c r="G926" s="34"/>
      <c r="H926" s="23"/>
      <c r="I926" s="10">
        <f t="shared" si="496"/>
        <v>0</v>
      </c>
      <c r="J926" s="5"/>
      <c r="K926" s="5"/>
      <c r="L926" s="5"/>
      <c r="M926" s="5"/>
      <c r="O926" s="11" t="s">
        <v>13</v>
      </c>
      <c r="P926" s="12" t="s">
        <v>15</v>
      </c>
      <c r="Q926" s="28"/>
      <c r="R926" s="28"/>
      <c r="S926" s="28"/>
      <c r="T926" s="34"/>
      <c r="U926" s="23"/>
      <c r="V926" s="10">
        <f t="shared" si="497"/>
        <v>0</v>
      </c>
      <c r="W926" s="5"/>
      <c r="X926" s="5"/>
      <c r="Y926" s="5"/>
      <c r="Z926" s="5"/>
    </row>
    <row r="927" spans="1:26" x14ac:dyDescent="0.25">
      <c r="B927" s="11" t="s">
        <v>13</v>
      </c>
      <c r="C927" s="12" t="s">
        <v>16</v>
      </c>
      <c r="D927" s="28"/>
      <c r="E927" s="28"/>
      <c r="F927" s="28"/>
      <c r="G927" s="34">
        <v>0.5</v>
      </c>
      <c r="H927" s="23"/>
      <c r="I927" s="10">
        <f t="shared" si="496"/>
        <v>0</v>
      </c>
      <c r="J927" s="5"/>
      <c r="K927" s="5"/>
      <c r="L927" s="5"/>
      <c r="M927" s="5"/>
      <c r="O927" s="11" t="s">
        <v>13</v>
      </c>
      <c r="P927" s="12" t="s">
        <v>16</v>
      </c>
      <c r="Q927" s="28"/>
      <c r="R927" s="28"/>
      <c r="S927" s="28"/>
      <c r="T927" s="34">
        <v>0.5</v>
      </c>
      <c r="U927" s="23"/>
      <c r="V927" s="10">
        <f t="shared" si="497"/>
        <v>0</v>
      </c>
      <c r="W927" s="5"/>
      <c r="X927" s="5"/>
      <c r="Y927" s="5"/>
      <c r="Z927" s="5"/>
    </row>
    <row r="928" spans="1:26" x14ac:dyDescent="0.25">
      <c r="B928" s="11" t="s">
        <v>13</v>
      </c>
      <c r="C928" s="12" t="s">
        <v>16</v>
      </c>
      <c r="D928" s="28"/>
      <c r="E928" s="28"/>
      <c r="F928" s="28"/>
      <c r="G928" s="34"/>
      <c r="H928" s="23"/>
      <c r="I928" s="10">
        <f t="shared" si="496"/>
        <v>0</v>
      </c>
      <c r="J928" s="5"/>
      <c r="K928" s="5"/>
      <c r="L928" s="5"/>
      <c r="M928" s="5"/>
      <c r="O928" s="11" t="s">
        <v>13</v>
      </c>
      <c r="P928" s="12" t="s">
        <v>16</v>
      </c>
      <c r="Q928" s="28"/>
      <c r="R928" s="28"/>
      <c r="S928" s="28"/>
      <c r="T928" s="34"/>
      <c r="U928" s="23"/>
      <c r="V928" s="10">
        <f t="shared" si="497"/>
        <v>0</v>
      </c>
      <c r="W928" s="5"/>
      <c r="X928" s="5"/>
      <c r="Y928" s="5"/>
      <c r="Z928" s="5"/>
    </row>
    <row r="929" spans="1:26" x14ac:dyDescent="0.25">
      <c r="B929" s="11" t="s">
        <v>21</v>
      </c>
      <c r="C929" s="12" t="s">
        <v>14</v>
      </c>
      <c r="D929" s="28"/>
      <c r="E929" s="28"/>
      <c r="F929" s="28"/>
      <c r="G929" s="22">
        <f>SUM(G920:G923)</f>
        <v>2.13</v>
      </c>
      <c r="H929" s="15">
        <v>37.42</v>
      </c>
      <c r="I929" s="10">
        <f t="shared" si="496"/>
        <v>79.704599999999999</v>
      </c>
      <c r="J929" s="5"/>
      <c r="K929" s="5">
        <f>SUM(G929)*I913</f>
        <v>21.299999999999997</v>
      </c>
      <c r="L929" s="5"/>
      <c r="M929" s="5"/>
      <c r="O929" s="11" t="s">
        <v>21</v>
      </c>
      <c r="P929" s="12" t="s">
        <v>14</v>
      </c>
      <c r="Q929" s="28"/>
      <c r="R929" s="28"/>
      <c r="S929" s="28"/>
      <c r="T929" s="22">
        <f>SUM(T920:T923)</f>
        <v>2.13</v>
      </c>
      <c r="U929" s="15">
        <v>37.42</v>
      </c>
      <c r="V929" s="10">
        <f t="shared" si="497"/>
        <v>79.704599999999999</v>
      </c>
      <c r="W929" s="5"/>
      <c r="X929" s="5">
        <f>SUM(T929)*V913</f>
        <v>21.299999999999997</v>
      </c>
      <c r="Y929" s="5"/>
      <c r="Z929" s="5"/>
    </row>
    <row r="930" spans="1:26" x14ac:dyDescent="0.25">
      <c r="B930" s="11" t="s">
        <v>21</v>
      </c>
      <c r="C930" s="12" t="s">
        <v>15</v>
      </c>
      <c r="D930" s="28"/>
      <c r="E930" s="28"/>
      <c r="F930" s="28"/>
      <c r="G930" s="22">
        <f>SUM(G924:G926)</f>
        <v>1.5</v>
      </c>
      <c r="H930" s="15">
        <v>37.42</v>
      </c>
      <c r="I930" s="10">
        <f t="shared" si="496"/>
        <v>56.13</v>
      </c>
      <c r="J930" s="5"/>
      <c r="K930" s="5"/>
      <c r="L930" s="5">
        <f>SUM(G930)*I913</f>
        <v>15</v>
      </c>
      <c r="M930" s="5"/>
      <c r="O930" s="11" t="s">
        <v>21</v>
      </c>
      <c r="P930" s="12" t="s">
        <v>15</v>
      </c>
      <c r="Q930" s="28"/>
      <c r="R930" s="28"/>
      <c r="S930" s="28"/>
      <c r="T930" s="22">
        <f>SUM(T924:T926)</f>
        <v>1.5</v>
      </c>
      <c r="U930" s="15">
        <v>37.42</v>
      </c>
      <c r="V930" s="10">
        <f t="shared" si="497"/>
        <v>56.13</v>
      </c>
      <c r="W930" s="5"/>
      <c r="X930" s="5"/>
      <c r="Y930" s="5">
        <f>SUM(T930)*V913</f>
        <v>15</v>
      </c>
      <c r="Z930" s="5"/>
    </row>
    <row r="931" spans="1:26" x14ac:dyDescent="0.25">
      <c r="B931" s="11" t="s">
        <v>21</v>
      </c>
      <c r="C931" s="12" t="s">
        <v>16</v>
      </c>
      <c r="D931" s="28"/>
      <c r="E931" s="28"/>
      <c r="F931" s="28"/>
      <c r="G931" s="22">
        <f>SUM(G927:G928)</f>
        <v>0.5</v>
      </c>
      <c r="H931" s="15">
        <v>37.42</v>
      </c>
      <c r="I931" s="10">
        <f t="shared" si="496"/>
        <v>18.71</v>
      </c>
      <c r="J931" s="5"/>
      <c r="K931" s="5"/>
      <c r="L931" s="5"/>
      <c r="M931" s="5">
        <f>SUM(G931)*I913</f>
        <v>5</v>
      </c>
      <c r="O931" s="11" t="s">
        <v>21</v>
      </c>
      <c r="P931" s="12" t="s">
        <v>16</v>
      </c>
      <c r="Q931" s="28"/>
      <c r="R931" s="28"/>
      <c r="S931" s="28"/>
      <c r="T931" s="22">
        <f>SUM(T927:T928)</f>
        <v>0.5</v>
      </c>
      <c r="U931" s="15">
        <v>37.42</v>
      </c>
      <c r="V931" s="10">
        <f t="shared" si="497"/>
        <v>18.71</v>
      </c>
      <c r="W931" s="5"/>
      <c r="X931" s="5"/>
      <c r="Y931" s="5"/>
      <c r="Z931" s="5">
        <f>SUM(T931)*V913</f>
        <v>5</v>
      </c>
    </row>
    <row r="932" spans="1:26" x14ac:dyDescent="0.25">
      <c r="B932" s="11" t="s">
        <v>13</v>
      </c>
      <c r="C932" s="12" t="s">
        <v>17</v>
      </c>
      <c r="D932" s="28"/>
      <c r="E932" s="28"/>
      <c r="F932" s="28"/>
      <c r="G932" s="34">
        <v>0.25</v>
      </c>
      <c r="H932" s="15">
        <v>37.42</v>
      </c>
      <c r="I932" s="10">
        <f t="shared" si="496"/>
        <v>9.3550000000000004</v>
      </c>
      <c r="J932" s="5"/>
      <c r="K932" s="5"/>
      <c r="L932" s="5">
        <f>SUM(G932)*I913</f>
        <v>2.5</v>
      </c>
      <c r="M932" s="5"/>
      <c r="O932" s="11" t="s">
        <v>13</v>
      </c>
      <c r="P932" s="12" t="s">
        <v>17</v>
      </c>
      <c r="Q932" s="28"/>
      <c r="R932" s="28"/>
      <c r="S932" s="28"/>
      <c r="T932" s="34">
        <v>0.25</v>
      </c>
      <c r="U932" s="15">
        <v>37.42</v>
      </c>
      <c r="V932" s="10">
        <f t="shared" si="497"/>
        <v>9.3550000000000004</v>
      </c>
      <c r="W932" s="5"/>
      <c r="X932" s="5"/>
      <c r="Y932" s="5">
        <f>SUM(T932)*V913</f>
        <v>2.5</v>
      </c>
      <c r="Z932" s="5"/>
    </row>
    <row r="933" spans="1:26" x14ac:dyDescent="0.25">
      <c r="B933" s="11" t="s">
        <v>12</v>
      </c>
      <c r="C933" s="12"/>
      <c r="D933" s="28"/>
      <c r="E933" s="28"/>
      <c r="F933" s="28"/>
      <c r="G933" s="10"/>
      <c r="H933" s="15">
        <v>37.42</v>
      </c>
      <c r="I933" s="10">
        <f t="shared" si="496"/>
        <v>0</v>
      </c>
      <c r="J933" s="5"/>
      <c r="K933" s="5"/>
      <c r="L933" s="5"/>
      <c r="M933" s="5"/>
      <c r="O933" s="11" t="s">
        <v>12</v>
      </c>
      <c r="P933" s="12"/>
      <c r="Q933" s="28"/>
      <c r="R933" s="28"/>
      <c r="S933" s="28"/>
      <c r="T933" s="10"/>
      <c r="U933" s="15">
        <v>37.42</v>
      </c>
      <c r="V933" s="10">
        <f t="shared" si="497"/>
        <v>0</v>
      </c>
      <c r="W933" s="5"/>
      <c r="X933" s="5"/>
      <c r="Y933" s="5"/>
      <c r="Z933" s="5"/>
    </row>
    <row r="934" spans="1:26" x14ac:dyDescent="0.25">
      <c r="B934" s="11" t="s">
        <v>11</v>
      </c>
      <c r="C934" s="12"/>
      <c r="D934" s="28"/>
      <c r="E934" s="28"/>
      <c r="F934" s="28"/>
      <c r="G934" s="10">
        <v>1</v>
      </c>
      <c r="H934" s="15">
        <f>SUM(I915:I933)*0.01</f>
        <v>2.1808609999999997</v>
      </c>
      <c r="I934" s="10">
        <f>SUM(G934*H934)</f>
        <v>2.1808609999999997</v>
      </c>
      <c r="J934" s="5"/>
      <c r="K934" s="5"/>
      <c r="L934" s="5"/>
      <c r="M934" s="5"/>
      <c r="O934" s="11" t="s">
        <v>11</v>
      </c>
      <c r="P934" s="12"/>
      <c r="Q934" s="28"/>
      <c r="R934" s="28"/>
      <c r="S934" s="28"/>
      <c r="T934" s="10">
        <v>1</v>
      </c>
      <c r="U934" s="15">
        <f>SUM(V915:V933)*0.01</f>
        <v>2.0726870000000002</v>
      </c>
      <c r="V934" s="10">
        <f>SUM(T934*U934)</f>
        <v>2.0726870000000002</v>
      </c>
      <c r="W934" s="5"/>
      <c r="X934" s="5"/>
      <c r="Y934" s="5"/>
      <c r="Z934" s="5"/>
    </row>
    <row r="935" spans="1:26" s="2" customFormat="1" x14ac:dyDescent="0.25">
      <c r="B935" s="8" t="s">
        <v>10</v>
      </c>
      <c r="D935" s="27"/>
      <c r="E935" s="27"/>
      <c r="F935" s="27"/>
      <c r="G935" s="6">
        <f>SUM(G929:G932)</f>
        <v>4.38</v>
      </c>
      <c r="H935" s="14"/>
      <c r="I935" s="6">
        <f>SUM(I915:I934)</f>
        <v>220.26696099999998</v>
      </c>
      <c r="J935" s="6">
        <f>SUM(I935)*I913</f>
        <v>2202.6696099999999</v>
      </c>
      <c r="K935" s="6">
        <f>SUM(K929:K934)</f>
        <v>21.299999999999997</v>
      </c>
      <c r="L935" s="6">
        <f>SUM(L929:L934)</f>
        <v>17.5</v>
      </c>
      <c r="M935" s="6">
        <f>SUM(M929:M934)</f>
        <v>5</v>
      </c>
      <c r="O935" s="8" t="s">
        <v>10</v>
      </c>
      <c r="Q935" s="27"/>
      <c r="R935" s="27"/>
      <c r="S935" s="27"/>
      <c r="T935" s="6">
        <f>SUM(T929:T932)</f>
        <v>4.38</v>
      </c>
      <c r="U935" s="14"/>
      <c r="V935" s="6">
        <f>SUM(V915:V934)</f>
        <v>209.341387</v>
      </c>
      <c r="W935" s="6">
        <f>SUM(V935)*V913</f>
        <v>2093.4138699999999</v>
      </c>
      <c r="X935" s="6"/>
      <c r="Y935" s="6"/>
      <c r="Z935" s="6"/>
    </row>
    <row r="936" spans="1:26" ht="15.6" x14ac:dyDescent="0.3">
      <c r="A936" s="3" t="s">
        <v>9</v>
      </c>
      <c r="B936" s="86" t="s">
        <v>473</v>
      </c>
      <c r="C936" s="12" t="s">
        <v>865</v>
      </c>
      <c r="D936" s="26">
        <v>0.65</v>
      </c>
      <c r="E936" s="26">
        <v>1.35</v>
      </c>
      <c r="F936" s="68">
        <v>0.125</v>
      </c>
      <c r="G936" s="5"/>
      <c r="H936" s="13" t="s">
        <v>22</v>
      </c>
      <c r="I936" s="24">
        <v>10</v>
      </c>
      <c r="J936" s="5"/>
      <c r="K936" s="5"/>
      <c r="L936" s="5"/>
      <c r="M936" s="5"/>
      <c r="N936" s="3" t="s">
        <v>9</v>
      </c>
      <c r="O936" s="86" t="s">
        <v>473</v>
      </c>
      <c r="P936" s="12" t="s">
        <v>865</v>
      </c>
      <c r="Q936" s="26">
        <v>0.65</v>
      </c>
      <c r="R936" s="26">
        <v>1.35</v>
      </c>
      <c r="S936" s="68">
        <v>0.125</v>
      </c>
      <c r="T936" s="5"/>
      <c r="U936" s="13" t="s">
        <v>22</v>
      </c>
      <c r="V936" s="24">
        <v>10</v>
      </c>
      <c r="W936" s="5"/>
      <c r="X936" s="5"/>
      <c r="Y936" s="5"/>
      <c r="Z936" s="5"/>
    </row>
    <row r="937" spans="1:26" s="2" customFormat="1" x14ac:dyDescent="0.25">
      <c r="A937" s="66"/>
      <c r="B937" s="8" t="s">
        <v>3</v>
      </c>
      <c r="C937" s="2" t="s">
        <v>4</v>
      </c>
      <c r="D937" s="27" t="s">
        <v>5</v>
      </c>
      <c r="E937" s="27" t="s">
        <v>5</v>
      </c>
      <c r="F937" s="27" t="s">
        <v>23</v>
      </c>
      <c r="G937" s="6" t="s">
        <v>6</v>
      </c>
      <c r="H937" s="14" t="s">
        <v>7</v>
      </c>
      <c r="I937" s="6" t="s">
        <v>8</v>
      </c>
      <c r="J937" s="6"/>
      <c r="K937" s="6" t="s">
        <v>18</v>
      </c>
      <c r="L937" s="6" t="s">
        <v>19</v>
      </c>
      <c r="M937" s="6" t="s">
        <v>20</v>
      </c>
      <c r="N937" s="66"/>
      <c r="O937" s="8" t="s">
        <v>3</v>
      </c>
      <c r="P937" s="2" t="s">
        <v>4</v>
      </c>
      <c r="Q937" s="27" t="s">
        <v>5</v>
      </c>
      <c r="R937" s="27" t="s">
        <v>5</v>
      </c>
      <c r="S937" s="27" t="s">
        <v>23</v>
      </c>
      <c r="T937" s="6" t="s">
        <v>6</v>
      </c>
      <c r="U937" s="14" t="s">
        <v>7</v>
      </c>
      <c r="V937" s="6" t="s">
        <v>8</v>
      </c>
      <c r="W937" s="6"/>
      <c r="X937" s="6" t="s">
        <v>18</v>
      </c>
      <c r="Y937" s="6" t="s">
        <v>19</v>
      </c>
      <c r="Z937" s="6" t="s">
        <v>20</v>
      </c>
    </row>
    <row r="938" spans="1:26" x14ac:dyDescent="0.25">
      <c r="A938" s="30" t="s">
        <v>24</v>
      </c>
      <c r="B938" s="11" t="s">
        <v>63</v>
      </c>
      <c r="C938" s="12" t="s">
        <v>873</v>
      </c>
      <c r="D938" s="28">
        <v>0.15</v>
      </c>
      <c r="E938" s="28">
        <v>0.05</v>
      </c>
      <c r="F938" s="28">
        <f t="shared" ref="F938:F940" si="498">SUM(D938*E938)</f>
        <v>7.4999999999999997E-3</v>
      </c>
      <c r="G938" s="10">
        <f>SUM(D936+D936+E936+E936+0.4)</f>
        <v>4.4000000000000004</v>
      </c>
      <c r="H938" s="15">
        <v>1800</v>
      </c>
      <c r="I938" s="10">
        <f t="shared" ref="I938:I940" si="499">SUM(F938*G938)*H938</f>
        <v>59.400000000000006</v>
      </c>
      <c r="J938" s="5"/>
      <c r="K938" s="5"/>
      <c r="L938" s="5"/>
      <c r="M938" s="5"/>
      <c r="N938" s="30" t="s">
        <v>24</v>
      </c>
      <c r="O938" s="11" t="s">
        <v>63</v>
      </c>
      <c r="P938" s="12" t="s">
        <v>873</v>
      </c>
      <c r="Q938" s="28">
        <v>0.15</v>
      </c>
      <c r="R938" s="235">
        <v>3.7999999999999999E-2</v>
      </c>
      <c r="S938" s="28">
        <f t="shared" ref="S938:S940" si="500">SUM(Q938*R938)</f>
        <v>5.6999999999999993E-3</v>
      </c>
      <c r="T938" s="10">
        <f>SUM(Q936+Q936+R936+R936+0.4)</f>
        <v>4.4000000000000004</v>
      </c>
      <c r="U938" s="15">
        <v>1800</v>
      </c>
      <c r="V938" s="10">
        <f t="shared" ref="V938:V940" si="501">SUM(S938*T938)*U938</f>
        <v>45.143999999999998</v>
      </c>
      <c r="W938" s="5"/>
      <c r="X938" s="5"/>
      <c r="Y938" s="5"/>
      <c r="Z938" s="5"/>
    </row>
    <row r="939" spans="1:26" x14ac:dyDescent="0.25">
      <c r="A939" s="30" t="s">
        <v>24</v>
      </c>
      <c r="B939" s="11" t="s">
        <v>245</v>
      </c>
      <c r="C939" s="12" t="s">
        <v>873</v>
      </c>
      <c r="D939" s="28">
        <v>0.05</v>
      </c>
      <c r="E939" s="28">
        <v>2.5000000000000001E-2</v>
      </c>
      <c r="F939" s="28">
        <f t="shared" si="498"/>
        <v>1.2500000000000002E-3</v>
      </c>
      <c r="G939" s="10">
        <f>SUM(G938)</f>
        <v>4.4000000000000004</v>
      </c>
      <c r="H939" s="15">
        <v>1800</v>
      </c>
      <c r="I939" s="10">
        <f t="shared" si="499"/>
        <v>9.9000000000000021</v>
      </c>
      <c r="J939" s="5"/>
      <c r="K939" s="5"/>
      <c r="L939" s="5"/>
      <c r="M939" s="5"/>
      <c r="N939" s="30" t="s">
        <v>24</v>
      </c>
      <c r="O939" s="11" t="s">
        <v>245</v>
      </c>
      <c r="P939" s="12" t="s">
        <v>873</v>
      </c>
      <c r="Q939" s="28">
        <v>0.05</v>
      </c>
      <c r="R939" s="28">
        <v>2.5000000000000001E-2</v>
      </c>
      <c r="S939" s="28">
        <f t="shared" si="500"/>
        <v>1.2500000000000002E-3</v>
      </c>
      <c r="T939" s="10">
        <f>SUM(T938)</f>
        <v>4.4000000000000004</v>
      </c>
      <c r="U939" s="15">
        <v>1800</v>
      </c>
      <c r="V939" s="10">
        <f t="shared" si="501"/>
        <v>9.9000000000000021</v>
      </c>
      <c r="W939" s="5"/>
      <c r="X939" s="5"/>
      <c r="Y939" s="5"/>
      <c r="Z939" s="5"/>
    </row>
    <row r="940" spans="1:26" x14ac:dyDescent="0.25">
      <c r="A940" s="30" t="s">
        <v>24</v>
      </c>
      <c r="B940" s="11"/>
      <c r="C940" s="12"/>
      <c r="D940" s="28"/>
      <c r="E940" s="28"/>
      <c r="F940" s="28">
        <f t="shared" si="498"/>
        <v>0</v>
      </c>
      <c r="G940" s="10"/>
      <c r="H940" s="15"/>
      <c r="I940" s="10">
        <f t="shared" si="499"/>
        <v>0</v>
      </c>
      <c r="J940" s="5"/>
      <c r="K940" s="5"/>
      <c r="L940" s="5"/>
      <c r="M940" s="5"/>
      <c r="N940" s="30" t="s">
        <v>24</v>
      </c>
      <c r="O940" s="11"/>
      <c r="P940" s="12"/>
      <c r="Q940" s="28"/>
      <c r="R940" s="28"/>
      <c r="S940" s="28">
        <f t="shared" si="500"/>
        <v>0</v>
      </c>
      <c r="T940" s="10"/>
      <c r="U940" s="15"/>
      <c r="V940" s="10">
        <f t="shared" si="501"/>
        <v>0</v>
      </c>
      <c r="W940" s="5"/>
      <c r="X940" s="5"/>
      <c r="Y940" s="5"/>
      <c r="Z940" s="5"/>
    </row>
    <row r="941" spans="1:26" x14ac:dyDescent="0.25">
      <c r="A941" s="95"/>
      <c r="B941" s="11" t="s">
        <v>862</v>
      </c>
      <c r="C941" s="12"/>
      <c r="D941" s="28"/>
      <c r="E941" s="28"/>
      <c r="F941" s="28"/>
      <c r="G941" s="10">
        <v>4</v>
      </c>
      <c r="H941" s="15">
        <v>2.5</v>
      </c>
      <c r="I941" s="10">
        <f t="shared" ref="I941" si="502">SUM(G941*H941)</f>
        <v>10</v>
      </c>
      <c r="J941" s="5"/>
      <c r="K941" s="5"/>
      <c r="L941" s="5"/>
      <c r="M941" s="5"/>
      <c r="N941" s="95"/>
      <c r="O941" s="11" t="s">
        <v>862</v>
      </c>
      <c r="P941" s="12"/>
      <c r="Q941" s="28"/>
      <c r="R941" s="28"/>
      <c r="S941" s="28"/>
      <c r="T941" s="10">
        <v>4</v>
      </c>
      <c r="U941" s="15">
        <v>2.5</v>
      </c>
      <c r="V941" s="10">
        <f t="shared" ref="V941" si="503">SUM(T941*U941)</f>
        <v>10</v>
      </c>
      <c r="W941" s="5"/>
      <c r="X941" s="5"/>
      <c r="Y941" s="5"/>
      <c r="Z941" s="5"/>
    </row>
    <row r="942" spans="1:26" x14ac:dyDescent="0.25">
      <c r="B942" s="11" t="s">
        <v>27</v>
      </c>
      <c r="C942" s="12"/>
      <c r="D942" s="28"/>
      <c r="E942" s="28"/>
      <c r="F942" s="28"/>
      <c r="G942" s="10">
        <f>SUM(G938)</f>
        <v>4.4000000000000004</v>
      </c>
      <c r="H942" s="15">
        <f>SUM(D938+D938+E938+E938+D939+D939+E939+E939)</f>
        <v>0.54999999999999993</v>
      </c>
      <c r="I942" s="10">
        <f t="shared" ref="I942:I956" si="504">SUM(G942*H942)</f>
        <v>2.42</v>
      </c>
      <c r="J942" s="5"/>
      <c r="K942" s="5"/>
      <c r="L942" s="5"/>
      <c r="M942" s="5"/>
      <c r="O942" s="11" t="s">
        <v>27</v>
      </c>
      <c r="P942" s="12"/>
      <c r="Q942" s="28"/>
      <c r="R942" s="28"/>
      <c r="S942" s="28"/>
      <c r="T942" s="10">
        <f>SUM(T938)</f>
        <v>4.4000000000000004</v>
      </c>
      <c r="U942" s="15">
        <f>SUM(Q938+Q938+R938+R938+Q939+Q939+R939+R939)</f>
        <v>0.52599999999999991</v>
      </c>
      <c r="V942" s="10">
        <f t="shared" ref="V942:V956" si="505">SUM(T942*U942)</f>
        <v>2.3144</v>
      </c>
      <c r="W942" s="5"/>
      <c r="X942" s="5"/>
      <c r="Y942" s="5"/>
      <c r="Z942" s="5"/>
    </row>
    <row r="943" spans="1:26" x14ac:dyDescent="0.25">
      <c r="B943" s="11" t="s">
        <v>13</v>
      </c>
      <c r="C943" s="12" t="s">
        <v>14</v>
      </c>
      <c r="D943" s="28" t="s">
        <v>29</v>
      </c>
      <c r="E943" s="28"/>
      <c r="F943" s="28">
        <f>SUM(G938:G940)</f>
        <v>8.8000000000000007</v>
      </c>
      <c r="G943" s="34">
        <f>SUM(F943)/20</f>
        <v>0.44000000000000006</v>
      </c>
      <c r="H943" s="23"/>
      <c r="I943" s="10">
        <f t="shared" si="504"/>
        <v>0</v>
      </c>
      <c r="J943" s="5"/>
      <c r="K943" s="5"/>
      <c r="L943" s="5"/>
      <c r="M943" s="5"/>
      <c r="O943" s="11" t="s">
        <v>13</v>
      </c>
      <c r="P943" s="12" t="s">
        <v>14</v>
      </c>
      <c r="Q943" s="28" t="s">
        <v>29</v>
      </c>
      <c r="R943" s="28"/>
      <c r="S943" s="28">
        <f>SUM(T938:T940)</f>
        <v>8.8000000000000007</v>
      </c>
      <c r="T943" s="34">
        <f>SUM(S943)/20</f>
        <v>0.44000000000000006</v>
      </c>
      <c r="U943" s="23"/>
      <c r="V943" s="10">
        <f t="shared" si="505"/>
        <v>0</v>
      </c>
      <c r="W943" s="5"/>
      <c r="X943" s="5"/>
      <c r="Y943" s="5"/>
      <c r="Z943" s="5"/>
    </row>
    <row r="944" spans="1:26" x14ac:dyDescent="0.25">
      <c r="B944" s="11" t="s">
        <v>13</v>
      </c>
      <c r="C944" s="12" t="s">
        <v>14</v>
      </c>
      <c r="D944" s="28" t="s">
        <v>60</v>
      </c>
      <c r="E944" s="28"/>
      <c r="F944" s="69">
        <v>4</v>
      </c>
      <c r="G944" s="34">
        <f>SUM(F944)*0.25</f>
        <v>1</v>
      </c>
      <c r="H944" s="23"/>
      <c r="I944" s="10">
        <f t="shared" si="504"/>
        <v>0</v>
      </c>
      <c r="J944" s="5"/>
      <c r="K944" s="5"/>
      <c r="L944" s="5"/>
      <c r="M944" s="5"/>
      <c r="O944" s="11" t="s">
        <v>13</v>
      </c>
      <c r="P944" s="12" t="s">
        <v>14</v>
      </c>
      <c r="Q944" s="28" t="s">
        <v>60</v>
      </c>
      <c r="R944" s="28"/>
      <c r="S944" s="69">
        <v>4</v>
      </c>
      <c r="T944" s="34">
        <f>SUM(S944)*0.25</f>
        <v>1</v>
      </c>
      <c r="U944" s="23"/>
      <c r="V944" s="10">
        <f t="shared" si="505"/>
        <v>0</v>
      </c>
      <c r="W944" s="5"/>
      <c r="X944" s="5"/>
      <c r="Y944" s="5"/>
      <c r="Z944" s="5"/>
    </row>
    <row r="945" spans="2:26" x14ac:dyDescent="0.25">
      <c r="B945" s="11" t="s">
        <v>13</v>
      </c>
      <c r="C945" s="12" t="s">
        <v>14</v>
      </c>
      <c r="D945" s="28" t="s">
        <v>248</v>
      </c>
      <c r="E945" s="28"/>
      <c r="F945" s="69"/>
      <c r="G945" s="34">
        <v>0.5</v>
      </c>
      <c r="H945" s="23"/>
      <c r="I945" s="10">
        <f t="shared" si="504"/>
        <v>0</v>
      </c>
      <c r="J945" s="5"/>
      <c r="K945" s="5"/>
      <c r="L945" s="5"/>
      <c r="M945" s="5"/>
      <c r="O945" s="11" t="s">
        <v>13</v>
      </c>
      <c r="P945" s="12" t="s">
        <v>14</v>
      </c>
      <c r="Q945" s="28" t="s">
        <v>248</v>
      </c>
      <c r="R945" s="28"/>
      <c r="S945" s="69"/>
      <c r="T945" s="34">
        <v>0.5</v>
      </c>
      <c r="U945" s="23"/>
      <c r="V945" s="10">
        <f t="shared" si="505"/>
        <v>0</v>
      </c>
      <c r="W945" s="5"/>
      <c r="X945" s="5"/>
      <c r="Y945" s="5"/>
      <c r="Z945" s="5"/>
    </row>
    <row r="946" spans="2:26" x14ac:dyDescent="0.25">
      <c r="B946" s="11" t="s">
        <v>13</v>
      </c>
      <c r="C946" s="12" t="s">
        <v>14</v>
      </c>
      <c r="D946" s="28" t="s">
        <v>247</v>
      </c>
      <c r="E946" s="28"/>
      <c r="F946" s="28"/>
      <c r="G946" s="34">
        <f>SUM(G943)</f>
        <v>0.44000000000000006</v>
      </c>
      <c r="H946" s="23"/>
      <c r="I946" s="10">
        <f t="shared" si="504"/>
        <v>0</v>
      </c>
      <c r="J946" s="5"/>
      <c r="K946" s="5"/>
      <c r="L946" s="5"/>
      <c r="M946" s="5"/>
      <c r="O946" s="11" t="s">
        <v>13</v>
      </c>
      <c r="P946" s="12" t="s">
        <v>14</v>
      </c>
      <c r="Q946" s="28" t="s">
        <v>247</v>
      </c>
      <c r="R946" s="28"/>
      <c r="S946" s="28"/>
      <c r="T946" s="34">
        <f>SUM(T943)</f>
        <v>0.44000000000000006</v>
      </c>
      <c r="U946" s="23"/>
      <c r="V946" s="10">
        <f t="shared" si="505"/>
        <v>0</v>
      </c>
      <c r="W946" s="5"/>
      <c r="X946" s="5"/>
      <c r="Y946" s="5"/>
      <c r="Z946" s="5"/>
    </row>
    <row r="947" spans="2:26" x14ac:dyDescent="0.25">
      <c r="B947" s="11" t="s">
        <v>13</v>
      </c>
      <c r="C947" s="12" t="s">
        <v>15</v>
      </c>
      <c r="D947" s="28"/>
      <c r="E947" s="28"/>
      <c r="F947" s="28"/>
      <c r="G947" s="34">
        <v>1.5</v>
      </c>
      <c r="H947" s="23"/>
      <c r="I947" s="10">
        <f t="shared" si="504"/>
        <v>0</v>
      </c>
      <c r="J947" s="5"/>
      <c r="K947" s="5"/>
      <c r="L947" s="5"/>
      <c r="M947" s="5"/>
      <c r="O947" s="11" t="s">
        <v>13</v>
      </c>
      <c r="P947" s="12" t="s">
        <v>15</v>
      </c>
      <c r="Q947" s="28"/>
      <c r="R947" s="28"/>
      <c r="S947" s="28"/>
      <c r="T947" s="34">
        <v>1.5</v>
      </c>
      <c r="U947" s="23"/>
      <c r="V947" s="10">
        <f t="shared" si="505"/>
        <v>0</v>
      </c>
      <c r="W947" s="5"/>
      <c r="X947" s="5"/>
      <c r="Y947" s="5"/>
      <c r="Z947" s="5"/>
    </row>
    <row r="948" spans="2:26" x14ac:dyDescent="0.25">
      <c r="B948" s="11" t="s">
        <v>13</v>
      </c>
      <c r="C948" s="12" t="s">
        <v>15</v>
      </c>
      <c r="D948" s="28"/>
      <c r="E948" s="28"/>
      <c r="F948" s="28"/>
      <c r="G948" s="34"/>
      <c r="H948" s="23"/>
      <c r="I948" s="10">
        <f t="shared" si="504"/>
        <v>0</v>
      </c>
      <c r="J948" s="5"/>
      <c r="K948" s="5"/>
      <c r="L948" s="5"/>
      <c r="M948" s="5"/>
      <c r="O948" s="11" t="s">
        <v>13</v>
      </c>
      <c r="P948" s="12" t="s">
        <v>15</v>
      </c>
      <c r="Q948" s="28"/>
      <c r="R948" s="28"/>
      <c r="S948" s="28"/>
      <c r="T948" s="34"/>
      <c r="U948" s="23"/>
      <c r="V948" s="10">
        <f t="shared" si="505"/>
        <v>0</v>
      </c>
      <c r="W948" s="5"/>
      <c r="X948" s="5"/>
      <c r="Y948" s="5"/>
      <c r="Z948" s="5"/>
    </row>
    <row r="949" spans="2:26" x14ac:dyDescent="0.25">
      <c r="B949" s="11" t="s">
        <v>13</v>
      </c>
      <c r="C949" s="12" t="s">
        <v>15</v>
      </c>
      <c r="D949" s="28"/>
      <c r="E949" s="28"/>
      <c r="F949" s="28"/>
      <c r="G949" s="34"/>
      <c r="H949" s="23"/>
      <c r="I949" s="10">
        <f t="shared" si="504"/>
        <v>0</v>
      </c>
      <c r="J949" s="5"/>
      <c r="K949" s="5"/>
      <c r="L949" s="5"/>
      <c r="M949" s="5"/>
      <c r="O949" s="11" t="s">
        <v>13</v>
      </c>
      <c r="P949" s="12" t="s">
        <v>15</v>
      </c>
      <c r="Q949" s="28"/>
      <c r="R949" s="28"/>
      <c r="S949" s="28"/>
      <c r="T949" s="34"/>
      <c r="U949" s="23"/>
      <c r="V949" s="10">
        <f t="shared" si="505"/>
        <v>0</v>
      </c>
      <c r="W949" s="5"/>
      <c r="X949" s="5"/>
      <c r="Y949" s="5"/>
      <c r="Z949" s="5"/>
    </row>
    <row r="950" spans="2:26" x14ac:dyDescent="0.25">
      <c r="B950" s="11" t="s">
        <v>13</v>
      </c>
      <c r="C950" s="12" t="s">
        <v>16</v>
      </c>
      <c r="D950" s="28"/>
      <c r="E950" s="28"/>
      <c r="F950" s="28"/>
      <c r="G950" s="34">
        <v>0.5</v>
      </c>
      <c r="H950" s="23"/>
      <c r="I950" s="10">
        <f t="shared" si="504"/>
        <v>0</v>
      </c>
      <c r="J950" s="5"/>
      <c r="K950" s="5"/>
      <c r="L950" s="5"/>
      <c r="M950" s="5"/>
      <c r="O950" s="11" t="s">
        <v>13</v>
      </c>
      <c r="P950" s="12" t="s">
        <v>16</v>
      </c>
      <c r="Q950" s="28"/>
      <c r="R950" s="28"/>
      <c r="S950" s="28"/>
      <c r="T950" s="34">
        <v>0.5</v>
      </c>
      <c r="U950" s="23"/>
      <c r="V950" s="10">
        <f t="shared" si="505"/>
        <v>0</v>
      </c>
      <c r="W950" s="5"/>
      <c r="X950" s="5"/>
      <c r="Y950" s="5"/>
      <c r="Z950" s="5"/>
    </row>
    <row r="951" spans="2:26" x14ac:dyDescent="0.25">
      <c r="B951" s="11" t="s">
        <v>13</v>
      </c>
      <c r="C951" s="12" t="s">
        <v>16</v>
      </c>
      <c r="D951" s="28"/>
      <c r="E951" s="28"/>
      <c r="F951" s="28"/>
      <c r="G951" s="34"/>
      <c r="H951" s="23"/>
      <c r="I951" s="10">
        <f t="shared" si="504"/>
        <v>0</v>
      </c>
      <c r="J951" s="5"/>
      <c r="K951" s="5"/>
      <c r="L951" s="5"/>
      <c r="M951" s="5"/>
      <c r="O951" s="11" t="s">
        <v>13</v>
      </c>
      <c r="P951" s="12" t="s">
        <v>16</v>
      </c>
      <c r="Q951" s="28"/>
      <c r="R951" s="28"/>
      <c r="S951" s="28"/>
      <c r="T951" s="34"/>
      <c r="U951" s="23"/>
      <c r="V951" s="10">
        <f t="shared" si="505"/>
        <v>0</v>
      </c>
      <c r="W951" s="5"/>
      <c r="X951" s="5"/>
      <c r="Y951" s="5"/>
      <c r="Z951" s="5"/>
    </row>
    <row r="952" spans="2:26" x14ac:dyDescent="0.25">
      <c r="B952" s="11" t="s">
        <v>21</v>
      </c>
      <c r="C952" s="12" t="s">
        <v>14</v>
      </c>
      <c r="D952" s="28"/>
      <c r="E952" s="28"/>
      <c r="F952" s="28"/>
      <c r="G952" s="22">
        <f>SUM(G943:G946)</f>
        <v>2.38</v>
      </c>
      <c r="H952" s="15">
        <v>37.42</v>
      </c>
      <c r="I952" s="10">
        <f t="shared" si="504"/>
        <v>89.059600000000003</v>
      </c>
      <c r="J952" s="5"/>
      <c r="K952" s="5">
        <f>SUM(G952)*I936</f>
        <v>23.799999999999997</v>
      </c>
      <c r="L952" s="5"/>
      <c r="M952" s="5"/>
      <c r="O952" s="11" t="s">
        <v>21</v>
      </c>
      <c r="P952" s="12" t="s">
        <v>14</v>
      </c>
      <c r="Q952" s="28"/>
      <c r="R952" s="28"/>
      <c r="S952" s="28"/>
      <c r="T952" s="22">
        <f>SUM(T943:T946)</f>
        <v>2.38</v>
      </c>
      <c r="U952" s="15">
        <v>37.42</v>
      </c>
      <c r="V952" s="10">
        <f t="shared" si="505"/>
        <v>89.059600000000003</v>
      </c>
      <c r="W952" s="5"/>
      <c r="X952" s="5">
        <f>SUM(T952)*V936</f>
        <v>23.799999999999997</v>
      </c>
      <c r="Y952" s="5"/>
      <c r="Z952" s="5"/>
    </row>
    <row r="953" spans="2:26" x14ac:dyDescent="0.25">
      <c r="B953" s="11" t="s">
        <v>21</v>
      </c>
      <c r="C953" s="12" t="s">
        <v>15</v>
      </c>
      <c r="D953" s="28"/>
      <c r="E953" s="28"/>
      <c r="F953" s="28"/>
      <c r="G953" s="22">
        <f>SUM(G947:G949)</f>
        <v>1.5</v>
      </c>
      <c r="H953" s="15">
        <v>37.42</v>
      </c>
      <c r="I953" s="10">
        <f t="shared" si="504"/>
        <v>56.13</v>
      </c>
      <c r="J953" s="5"/>
      <c r="K953" s="5"/>
      <c r="L953" s="5">
        <f>SUM(G953)*I936</f>
        <v>15</v>
      </c>
      <c r="M953" s="5"/>
      <c r="O953" s="11" t="s">
        <v>21</v>
      </c>
      <c r="P953" s="12" t="s">
        <v>15</v>
      </c>
      <c r="Q953" s="28"/>
      <c r="R953" s="28"/>
      <c r="S953" s="28"/>
      <c r="T953" s="22">
        <f>SUM(T947:T949)</f>
        <v>1.5</v>
      </c>
      <c r="U953" s="15">
        <v>37.42</v>
      </c>
      <c r="V953" s="10">
        <f t="shared" si="505"/>
        <v>56.13</v>
      </c>
      <c r="W953" s="5"/>
      <c r="X953" s="5"/>
      <c r="Y953" s="5">
        <f>SUM(T953)*V936</f>
        <v>15</v>
      </c>
      <c r="Z953" s="5"/>
    </row>
    <row r="954" spans="2:26" x14ac:dyDescent="0.25">
      <c r="B954" s="11" t="s">
        <v>21</v>
      </c>
      <c r="C954" s="12" t="s">
        <v>16</v>
      </c>
      <c r="D954" s="28"/>
      <c r="E954" s="28"/>
      <c r="F954" s="28"/>
      <c r="G954" s="22">
        <f>SUM(G950:G951)</f>
        <v>0.5</v>
      </c>
      <c r="H954" s="15">
        <v>37.42</v>
      </c>
      <c r="I954" s="10">
        <f t="shared" si="504"/>
        <v>18.71</v>
      </c>
      <c r="J954" s="5"/>
      <c r="K954" s="5"/>
      <c r="L954" s="5"/>
      <c r="M954" s="5">
        <f>SUM(G954)*I936</f>
        <v>5</v>
      </c>
      <c r="O954" s="11" t="s">
        <v>21</v>
      </c>
      <c r="P954" s="12" t="s">
        <v>16</v>
      </c>
      <c r="Q954" s="28"/>
      <c r="R954" s="28"/>
      <c r="S954" s="28"/>
      <c r="T954" s="22">
        <f>SUM(T950:T951)</f>
        <v>0.5</v>
      </c>
      <c r="U954" s="15">
        <v>37.42</v>
      </c>
      <c r="V954" s="10">
        <f t="shared" si="505"/>
        <v>18.71</v>
      </c>
      <c r="W954" s="5"/>
      <c r="X954" s="5"/>
      <c r="Y954" s="5"/>
      <c r="Z954" s="5">
        <f>SUM(T954)*V936</f>
        <v>5</v>
      </c>
    </row>
    <row r="955" spans="2:26" x14ac:dyDescent="0.25">
      <c r="B955" s="11" t="s">
        <v>13</v>
      </c>
      <c r="C955" s="12" t="s">
        <v>17</v>
      </c>
      <c r="D955" s="28"/>
      <c r="E955" s="28"/>
      <c r="F955" s="28"/>
      <c r="G955" s="34">
        <v>0.25</v>
      </c>
      <c r="H955" s="15">
        <v>37.42</v>
      </c>
      <c r="I955" s="10">
        <f t="shared" si="504"/>
        <v>9.3550000000000004</v>
      </c>
      <c r="J955" s="5"/>
      <c r="K955" s="5"/>
      <c r="L955" s="5">
        <f>SUM(G955)*I936</f>
        <v>2.5</v>
      </c>
      <c r="M955" s="5"/>
      <c r="O955" s="11" t="s">
        <v>13</v>
      </c>
      <c r="P955" s="12" t="s">
        <v>17</v>
      </c>
      <c r="Q955" s="28"/>
      <c r="R955" s="28"/>
      <c r="S955" s="28"/>
      <c r="T955" s="34">
        <v>0.25</v>
      </c>
      <c r="U955" s="15">
        <v>37.42</v>
      </c>
      <c r="V955" s="10">
        <f t="shared" si="505"/>
        <v>9.3550000000000004</v>
      </c>
      <c r="W955" s="5"/>
      <c r="X955" s="5"/>
      <c r="Y955" s="5">
        <f>SUM(T955)*V936</f>
        <v>2.5</v>
      </c>
      <c r="Z955" s="5"/>
    </row>
    <row r="956" spans="2:26" x14ac:dyDescent="0.25">
      <c r="B956" s="11" t="s">
        <v>12</v>
      </c>
      <c r="C956" s="12"/>
      <c r="D956" s="28"/>
      <c r="E956" s="28"/>
      <c r="F956" s="28"/>
      <c r="G956" s="10"/>
      <c r="H956" s="15">
        <v>37.42</v>
      </c>
      <c r="I956" s="10">
        <f t="shared" si="504"/>
        <v>0</v>
      </c>
      <c r="J956" s="5"/>
      <c r="K956" s="5"/>
      <c r="L956" s="5"/>
      <c r="M956" s="5"/>
      <c r="O956" s="11" t="s">
        <v>12</v>
      </c>
      <c r="P956" s="12"/>
      <c r="Q956" s="28"/>
      <c r="R956" s="28"/>
      <c r="S956" s="28"/>
      <c r="T956" s="10"/>
      <c r="U956" s="15">
        <v>37.42</v>
      </c>
      <c r="V956" s="10">
        <f t="shared" si="505"/>
        <v>0</v>
      </c>
      <c r="W956" s="5"/>
      <c r="X956" s="5"/>
      <c r="Y956" s="5"/>
      <c r="Z956" s="5"/>
    </row>
    <row r="957" spans="2:26" x14ac:dyDescent="0.25">
      <c r="B957" s="11" t="s">
        <v>11</v>
      </c>
      <c r="C957" s="12"/>
      <c r="D957" s="28"/>
      <c r="E957" s="28"/>
      <c r="F957" s="28"/>
      <c r="G957" s="10">
        <v>1</v>
      </c>
      <c r="H957" s="15">
        <f>SUM(I938:I956)*0.01</f>
        <v>2.5497460000000003</v>
      </c>
      <c r="I957" s="10">
        <f>SUM(G957*H957)</f>
        <v>2.5497460000000003</v>
      </c>
      <c r="J957" s="5"/>
      <c r="K957" s="5"/>
      <c r="L957" s="5"/>
      <c r="M957" s="5"/>
      <c r="O957" s="11" t="s">
        <v>11</v>
      </c>
      <c r="P957" s="12"/>
      <c r="Q957" s="28"/>
      <c r="R957" s="28"/>
      <c r="S957" s="28"/>
      <c r="T957" s="10">
        <v>1</v>
      </c>
      <c r="U957" s="15">
        <f>SUM(V938:V956)*0.01</f>
        <v>2.4061300000000001</v>
      </c>
      <c r="V957" s="10">
        <f>SUM(T957*U957)</f>
        <v>2.4061300000000001</v>
      </c>
      <c r="W957" s="5"/>
      <c r="X957" s="5"/>
      <c r="Y957" s="5"/>
      <c r="Z957" s="5"/>
    </row>
    <row r="958" spans="2:26" s="2" customFormat="1" x14ac:dyDescent="0.25">
      <c r="B958" s="8" t="s">
        <v>10</v>
      </c>
      <c r="D958" s="27"/>
      <c r="E958" s="27"/>
      <c r="F958" s="27"/>
      <c r="G958" s="6">
        <f>SUM(G952:G955)</f>
        <v>4.63</v>
      </c>
      <c r="H958" s="14"/>
      <c r="I958" s="6">
        <f>SUM(I938:I957)</f>
        <v>257.52434600000004</v>
      </c>
      <c r="J958" s="6">
        <f>SUM(I958)*I936</f>
        <v>2575.2434600000006</v>
      </c>
      <c r="K958" s="6">
        <f>SUM(K952:K957)</f>
        <v>23.799999999999997</v>
      </c>
      <c r="L958" s="6">
        <f>SUM(L952:L957)</f>
        <v>17.5</v>
      </c>
      <c r="M958" s="6">
        <f>SUM(M952:M957)</f>
        <v>5</v>
      </c>
      <c r="O958" s="8" t="s">
        <v>10</v>
      </c>
      <c r="Q958" s="27"/>
      <c r="R958" s="27"/>
      <c r="S958" s="27"/>
      <c r="T958" s="6">
        <f>SUM(T952:T955)</f>
        <v>4.63</v>
      </c>
      <c r="U958" s="14"/>
      <c r="V958" s="6">
        <f>SUM(V938:V957)</f>
        <v>243.01912999999999</v>
      </c>
      <c r="W958" s="6">
        <f>SUM(V958)*V936</f>
        <v>2430.1913</v>
      </c>
      <c r="X958" s="6"/>
      <c r="Y958" s="6"/>
      <c r="Z958" s="6"/>
    </row>
    <row r="960" spans="2:26" x14ac:dyDescent="0.25">
      <c r="X960" s="5">
        <f>SUM(X5:X958)</f>
        <v>347.35420000000005</v>
      </c>
      <c r="Y960" s="5">
        <f t="shared" ref="Y960:Z960" si="506">SUM(Y5:Y958)</f>
        <v>205</v>
      </c>
      <c r="Z960" s="5">
        <f t="shared" si="506"/>
        <v>291</v>
      </c>
    </row>
  </sheetData>
  <autoFilter ref="A1:Z958" xr:uid="{CE57114E-1327-49F9-868F-8384138D4AFB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97A16-2696-4FF2-A314-2693D2528401}">
  <dimension ref="A1:ES58"/>
  <sheetViews>
    <sheetView workbookViewId="0">
      <selection activeCell="M36" sqref="M36"/>
    </sheetView>
  </sheetViews>
  <sheetFormatPr defaultColWidth="9.109375" defaultRowHeight="13.2" x14ac:dyDescent="0.25"/>
  <cols>
    <col min="1" max="1" width="9.6640625" style="229" bestFit="1" customWidth="1"/>
    <col min="2" max="2" width="32.88671875" style="207" customWidth="1"/>
    <col min="3" max="3" width="8.88671875" style="230" bestFit="1" customWidth="1"/>
    <col min="4" max="4" width="9.109375" style="230" customWidth="1"/>
    <col min="5" max="5" width="15" style="207" customWidth="1"/>
    <col min="6" max="6" width="16.44140625" style="207" bestFit="1" customWidth="1"/>
    <col min="7" max="7" width="22.44140625" style="207" bestFit="1" customWidth="1"/>
    <col min="8" max="8" width="21.33203125" style="207" customWidth="1"/>
    <col min="9" max="10" width="22.44140625" style="207" bestFit="1" customWidth="1"/>
    <col min="11" max="11" width="12.44140625" style="205" bestFit="1" customWidth="1"/>
    <col min="12" max="12" width="12.44140625" style="205" customWidth="1"/>
    <col min="13" max="13" width="37" style="206" customWidth="1"/>
    <col min="14" max="16" width="9.109375" style="205"/>
    <col min="17" max="16384" width="9.109375" style="207"/>
  </cols>
  <sheetData>
    <row r="1" spans="1:149" ht="24.6" x14ac:dyDescent="0.4">
      <c r="A1" s="201"/>
      <c r="B1" s="202"/>
      <c r="C1" s="203"/>
      <c r="D1" s="203"/>
      <c r="E1" s="204" t="s">
        <v>66</v>
      </c>
      <c r="F1" s="202"/>
      <c r="G1" s="204"/>
      <c r="H1" s="204"/>
      <c r="I1" s="202"/>
      <c r="J1" s="202"/>
    </row>
    <row r="2" spans="1:149" x14ac:dyDescent="0.25">
      <c r="A2" s="208"/>
      <c r="B2" s="202"/>
      <c r="C2" s="203"/>
      <c r="D2" s="203"/>
      <c r="E2" s="202"/>
      <c r="F2" s="202"/>
      <c r="G2" s="202"/>
      <c r="H2" s="202"/>
      <c r="I2" s="202"/>
      <c r="J2" s="202"/>
    </row>
    <row r="3" spans="1:149" s="71" customFormat="1" ht="15.6" x14ac:dyDescent="0.3">
      <c r="A3" s="209" t="s">
        <v>0</v>
      </c>
      <c r="B3" s="210"/>
      <c r="C3" s="211"/>
      <c r="D3" s="212"/>
      <c r="E3" s="213"/>
      <c r="F3" s="214"/>
      <c r="G3" s="214"/>
      <c r="H3" s="214"/>
      <c r="I3" s="213"/>
      <c r="J3" s="213"/>
      <c r="K3" s="72"/>
      <c r="L3" s="72"/>
      <c r="M3" s="73"/>
      <c r="N3" s="72"/>
      <c r="O3" s="72"/>
      <c r="P3" s="72"/>
    </row>
    <row r="4" spans="1:149" x14ac:dyDescent="0.25">
      <c r="A4" s="215"/>
      <c r="B4" s="216"/>
      <c r="C4" s="217"/>
      <c r="D4" s="217"/>
      <c r="E4" s="216"/>
      <c r="F4" s="216"/>
      <c r="G4" s="216"/>
      <c r="H4" s="216"/>
      <c r="I4" s="216"/>
      <c r="J4" s="216"/>
    </row>
    <row r="5" spans="1:149" x14ac:dyDescent="0.25">
      <c r="A5" s="215"/>
      <c r="B5" s="218"/>
      <c r="C5" s="219"/>
      <c r="D5" s="219"/>
      <c r="E5" s="218"/>
      <c r="F5" s="218"/>
      <c r="G5" s="218"/>
      <c r="H5" s="218"/>
      <c r="I5" s="218"/>
      <c r="J5" s="218"/>
    </row>
    <row r="6" spans="1:149" s="226" customFormat="1" x14ac:dyDescent="0.25">
      <c r="A6" s="220" t="s">
        <v>67</v>
      </c>
      <c r="B6" s="221" t="s">
        <v>3</v>
      </c>
      <c r="C6" s="222" t="s">
        <v>68</v>
      </c>
      <c r="D6" s="222" t="s">
        <v>65</v>
      </c>
      <c r="E6" s="221" t="s">
        <v>69</v>
      </c>
      <c r="F6" s="221" t="s">
        <v>70</v>
      </c>
      <c r="G6" s="221" t="s">
        <v>71</v>
      </c>
      <c r="H6" s="221" t="s">
        <v>75</v>
      </c>
      <c r="I6" s="221" t="s">
        <v>72</v>
      </c>
      <c r="J6" s="221" t="s">
        <v>73</v>
      </c>
      <c r="K6" s="223" t="s">
        <v>74</v>
      </c>
      <c r="L6" s="223" t="s">
        <v>62</v>
      </c>
      <c r="M6" s="224" t="s">
        <v>64</v>
      </c>
      <c r="N6" s="223"/>
      <c r="O6" s="223"/>
      <c r="P6" s="223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</row>
    <row r="7" spans="1:149" x14ac:dyDescent="0.25">
      <c r="A7" s="75" t="s">
        <v>158</v>
      </c>
      <c r="B7" s="75" t="s">
        <v>1029</v>
      </c>
      <c r="C7" s="164"/>
      <c r="D7" s="164"/>
      <c r="E7" s="74"/>
      <c r="F7" s="74"/>
      <c r="G7" s="74"/>
      <c r="H7" s="74"/>
      <c r="I7" s="74"/>
      <c r="J7" s="74"/>
      <c r="K7" s="227"/>
      <c r="L7" s="227">
        <f>SUM(A7)*K7</f>
        <v>0</v>
      </c>
      <c r="M7" s="228"/>
    </row>
    <row r="8" spans="1:149" x14ac:dyDescent="0.25">
      <c r="A8" s="163">
        <v>6</v>
      </c>
      <c r="B8" s="139" t="s">
        <v>1171</v>
      </c>
      <c r="C8" s="164">
        <v>0.75</v>
      </c>
      <c r="D8" s="164">
        <v>0.45</v>
      </c>
      <c r="E8" s="74" t="s">
        <v>1183</v>
      </c>
      <c r="F8" s="74" t="s">
        <v>1348</v>
      </c>
      <c r="G8" s="74" t="s">
        <v>1349</v>
      </c>
      <c r="H8" s="74" t="s">
        <v>1350</v>
      </c>
      <c r="I8" s="74" t="s">
        <v>1352</v>
      </c>
      <c r="J8" s="139" t="s">
        <v>1173</v>
      </c>
      <c r="K8" s="227">
        <f>SUM(C8*D8)*60</f>
        <v>20.25</v>
      </c>
      <c r="L8" s="227">
        <f t="shared" ref="L8:L36" si="0">SUM(A8)*K8</f>
        <v>121.5</v>
      </c>
      <c r="M8" s="228"/>
      <c r="O8" s="205">
        <f>SUBTOTAL(9,L8)</f>
        <v>121.5</v>
      </c>
    </row>
    <row r="9" spans="1:149" x14ac:dyDescent="0.25">
      <c r="A9" s="163">
        <v>6</v>
      </c>
      <c r="B9" s="139" t="s">
        <v>1175</v>
      </c>
      <c r="C9" s="164">
        <v>0.95</v>
      </c>
      <c r="D9" s="164">
        <v>0.45</v>
      </c>
      <c r="E9" s="74" t="s">
        <v>1183</v>
      </c>
      <c r="F9" s="74" t="s">
        <v>1351</v>
      </c>
      <c r="G9" s="74" t="s">
        <v>1349</v>
      </c>
      <c r="H9" s="74" t="s">
        <v>1350</v>
      </c>
      <c r="I9" s="74" t="s">
        <v>1352</v>
      </c>
      <c r="J9" s="139" t="s">
        <v>1173</v>
      </c>
      <c r="K9" s="227">
        <f>SUM(C9*D9)*60</f>
        <v>25.65</v>
      </c>
      <c r="L9" s="227">
        <f t="shared" si="0"/>
        <v>153.89999999999998</v>
      </c>
      <c r="M9" s="228"/>
      <c r="O9" s="205">
        <f>SUBTOTAL(9,L9)</f>
        <v>153.89999999999998</v>
      </c>
    </row>
    <row r="10" spans="1:149" x14ac:dyDescent="0.25">
      <c r="A10" s="163">
        <v>3</v>
      </c>
      <c r="B10" s="139" t="s">
        <v>1178</v>
      </c>
      <c r="C10" s="164">
        <v>0.75</v>
      </c>
      <c r="D10" s="164">
        <v>0.45</v>
      </c>
      <c r="E10" s="74" t="s">
        <v>1183</v>
      </c>
      <c r="F10" s="74" t="s">
        <v>1351</v>
      </c>
      <c r="G10" s="74" t="s">
        <v>1349</v>
      </c>
      <c r="H10" s="74" t="s">
        <v>1350</v>
      </c>
      <c r="I10" s="74" t="s">
        <v>1352</v>
      </c>
      <c r="J10" s="74" t="s">
        <v>1352</v>
      </c>
      <c r="K10" s="227">
        <f>SUM(C10*D10)*90</f>
        <v>30.375000000000004</v>
      </c>
      <c r="L10" s="227">
        <f t="shared" si="0"/>
        <v>91.125000000000014</v>
      </c>
      <c r="M10" s="228"/>
      <c r="P10" s="205">
        <f>SUBTOTAL(9,L10)</f>
        <v>91.125000000000014</v>
      </c>
    </row>
    <row r="11" spans="1:149" x14ac:dyDescent="0.25">
      <c r="A11" s="163">
        <v>3</v>
      </c>
      <c r="B11" s="139" t="s">
        <v>1172</v>
      </c>
      <c r="C11" s="164">
        <v>0.75</v>
      </c>
      <c r="D11" s="164">
        <v>0.95</v>
      </c>
      <c r="E11" s="74" t="s">
        <v>1183</v>
      </c>
      <c r="F11" s="74" t="s">
        <v>508</v>
      </c>
      <c r="G11" s="74" t="s">
        <v>508</v>
      </c>
      <c r="H11" s="74" t="s">
        <v>508</v>
      </c>
      <c r="I11" s="74" t="s">
        <v>1352</v>
      </c>
      <c r="J11" s="139" t="s">
        <v>1173</v>
      </c>
      <c r="K11" s="227">
        <f>SUM(C11*D11)*60</f>
        <v>42.749999999999993</v>
      </c>
      <c r="L11" s="227">
        <f t="shared" si="0"/>
        <v>128.24999999999997</v>
      </c>
      <c r="M11" s="228"/>
      <c r="O11" s="205">
        <f>SUBTOTAL(9,L11)</f>
        <v>128.24999999999997</v>
      </c>
    </row>
    <row r="12" spans="1:149" x14ac:dyDescent="0.25">
      <c r="A12" s="163">
        <v>6</v>
      </c>
      <c r="B12" s="139" t="s">
        <v>1176</v>
      </c>
      <c r="C12" s="164">
        <v>0.75</v>
      </c>
      <c r="D12" s="164">
        <v>0.47499999999999998</v>
      </c>
      <c r="E12" s="74" t="s">
        <v>1183</v>
      </c>
      <c r="F12" s="74" t="s">
        <v>1348</v>
      </c>
      <c r="G12" s="74" t="s">
        <v>1349</v>
      </c>
      <c r="H12" s="74" t="s">
        <v>1350</v>
      </c>
      <c r="I12" s="74" t="s">
        <v>1352</v>
      </c>
      <c r="J12" s="74" t="s">
        <v>1352</v>
      </c>
      <c r="K12" s="227">
        <f>SUM(C12*D12)*90</f>
        <v>32.062499999999993</v>
      </c>
      <c r="L12" s="227">
        <f t="shared" si="0"/>
        <v>192.37499999999994</v>
      </c>
      <c r="M12" s="228"/>
      <c r="P12" s="205">
        <f>SUBTOTAL(9,L12)</f>
        <v>192.37499999999994</v>
      </c>
    </row>
    <row r="13" spans="1:149" x14ac:dyDescent="0.25">
      <c r="A13" s="163">
        <v>4</v>
      </c>
      <c r="B13" s="139" t="s">
        <v>1171</v>
      </c>
      <c r="C13" s="164">
        <v>0.75</v>
      </c>
      <c r="D13" s="164">
        <v>0.45</v>
      </c>
      <c r="E13" s="74" t="s">
        <v>1183</v>
      </c>
      <c r="F13" s="74" t="s">
        <v>1348</v>
      </c>
      <c r="G13" s="74" t="s">
        <v>1349</v>
      </c>
      <c r="H13" s="74" t="s">
        <v>1350</v>
      </c>
      <c r="I13" s="74" t="s">
        <v>1352</v>
      </c>
      <c r="J13" s="139" t="s">
        <v>1173</v>
      </c>
      <c r="K13" s="227">
        <f t="shared" ref="K13:K17" si="1">SUM(C13*D13)*60</f>
        <v>20.25</v>
      </c>
      <c r="L13" s="227">
        <f t="shared" si="0"/>
        <v>81</v>
      </c>
      <c r="M13" s="228"/>
      <c r="O13" s="205">
        <f t="shared" ref="O13:O17" si="2">SUBTOTAL(9,L13)</f>
        <v>81</v>
      </c>
    </row>
    <row r="14" spans="1:149" x14ac:dyDescent="0.25">
      <c r="A14" s="163">
        <v>2</v>
      </c>
      <c r="B14" s="139" t="s">
        <v>1175</v>
      </c>
      <c r="C14" s="164">
        <v>1</v>
      </c>
      <c r="D14" s="164">
        <v>0.45</v>
      </c>
      <c r="E14" s="74" t="s">
        <v>1183</v>
      </c>
      <c r="F14" s="74" t="s">
        <v>1351</v>
      </c>
      <c r="G14" s="74" t="s">
        <v>1349</v>
      </c>
      <c r="H14" s="74" t="s">
        <v>1350</v>
      </c>
      <c r="I14" s="74" t="s">
        <v>1352</v>
      </c>
      <c r="J14" s="139" t="s">
        <v>1173</v>
      </c>
      <c r="K14" s="227">
        <f t="shared" si="1"/>
        <v>27</v>
      </c>
      <c r="L14" s="227">
        <f t="shared" si="0"/>
        <v>54</v>
      </c>
      <c r="M14" s="228"/>
      <c r="O14" s="205">
        <f t="shared" si="2"/>
        <v>54</v>
      </c>
    </row>
    <row r="15" spans="1:149" x14ac:dyDescent="0.25">
      <c r="A15" s="163">
        <v>2</v>
      </c>
      <c r="B15" s="139" t="s">
        <v>1175</v>
      </c>
      <c r="C15" s="164">
        <v>0.5</v>
      </c>
      <c r="D15" s="164">
        <v>0.45</v>
      </c>
      <c r="E15" s="74" t="s">
        <v>1183</v>
      </c>
      <c r="F15" s="74" t="s">
        <v>1351</v>
      </c>
      <c r="G15" s="74" t="s">
        <v>1349</v>
      </c>
      <c r="H15" s="74" t="s">
        <v>1350</v>
      </c>
      <c r="I15" s="74" t="s">
        <v>1352</v>
      </c>
      <c r="J15" s="139" t="s">
        <v>1173</v>
      </c>
      <c r="K15" s="227">
        <f t="shared" si="1"/>
        <v>13.5</v>
      </c>
      <c r="L15" s="227">
        <f t="shared" si="0"/>
        <v>27</v>
      </c>
      <c r="M15" s="228"/>
      <c r="O15" s="205">
        <f t="shared" si="2"/>
        <v>27</v>
      </c>
    </row>
    <row r="16" spans="1:149" x14ac:dyDescent="0.25">
      <c r="A16" s="163">
        <v>1</v>
      </c>
      <c r="B16" s="139" t="s">
        <v>1172</v>
      </c>
      <c r="C16" s="164">
        <v>0.75</v>
      </c>
      <c r="D16" s="164">
        <v>1</v>
      </c>
      <c r="E16" s="74" t="s">
        <v>1183</v>
      </c>
      <c r="F16" s="74" t="s">
        <v>508</v>
      </c>
      <c r="G16" s="74" t="s">
        <v>508</v>
      </c>
      <c r="H16" s="74" t="s">
        <v>508</v>
      </c>
      <c r="I16" s="74" t="s">
        <v>1352</v>
      </c>
      <c r="J16" s="139" t="s">
        <v>1173</v>
      </c>
      <c r="K16" s="227">
        <f t="shared" si="1"/>
        <v>45</v>
      </c>
      <c r="L16" s="227">
        <f t="shared" si="0"/>
        <v>45</v>
      </c>
      <c r="M16" s="228"/>
      <c r="O16" s="205">
        <f t="shared" si="2"/>
        <v>45</v>
      </c>
    </row>
    <row r="17" spans="1:16" x14ac:dyDescent="0.25">
      <c r="A17" s="163">
        <v>1</v>
      </c>
      <c r="B17" s="139" t="s">
        <v>1172</v>
      </c>
      <c r="C17" s="164">
        <v>0.75</v>
      </c>
      <c r="D17" s="164">
        <v>0.5</v>
      </c>
      <c r="E17" s="74" t="s">
        <v>1183</v>
      </c>
      <c r="F17" s="74" t="s">
        <v>508</v>
      </c>
      <c r="G17" s="74" t="s">
        <v>508</v>
      </c>
      <c r="H17" s="74" t="s">
        <v>508</v>
      </c>
      <c r="I17" s="74" t="s">
        <v>1352</v>
      </c>
      <c r="J17" s="139" t="s">
        <v>1173</v>
      </c>
      <c r="K17" s="227">
        <f t="shared" si="1"/>
        <v>22.5</v>
      </c>
      <c r="L17" s="227">
        <f t="shared" si="0"/>
        <v>22.5</v>
      </c>
      <c r="M17" s="228"/>
      <c r="O17" s="205">
        <f t="shared" si="2"/>
        <v>22.5</v>
      </c>
    </row>
    <row r="18" spans="1:16" x14ac:dyDescent="0.25">
      <c r="A18" s="163">
        <v>3</v>
      </c>
      <c r="B18" s="139" t="s">
        <v>1176</v>
      </c>
      <c r="C18" s="164">
        <v>0.75</v>
      </c>
      <c r="D18" s="164">
        <v>0.5</v>
      </c>
      <c r="E18" s="74" t="s">
        <v>1183</v>
      </c>
      <c r="F18" s="74" t="s">
        <v>1348</v>
      </c>
      <c r="G18" s="74" t="s">
        <v>1349</v>
      </c>
      <c r="H18" s="74" t="s">
        <v>1350</v>
      </c>
      <c r="I18" s="74" t="s">
        <v>1352</v>
      </c>
      <c r="J18" s="74" t="s">
        <v>1352</v>
      </c>
      <c r="K18" s="227">
        <f t="shared" ref="K18:K20" si="3">SUM(C18*D18)*90</f>
        <v>33.75</v>
      </c>
      <c r="L18" s="227">
        <f t="shared" si="0"/>
        <v>101.25</v>
      </c>
      <c r="M18" s="228"/>
      <c r="P18" s="205">
        <f t="shared" ref="P18:P20" si="4">SUBTOTAL(9,L18)</f>
        <v>101.25</v>
      </c>
    </row>
    <row r="19" spans="1:16" x14ac:dyDescent="0.25">
      <c r="A19" s="163">
        <v>2</v>
      </c>
      <c r="B19" s="139" t="s">
        <v>1179</v>
      </c>
      <c r="C19" s="164">
        <v>0.5</v>
      </c>
      <c r="D19" s="164">
        <v>0.4</v>
      </c>
      <c r="E19" s="74" t="s">
        <v>1183</v>
      </c>
      <c r="F19" s="74" t="s">
        <v>1348</v>
      </c>
      <c r="G19" s="74" t="s">
        <v>1349</v>
      </c>
      <c r="H19" s="74" t="s">
        <v>1350</v>
      </c>
      <c r="I19" s="74" t="s">
        <v>1352</v>
      </c>
      <c r="J19" s="74" t="s">
        <v>1352</v>
      </c>
      <c r="K19" s="227">
        <f t="shared" si="3"/>
        <v>18</v>
      </c>
      <c r="L19" s="227">
        <f t="shared" si="0"/>
        <v>36</v>
      </c>
      <c r="M19" s="228"/>
      <c r="P19" s="205">
        <f t="shared" si="4"/>
        <v>36</v>
      </c>
    </row>
    <row r="20" spans="1:16" x14ac:dyDescent="0.25">
      <c r="A20" s="163">
        <v>1</v>
      </c>
      <c r="B20" s="139" t="s">
        <v>1179</v>
      </c>
      <c r="C20" s="164">
        <v>1</v>
      </c>
      <c r="D20" s="164">
        <v>0.4</v>
      </c>
      <c r="E20" s="74" t="s">
        <v>1183</v>
      </c>
      <c r="F20" s="74" t="s">
        <v>1348</v>
      </c>
      <c r="G20" s="74" t="s">
        <v>1349</v>
      </c>
      <c r="H20" s="74" t="s">
        <v>1350</v>
      </c>
      <c r="I20" s="74" t="s">
        <v>1352</v>
      </c>
      <c r="J20" s="74" t="s">
        <v>1352</v>
      </c>
      <c r="K20" s="227">
        <f t="shared" si="3"/>
        <v>36</v>
      </c>
      <c r="L20" s="227">
        <f t="shared" si="0"/>
        <v>36</v>
      </c>
      <c r="M20" s="228"/>
      <c r="P20" s="205">
        <f t="shared" si="4"/>
        <v>36</v>
      </c>
    </row>
    <row r="21" spans="1:16" x14ac:dyDescent="0.25">
      <c r="A21" s="163">
        <v>1</v>
      </c>
      <c r="B21" s="139" t="s">
        <v>1180</v>
      </c>
      <c r="C21" s="164">
        <v>3</v>
      </c>
      <c r="D21" s="164">
        <v>0.15</v>
      </c>
      <c r="E21" s="74" t="s">
        <v>1183</v>
      </c>
      <c r="F21" s="74" t="s">
        <v>1348</v>
      </c>
      <c r="G21" s="74" t="s">
        <v>1349</v>
      </c>
      <c r="H21" s="74" t="s">
        <v>1350</v>
      </c>
      <c r="I21" s="74" t="s">
        <v>1352</v>
      </c>
      <c r="J21" s="139" t="s">
        <v>1173</v>
      </c>
      <c r="K21" s="227">
        <f t="shared" ref="K21:K25" si="5">SUM(C21*D21)*60</f>
        <v>26.999999999999996</v>
      </c>
      <c r="L21" s="227">
        <f t="shared" si="0"/>
        <v>26.999999999999996</v>
      </c>
      <c r="M21" s="228"/>
      <c r="O21" s="205">
        <f t="shared" ref="O21:O25" si="6">SUBTOTAL(9,L21)</f>
        <v>26.999999999999996</v>
      </c>
    </row>
    <row r="22" spans="1:16" x14ac:dyDescent="0.25">
      <c r="A22" s="163">
        <v>1</v>
      </c>
      <c r="B22" s="139" t="s">
        <v>1180</v>
      </c>
      <c r="C22" s="164">
        <v>2</v>
      </c>
      <c r="D22" s="164">
        <v>0.15</v>
      </c>
      <c r="E22" s="74" t="s">
        <v>1183</v>
      </c>
      <c r="F22" s="74" t="s">
        <v>1348</v>
      </c>
      <c r="G22" s="74" t="s">
        <v>1349</v>
      </c>
      <c r="H22" s="74" t="s">
        <v>1350</v>
      </c>
      <c r="I22" s="74" t="s">
        <v>1352</v>
      </c>
      <c r="J22" s="139" t="s">
        <v>1173</v>
      </c>
      <c r="K22" s="227">
        <f t="shared" si="5"/>
        <v>18</v>
      </c>
      <c r="L22" s="227">
        <f t="shared" si="0"/>
        <v>18</v>
      </c>
      <c r="M22" s="228"/>
      <c r="O22" s="205">
        <f t="shared" si="6"/>
        <v>18</v>
      </c>
    </row>
    <row r="23" spans="1:16" x14ac:dyDescent="0.25">
      <c r="A23" s="163">
        <v>8</v>
      </c>
      <c r="B23" s="139" t="s">
        <v>1171</v>
      </c>
      <c r="C23" s="164">
        <v>1.5</v>
      </c>
      <c r="D23" s="164">
        <v>0.45</v>
      </c>
      <c r="E23" s="74" t="s">
        <v>1183</v>
      </c>
      <c r="F23" s="74" t="s">
        <v>1348</v>
      </c>
      <c r="G23" s="74" t="s">
        <v>1349</v>
      </c>
      <c r="H23" s="74" t="s">
        <v>1350</v>
      </c>
      <c r="I23" s="74" t="s">
        <v>1352</v>
      </c>
      <c r="J23" s="139" t="s">
        <v>1173</v>
      </c>
      <c r="K23" s="227">
        <f t="shared" si="5"/>
        <v>40.5</v>
      </c>
      <c r="L23" s="227">
        <f t="shared" si="0"/>
        <v>324</v>
      </c>
      <c r="M23" s="228"/>
      <c r="O23" s="205">
        <f t="shared" si="6"/>
        <v>324</v>
      </c>
    </row>
    <row r="24" spans="1:16" x14ac:dyDescent="0.25">
      <c r="A24" s="163">
        <v>6</v>
      </c>
      <c r="B24" s="139" t="s">
        <v>1175</v>
      </c>
      <c r="C24" s="164">
        <v>0.95</v>
      </c>
      <c r="D24" s="164">
        <v>0.45</v>
      </c>
      <c r="E24" s="74" t="s">
        <v>1183</v>
      </c>
      <c r="F24" s="74" t="s">
        <v>1351</v>
      </c>
      <c r="G24" s="74" t="s">
        <v>1349</v>
      </c>
      <c r="H24" s="74" t="s">
        <v>1350</v>
      </c>
      <c r="I24" s="74" t="s">
        <v>1352</v>
      </c>
      <c r="J24" s="139" t="s">
        <v>1173</v>
      </c>
      <c r="K24" s="227">
        <f t="shared" si="5"/>
        <v>25.65</v>
      </c>
      <c r="L24" s="227">
        <f t="shared" si="0"/>
        <v>153.89999999999998</v>
      </c>
      <c r="M24" s="228"/>
      <c r="O24" s="205">
        <f t="shared" si="6"/>
        <v>153.89999999999998</v>
      </c>
    </row>
    <row r="25" spans="1:16" x14ac:dyDescent="0.25">
      <c r="A25" s="163">
        <v>2</v>
      </c>
      <c r="B25" s="139" t="s">
        <v>1175</v>
      </c>
      <c r="C25" s="164">
        <v>0.47499999999999998</v>
      </c>
      <c r="D25" s="164">
        <v>0.45</v>
      </c>
      <c r="E25" s="74" t="s">
        <v>1183</v>
      </c>
      <c r="F25" s="74" t="s">
        <v>1351</v>
      </c>
      <c r="G25" s="74" t="s">
        <v>1349</v>
      </c>
      <c r="H25" s="74" t="s">
        <v>1350</v>
      </c>
      <c r="I25" s="74" t="s">
        <v>1352</v>
      </c>
      <c r="J25" s="139" t="s">
        <v>1173</v>
      </c>
      <c r="K25" s="227">
        <f t="shared" si="5"/>
        <v>12.824999999999999</v>
      </c>
      <c r="L25" s="227">
        <f t="shared" si="0"/>
        <v>25.65</v>
      </c>
      <c r="M25" s="228"/>
      <c r="O25" s="205">
        <f t="shared" si="6"/>
        <v>25.65</v>
      </c>
    </row>
    <row r="26" spans="1:16" x14ac:dyDescent="0.25">
      <c r="A26" s="163">
        <v>3</v>
      </c>
      <c r="B26" s="139" t="s">
        <v>1178</v>
      </c>
      <c r="C26" s="164">
        <v>1.5</v>
      </c>
      <c r="D26" s="164">
        <v>0.45</v>
      </c>
      <c r="E26" s="74" t="s">
        <v>1183</v>
      </c>
      <c r="F26" s="74" t="s">
        <v>1351</v>
      </c>
      <c r="G26" s="74" t="s">
        <v>1349</v>
      </c>
      <c r="H26" s="74" t="s">
        <v>1350</v>
      </c>
      <c r="I26" s="74" t="s">
        <v>1352</v>
      </c>
      <c r="J26" s="74" t="s">
        <v>1352</v>
      </c>
      <c r="K26" s="227">
        <f>SUM(C26*D26)*90</f>
        <v>60.750000000000007</v>
      </c>
      <c r="L26" s="227">
        <f t="shared" si="0"/>
        <v>182.25000000000003</v>
      </c>
      <c r="M26" s="228"/>
      <c r="P26" s="205">
        <f>SUBTOTAL(9,L26)</f>
        <v>182.25000000000003</v>
      </c>
    </row>
    <row r="27" spans="1:16" x14ac:dyDescent="0.25">
      <c r="A27" s="163">
        <v>3</v>
      </c>
      <c r="B27" s="139" t="s">
        <v>1172</v>
      </c>
      <c r="C27" s="164">
        <v>1.5</v>
      </c>
      <c r="D27" s="164">
        <v>1</v>
      </c>
      <c r="E27" s="74" t="s">
        <v>1183</v>
      </c>
      <c r="F27" s="74" t="s">
        <v>508</v>
      </c>
      <c r="G27" s="74" t="s">
        <v>508</v>
      </c>
      <c r="H27" s="74" t="s">
        <v>508</v>
      </c>
      <c r="I27" s="74" t="s">
        <v>1352</v>
      </c>
      <c r="J27" s="139" t="s">
        <v>1173</v>
      </c>
      <c r="K27" s="227">
        <f t="shared" ref="K27:K28" si="7">SUM(C27*D27)*60</f>
        <v>90</v>
      </c>
      <c r="L27" s="227">
        <f t="shared" si="0"/>
        <v>270</v>
      </c>
      <c r="M27" s="228"/>
      <c r="O27" s="205">
        <f t="shared" ref="O27:O28" si="8">SUBTOTAL(9,L27)</f>
        <v>270</v>
      </c>
    </row>
    <row r="28" spans="1:16" x14ac:dyDescent="0.25">
      <c r="A28" s="163">
        <v>1</v>
      </c>
      <c r="B28" s="139" t="s">
        <v>1172</v>
      </c>
      <c r="C28" s="164">
        <v>1.5</v>
      </c>
      <c r="D28" s="164">
        <v>0.47499999999999998</v>
      </c>
      <c r="E28" s="74" t="s">
        <v>1183</v>
      </c>
      <c r="F28" s="74" t="s">
        <v>508</v>
      </c>
      <c r="G28" s="74" t="s">
        <v>508</v>
      </c>
      <c r="H28" s="74" t="s">
        <v>508</v>
      </c>
      <c r="I28" s="74" t="s">
        <v>1352</v>
      </c>
      <c r="J28" s="139" t="s">
        <v>1173</v>
      </c>
      <c r="K28" s="227">
        <f t="shared" si="7"/>
        <v>42.749999999999993</v>
      </c>
      <c r="L28" s="227">
        <f t="shared" si="0"/>
        <v>42.749999999999993</v>
      </c>
      <c r="M28" s="228"/>
      <c r="O28" s="205">
        <f t="shared" si="8"/>
        <v>42.749999999999993</v>
      </c>
    </row>
    <row r="29" spans="1:16" x14ac:dyDescent="0.25">
      <c r="A29" s="163">
        <v>21</v>
      </c>
      <c r="B29" s="139" t="s">
        <v>1179</v>
      </c>
      <c r="C29" s="164">
        <v>0.47499999999999998</v>
      </c>
      <c r="D29" s="164">
        <v>0.45</v>
      </c>
      <c r="E29" s="74" t="s">
        <v>1183</v>
      </c>
      <c r="F29" s="74" t="s">
        <v>1348</v>
      </c>
      <c r="G29" s="74" t="s">
        <v>1349</v>
      </c>
      <c r="H29" s="74" t="s">
        <v>1350</v>
      </c>
      <c r="I29" s="74" t="s">
        <v>1352</v>
      </c>
      <c r="J29" s="74" t="s">
        <v>1352</v>
      </c>
      <c r="K29" s="227">
        <f>SUM(C29*D29)*90</f>
        <v>19.237500000000001</v>
      </c>
      <c r="L29" s="227">
        <f t="shared" si="0"/>
        <v>403.98750000000001</v>
      </c>
      <c r="M29" s="228"/>
      <c r="P29" s="205">
        <f>SUBTOTAL(9,L29)</f>
        <v>403.98750000000001</v>
      </c>
    </row>
    <row r="30" spans="1:16" x14ac:dyDescent="0.25">
      <c r="A30" s="163">
        <v>1</v>
      </c>
      <c r="B30" s="139" t="s">
        <v>1181</v>
      </c>
      <c r="C30" s="164">
        <v>2.2999999999999998</v>
      </c>
      <c r="D30" s="164">
        <v>0.1</v>
      </c>
      <c r="E30" s="74" t="s">
        <v>1183</v>
      </c>
      <c r="F30" s="74" t="s">
        <v>1348</v>
      </c>
      <c r="G30" s="74" t="s">
        <v>1349</v>
      </c>
      <c r="H30" s="74" t="s">
        <v>1350</v>
      </c>
      <c r="I30" s="74" t="s">
        <v>1352</v>
      </c>
      <c r="J30" s="139" t="s">
        <v>1173</v>
      </c>
      <c r="K30" s="227">
        <f t="shared" ref="K30:K31" si="9">SUM(C30*D30)*60</f>
        <v>13.799999999999999</v>
      </c>
      <c r="L30" s="227">
        <f t="shared" si="0"/>
        <v>13.799999999999999</v>
      </c>
      <c r="M30" s="228"/>
      <c r="O30" s="205">
        <f t="shared" ref="O30:O31" si="10">SUBTOTAL(9,L30)</f>
        <v>13.799999999999999</v>
      </c>
    </row>
    <row r="31" spans="1:16" x14ac:dyDescent="0.25">
      <c r="A31" s="163">
        <v>1</v>
      </c>
      <c r="B31" s="139" t="s">
        <v>1181</v>
      </c>
      <c r="C31" s="164">
        <v>1.5</v>
      </c>
      <c r="D31" s="164">
        <v>0.1</v>
      </c>
      <c r="E31" s="74" t="s">
        <v>1183</v>
      </c>
      <c r="F31" s="74" t="s">
        <v>1348</v>
      </c>
      <c r="G31" s="74" t="s">
        <v>1349</v>
      </c>
      <c r="H31" s="74" t="s">
        <v>1350</v>
      </c>
      <c r="I31" s="74" t="s">
        <v>1352</v>
      </c>
      <c r="J31" s="139" t="s">
        <v>1173</v>
      </c>
      <c r="K31" s="227">
        <f t="shared" si="9"/>
        <v>9.0000000000000018</v>
      </c>
      <c r="L31" s="227">
        <f t="shared" si="0"/>
        <v>9.0000000000000018</v>
      </c>
      <c r="M31" s="228"/>
      <c r="N31" s="205">
        <f>SUM(L8:L31)</f>
        <v>2560.2375000000002</v>
      </c>
      <c r="O31" s="205">
        <f t="shared" si="10"/>
        <v>9.0000000000000018</v>
      </c>
    </row>
    <row r="32" spans="1:16" x14ac:dyDescent="0.25">
      <c r="A32" s="75" t="s">
        <v>159</v>
      </c>
      <c r="B32" s="75" t="s">
        <v>1036</v>
      </c>
      <c r="C32" s="164"/>
      <c r="D32" s="164"/>
      <c r="E32" s="74"/>
      <c r="F32" s="74"/>
      <c r="G32" s="74"/>
      <c r="H32" s="74"/>
      <c r="I32" s="74"/>
      <c r="J32" s="74"/>
      <c r="K32" s="227"/>
      <c r="L32" s="227"/>
      <c r="M32" s="228"/>
    </row>
    <row r="33" spans="1:16" x14ac:dyDescent="0.25">
      <c r="A33" s="163">
        <v>4</v>
      </c>
      <c r="B33" s="139" t="s">
        <v>1171</v>
      </c>
      <c r="C33" s="164">
        <v>0.75</v>
      </c>
      <c r="D33" s="164">
        <v>0.45</v>
      </c>
      <c r="E33" s="74" t="s">
        <v>1183</v>
      </c>
      <c r="F33" s="74" t="s">
        <v>1348</v>
      </c>
      <c r="G33" s="74" t="s">
        <v>1349</v>
      </c>
      <c r="H33" s="74" t="s">
        <v>1350</v>
      </c>
      <c r="I33" s="74" t="s">
        <v>1352</v>
      </c>
      <c r="J33" s="139" t="s">
        <v>1173</v>
      </c>
      <c r="K33" s="227">
        <f t="shared" ref="K33:K34" si="11">SUM(C33*D33)*60</f>
        <v>20.25</v>
      </c>
      <c r="L33" s="227">
        <f t="shared" si="0"/>
        <v>81</v>
      </c>
      <c r="M33" s="228"/>
      <c r="O33" s="205">
        <f t="shared" ref="O33:O34" si="12">SUBTOTAL(9,L33)</f>
        <v>81</v>
      </c>
    </row>
    <row r="34" spans="1:16" x14ac:dyDescent="0.25">
      <c r="A34" s="163">
        <v>4</v>
      </c>
      <c r="B34" s="139" t="s">
        <v>1175</v>
      </c>
      <c r="C34" s="164">
        <v>0.95</v>
      </c>
      <c r="D34" s="164">
        <v>0.45</v>
      </c>
      <c r="E34" s="74" t="s">
        <v>1183</v>
      </c>
      <c r="F34" s="74" t="s">
        <v>1351</v>
      </c>
      <c r="G34" s="74" t="s">
        <v>1349</v>
      </c>
      <c r="H34" s="74" t="s">
        <v>1350</v>
      </c>
      <c r="I34" s="74" t="s">
        <v>1352</v>
      </c>
      <c r="J34" s="139" t="s">
        <v>1173</v>
      </c>
      <c r="K34" s="227">
        <f t="shared" si="11"/>
        <v>25.65</v>
      </c>
      <c r="L34" s="227">
        <f t="shared" si="0"/>
        <v>102.6</v>
      </c>
      <c r="M34" s="228"/>
      <c r="O34" s="205">
        <f t="shared" si="12"/>
        <v>102.6</v>
      </c>
    </row>
    <row r="35" spans="1:16" x14ac:dyDescent="0.25">
      <c r="A35" s="163">
        <v>2</v>
      </c>
      <c r="B35" s="139" t="s">
        <v>1178</v>
      </c>
      <c r="C35" s="164">
        <v>0.75</v>
      </c>
      <c r="D35" s="164">
        <v>0.45</v>
      </c>
      <c r="E35" s="74" t="s">
        <v>1183</v>
      </c>
      <c r="F35" s="74" t="s">
        <v>1351</v>
      </c>
      <c r="G35" s="74" t="s">
        <v>1349</v>
      </c>
      <c r="H35" s="74" t="s">
        <v>1350</v>
      </c>
      <c r="I35" s="74" t="s">
        <v>1352</v>
      </c>
      <c r="J35" s="74" t="s">
        <v>1352</v>
      </c>
      <c r="K35" s="227">
        <f>SUM(C35*D35)*90</f>
        <v>30.375000000000004</v>
      </c>
      <c r="L35" s="227">
        <f t="shared" si="0"/>
        <v>60.750000000000007</v>
      </c>
      <c r="M35" s="228"/>
      <c r="P35" s="205">
        <f>SUBTOTAL(9,L35)</f>
        <v>60.750000000000007</v>
      </c>
    </row>
    <row r="36" spans="1:16" x14ac:dyDescent="0.25">
      <c r="A36" s="163">
        <v>2</v>
      </c>
      <c r="B36" s="139" t="s">
        <v>1172</v>
      </c>
      <c r="C36" s="164">
        <v>0.75</v>
      </c>
      <c r="D36" s="164">
        <v>0.95</v>
      </c>
      <c r="E36" s="74" t="s">
        <v>1183</v>
      </c>
      <c r="F36" s="74" t="s">
        <v>508</v>
      </c>
      <c r="G36" s="74" t="s">
        <v>508</v>
      </c>
      <c r="H36" s="74" t="s">
        <v>508</v>
      </c>
      <c r="I36" s="74" t="s">
        <v>1352</v>
      </c>
      <c r="J36" s="139" t="s">
        <v>1173</v>
      </c>
      <c r="K36" s="227">
        <f>SUM(C36*D36)*60</f>
        <v>42.749999999999993</v>
      </c>
      <c r="L36" s="227">
        <f t="shared" si="0"/>
        <v>85.499999999999986</v>
      </c>
      <c r="M36" s="228"/>
      <c r="O36" s="205">
        <f>SUBTOTAL(9,L36)</f>
        <v>85.499999999999986</v>
      </c>
    </row>
    <row r="37" spans="1:16" x14ac:dyDescent="0.25">
      <c r="A37" s="163">
        <v>4</v>
      </c>
      <c r="B37" s="139" t="s">
        <v>1176</v>
      </c>
      <c r="C37" s="164">
        <v>0.75</v>
      </c>
      <c r="D37" s="164">
        <v>0.47499999999999998</v>
      </c>
      <c r="E37" s="74" t="s">
        <v>1183</v>
      </c>
      <c r="F37" s="74" t="s">
        <v>1348</v>
      </c>
      <c r="G37" s="74" t="s">
        <v>1349</v>
      </c>
      <c r="H37" s="74" t="s">
        <v>1350</v>
      </c>
      <c r="I37" s="74" t="s">
        <v>1352</v>
      </c>
      <c r="J37" s="74" t="s">
        <v>1352</v>
      </c>
      <c r="K37" s="227">
        <f>SUM(C37*D37)*90</f>
        <v>32.062499999999993</v>
      </c>
      <c r="L37" s="227">
        <f t="shared" ref="L37:L56" si="13">SUM(A37)*K37</f>
        <v>128.24999999999997</v>
      </c>
      <c r="M37" s="228"/>
      <c r="P37" s="205">
        <f>SUBTOTAL(9,L37)</f>
        <v>128.24999999999997</v>
      </c>
    </row>
    <row r="38" spans="1:16" x14ac:dyDescent="0.25">
      <c r="A38" s="163">
        <v>4</v>
      </c>
      <c r="B38" s="139" t="s">
        <v>1171</v>
      </c>
      <c r="C38" s="164">
        <v>0.75</v>
      </c>
      <c r="D38" s="164">
        <v>0.45</v>
      </c>
      <c r="E38" s="74" t="s">
        <v>1183</v>
      </c>
      <c r="F38" s="74" t="s">
        <v>1348</v>
      </c>
      <c r="G38" s="74" t="s">
        <v>1349</v>
      </c>
      <c r="H38" s="74" t="s">
        <v>1350</v>
      </c>
      <c r="I38" s="74" t="s">
        <v>1352</v>
      </c>
      <c r="J38" s="139" t="s">
        <v>1173</v>
      </c>
      <c r="K38" s="227">
        <f t="shared" ref="K38:K42" si="14">SUM(C38*D38)*60</f>
        <v>20.25</v>
      </c>
      <c r="L38" s="227">
        <f t="shared" si="13"/>
        <v>81</v>
      </c>
      <c r="M38" s="228"/>
      <c r="O38" s="205">
        <f t="shared" ref="O38:O42" si="15">SUBTOTAL(9,L38)</f>
        <v>81</v>
      </c>
    </row>
    <row r="39" spans="1:16" x14ac:dyDescent="0.25">
      <c r="A39" s="163">
        <v>2</v>
      </c>
      <c r="B39" s="139" t="s">
        <v>1175</v>
      </c>
      <c r="C39" s="164">
        <v>1</v>
      </c>
      <c r="D39" s="164">
        <v>0.45</v>
      </c>
      <c r="E39" s="74" t="s">
        <v>1183</v>
      </c>
      <c r="F39" s="74" t="s">
        <v>1351</v>
      </c>
      <c r="G39" s="74" t="s">
        <v>1349</v>
      </c>
      <c r="H39" s="74" t="s">
        <v>1350</v>
      </c>
      <c r="I39" s="74" t="s">
        <v>1352</v>
      </c>
      <c r="J39" s="139" t="s">
        <v>1173</v>
      </c>
      <c r="K39" s="227">
        <f t="shared" si="14"/>
        <v>27</v>
      </c>
      <c r="L39" s="227">
        <f t="shared" si="13"/>
        <v>54</v>
      </c>
      <c r="M39" s="228"/>
      <c r="O39" s="205">
        <f t="shared" si="15"/>
        <v>54</v>
      </c>
    </row>
    <row r="40" spans="1:16" x14ac:dyDescent="0.25">
      <c r="A40" s="163">
        <v>2</v>
      </c>
      <c r="B40" s="139" t="s">
        <v>1175</v>
      </c>
      <c r="C40" s="164">
        <v>0.5</v>
      </c>
      <c r="D40" s="164">
        <v>0.45</v>
      </c>
      <c r="E40" s="74" t="s">
        <v>1183</v>
      </c>
      <c r="F40" s="74" t="s">
        <v>1351</v>
      </c>
      <c r="G40" s="74" t="s">
        <v>1349</v>
      </c>
      <c r="H40" s="74" t="s">
        <v>1350</v>
      </c>
      <c r="I40" s="74" t="s">
        <v>1352</v>
      </c>
      <c r="J40" s="139" t="s">
        <v>1173</v>
      </c>
      <c r="K40" s="227">
        <f t="shared" si="14"/>
        <v>13.5</v>
      </c>
      <c r="L40" s="227">
        <f t="shared" si="13"/>
        <v>27</v>
      </c>
      <c r="M40" s="228"/>
      <c r="O40" s="205">
        <f t="shared" si="15"/>
        <v>27</v>
      </c>
    </row>
    <row r="41" spans="1:16" x14ac:dyDescent="0.25">
      <c r="A41" s="163">
        <v>1</v>
      </c>
      <c r="B41" s="139" t="s">
        <v>1172</v>
      </c>
      <c r="C41" s="164">
        <v>0.75</v>
      </c>
      <c r="D41" s="164">
        <v>1</v>
      </c>
      <c r="E41" s="74" t="s">
        <v>1183</v>
      </c>
      <c r="F41" s="74" t="s">
        <v>508</v>
      </c>
      <c r="G41" s="74" t="s">
        <v>508</v>
      </c>
      <c r="H41" s="74" t="s">
        <v>508</v>
      </c>
      <c r="I41" s="74" t="s">
        <v>1352</v>
      </c>
      <c r="J41" s="139" t="s">
        <v>1173</v>
      </c>
      <c r="K41" s="227">
        <f t="shared" si="14"/>
        <v>45</v>
      </c>
      <c r="L41" s="227">
        <f t="shared" si="13"/>
        <v>45</v>
      </c>
      <c r="M41" s="228"/>
      <c r="O41" s="205">
        <f t="shared" si="15"/>
        <v>45</v>
      </c>
    </row>
    <row r="42" spans="1:16" x14ac:dyDescent="0.25">
      <c r="A42" s="163">
        <v>1</v>
      </c>
      <c r="B42" s="139" t="s">
        <v>1172</v>
      </c>
      <c r="C42" s="164">
        <v>0.75</v>
      </c>
      <c r="D42" s="164">
        <v>0.5</v>
      </c>
      <c r="E42" s="74" t="s">
        <v>1183</v>
      </c>
      <c r="F42" s="74" t="s">
        <v>508</v>
      </c>
      <c r="G42" s="74" t="s">
        <v>508</v>
      </c>
      <c r="H42" s="74" t="s">
        <v>508</v>
      </c>
      <c r="I42" s="74" t="s">
        <v>1352</v>
      </c>
      <c r="J42" s="139" t="s">
        <v>1173</v>
      </c>
      <c r="K42" s="227">
        <f t="shared" si="14"/>
        <v>22.5</v>
      </c>
      <c r="L42" s="227">
        <f t="shared" si="13"/>
        <v>22.5</v>
      </c>
      <c r="M42" s="228"/>
      <c r="O42" s="205">
        <f t="shared" si="15"/>
        <v>22.5</v>
      </c>
    </row>
    <row r="43" spans="1:16" x14ac:dyDescent="0.25">
      <c r="A43" s="163">
        <v>3</v>
      </c>
      <c r="B43" s="139" t="s">
        <v>1176</v>
      </c>
      <c r="C43" s="164">
        <v>0.75</v>
      </c>
      <c r="D43" s="164">
        <v>0.5</v>
      </c>
      <c r="E43" s="74" t="s">
        <v>1183</v>
      </c>
      <c r="F43" s="74" t="s">
        <v>1348</v>
      </c>
      <c r="G43" s="74" t="s">
        <v>1349</v>
      </c>
      <c r="H43" s="74" t="s">
        <v>1350</v>
      </c>
      <c r="I43" s="74" t="s">
        <v>1352</v>
      </c>
      <c r="J43" s="74" t="s">
        <v>1352</v>
      </c>
      <c r="K43" s="227">
        <f t="shared" ref="K43:K45" si="16">SUM(C43*D43)*90</f>
        <v>33.75</v>
      </c>
      <c r="L43" s="227">
        <f t="shared" si="13"/>
        <v>101.25</v>
      </c>
      <c r="M43" s="228"/>
      <c r="P43" s="205">
        <f t="shared" ref="P43:P45" si="17">SUBTOTAL(9,L43)</f>
        <v>101.25</v>
      </c>
    </row>
    <row r="44" spans="1:16" x14ac:dyDescent="0.25">
      <c r="A44" s="163">
        <v>2</v>
      </c>
      <c r="B44" s="139" t="s">
        <v>1179</v>
      </c>
      <c r="C44" s="164">
        <v>0.5</v>
      </c>
      <c r="D44" s="164">
        <v>0.4</v>
      </c>
      <c r="E44" s="74" t="s">
        <v>1183</v>
      </c>
      <c r="F44" s="74" t="s">
        <v>1348</v>
      </c>
      <c r="G44" s="74" t="s">
        <v>1349</v>
      </c>
      <c r="H44" s="74" t="s">
        <v>1350</v>
      </c>
      <c r="I44" s="74" t="s">
        <v>1352</v>
      </c>
      <c r="J44" s="74" t="s">
        <v>1352</v>
      </c>
      <c r="K44" s="227">
        <f t="shared" si="16"/>
        <v>18</v>
      </c>
      <c r="L44" s="227">
        <f t="shared" si="13"/>
        <v>36</v>
      </c>
      <c r="M44" s="228"/>
      <c r="P44" s="205">
        <f t="shared" si="17"/>
        <v>36</v>
      </c>
    </row>
    <row r="45" spans="1:16" x14ac:dyDescent="0.25">
      <c r="A45" s="163">
        <v>1</v>
      </c>
      <c r="B45" s="139" t="s">
        <v>1179</v>
      </c>
      <c r="C45" s="164">
        <v>1</v>
      </c>
      <c r="D45" s="164">
        <v>0.4</v>
      </c>
      <c r="E45" s="74" t="s">
        <v>1183</v>
      </c>
      <c r="F45" s="74" t="s">
        <v>1348</v>
      </c>
      <c r="G45" s="74" t="s">
        <v>1349</v>
      </c>
      <c r="H45" s="74" t="s">
        <v>1350</v>
      </c>
      <c r="I45" s="74" t="s">
        <v>1352</v>
      </c>
      <c r="J45" s="74" t="s">
        <v>1352</v>
      </c>
      <c r="K45" s="227">
        <f t="shared" si="16"/>
        <v>36</v>
      </c>
      <c r="L45" s="227">
        <f t="shared" si="13"/>
        <v>36</v>
      </c>
      <c r="M45" s="228"/>
      <c r="P45" s="205">
        <f t="shared" si="17"/>
        <v>36</v>
      </c>
    </row>
    <row r="46" spans="1:16" x14ac:dyDescent="0.25">
      <c r="A46" s="163">
        <v>1</v>
      </c>
      <c r="B46" s="139" t="s">
        <v>1180</v>
      </c>
      <c r="C46" s="164">
        <v>3</v>
      </c>
      <c r="D46" s="164">
        <v>0.15</v>
      </c>
      <c r="E46" s="74" t="s">
        <v>1183</v>
      </c>
      <c r="F46" s="74" t="s">
        <v>1348</v>
      </c>
      <c r="G46" s="74" t="s">
        <v>1349</v>
      </c>
      <c r="H46" s="74" t="s">
        <v>1350</v>
      </c>
      <c r="I46" s="74" t="s">
        <v>1352</v>
      </c>
      <c r="J46" s="139" t="s">
        <v>1173</v>
      </c>
      <c r="K46" s="227">
        <f t="shared" ref="K46:K50" si="18">SUM(C46*D46)*60</f>
        <v>26.999999999999996</v>
      </c>
      <c r="L46" s="227">
        <f t="shared" si="13"/>
        <v>26.999999999999996</v>
      </c>
      <c r="M46" s="228"/>
      <c r="O46" s="205">
        <f t="shared" ref="O46:O50" si="19">SUBTOTAL(9,L46)</f>
        <v>26.999999999999996</v>
      </c>
    </row>
    <row r="47" spans="1:16" x14ac:dyDescent="0.25">
      <c r="A47" s="163">
        <v>1</v>
      </c>
      <c r="B47" s="139" t="s">
        <v>1180</v>
      </c>
      <c r="C47" s="164">
        <v>2</v>
      </c>
      <c r="D47" s="164">
        <v>0.15</v>
      </c>
      <c r="E47" s="74" t="s">
        <v>1183</v>
      </c>
      <c r="F47" s="74" t="s">
        <v>1348</v>
      </c>
      <c r="G47" s="74" t="s">
        <v>1349</v>
      </c>
      <c r="H47" s="74" t="s">
        <v>1350</v>
      </c>
      <c r="I47" s="74" t="s">
        <v>1352</v>
      </c>
      <c r="J47" s="139" t="s">
        <v>1173</v>
      </c>
      <c r="K47" s="227">
        <f t="shared" si="18"/>
        <v>18</v>
      </c>
      <c r="L47" s="227">
        <f t="shared" si="13"/>
        <v>18</v>
      </c>
      <c r="M47" s="228"/>
      <c r="O47" s="205">
        <f t="shared" si="19"/>
        <v>18</v>
      </c>
    </row>
    <row r="48" spans="1:16" x14ac:dyDescent="0.25">
      <c r="A48" s="163">
        <v>6</v>
      </c>
      <c r="B48" s="139" t="s">
        <v>1171</v>
      </c>
      <c r="C48" s="164">
        <v>1.5</v>
      </c>
      <c r="D48" s="164">
        <v>0.45</v>
      </c>
      <c r="E48" s="74" t="s">
        <v>1183</v>
      </c>
      <c r="F48" s="74" t="s">
        <v>1348</v>
      </c>
      <c r="G48" s="74" t="s">
        <v>1349</v>
      </c>
      <c r="H48" s="74" t="s">
        <v>1350</v>
      </c>
      <c r="I48" s="74" t="s">
        <v>1352</v>
      </c>
      <c r="J48" s="139" t="s">
        <v>1173</v>
      </c>
      <c r="K48" s="227">
        <f t="shared" si="18"/>
        <v>40.5</v>
      </c>
      <c r="L48" s="227">
        <f t="shared" si="13"/>
        <v>243</v>
      </c>
      <c r="M48" s="228"/>
      <c r="O48" s="205">
        <f t="shared" si="19"/>
        <v>243</v>
      </c>
    </row>
    <row r="49" spans="1:16" x14ac:dyDescent="0.25">
      <c r="A49" s="163">
        <v>4</v>
      </c>
      <c r="B49" s="139" t="s">
        <v>1175</v>
      </c>
      <c r="C49" s="164">
        <v>0.95</v>
      </c>
      <c r="D49" s="164">
        <v>0.45</v>
      </c>
      <c r="E49" s="74" t="s">
        <v>1183</v>
      </c>
      <c r="F49" s="74" t="s">
        <v>1351</v>
      </c>
      <c r="G49" s="74" t="s">
        <v>1349</v>
      </c>
      <c r="H49" s="74" t="s">
        <v>1350</v>
      </c>
      <c r="I49" s="74" t="s">
        <v>1352</v>
      </c>
      <c r="J49" s="139" t="s">
        <v>1173</v>
      </c>
      <c r="K49" s="227">
        <f t="shared" si="18"/>
        <v>25.65</v>
      </c>
      <c r="L49" s="227">
        <f t="shared" si="13"/>
        <v>102.6</v>
      </c>
      <c r="M49" s="228"/>
      <c r="O49" s="205">
        <f t="shared" si="19"/>
        <v>102.6</v>
      </c>
    </row>
    <row r="50" spans="1:16" x14ac:dyDescent="0.25">
      <c r="A50" s="163">
        <v>2</v>
      </c>
      <c r="B50" s="139" t="s">
        <v>1175</v>
      </c>
      <c r="C50" s="164">
        <v>0.47499999999999998</v>
      </c>
      <c r="D50" s="164">
        <v>0.45</v>
      </c>
      <c r="E50" s="74" t="s">
        <v>1183</v>
      </c>
      <c r="F50" s="74" t="s">
        <v>1351</v>
      </c>
      <c r="G50" s="74" t="s">
        <v>1349</v>
      </c>
      <c r="H50" s="74" t="s">
        <v>1350</v>
      </c>
      <c r="I50" s="74" t="s">
        <v>1352</v>
      </c>
      <c r="J50" s="139" t="s">
        <v>1173</v>
      </c>
      <c r="K50" s="227">
        <f t="shared" si="18"/>
        <v>12.824999999999999</v>
      </c>
      <c r="L50" s="227">
        <f t="shared" si="13"/>
        <v>25.65</v>
      </c>
      <c r="M50" s="228"/>
      <c r="O50" s="205">
        <f t="shared" si="19"/>
        <v>25.65</v>
      </c>
    </row>
    <row r="51" spans="1:16" x14ac:dyDescent="0.25">
      <c r="A51" s="163">
        <v>2</v>
      </c>
      <c r="B51" s="139" t="s">
        <v>1178</v>
      </c>
      <c r="C51" s="164">
        <v>1.5</v>
      </c>
      <c r="D51" s="164">
        <v>0.45</v>
      </c>
      <c r="E51" s="74" t="s">
        <v>1183</v>
      </c>
      <c r="F51" s="74" t="s">
        <v>1351</v>
      </c>
      <c r="G51" s="74" t="s">
        <v>1349</v>
      </c>
      <c r="H51" s="74" t="s">
        <v>1350</v>
      </c>
      <c r="I51" s="74" t="s">
        <v>1352</v>
      </c>
      <c r="J51" s="74" t="s">
        <v>1352</v>
      </c>
      <c r="K51" s="227">
        <f>SUM(C51*D51)*90</f>
        <v>60.750000000000007</v>
      </c>
      <c r="L51" s="227">
        <f t="shared" si="13"/>
        <v>121.50000000000001</v>
      </c>
      <c r="M51" s="228"/>
      <c r="P51" s="205">
        <f>SUBTOTAL(9,L51)</f>
        <v>121.50000000000001</v>
      </c>
    </row>
    <row r="52" spans="1:16" x14ac:dyDescent="0.25">
      <c r="A52" s="163">
        <v>2</v>
      </c>
      <c r="B52" s="139" t="s">
        <v>1172</v>
      </c>
      <c r="C52" s="164">
        <v>1.5</v>
      </c>
      <c r="D52" s="164">
        <v>1</v>
      </c>
      <c r="E52" s="74" t="s">
        <v>1183</v>
      </c>
      <c r="F52" s="74" t="s">
        <v>508</v>
      </c>
      <c r="G52" s="74" t="s">
        <v>508</v>
      </c>
      <c r="H52" s="74" t="s">
        <v>508</v>
      </c>
      <c r="I52" s="74" t="s">
        <v>1352</v>
      </c>
      <c r="J52" s="139" t="s">
        <v>1173</v>
      </c>
      <c r="K52" s="227">
        <f t="shared" ref="K52:K53" si="20">SUM(C52*D52)*60</f>
        <v>90</v>
      </c>
      <c r="L52" s="227">
        <f t="shared" si="13"/>
        <v>180</v>
      </c>
      <c r="M52" s="228"/>
      <c r="O52" s="205">
        <f t="shared" ref="O52:O53" si="21">SUBTOTAL(9,L52)</f>
        <v>180</v>
      </c>
    </row>
    <row r="53" spans="1:16" x14ac:dyDescent="0.25">
      <c r="A53" s="163">
        <v>1</v>
      </c>
      <c r="B53" s="139" t="s">
        <v>1172</v>
      </c>
      <c r="C53" s="164">
        <v>1.5</v>
      </c>
      <c r="D53" s="164">
        <v>0.47499999999999998</v>
      </c>
      <c r="E53" s="74" t="s">
        <v>1183</v>
      </c>
      <c r="F53" s="74" t="s">
        <v>508</v>
      </c>
      <c r="G53" s="74" t="s">
        <v>508</v>
      </c>
      <c r="H53" s="74" t="s">
        <v>508</v>
      </c>
      <c r="I53" s="74" t="s">
        <v>1352</v>
      </c>
      <c r="J53" s="139" t="s">
        <v>1173</v>
      </c>
      <c r="K53" s="227">
        <f t="shared" si="20"/>
        <v>42.749999999999993</v>
      </c>
      <c r="L53" s="227">
        <f t="shared" si="13"/>
        <v>42.749999999999993</v>
      </c>
      <c r="M53" s="228"/>
      <c r="O53" s="205">
        <f t="shared" si="21"/>
        <v>42.749999999999993</v>
      </c>
    </row>
    <row r="54" spans="1:16" x14ac:dyDescent="0.25">
      <c r="A54" s="163">
        <v>15</v>
      </c>
      <c r="B54" s="139" t="s">
        <v>1179</v>
      </c>
      <c r="C54" s="164">
        <v>0.47499999999999998</v>
      </c>
      <c r="D54" s="164">
        <v>0.45</v>
      </c>
      <c r="E54" s="74" t="s">
        <v>1183</v>
      </c>
      <c r="F54" s="74" t="s">
        <v>1348</v>
      </c>
      <c r="G54" s="74" t="s">
        <v>1349</v>
      </c>
      <c r="H54" s="74" t="s">
        <v>1350</v>
      </c>
      <c r="I54" s="74" t="s">
        <v>1352</v>
      </c>
      <c r="J54" s="74" t="s">
        <v>1352</v>
      </c>
      <c r="K54" s="227">
        <f>SUM(C54*D54)*90</f>
        <v>19.237500000000001</v>
      </c>
      <c r="L54" s="227">
        <f t="shared" si="13"/>
        <v>288.5625</v>
      </c>
      <c r="M54" s="228"/>
      <c r="P54" s="205">
        <f>SUBTOTAL(9,L54)</f>
        <v>288.5625</v>
      </c>
    </row>
    <row r="55" spans="1:16" x14ac:dyDescent="0.25">
      <c r="A55" s="163">
        <v>1</v>
      </c>
      <c r="B55" s="139" t="s">
        <v>1181</v>
      </c>
      <c r="C55" s="164">
        <v>2.2999999999999998</v>
      </c>
      <c r="D55" s="164">
        <v>0.1</v>
      </c>
      <c r="E55" s="74" t="s">
        <v>1183</v>
      </c>
      <c r="F55" s="74" t="s">
        <v>1348</v>
      </c>
      <c r="G55" s="74" t="s">
        <v>1349</v>
      </c>
      <c r="H55" s="74" t="s">
        <v>1350</v>
      </c>
      <c r="I55" s="74" t="s">
        <v>1352</v>
      </c>
      <c r="J55" s="139" t="s">
        <v>1173</v>
      </c>
      <c r="K55" s="227">
        <f t="shared" ref="K55:K56" si="22">SUM(C55*D55)*60</f>
        <v>13.799999999999999</v>
      </c>
      <c r="L55" s="227">
        <f t="shared" si="13"/>
        <v>13.799999999999999</v>
      </c>
      <c r="M55" s="228"/>
      <c r="O55" s="205">
        <f t="shared" ref="O55:O56" si="23">SUBTOTAL(9,L55)</f>
        <v>13.799999999999999</v>
      </c>
    </row>
    <row r="56" spans="1:16" x14ac:dyDescent="0.25">
      <c r="A56" s="163">
        <v>1</v>
      </c>
      <c r="B56" s="139" t="s">
        <v>1181</v>
      </c>
      <c r="C56" s="164">
        <v>1.5</v>
      </c>
      <c r="D56" s="164">
        <v>0.1</v>
      </c>
      <c r="E56" s="74" t="s">
        <v>1183</v>
      </c>
      <c r="F56" s="74" t="s">
        <v>1348</v>
      </c>
      <c r="G56" s="74" t="s">
        <v>1349</v>
      </c>
      <c r="H56" s="74" t="s">
        <v>1350</v>
      </c>
      <c r="I56" s="74" t="s">
        <v>1352</v>
      </c>
      <c r="J56" s="139" t="s">
        <v>1173</v>
      </c>
      <c r="K56" s="227">
        <f t="shared" si="22"/>
        <v>9.0000000000000018</v>
      </c>
      <c r="L56" s="227">
        <f t="shared" si="13"/>
        <v>9.0000000000000018</v>
      </c>
      <c r="M56" s="228"/>
      <c r="N56" s="205">
        <f>SUM(L33:L56)</f>
        <v>1932.7124999999999</v>
      </c>
      <c r="O56" s="205">
        <f t="shared" si="23"/>
        <v>9.0000000000000018</v>
      </c>
    </row>
    <row r="58" spans="1:16" x14ac:dyDescent="0.25">
      <c r="N58" s="205">
        <f>SUM(N31:N56)</f>
        <v>4492.95</v>
      </c>
      <c r="O58" s="205">
        <f>SUM(O7:O57)</f>
        <v>2677.65</v>
      </c>
      <c r="P58" s="205">
        <f>SUM(P7:P57)</f>
        <v>1815.3</v>
      </c>
    </row>
  </sheetData>
  <autoFilter ref="A6:ES55" xr:uid="{81D85955-CADB-4752-BB66-F2134F12BAC9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JMS SHEDULE OF WORKS</vt:lpstr>
      <vt:lpstr>SAMPLES</vt:lpstr>
      <vt:lpstr>BUILDUPS</vt:lpstr>
      <vt:lpstr>DOOR SCHEDULE</vt:lpstr>
      <vt:lpstr>DOOR SCHEDULE REV B NOW OAK</vt:lpstr>
      <vt:lpstr>DOOR SCHEDULE REV B</vt:lpstr>
      <vt:lpstr>DOOR SCHEDULE REV A</vt:lpstr>
      <vt:lpstr>FRAME BUILDUPS</vt:lpstr>
      <vt:lpstr>LAMINATE</vt:lpstr>
      <vt:lpstr>VENEER</vt:lpstr>
      <vt:lpstr>VENEER TO LAMINATE</vt:lpstr>
      <vt:lpstr>EGGER LAMINATE</vt:lpstr>
      <vt:lpstr>ADD ORDERS</vt:lpstr>
      <vt:lpstr>RTFI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Simon Thorpe</cp:lastModifiedBy>
  <cp:lastPrinted>2020-12-09T16:08:32Z</cp:lastPrinted>
  <dcterms:created xsi:type="dcterms:W3CDTF">2002-11-02T06:54:37Z</dcterms:created>
  <dcterms:modified xsi:type="dcterms:W3CDTF">2021-06-14T09:54:10Z</dcterms:modified>
</cp:coreProperties>
</file>