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Simon\Desktop\RCL temp\Knightsbridge\"/>
    </mc:Choice>
  </mc:AlternateContent>
  <xr:revisionPtr revIDLastSave="0" documentId="13_ncr:1_{558F6895-21DF-4184-8912-8553155A9DB9}" xr6:coauthVersionLast="45" xr6:coauthVersionMax="45" xr10:uidLastSave="{00000000-0000-0000-0000-000000000000}"/>
  <bookViews>
    <workbookView xWindow="-109" yWindow="-109" windowWidth="26301" windowHeight="14305" tabRatio="920" xr2:uid="{00000000-000D-0000-FFFF-FFFF00000000}"/>
  </bookViews>
  <sheets>
    <sheet name="SHEDULE OF WORKS" sheetId="6" r:id="rId1"/>
    <sheet name="JMS" sheetId="7" r:id="rId2"/>
  </sheets>
  <externalReferences>
    <externalReference r:id="rId3"/>
  </externalReferences>
  <definedNames>
    <definedName name="_xlnm._FilterDatabase" localSheetId="0" hidden="1">'SHEDULE OF WORKS'!$A$7:$AA$57</definedName>
    <definedName name="_xlnm.Print_Titles" localSheetId="0">'SHEDULE OF WORKS'!$6:$8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6" l="1"/>
  <c r="O47" i="6" l="1"/>
  <c r="O46" i="6"/>
  <c r="O41" i="6"/>
  <c r="O38" i="6"/>
  <c r="O32" i="6"/>
  <c r="O31" i="6"/>
  <c r="O30" i="6"/>
  <c r="O27" i="6"/>
  <c r="O26" i="6"/>
  <c r="O25" i="6"/>
  <c r="AB194" i="7"/>
  <c r="L186" i="7"/>
  <c r="L185" i="7"/>
  <c r="L184" i="7"/>
  <c r="L183" i="7"/>
  <c r="L182" i="7"/>
  <c r="L181" i="7"/>
  <c r="L180" i="7"/>
  <c r="L179" i="7"/>
  <c r="L178" i="7"/>
  <c r="L177" i="7"/>
  <c r="K177" i="7"/>
  <c r="K176" i="7"/>
  <c r="L176" i="7" s="1"/>
  <c r="L175" i="7"/>
  <c r="K175" i="7"/>
  <c r="K174" i="7"/>
  <c r="L174" i="7" s="1"/>
  <c r="L173" i="7"/>
  <c r="K173" i="7"/>
  <c r="K172" i="7"/>
  <c r="L172" i="7" s="1"/>
  <c r="K171" i="7"/>
  <c r="L171" i="7" s="1"/>
  <c r="K170" i="7"/>
  <c r="L170" i="7" s="1"/>
  <c r="K169" i="7"/>
  <c r="L169" i="7" s="1"/>
  <c r="Y169" i="7" s="1"/>
  <c r="K168" i="7"/>
  <c r="L168" i="7" s="1"/>
  <c r="Y168" i="7" s="1"/>
  <c r="L167" i="7"/>
  <c r="Y167" i="7" s="1"/>
  <c r="K167" i="7"/>
  <c r="K166" i="7"/>
  <c r="L166" i="7" s="1"/>
  <c r="Y166" i="7" s="1"/>
  <c r="AA165" i="7"/>
  <c r="Z165" i="7"/>
  <c r="AC165" i="7" s="1"/>
  <c r="Y165" i="7"/>
  <c r="K165" i="7"/>
  <c r="L165" i="7" s="1"/>
  <c r="AC164" i="7"/>
  <c r="AA164" i="7"/>
  <c r="Z164" i="7"/>
  <c r="Y164" i="7"/>
  <c r="K164" i="7"/>
  <c r="L164" i="7" s="1"/>
  <c r="K163" i="7"/>
  <c r="L163" i="7" s="1"/>
  <c r="AC163" i="7" s="1"/>
  <c r="Y162" i="7"/>
  <c r="Y163" i="7" s="1"/>
  <c r="K162" i="7"/>
  <c r="L162" i="7" s="1"/>
  <c r="AC162" i="7" s="1"/>
  <c r="AA161" i="7"/>
  <c r="Z161" i="7"/>
  <c r="AC161" i="7" s="1"/>
  <c r="K161" i="7"/>
  <c r="L161" i="7" s="1"/>
  <c r="K160" i="7"/>
  <c r="L160" i="7" s="1"/>
  <c r="AC160" i="7" s="1"/>
  <c r="K159" i="7"/>
  <c r="L159" i="7" s="1"/>
  <c r="AC159" i="7" s="1"/>
  <c r="K158" i="7"/>
  <c r="L158" i="7" s="1"/>
  <c r="AC158" i="7" s="1"/>
  <c r="K157" i="7"/>
  <c r="L157" i="7" s="1"/>
  <c r="AC157" i="7" s="1"/>
  <c r="K156" i="7"/>
  <c r="L156" i="7" s="1"/>
  <c r="AC156" i="7" s="1"/>
  <c r="K155" i="7"/>
  <c r="L155" i="7" s="1"/>
  <c r="AC155" i="7" s="1"/>
  <c r="K154" i="7"/>
  <c r="L154" i="7" s="1"/>
  <c r="AC154" i="7" s="1"/>
  <c r="AA153" i="7"/>
  <c r="Z153" i="7"/>
  <c r="AC153" i="7" s="1"/>
  <c r="Y153" i="7"/>
  <c r="Y161" i="7" s="1"/>
  <c r="L153" i="7"/>
  <c r="K153" i="7"/>
  <c r="AC152" i="7"/>
  <c r="Y152" i="7"/>
  <c r="Y160" i="7" s="1"/>
  <c r="L152" i="7"/>
  <c r="K152" i="7"/>
  <c r="AC151" i="7"/>
  <c r="Y151" i="7"/>
  <c r="Y159" i="7" s="1"/>
  <c r="L151" i="7"/>
  <c r="K151" i="7"/>
  <c r="AC150" i="7"/>
  <c r="Y150" i="7"/>
  <c r="Y158" i="7" s="1"/>
  <c r="L150" i="7"/>
  <c r="K150" i="7"/>
  <c r="AC149" i="7"/>
  <c r="Y149" i="7"/>
  <c r="Y157" i="7" s="1"/>
  <c r="L149" i="7"/>
  <c r="K149" i="7"/>
  <c r="AC148" i="7"/>
  <c r="Y148" i="7"/>
  <c r="Y156" i="7" s="1"/>
  <c r="L148" i="7"/>
  <c r="K148" i="7"/>
  <c r="AC147" i="7"/>
  <c r="Y147" i="7"/>
  <c r="Y155" i="7" s="1"/>
  <c r="L147" i="7"/>
  <c r="K147" i="7"/>
  <c r="AC146" i="7"/>
  <c r="Y146" i="7"/>
  <c r="Y154" i="7" s="1"/>
  <c r="AD161" i="7" s="1"/>
  <c r="L146" i="7"/>
  <c r="K146" i="7"/>
  <c r="AC145" i="7"/>
  <c r="AA145" i="7"/>
  <c r="Z145" i="7"/>
  <c r="Y145" i="7"/>
  <c r="L145" i="7"/>
  <c r="K145" i="7"/>
  <c r="AA144" i="7"/>
  <c r="Z144" i="7"/>
  <c r="AC144" i="7" s="1"/>
  <c r="Y144" i="7"/>
  <c r="K144" i="7"/>
  <c r="L144" i="7" s="1"/>
  <c r="Y143" i="7"/>
  <c r="K143" i="7"/>
  <c r="L143" i="7" s="1"/>
  <c r="AC143" i="7" s="1"/>
  <c r="Y142" i="7"/>
  <c r="K142" i="7"/>
  <c r="L142" i="7" s="1"/>
  <c r="AC142" i="7" s="1"/>
  <c r="Y141" i="7"/>
  <c r="K141" i="7"/>
  <c r="L141" i="7" s="1"/>
  <c r="AC141" i="7" s="1"/>
  <c r="Y140" i="7"/>
  <c r="K140" i="7"/>
  <c r="L140" i="7" s="1"/>
  <c r="AC140" i="7" s="1"/>
  <c r="Y139" i="7"/>
  <c r="K139" i="7"/>
  <c r="L139" i="7" s="1"/>
  <c r="AC139" i="7" s="1"/>
  <c r="Y138" i="7"/>
  <c r="K138" i="7"/>
  <c r="L138" i="7" s="1"/>
  <c r="AC138" i="7" s="1"/>
  <c r="AC137" i="7"/>
  <c r="AA137" i="7"/>
  <c r="Z137" i="7"/>
  <c r="Y137" i="7"/>
  <c r="L137" i="7"/>
  <c r="K137" i="7"/>
  <c r="Y136" i="7"/>
  <c r="L136" i="7"/>
  <c r="AC136" i="7" s="1"/>
  <c r="K136" i="7"/>
  <c r="Y135" i="7"/>
  <c r="L135" i="7"/>
  <c r="AC135" i="7" s="1"/>
  <c r="K135" i="7"/>
  <c r="AA134" i="7"/>
  <c r="AA194" i="7" s="1"/>
  <c r="Z134" i="7"/>
  <c r="AC134" i="7" s="1"/>
  <c r="Y134" i="7"/>
  <c r="K134" i="7"/>
  <c r="L134" i="7" s="1"/>
  <c r="Y133" i="7"/>
  <c r="K133" i="7"/>
  <c r="L133" i="7" s="1"/>
  <c r="AC133" i="7" s="1"/>
  <c r="AC132" i="7"/>
  <c r="AA132" i="7"/>
  <c r="Z132" i="7"/>
  <c r="Y132" i="7"/>
  <c r="AD145" i="7" s="1"/>
  <c r="L132" i="7"/>
  <c r="K132" i="7"/>
  <c r="K131" i="7"/>
  <c r="L131" i="7" s="1"/>
  <c r="L130" i="7"/>
  <c r="L129" i="7"/>
  <c r="L128" i="7"/>
  <c r="K127" i="7"/>
  <c r="L127" i="7" s="1"/>
  <c r="L126" i="7"/>
  <c r="K126" i="7"/>
  <c r="K125" i="7"/>
  <c r="L125" i="7" s="1"/>
  <c r="L124" i="7"/>
  <c r="K124" i="7"/>
  <c r="K123" i="7"/>
  <c r="L123" i="7" s="1"/>
  <c r="L122" i="7"/>
  <c r="K122" i="7"/>
  <c r="K121" i="7"/>
  <c r="L121" i="7" s="1"/>
  <c r="L120" i="7"/>
  <c r="K120" i="7"/>
  <c r="K119" i="7"/>
  <c r="L119" i="7" s="1"/>
  <c r="L118" i="7"/>
  <c r="K118" i="7"/>
  <c r="K117" i="7"/>
  <c r="L117" i="7" s="1"/>
  <c r="L116" i="7"/>
  <c r="K116" i="7"/>
  <c r="K115" i="7"/>
  <c r="L115" i="7" s="1"/>
  <c r="L114" i="7"/>
  <c r="K114" i="7"/>
  <c r="K113" i="7"/>
  <c r="L113" i="7" s="1"/>
  <c r="L112" i="7"/>
  <c r="K112" i="7"/>
  <c r="K111" i="7"/>
  <c r="L111" i="7" s="1"/>
  <c r="L110" i="7"/>
  <c r="K110" i="7"/>
  <c r="K109" i="7"/>
  <c r="L109" i="7" s="1"/>
  <c r="L108" i="7"/>
  <c r="K108" i="7"/>
  <c r="K107" i="7"/>
  <c r="L107" i="7" s="1"/>
  <c r="L106" i="7"/>
  <c r="K105" i="7"/>
  <c r="L105" i="7" s="1"/>
  <c r="L104" i="7"/>
  <c r="K104" i="7"/>
  <c r="K103" i="7"/>
  <c r="L103" i="7" s="1"/>
  <c r="L102" i="7"/>
  <c r="K102" i="7"/>
  <c r="K101" i="7"/>
  <c r="L101" i="7" s="1"/>
  <c r="L100" i="7"/>
  <c r="K100" i="7"/>
  <c r="K99" i="7"/>
  <c r="L99" i="7" s="1"/>
  <c r="L98" i="7"/>
  <c r="K98" i="7"/>
  <c r="K97" i="7"/>
  <c r="L97" i="7" s="1"/>
  <c r="L96" i="7"/>
  <c r="K96" i="7"/>
  <c r="K95" i="7"/>
  <c r="L95" i="7" s="1"/>
  <c r="L94" i="7"/>
  <c r="K94" i="7"/>
  <c r="K93" i="7"/>
  <c r="L93" i="7" s="1"/>
  <c r="L92" i="7"/>
  <c r="K92" i="7"/>
  <c r="K91" i="7"/>
  <c r="L91" i="7" s="1"/>
  <c r="L90" i="7"/>
  <c r="K90" i="7"/>
  <c r="K89" i="7"/>
  <c r="L89" i="7" s="1"/>
  <c r="L88" i="7"/>
  <c r="L87" i="7"/>
  <c r="L86" i="7"/>
  <c r="L85" i="7"/>
  <c r="L84" i="7"/>
  <c r="L83" i="7"/>
  <c r="L82" i="7"/>
  <c r="L81" i="7"/>
  <c r="L80" i="7"/>
  <c r="K80" i="7"/>
  <c r="L79" i="7"/>
  <c r="L78" i="7"/>
  <c r="L77" i="7"/>
  <c r="K77" i="7"/>
  <c r="K76" i="7"/>
  <c r="L76" i="7" s="1"/>
  <c r="L75" i="7"/>
  <c r="L74" i="7"/>
  <c r="L73" i="7"/>
  <c r="K72" i="7"/>
  <c r="L72" i="7" s="1"/>
  <c r="L71" i="7"/>
  <c r="K71" i="7"/>
  <c r="K70" i="7"/>
  <c r="L70" i="7" s="1"/>
  <c r="L69" i="7"/>
  <c r="K69" i="7"/>
  <c r="K68" i="7"/>
  <c r="L68" i="7" s="1"/>
  <c r="L67" i="7"/>
  <c r="K67" i="7"/>
  <c r="K66" i="7"/>
  <c r="L66" i="7" s="1"/>
  <c r="L65" i="7"/>
  <c r="K65" i="7"/>
  <c r="K64" i="7"/>
  <c r="L64" i="7" s="1"/>
  <c r="L63" i="7"/>
  <c r="K63" i="7"/>
  <c r="K62" i="7"/>
  <c r="L62" i="7" s="1"/>
  <c r="L61" i="7"/>
  <c r="K61" i="7"/>
  <c r="K60" i="7"/>
  <c r="L60" i="7" s="1"/>
  <c r="L59" i="7"/>
  <c r="K59" i="7"/>
  <c r="K58" i="7"/>
  <c r="L58" i="7" s="1"/>
  <c r="L57" i="7"/>
  <c r="K57" i="7"/>
  <c r="K56" i="7"/>
  <c r="L56" i="7" s="1"/>
  <c r="L55" i="7"/>
  <c r="K55" i="7"/>
  <c r="K54" i="7"/>
  <c r="L54" i="7" s="1"/>
  <c r="L53" i="7"/>
  <c r="K53" i="7"/>
  <c r="K52" i="7"/>
  <c r="L52" i="7" s="1"/>
  <c r="L51" i="7"/>
  <c r="K51" i="7"/>
  <c r="K50" i="7"/>
  <c r="L50" i="7" s="1"/>
  <c r="L49" i="7"/>
  <c r="K49" i="7"/>
  <c r="K48" i="7"/>
  <c r="L48" i="7" s="1"/>
  <c r="L47" i="7"/>
  <c r="K47" i="7"/>
  <c r="L46" i="7"/>
  <c r="L45" i="7"/>
  <c r="K45" i="7"/>
  <c r="K44" i="7"/>
  <c r="L44" i="7" s="1"/>
  <c r="L43" i="7"/>
  <c r="K43" i="7"/>
  <c r="K42" i="7"/>
  <c r="L42" i="7" s="1"/>
  <c r="L41" i="7"/>
  <c r="K41" i="7"/>
  <c r="L40" i="7"/>
  <c r="K39" i="7"/>
  <c r="L39" i="7" s="1"/>
  <c r="L38" i="7"/>
  <c r="K38" i="7"/>
  <c r="K37" i="7"/>
  <c r="L37" i="7" s="1"/>
  <c r="L36" i="7"/>
  <c r="K36" i="7"/>
  <c r="K35" i="7"/>
  <c r="L35" i="7" s="1"/>
  <c r="L34" i="7"/>
  <c r="K34" i="7"/>
  <c r="K33" i="7"/>
  <c r="L33" i="7" s="1"/>
  <c r="L32" i="7"/>
  <c r="K32" i="7"/>
  <c r="K31" i="7"/>
  <c r="L31" i="7" s="1"/>
  <c r="L30" i="7"/>
  <c r="L29" i="7"/>
  <c r="Y28" i="7"/>
  <c r="L28" i="7"/>
  <c r="K28" i="7"/>
  <c r="K27" i="7"/>
  <c r="L27" i="7" s="1"/>
  <c r="L26" i="7"/>
  <c r="K26" i="7"/>
  <c r="K25" i="7"/>
  <c r="L25" i="7" s="1"/>
  <c r="L24" i="7"/>
  <c r="K24" i="7"/>
  <c r="K23" i="7"/>
  <c r="L23" i="7" s="1"/>
  <c r="L22" i="7"/>
  <c r="K22" i="7"/>
  <c r="K21" i="7"/>
  <c r="L21" i="7" s="1"/>
  <c r="L20" i="7"/>
  <c r="K20" i="7"/>
  <c r="K19" i="7"/>
  <c r="L19" i="7" s="1"/>
  <c r="L18" i="7"/>
  <c r="K18" i="7"/>
  <c r="K17" i="7"/>
  <c r="L17" i="7" s="1"/>
  <c r="L16" i="7"/>
  <c r="K16" i="7"/>
  <c r="K15" i="7"/>
  <c r="L15" i="7" s="1"/>
  <c r="L14" i="7"/>
  <c r="K14" i="7"/>
  <c r="K13" i="7"/>
  <c r="L13" i="7" s="1"/>
  <c r="L12" i="7"/>
  <c r="K12" i="7"/>
  <c r="K11" i="7"/>
  <c r="L11" i="7" s="1"/>
  <c r="L10" i="7"/>
  <c r="K10" i="7"/>
  <c r="K9" i="7"/>
  <c r="L9" i="7" s="1"/>
  <c r="L8" i="7"/>
  <c r="K8" i="7"/>
  <c r="K7" i="7"/>
  <c r="L7" i="7" s="1"/>
  <c r="L6" i="7"/>
  <c r="K6" i="7"/>
  <c r="K5" i="7"/>
  <c r="L5" i="7" s="1"/>
  <c r="L4" i="7"/>
  <c r="K4" i="7"/>
  <c r="K3" i="7"/>
  <c r="L3" i="7" s="1"/>
  <c r="Y194" i="7" l="1"/>
  <c r="L192" i="7"/>
  <c r="AC194" i="7"/>
  <c r="AD153" i="7"/>
  <c r="Z194" i="7"/>
  <c r="AC172" i="7"/>
  <c r="S59" i="6" l="1"/>
  <c r="Z11" i="6" l="1"/>
  <c r="Z61" i="6" l="1"/>
  <c r="Z13" i="6"/>
  <c r="T56" i="6" l="1"/>
  <c r="S56" i="6"/>
  <c r="L56" i="6"/>
  <c r="N56" i="6"/>
  <c r="P56" i="6"/>
  <c r="T55" i="6"/>
  <c r="U55" i="6" s="1"/>
  <c r="V55" i="6" s="1"/>
  <c r="S55" i="6"/>
  <c r="P55" i="6"/>
  <c r="N55" i="6"/>
  <c r="L55" i="6"/>
  <c r="Z54" i="6"/>
  <c r="T54" i="6"/>
  <c r="S54" i="6"/>
  <c r="P54" i="6"/>
  <c r="N54" i="6"/>
  <c r="L54" i="6"/>
  <c r="T57" i="6"/>
  <c r="S57" i="6"/>
  <c r="S53" i="6"/>
  <c r="S52" i="6"/>
  <c r="S51" i="6"/>
  <c r="S50" i="6"/>
  <c r="S49" i="6"/>
  <c r="S48" i="6"/>
  <c r="S47" i="6"/>
  <c r="S46" i="6"/>
  <c r="S45" i="6"/>
  <c r="S44" i="6"/>
  <c r="S43" i="6"/>
  <c r="S42" i="6"/>
  <c r="S41" i="6"/>
  <c r="S40" i="6"/>
  <c r="S39" i="6"/>
  <c r="S38" i="6"/>
  <c r="S37" i="6"/>
  <c r="S36" i="6"/>
  <c r="S35" i="6"/>
  <c r="S34" i="6"/>
  <c r="S33" i="6"/>
  <c r="S32" i="6"/>
  <c r="S31" i="6"/>
  <c r="S30" i="6"/>
  <c r="S29" i="6"/>
  <c r="S28" i="6"/>
  <c r="S27" i="6"/>
  <c r="S26" i="6"/>
  <c r="S25" i="6"/>
  <c r="S24" i="6"/>
  <c r="S23" i="6"/>
  <c r="S22" i="6"/>
  <c r="S21" i="6"/>
  <c r="S20" i="6"/>
  <c r="S19" i="6"/>
  <c r="S18" i="6"/>
  <c r="S17" i="6"/>
  <c r="S16" i="6"/>
  <c r="S15" i="6"/>
  <c r="P15" i="6"/>
  <c r="N15" i="6"/>
  <c r="K15" i="6"/>
  <c r="L15" i="6" s="1"/>
  <c r="U56" i="6" l="1"/>
  <c r="V56" i="6" s="1"/>
  <c r="Y55" i="6"/>
  <c r="Z55" i="6" s="1"/>
  <c r="U54" i="6"/>
  <c r="V54" i="6" s="1"/>
  <c r="T15" i="6"/>
  <c r="P53" i="6"/>
  <c r="N53" i="6"/>
  <c r="K53" i="6"/>
  <c r="Y56" i="6" l="1"/>
  <c r="Z56" i="6" s="1"/>
  <c r="L53" i="6"/>
  <c r="T53" i="6"/>
  <c r="U15" i="6"/>
  <c r="V15" i="6" s="1"/>
  <c r="U53" i="6" l="1"/>
  <c r="V53" i="6" s="1"/>
  <c r="Y15" i="6" l="1"/>
  <c r="Z15" i="6" s="1"/>
  <c r="Y53" i="6"/>
  <c r="Z53" i="6" s="1"/>
  <c r="P45" i="6" l="1"/>
  <c r="M45" i="6"/>
  <c r="N45" i="6" s="1"/>
  <c r="K45" i="6"/>
  <c r="P44" i="6"/>
  <c r="M44" i="6"/>
  <c r="N44" i="6" s="1"/>
  <c r="K44" i="6"/>
  <c r="P43" i="6"/>
  <c r="M43" i="6"/>
  <c r="N43" i="6" s="1"/>
  <c r="K43" i="6"/>
  <c r="P42" i="6"/>
  <c r="M42" i="6"/>
  <c r="N42" i="6" s="1"/>
  <c r="K42" i="6"/>
  <c r="P41" i="6"/>
  <c r="M41" i="6"/>
  <c r="N41" i="6" s="1"/>
  <c r="K41" i="6"/>
  <c r="P40" i="6"/>
  <c r="M40" i="6"/>
  <c r="N40" i="6" s="1"/>
  <c r="K40" i="6"/>
  <c r="P39" i="6"/>
  <c r="M39" i="6"/>
  <c r="N39" i="6" s="1"/>
  <c r="K39" i="6"/>
  <c r="P38" i="6"/>
  <c r="M38" i="6"/>
  <c r="N38" i="6" s="1"/>
  <c r="K38" i="6"/>
  <c r="K37" i="6"/>
  <c r="K36" i="6"/>
  <c r="K29" i="6"/>
  <c r="K28" i="6"/>
  <c r="K27" i="6"/>
  <c r="L27" i="6" s="1"/>
  <c r="K26" i="6"/>
  <c r="M25" i="6"/>
  <c r="N25" i="6" s="1"/>
  <c r="K25" i="6"/>
  <c r="N52" i="6"/>
  <c r="N51" i="6"/>
  <c r="M49" i="6"/>
  <c r="M48" i="6"/>
  <c r="N48" i="6" s="1"/>
  <c r="N46" i="6"/>
  <c r="M37" i="6"/>
  <c r="M36" i="6"/>
  <c r="N36" i="6" s="1"/>
  <c r="M35" i="6"/>
  <c r="N35" i="6" s="1"/>
  <c r="M34" i="6"/>
  <c r="N34" i="6" s="1"/>
  <c r="M33" i="6"/>
  <c r="N33" i="6" s="1"/>
  <c r="M32" i="6"/>
  <c r="N32" i="6" s="1"/>
  <c r="M31" i="6"/>
  <c r="N31" i="6" s="1"/>
  <c r="M30" i="6"/>
  <c r="M29" i="6"/>
  <c r="M28" i="6"/>
  <c r="M27" i="6"/>
  <c r="N27" i="6" s="1"/>
  <c r="M26" i="6"/>
  <c r="N26" i="6" s="1"/>
  <c r="M24" i="6"/>
  <c r="N24" i="6" s="1"/>
  <c r="M23" i="6"/>
  <c r="N23" i="6" s="1"/>
  <c r="M22" i="6"/>
  <c r="N22" i="6" s="1"/>
  <c r="M21" i="6"/>
  <c r="N21" i="6" s="1"/>
  <c r="M20" i="6"/>
  <c r="N20" i="6" s="1"/>
  <c r="M19" i="6"/>
  <c r="M18" i="6"/>
  <c r="M17" i="6"/>
  <c r="N17" i="6" s="1"/>
  <c r="M16" i="6"/>
  <c r="N16" i="6" s="1"/>
  <c r="K16" i="6"/>
  <c r="U57" i="6"/>
  <c r="K52" i="6"/>
  <c r="T52" i="6" s="1"/>
  <c r="K51" i="6"/>
  <c r="K50" i="6"/>
  <c r="K49" i="6"/>
  <c r="K48" i="6"/>
  <c r="K47" i="6"/>
  <c r="K46" i="6"/>
  <c r="K35" i="6"/>
  <c r="K34" i="6"/>
  <c r="K33" i="6"/>
  <c r="K32" i="6"/>
  <c r="T32" i="6" s="1"/>
  <c r="K31" i="6"/>
  <c r="K30" i="6"/>
  <c r="K24" i="6"/>
  <c r="K23" i="6"/>
  <c r="K22" i="6"/>
  <c r="T22" i="6" s="1"/>
  <c r="K21" i="6"/>
  <c r="K20" i="6"/>
  <c r="T20" i="6" s="1"/>
  <c r="K19" i="6"/>
  <c r="K18" i="6"/>
  <c r="K17" i="6"/>
  <c r="T17" i="6" s="1"/>
  <c r="N57" i="6"/>
  <c r="N49" i="6"/>
  <c r="N47" i="6"/>
  <c r="L37" i="6"/>
  <c r="L17" i="6" l="1"/>
  <c r="T26" i="6"/>
  <c r="U26" i="6" s="1"/>
  <c r="V26" i="6" s="1"/>
  <c r="L18" i="6"/>
  <c r="T18" i="6"/>
  <c r="U18" i="6" s="1"/>
  <c r="L31" i="6"/>
  <c r="T31" i="6"/>
  <c r="U31" i="6" s="1"/>
  <c r="T25" i="6"/>
  <c r="U25" i="6" s="1"/>
  <c r="V25" i="6" s="1"/>
  <c r="L50" i="6"/>
  <c r="T50" i="6"/>
  <c r="U50" i="6" s="1"/>
  <c r="V50" i="6" s="1"/>
  <c r="L29" i="6"/>
  <c r="T29" i="6"/>
  <c r="U29" i="6" s="1"/>
  <c r="T47" i="6"/>
  <c r="T36" i="6"/>
  <c r="U36" i="6" s="1"/>
  <c r="L40" i="6"/>
  <c r="T40" i="6"/>
  <c r="U40" i="6" s="1"/>
  <c r="L44" i="6"/>
  <c r="T44" i="6"/>
  <c r="U44" i="6" s="1"/>
  <c r="T35" i="6"/>
  <c r="L49" i="6"/>
  <c r="T49" i="6"/>
  <c r="U49" i="6" s="1"/>
  <c r="L28" i="6"/>
  <c r="T28" i="6"/>
  <c r="U28" i="6" s="1"/>
  <c r="L38" i="6"/>
  <c r="T38" i="6"/>
  <c r="U38" i="6" s="1"/>
  <c r="L42" i="6"/>
  <c r="T42" i="6"/>
  <c r="U42" i="6" s="1"/>
  <c r="V42" i="6" s="1"/>
  <c r="L19" i="6"/>
  <c r="T19" i="6"/>
  <c r="U19" i="6" s="1"/>
  <c r="V19" i="6" s="1"/>
  <c r="L23" i="6"/>
  <c r="T23" i="6"/>
  <c r="U23" i="6" s="1"/>
  <c r="L46" i="6"/>
  <c r="T46" i="6"/>
  <c r="U46" i="6" s="1"/>
  <c r="V46" i="6" s="1"/>
  <c r="L16" i="6"/>
  <c r="T16" i="6"/>
  <c r="U16" i="6" s="1"/>
  <c r="L41" i="6"/>
  <c r="T41" i="6"/>
  <c r="U41" i="6" s="1"/>
  <c r="V41" i="6" s="1"/>
  <c r="L45" i="6"/>
  <c r="T45" i="6"/>
  <c r="L24" i="6"/>
  <c r="T24" i="6"/>
  <c r="U24" i="6" s="1"/>
  <c r="T33" i="6"/>
  <c r="U33" i="6" s="1"/>
  <c r="T51" i="6"/>
  <c r="U51" i="6" s="1"/>
  <c r="V51" i="6" s="1"/>
  <c r="T21" i="6"/>
  <c r="U21" i="6" s="1"/>
  <c r="V21" i="6" s="1"/>
  <c r="L30" i="6"/>
  <c r="T30" i="6"/>
  <c r="U30" i="6" s="1"/>
  <c r="L34" i="6"/>
  <c r="T34" i="6"/>
  <c r="U34" i="6" s="1"/>
  <c r="V34" i="6" s="1"/>
  <c r="T48" i="6"/>
  <c r="U48" i="6" s="1"/>
  <c r="T27" i="6"/>
  <c r="U27" i="6" s="1"/>
  <c r="T37" i="6"/>
  <c r="U37" i="6" s="1"/>
  <c r="V37" i="6" s="1"/>
  <c r="L39" i="6"/>
  <c r="T39" i="6"/>
  <c r="U39" i="6" s="1"/>
  <c r="L43" i="6"/>
  <c r="T43" i="6"/>
  <c r="L33" i="6"/>
  <c r="L35" i="6"/>
  <c r="L47" i="6"/>
  <c r="L51" i="6"/>
  <c r="N29" i="6"/>
  <c r="N37" i="6"/>
  <c r="L57" i="6"/>
  <c r="N19" i="6"/>
  <c r="L21" i="6"/>
  <c r="L25" i="6"/>
  <c r="N28" i="6"/>
  <c r="N18" i="6"/>
  <c r="N30" i="6"/>
  <c r="N50" i="6"/>
  <c r="U20" i="6"/>
  <c r="U22" i="6"/>
  <c r="V22" i="6" s="1"/>
  <c r="U32" i="6"/>
  <c r="U52" i="6"/>
  <c r="L20" i="6"/>
  <c r="L22" i="6"/>
  <c r="L26" i="6"/>
  <c r="L32" i="6"/>
  <c r="L36" i="6"/>
  <c r="L48" i="6"/>
  <c r="L52" i="6"/>
  <c r="U17" i="6"/>
  <c r="V17" i="6" s="1"/>
  <c r="V57" i="6"/>
  <c r="P57" i="6"/>
  <c r="V29" i="6" l="1"/>
  <c r="V23" i="6"/>
  <c r="V44" i="6"/>
  <c r="V16" i="6"/>
  <c r="U45" i="6"/>
  <c r="V45" i="6" s="1"/>
  <c r="V33" i="6"/>
  <c r="U35" i="6"/>
  <c r="V35" i="6" s="1"/>
  <c r="U47" i="6"/>
  <c r="V47" i="6" s="1"/>
  <c r="V28" i="6"/>
  <c r="V39" i="6"/>
  <c r="V18" i="6"/>
  <c r="V52" i="6"/>
  <c r="V49" i="6"/>
  <c r="V40" i="6"/>
  <c r="V32" i="6"/>
  <c r="V24" i="6"/>
  <c r="V31" i="6"/>
  <c r="V30" i="6"/>
  <c r="V27" i="6"/>
  <c r="V38" i="6"/>
  <c r="U43" i="6"/>
  <c r="V43" i="6" s="1"/>
  <c r="V48" i="6"/>
  <c r="V20" i="6"/>
  <c r="V36" i="6"/>
  <c r="Y19" i="6"/>
  <c r="Z19" i="6" s="1"/>
  <c r="Y37" i="6"/>
  <c r="Z37" i="6" s="1"/>
  <c r="Y29" i="6"/>
  <c r="Z29" i="6" s="1"/>
  <c r="Y21" i="6"/>
  <c r="Z21" i="6" s="1"/>
  <c r="Y17" i="6"/>
  <c r="Z17" i="6" s="1"/>
  <c r="Y41" i="6"/>
  <c r="Z41" i="6" s="1"/>
  <c r="Y25" i="6"/>
  <c r="Z25" i="6" s="1"/>
  <c r="P47" i="6"/>
  <c r="P50" i="6"/>
  <c r="P48" i="6"/>
  <c r="P52" i="6"/>
  <c r="P51" i="6"/>
  <c r="P49" i="6"/>
  <c r="Y44" i="6" l="1"/>
  <c r="Z44" i="6" s="1"/>
  <c r="Y23" i="6"/>
  <c r="Z23" i="6" s="1"/>
  <c r="Y33" i="6"/>
  <c r="Z33" i="6" s="1"/>
  <c r="Y16" i="6"/>
  <c r="Z16" i="6" s="1"/>
  <c r="Y57" i="6"/>
  <c r="Z57" i="6" s="1"/>
  <c r="Y49" i="6"/>
  <c r="Z49" i="6" s="1"/>
  <c r="Y47" i="6"/>
  <c r="Z47" i="6" s="1"/>
  <c r="Y45" i="6"/>
  <c r="Z45" i="6" s="1"/>
  <c r="Y24" i="6"/>
  <c r="Z24" i="6" s="1"/>
  <c r="Y22" i="6"/>
  <c r="Z22" i="6" s="1"/>
  <c r="Y32" i="6"/>
  <c r="Z32" i="6" s="1"/>
  <c r="Y51" i="6"/>
  <c r="Z51" i="6" s="1"/>
  <c r="Y28" i="6"/>
  <c r="Z28" i="6" s="1"/>
  <c r="Y27" i="6"/>
  <c r="Z27" i="6" s="1"/>
  <c r="Y18" i="6"/>
  <c r="Z18" i="6" s="1"/>
  <c r="Y26" i="6"/>
  <c r="Z26" i="6" s="1"/>
  <c r="Y40" i="6"/>
  <c r="Z40" i="6" s="1"/>
  <c r="Y52" i="6"/>
  <c r="Z52" i="6" s="1"/>
  <c r="Y34" i="6"/>
  <c r="Z34" i="6" s="1"/>
  <c r="Y42" i="6"/>
  <c r="Z42" i="6" s="1"/>
  <c r="Y46" i="6"/>
  <c r="Z46" i="6" s="1"/>
  <c r="Y50" i="6"/>
  <c r="Z50" i="6" s="1"/>
  <c r="Y43" i="6"/>
  <c r="Z43" i="6" s="1"/>
  <c r="Z9" i="6"/>
  <c r="P34" i="6"/>
  <c r="P35" i="6"/>
  <c r="P36" i="6"/>
  <c r="P37" i="6"/>
  <c r="Y35" i="6" l="1"/>
  <c r="Z35" i="6" s="1"/>
  <c r="Y38" i="6"/>
  <c r="Z38" i="6" s="1"/>
  <c r="Y48" i="6"/>
  <c r="Z48" i="6" s="1"/>
  <c r="Y31" i="6"/>
  <c r="Z31" i="6" s="1"/>
  <c r="Y39" i="6"/>
  <c r="Z39" i="6" s="1"/>
  <c r="Y20" i="6"/>
  <c r="Z20" i="6" s="1"/>
  <c r="Y36" i="6"/>
  <c r="Z36" i="6" s="1"/>
  <c r="Y30" i="6"/>
  <c r="Z30" i="6" s="1"/>
  <c r="P33" i="6"/>
  <c r="P46" i="6"/>
  <c r="P32" i="6"/>
  <c r="Z59" i="6" l="1"/>
  <c r="Z63" i="6" s="1"/>
  <c r="P24" i="6"/>
  <c r="P26" i="6"/>
  <c r="P31" i="6"/>
  <c r="P30" i="6"/>
  <c r="P29" i="6" l="1"/>
  <c r="P27" i="6"/>
  <c r="P28" i="6"/>
  <c r="P25" i="6"/>
  <c r="P23" i="6"/>
  <c r="P22" i="6" l="1"/>
  <c r="P21" i="6"/>
  <c r="P20" i="6" l="1"/>
  <c r="P19" i="6"/>
  <c r="P18" i="6" l="1"/>
  <c r="P17" i="6" l="1"/>
  <c r="P16" i="6" l="1"/>
  <c r="P59" i="6" s="1"/>
</calcChain>
</file>

<file path=xl/sharedStrings.xml><?xml version="1.0" encoding="utf-8"?>
<sst xmlns="http://schemas.openxmlformats.org/spreadsheetml/2006/main" count="1425" uniqueCount="748">
  <si>
    <t>Nr</t>
  </si>
  <si>
    <t>Drawing</t>
  </si>
  <si>
    <t>Notes</t>
  </si>
  <si>
    <t>Item</t>
  </si>
  <si>
    <t>Rate</t>
  </si>
  <si>
    <t>1</t>
  </si>
  <si>
    <t>2</t>
  </si>
  <si>
    <t>12</t>
  </si>
  <si>
    <t>7</t>
  </si>
  <si>
    <t>Details</t>
  </si>
  <si>
    <t>Spec</t>
  </si>
  <si>
    <t>TOTAL</t>
  </si>
  <si>
    <t>DR-I-X-2000A &amp; 201A</t>
  </si>
  <si>
    <t>MS-02</t>
  </si>
  <si>
    <t>DR-I-X-1060A</t>
  </si>
  <si>
    <t>Size</t>
  </si>
  <si>
    <t>GA</t>
  </si>
  <si>
    <t>DR-I-X-400A</t>
  </si>
  <si>
    <t>Grd floor reception desk</t>
  </si>
  <si>
    <t>SF-02</t>
  </si>
  <si>
    <t>DR-I-X-300A</t>
  </si>
  <si>
    <t>Grd floor reception wall panels elevation 1</t>
  </si>
  <si>
    <t>DR-I-X-3100A,3001A &amp; 3002A</t>
  </si>
  <si>
    <t>SF-03</t>
  </si>
  <si>
    <t>4800mm X 3592mm</t>
  </si>
  <si>
    <t>Fine details</t>
  </si>
  <si>
    <t>DR-I-X-3100A (1 &amp; 5)</t>
  </si>
  <si>
    <t>DR-I-X-3100A (2) &amp;3002</t>
  </si>
  <si>
    <t>Grd floor reception wall panels elevation 2</t>
  </si>
  <si>
    <t>4800mm X 2560mm</t>
  </si>
  <si>
    <t>5300mm X 1100mm</t>
  </si>
  <si>
    <t>DR-I-X-3100A (2) &amp;3001 (11)</t>
  </si>
  <si>
    <t>4100mm X 2560mm &amp; 1900mm X 3675mm</t>
  </si>
  <si>
    <t>Grd floor reception wall panels elevation 3</t>
  </si>
  <si>
    <t>DR-I-X-1061A</t>
  </si>
  <si>
    <t>Grd floor reception wall panels elevation 4</t>
  </si>
  <si>
    <t>450mm X 2560mm &amp; 600mm X 2560mm</t>
  </si>
  <si>
    <t>DR-I-X-1062A</t>
  </si>
  <si>
    <t>Grd floor reception ceiling panels (seating area)</t>
  </si>
  <si>
    <t>DR-I-X-500A</t>
  </si>
  <si>
    <t>DR-I-X-3100A (2)</t>
  </si>
  <si>
    <t>MDF Boards All finished Aged brushed brass by Metal FX</t>
  </si>
  <si>
    <t>4100mm X 3000mm</t>
  </si>
  <si>
    <t>Grd floor reception ceiling panels (bench area)</t>
  </si>
  <si>
    <t>5300mm X 4100mm</t>
  </si>
  <si>
    <t>Grd floor reception ceiling panels (revolving door area)</t>
  </si>
  <si>
    <t>5300mm X 1900mm</t>
  </si>
  <si>
    <t>Grd floor reception ceiling panels (reception desk)</t>
  </si>
  <si>
    <t>SF-05</t>
  </si>
  <si>
    <t>3500mm X 3500mm</t>
  </si>
  <si>
    <t>MDF Boards All finished Brushed gun metal by Metal FX</t>
  </si>
  <si>
    <t>Grd floor reception ceiling panels (Chandelier area)</t>
  </si>
  <si>
    <t>4800mm X 5300mm</t>
  </si>
  <si>
    <t>1st floor lift lobby wall panels elevation 1</t>
  </si>
  <si>
    <t>DR-I-X-301A</t>
  </si>
  <si>
    <t>PA-04</t>
  </si>
  <si>
    <t>950mm X 2450mm &amp; 950mm X 2450mm</t>
  </si>
  <si>
    <t>1st floor lift lobby wall panels elevation 2</t>
  </si>
  <si>
    <t>2 Nr 1000mm X 2600mm, 2 Nr 900mm X 450mm, 1 Nr 1350mm X 2600mm &amp; 1 Nr 700mm X 2600mm</t>
  </si>
  <si>
    <t xml:space="preserve">4 Nr 1200mm X 2600mm </t>
  </si>
  <si>
    <t>DR-I-X-3001 (7)</t>
  </si>
  <si>
    <t>DR-I-X-1065A</t>
  </si>
  <si>
    <t>DR-I-X-1066A</t>
  </si>
  <si>
    <t>2 Nr 1200mm X 2600mm, 1 Nr 980mm X 500mm &amp; 1 Nr 980mm X 2100mm</t>
  </si>
  <si>
    <t>DR-I-X-1063A</t>
  </si>
  <si>
    <t>1st floor lift lobby wall panels elevation 4</t>
  </si>
  <si>
    <t>1 Nr 700mm X 2600mm</t>
  </si>
  <si>
    <t>DR-I-X-1064</t>
  </si>
  <si>
    <t>2 Nr 250mm X 2600mm, 3 Nr 1050mm X 550mm, 6 Nr 525mm X 1950mm, 1 Nr 500mm X 2600mm, 2 Nr 350mm X 2600mm, 2 Nr 900mm X 2100mm, 2 Nr 900mm X 550mm &amp; 1 Nr 200mm X 2600mm</t>
  </si>
  <si>
    <t>1st floor lift lobby ceilings (coridor area)</t>
  </si>
  <si>
    <t>2 Nr 2000mm X 1300mm</t>
  </si>
  <si>
    <t>DR-I-X-501A</t>
  </si>
  <si>
    <t>1st floor lift lobby ceilings (Lift area)</t>
  </si>
  <si>
    <t>6000mm X 2500mm</t>
  </si>
  <si>
    <t>2nd floor lift lobby ceilings (Lift area)</t>
  </si>
  <si>
    <t>2nd floor lift lobby wall panels elevation 1</t>
  </si>
  <si>
    <t>2nd floor lift lobby wall panels elevation 2</t>
  </si>
  <si>
    <t>2nd floor lift lobby wall panels elevation 4</t>
  </si>
  <si>
    <t>2nd floor lift lobby ceilings (coridor area)</t>
  </si>
  <si>
    <t>DR-I-X-302A</t>
  </si>
  <si>
    <t>DR-I-X-502A</t>
  </si>
  <si>
    <t>MS-01</t>
  </si>
  <si>
    <t>1 Nr 1900mm, 2 Nr 2000mm &amp; 1 Nr 3200mm</t>
  </si>
  <si>
    <t>DR-I-X-201A</t>
  </si>
  <si>
    <t>DR-I-X-202A</t>
  </si>
  <si>
    <t>1st floor finish to RGA historic doors</t>
  </si>
  <si>
    <t>PA-06</t>
  </si>
  <si>
    <t>2nd floor finish to RGA historic doors</t>
  </si>
  <si>
    <t>1st floor lift lobby floor trim</t>
  </si>
  <si>
    <t>2nd floor lift lobby floor trim</t>
  </si>
  <si>
    <t>Supplied as B620 Antique brass from CAT in 5 Nr 2.715M lengths</t>
  </si>
  <si>
    <t>Grd floor reception coffer ceiling trims</t>
  </si>
  <si>
    <t>1st floor reception coffer ceiling trims</t>
  </si>
  <si>
    <t>2nd floor reception coffer ceiling trims</t>
  </si>
  <si>
    <t>Grd floor reception lobby trims elevation 2</t>
  </si>
  <si>
    <t>6 Nr 2700mm, 4 Nr 1400mm, 4 Nr 300mm &amp; 2 Nr 2800mm</t>
  </si>
  <si>
    <t>DR-I-X-5000A (3)</t>
  </si>
  <si>
    <t>Supplied as 10 Nr 3M lengths</t>
  </si>
  <si>
    <t>DR-I-X-3101A (6)</t>
  </si>
  <si>
    <t>3000mm X 3700mm</t>
  </si>
  <si>
    <t>Priced for collection of doors &amp; overpanels and taken to Metal FX for finishing PA-06 to one side and Smooth colour to other to balance.</t>
  </si>
  <si>
    <t>Supplid as 75mm X 2mm MS-02 Metal trim</t>
  </si>
  <si>
    <t>MISC</t>
  </si>
  <si>
    <t>SUPPLY</t>
  </si>
  <si>
    <t>J M S</t>
  </si>
  <si>
    <t>LAB</t>
  </si>
  <si>
    <t>OH &amp; P</t>
  </si>
  <si>
    <t>NETT</t>
  </si>
  <si>
    <t>MCD</t>
  </si>
  <si>
    <t>&amp; FIX</t>
  </si>
  <si>
    <t>55 - 93 Knightsbridge</t>
  </si>
  <si>
    <t>Value</t>
  </si>
  <si>
    <t>REF</t>
  </si>
  <si>
    <t>3</t>
  </si>
  <si>
    <t>4</t>
  </si>
  <si>
    <t>5</t>
  </si>
  <si>
    <t>6</t>
  </si>
  <si>
    <t>8</t>
  </si>
  <si>
    <t>9</t>
  </si>
  <si>
    <t>10</t>
  </si>
  <si>
    <t>11</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</si>
  <si>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</si>
  <si>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</si>
  <si>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</si>
  <si>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</si>
  <si>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</si>
  <si>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</si>
  <si>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</si>
  <si>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</si>
  <si>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</si>
  <si>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</si>
  <si>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</si>
  <si>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</si>
  <si>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</si>
  <si>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</si>
  <si>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</si>
  <si>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</si>
  <si>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</si>
  <si>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</si>
  <si>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</si>
  <si>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</si>
  <si>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</si>
  <si>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</si>
  <si>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</si>
  <si>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</si>
  <si>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</si>
  <si>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</si>
  <si>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Preliminaries</t>
  </si>
  <si>
    <t>39</t>
  </si>
  <si>
    <t>WE DO NOT HAVE FULL DETAILS THEREFORE SHOULD BE REGARDED AS BUDGETARY UNTIL THESE ARE RECEIVED OR THEY ARE DEVELOPED AT WORKSHOPS</t>
  </si>
  <si>
    <t>RCL</t>
  </si>
  <si>
    <t>40</t>
  </si>
  <si>
    <t>Softwood &amp; MDF sub frame clad with flexable ply to outside and fiberglassed for liquid metal finish by Metal FX. Internal side to be veneered MDF with clear PU finish. All electrical goods &amp; work to be by others.</t>
  </si>
  <si>
    <t>MDF backing board with MDF rails, stiles &amp; panels with hardwood timber moulds all applied to back boards. All finished Brushed white bronze  by Metal FX.</t>
  </si>
  <si>
    <t>MDF boards with hardwood cornice &amp; corner/end piece. All finished Aged brushed brass by Metal FX.</t>
  </si>
  <si>
    <t>MDF boards, skirting &amp; hardwood cornice all finished Aged brushed brass by Metal FX. Metal trims &amp; plaster finish by others.</t>
  </si>
  <si>
    <t>ALTERNATIVE MANUFACTURERS / SUPPLIERS</t>
  </si>
  <si>
    <t>CARP</t>
  </si>
  <si>
    <t>DECORATOR</t>
  </si>
  <si>
    <t xml:space="preserve">MDF boards, metal trims &amp; wallpaper </t>
  </si>
  <si>
    <t>Average of 4 carps x 4 weeks per level</t>
  </si>
  <si>
    <t>The doorsets as drawn by M &amp; W will not achieve fire certification and/or have buildability issues</t>
  </si>
  <si>
    <t>41</t>
  </si>
  <si>
    <t>42</t>
  </si>
  <si>
    <t>T1-01</t>
  </si>
  <si>
    <t>T1-02</t>
  </si>
  <si>
    <t>43</t>
  </si>
  <si>
    <t>DR-I-X-201A &amp; 202A</t>
  </si>
  <si>
    <r>
      <rPr>
        <b/>
        <sz val="10"/>
        <rFont val="Arial"/>
        <family val="2"/>
      </rPr>
      <t>Ted Todd Cymphoma Border.</t>
    </r>
    <r>
      <rPr>
        <sz val="10"/>
        <rFont val="Arial"/>
        <family val="2"/>
      </rPr>
      <t xml:space="preserve"> 220 x 20mm Oak Plank Brushed Burnished hardwax oiled glued to perimeters of Chevron using Manufacturers approved adhesive; laid on and including 18mm |T &amp; G plywood; secret nailed to New Era S2 Strata Cradle system (total height 142mm) , laid on 1000 gauge polythene</t>
    </r>
  </si>
  <si>
    <r>
      <rPr>
        <b/>
        <sz val="10"/>
        <rFont val="Arial"/>
        <family val="2"/>
      </rPr>
      <t>Ted Todd Cymphoma Chevron Flooring</t>
    </r>
    <r>
      <rPr>
        <sz val="10"/>
        <rFont val="Arial"/>
        <family val="2"/>
      </rPr>
      <t>.</t>
    </r>
    <r>
      <rPr>
        <b/>
        <sz val="10"/>
        <rFont val="Arial"/>
        <family val="2"/>
      </rPr>
      <t xml:space="preserve"> </t>
    </r>
    <r>
      <rPr>
        <sz val="10"/>
        <rFont val="Arial"/>
        <family val="2"/>
      </rPr>
      <t xml:space="preserve"> 450 x 80 x 19mm Smooth Satin Lacquered glued to base using Manufacturers approved adhesive; laid on and including 18mm |T &amp; G plywood; secret nailed to New Era S2 Strata Cradle system (total height 142mm) , laid on 1000 gauge polythene.</t>
    </r>
  </si>
  <si>
    <t>Brass Angle trim</t>
  </si>
  <si>
    <t>Samples</t>
  </si>
  <si>
    <t>Provisional Sum pending final confirmation of requirements</t>
  </si>
  <si>
    <r>
      <rPr>
        <b/>
        <sz val="10"/>
        <rFont val="Arial"/>
        <family val="2"/>
      </rPr>
      <t xml:space="preserve">PROVISIONAL SUM </t>
    </r>
    <r>
      <rPr>
        <sz val="10"/>
        <rFont val="Arial"/>
        <family val="2"/>
      </rPr>
      <t xml:space="preserve">as an </t>
    </r>
    <r>
      <rPr>
        <b/>
        <sz val="10"/>
        <rFont val="Arial"/>
        <family val="2"/>
      </rPr>
      <t>EXTRA OVER</t>
    </r>
    <r>
      <rPr>
        <sz val="10"/>
        <rFont val="Arial"/>
        <family val="2"/>
      </rPr>
      <t xml:space="preserve"> to upgrade Dixon Jones specified doorsets to March &amp; White details and specifications and to incorporate access control</t>
    </r>
  </si>
  <si>
    <t>ON SITE REPAIR COSTS</t>
  </si>
  <si>
    <t>Fixed Price Adjustment</t>
  </si>
  <si>
    <r>
      <t>OMIT RCL's assessment of</t>
    </r>
    <r>
      <rPr>
        <u/>
        <sz val="10"/>
        <rFont val="Arial"/>
        <family val="2"/>
      </rPr>
      <t xml:space="preserve"> Dixon Jones scope as attached</t>
    </r>
  </si>
  <si>
    <t>Total ADDITIONS</t>
  </si>
  <si>
    <t>Extra Over value of SI Nr 2</t>
  </si>
  <si>
    <t>JMS REF</t>
  </si>
  <si>
    <t>BofQ ref</t>
  </si>
  <si>
    <t>Cost each</t>
  </si>
  <si>
    <t>Total cost</t>
  </si>
  <si>
    <t>JMS Drawing No</t>
  </si>
  <si>
    <t>Further notes</t>
  </si>
  <si>
    <t>METAL FINISH</t>
  </si>
  <si>
    <t>STONE</t>
  </si>
  <si>
    <t>VENEER</t>
  </si>
  <si>
    <t>LAMINATE</t>
  </si>
  <si>
    <t>GLASS</t>
  </si>
  <si>
    <t>METAL</t>
  </si>
  <si>
    <t>FABRIC</t>
  </si>
  <si>
    <t>IRONMONGERY</t>
  </si>
  <si>
    <t>VAR RATES £45.00 Labour &amp; 15% add on</t>
  </si>
  <si>
    <t>REVISED COST 27/11/2019</t>
  </si>
  <si>
    <t>REVISED VAR COST 27/11/2019</t>
  </si>
  <si>
    <t>REVISED 27/11/2019 NOTES</t>
  </si>
  <si>
    <t>6728/1</t>
  </si>
  <si>
    <t>Frames</t>
  </si>
  <si>
    <t>As Schedule</t>
  </si>
  <si>
    <t>See added notes on schedule</t>
  </si>
  <si>
    <t>6728/2</t>
  </si>
  <si>
    <t>Cedar slatted sofit</t>
  </si>
  <si>
    <t>A353</t>
  </si>
  <si>
    <t>SWD battens &amp; Cedar slats supplied loose for fixing by others</t>
  </si>
  <si>
    <t>Any finish &amp; Insect mesh by others</t>
  </si>
  <si>
    <t>6728/3</t>
  </si>
  <si>
    <t>Ceder infill</t>
  </si>
  <si>
    <t xml:space="preserve">1 Nt 2M length 90mm X 22mm </t>
  </si>
  <si>
    <t>Fimish by others</t>
  </si>
  <si>
    <t>6728/4</t>
  </si>
  <si>
    <t>C</t>
  </si>
  <si>
    <t>Spur shelving</t>
  </si>
  <si>
    <t>N10/160</t>
  </si>
  <si>
    <t>4 Nr 1795mm uprights with 4 Nr shelves 1900mm X 500mm on laminated MDF with 2mm ABS edging</t>
  </si>
  <si>
    <t>Priced as Formica F2255 laminate on 22mm standard MDF</t>
  </si>
  <si>
    <t>6728/5</t>
  </si>
  <si>
    <t>D</t>
  </si>
  <si>
    <t>3 Nr 1795mm uprights with 4 Nr shelves 1600mm X 500mm on laminated MDF with 2mm ABS edging</t>
  </si>
  <si>
    <t>6728/6</t>
  </si>
  <si>
    <t>E</t>
  </si>
  <si>
    <t>3 Nr 1795mm uprights with 4 Nr shelves 1400mm X 500mm on laminated MDF with 2mm ABS edging</t>
  </si>
  <si>
    <t>6728/7</t>
  </si>
  <si>
    <t>F</t>
  </si>
  <si>
    <t>4 Nr 1795mm uprights with 4 Nr shelves 2200mm X 500mm on laminated MDF with 2mm ABS edging</t>
  </si>
  <si>
    <t>6728/8</t>
  </si>
  <si>
    <t>G</t>
  </si>
  <si>
    <t>Drivers area base units</t>
  </si>
  <si>
    <t>N11/312 &amp; 342</t>
  </si>
  <si>
    <t>74 080A</t>
  </si>
  <si>
    <t>74 082B</t>
  </si>
  <si>
    <t>4 Nr base units, 1 Nr support panel, worktop, Sink, Tap &amp; waste</t>
  </si>
  <si>
    <t>Priced as Formica F2255 laminate on 18mm MR MDF</t>
  </si>
  <si>
    <t>6728/9</t>
  </si>
  <si>
    <t>H</t>
  </si>
  <si>
    <t>Drivers area wall units</t>
  </si>
  <si>
    <t>N11/322</t>
  </si>
  <si>
    <t>4 Nr wall units</t>
  </si>
  <si>
    <t>6728/10</t>
  </si>
  <si>
    <t>A</t>
  </si>
  <si>
    <t>Tea point base units</t>
  </si>
  <si>
    <t>74 090B</t>
  </si>
  <si>
    <t>5 Nr base units &amp; worktop</t>
  </si>
  <si>
    <t>6728/11</t>
  </si>
  <si>
    <t>B</t>
  </si>
  <si>
    <t>Tea point wall units</t>
  </si>
  <si>
    <t>5 Nr wall units</t>
  </si>
  <si>
    <t>6728/12</t>
  </si>
  <si>
    <t>Post room shelving</t>
  </si>
  <si>
    <t>74 100A</t>
  </si>
  <si>
    <t>74 101A &amp; 102A</t>
  </si>
  <si>
    <t>2 Nr tall end panels &amp; 3 rows shelving with backs</t>
  </si>
  <si>
    <t>Priced as Euro Oak veneered MDF as no spec given</t>
  </si>
  <si>
    <t>6728/13</t>
  </si>
  <si>
    <t>Post room base units</t>
  </si>
  <si>
    <t>2 Nr open shelf base units, 1 Nr base unit &amp; 3 Nr tops</t>
  </si>
  <si>
    <t>6728/14</t>
  </si>
  <si>
    <t>Security room wall units</t>
  </si>
  <si>
    <t>9 Nr WALL UNITS</t>
  </si>
  <si>
    <t>6728/15</t>
  </si>
  <si>
    <t>Security room desk &amp; screen</t>
  </si>
  <si>
    <t xml:space="preserve">74 101A </t>
  </si>
  <si>
    <t>1 Nr top, 1 Nr bag shelf, 1 Nr support leg &amp; 1 Nr sliging screen.</t>
  </si>
  <si>
    <t>Priced as Euro Oak veneered MDF as no spec given. SCREEN NOT FIRE RATED</t>
  </si>
  <si>
    <t>6728/16</t>
  </si>
  <si>
    <t>Security room desk with chrome legs</t>
  </si>
  <si>
    <t>2 Nr tops, 1 Nr end panel &amp; 2 legs</t>
  </si>
  <si>
    <t>6728/17</t>
  </si>
  <si>
    <t>Staff kitchen wall units</t>
  </si>
  <si>
    <t>12 Nr wall units</t>
  </si>
  <si>
    <t>6728/18</t>
  </si>
  <si>
    <t>Staff kitchen base units</t>
  </si>
  <si>
    <t>5 Nr base units, worktop, Sink, Tap &amp; waste</t>
  </si>
  <si>
    <t>6728/19</t>
  </si>
  <si>
    <t>Staff kitchen locker/fan coil unit</t>
  </si>
  <si>
    <t>8 Nr lockers, 1 Nr tall unit &amp; 1 Nr over unit</t>
  </si>
  <si>
    <t>6728/20</t>
  </si>
  <si>
    <t>Mirror</t>
  </si>
  <si>
    <t>N10/271F</t>
  </si>
  <si>
    <t>6mm safety mirror</t>
  </si>
  <si>
    <t>Mirror only waiting for detals of frame/backing</t>
  </si>
  <si>
    <t>6728/21</t>
  </si>
  <si>
    <t>6728/22</t>
  </si>
  <si>
    <t>6728/23</t>
  </si>
  <si>
    <t>N10/271</t>
  </si>
  <si>
    <t>Mirror only</t>
  </si>
  <si>
    <t>6728/24</t>
  </si>
  <si>
    <t>J</t>
  </si>
  <si>
    <t>N10/271D</t>
  </si>
  <si>
    <t>6728/25</t>
  </si>
  <si>
    <t>Bench to security office</t>
  </si>
  <si>
    <t>N10/170</t>
  </si>
  <si>
    <t>N/A</t>
  </si>
  <si>
    <t>BUDGET cost based on Banquette type seat Veneered panels &amp; Leather seat &amp; back 2M long</t>
  </si>
  <si>
    <t>6728/26</t>
  </si>
  <si>
    <t>SWD &amp; MDF sub frame clad with flexable ply to outside and fiberglassed for liquid metal finish by Metal FX. Internal side to be veneered MDF with clear PU finish. All electrical goods &amp; work to be by others.</t>
  </si>
  <si>
    <t>SF-01 &amp; 06 03/09/2019</t>
  </si>
  <si>
    <t>TI-03 03/09/2019</t>
  </si>
  <si>
    <t>MS.02 03/09/2019</t>
  </si>
  <si>
    <t>6728/27</t>
  </si>
  <si>
    <t>Porters desk</t>
  </si>
  <si>
    <t>N10/110A</t>
  </si>
  <si>
    <t>22 311F</t>
  </si>
  <si>
    <t>BUDGET cost based on front of desk to be Leather panels with bronze surround, desk top &amp; under desk/units in veneered MDF. Priced with no drawings will need repricing when drawings avalible.</t>
  </si>
  <si>
    <t>6728/28</t>
  </si>
  <si>
    <t>Fire extiguishing cabinate</t>
  </si>
  <si>
    <t>N10/150F</t>
  </si>
  <si>
    <t>Budget price as Info required both spec &amp; drawing 72/003</t>
  </si>
  <si>
    <t>6728/29</t>
  </si>
  <si>
    <t>Storage &amp; display unit</t>
  </si>
  <si>
    <t>N10/135A</t>
  </si>
  <si>
    <t>22 312F</t>
  </si>
  <si>
    <t>6728/30</t>
  </si>
  <si>
    <t>6728/31</t>
  </si>
  <si>
    <t xml:space="preserve">Storage </t>
  </si>
  <si>
    <t>N10/135B</t>
  </si>
  <si>
    <t>6728/32</t>
  </si>
  <si>
    <t>Fridge</t>
  </si>
  <si>
    <t>N12/120A</t>
  </si>
  <si>
    <t>Priced as Siemens K121RVF30G including intergrated door</t>
  </si>
  <si>
    <t>6728/33</t>
  </si>
  <si>
    <t>6728/34</t>
  </si>
  <si>
    <t>Skirting</t>
  </si>
  <si>
    <t>P20/112</t>
  </si>
  <si>
    <t>145mm X 20mm primed</t>
  </si>
  <si>
    <t>Not fire rated</t>
  </si>
  <si>
    <t>6728/35</t>
  </si>
  <si>
    <t>280mm X 20mm primed</t>
  </si>
  <si>
    <t>6728/36</t>
  </si>
  <si>
    <t>250mm X 20mm primed</t>
  </si>
  <si>
    <t>6728/37</t>
  </si>
  <si>
    <t>Wall panels</t>
  </si>
  <si>
    <t>K13/110A</t>
  </si>
  <si>
    <t>Price includes aluminium Z bars for fixing by others</t>
  </si>
  <si>
    <t>18mm thick Euro oak class O</t>
  </si>
  <si>
    <t>6728/38</t>
  </si>
  <si>
    <t>Door</t>
  </si>
  <si>
    <t>L20/450B</t>
  </si>
  <si>
    <t>Drawing/more info required</t>
  </si>
  <si>
    <t>6728/39</t>
  </si>
  <si>
    <t>6728/40</t>
  </si>
  <si>
    <t>Additional fridge priced as Siemens K121RVF30G including intergrated door</t>
  </si>
  <si>
    <t>6728/41</t>
  </si>
  <si>
    <t>Fridge Freezer</t>
  </si>
  <si>
    <t>N12/100</t>
  </si>
  <si>
    <t>Priced as Electrolux RH14DFD2 HD</t>
  </si>
  <si>
    <t>6728/42</t>
  </si>
  <si>
    <t>Supplied as 2 part skirting top section ex 100mm X 32mm &amp; bottom section ex 200mm X 38mm in Southern Yellow pine all primed white.</t>
  </si>
  <si>
    <t>6728/43</t>
  </si>
  <si>
    <t>Stair strings</t>
  </si>
  <si>
    <t>Supplied as 2 part skirting top section ex 100mm X 32mm &amp; bottom section ex 350mm X 38mm in Southern Yellow Pine all primed white.</t>
  </si>
  <si>
    <t>6728/44</t>
  </si>
  <si>
    <t>Fire assessment</t>
  </si>
  <si>
    <t>Budget cost for joinery type doors &amp; frames</t>
  </si>
  <si>
    <t>6728/45</t>
  </si>
  <si>
    <t>L1 Lift lobby panels</t>
  </si>
  <si>
    <t>KIN-22-322B</t>
  </si>
  <si>
    <t>KNI-22-551A</t>
  </si>
  <si>
    <t>Panels &amp; doors made from HWD frames clad to reverse with 12mm MDF &amp; clad to front with 25mm grooved MDF all finished with PU lacquer RAL 9010. NOT fire rated but surface spred of flame. Elevations 1, 3 &amp; 5 only</t>
  </si>
  <si>
    <t>6728/46</t>
  </si>
  <si>
    <t>L2 Lift lobby panels</t>
  </si>
  <si>
    <t>KIN-22-323B</t>
  </si>
  <si>
    <t>6728/47</t>
  </si>
  <si>
    <t>Skirting 2nd floor</t>
  </si>
  <si>
    <t>A336</t>
  </si>
  <si>
    <t>Supplied as 2 part 215mm X 42mm overall D/Fir supplied in randum lengths primed</t>
  </si>
  <si>
    <t>Quantity reduced</t>
  </si>
  <si>
    <t>6728/48</t>
  </si>
  <si>
    <t>Dado rail 2nd floor</t>
  </si>
  <si>
    <t>Supplied as 78mm X 36mm D/Fir supplied in randum lenghts primed</t>
  </si>
  <si>
    <t>6728/49</t>
  </si>
  <si>
    <t>Moulding 2nd floor</t>
  </si>
  <si>
    <t>Supplied as 40mm X 20mm D/Fir supplied in randum lenghts primed</t>
  </si>
  <si>
    <t>6728/50</t>
  </si>
  <si>
    <t>Shower corian shelf</t>
  </si>
  <si>
    <t>KNI-74-501A</t>
  </si>
  <si>
    <t>Corian silver birch 2597mm X 300mm X 38mm</t>
  </si>
  <si>
    <t>6728/51</t>
  </si>
  <si>
    <t>Bronze skirting</t>
  </si>
  <si>
    <t xml:space="preserve">KNI-22-310G </t>
  </si>
  <si>
    <t>Supplied as 250mm X 18mm MR MDF face &amp; top edge clad with Bronze &amp; waxed finished Brass supplied in 3m lengths</t>
  </si>
  <si>
    <t>6728/52</t>
  </si>
  <si>
    <t>Window boards 2nd floor</t>
  </si>
  <si>
    <t>335/1</t>
  </si>
  <si>
    <t>Douglas Fir 220mm X 25mm X 1400mm primed white</t>
  </si>
  <si>
    <t>6728/53</t>
  </si>
  <si>
    <t>Window boards 2nd floor Curved</t>
  </si>
  <si>
    <t>333/2</t>
  </si>
  <si>
    <t>Curved Douglas Fir 220mm X 25mm X 1000mm (3 Nr) primed white</t>
  </si>
  <si>
    <t>6728/54</t>
  </si>
  <si>
    <t>Window boards &amp; Head lining1st floor</t>
  </si>
  <si>
    <t>6728/55</t>
  </si>
  <si>
    <t>under window paneling 1st floor</t>
  </si>
  <si>
    <t>Douglas Fir framed &amp; paneld panel 1400mm x 600mm primed white</t>
  </si>
  <si>
    <t>6728/56</t>
  </si>
  <si>
    <t>Full column casing 1st floor</t>
  </si>
  <si>
    <t>334/1</t>
  </si>
  <si>
    <t>Douglas Fir framed &amp; paneld panel 446mm x 3250mm with full height returns &amp; Window lining primed white</t>
  </si>
  <si>
    <t>6728/57</t>
  </si>
  <si>
    <t>Half column casing 1st floor</t>
  </si>
  <si>
    <t>334/2</t>
  </si>
  <si>
    <t>Douglas Fir 62mm x 38 X 3250mm with architrave moulds 25mm X 12mm &amp; Window lining primed white</t>
  </si>
  <si>
    <t>6728/58</t>
  </si>
  <si>
    <t>Picture frame mould 1st floor</t>
  </si>
  <si>
    <t>Douglas Fir 25mm X 12mm &amp; 12mm X 8mm moulds primed white</t>
  </si>
  <si>
    <t>6728/59</t>
  </si>
  <si>
    <t>Dado rail 1st floor</t>
  </si>
  <si>
    <t>Douglas Fir 80mm X 35mm mould primed white</t>
  </si>
  <si>
    <t>6728/60</t>
  </si>
  <si>
    <t>Skirting 1st floor</t>
  </si>
  <si>
    <t>333/1</t>
  </si>
  <si>
    <t>Douglas Fir 250mm X 25mm &amp; 175mm X 25mm primed white</t>
  </si>
  <si>
    <t>6728/61</t>
  </si>
  <si>
    <t>West entrance desk</t>
  </si>
  <si>
    <t>N10/126</t>
  </si>
  <si>
    <t>Veneered MDF internal side with outside clad in HWD with liquid metal finish by Metal Monkey &amp; stone top. All electrical goods and electrical work by others.</t>
  </si>
  <si>
    <t>6728/62</t>
  </si>
  <si>
    <t>East entrance desk</t>
  </si>
  <si>
    <t>6728/63</t>
  </si>
  <si>
    <t>West entrance reception cupboards</t>
  </si>
  <si>
    <t>N10/122</t>
  </si>
  <si>
    <t>Veneered MDF unit with solid frame &amp; Doors pre fitted with soss type hinges. Doors have applied solid timber to face and metal trims.SWD plinth frame &amp; packers all supplied. Face of doors primed only. 12 Lm fabric supplied for fixing by others</t>
  </si>
  <si>
    <t>6728/64</t>
  </si>
  <si>
    <t>East entrance reception cupboards</t>
  </si>
  <si>
    <t>Veneered MDF unit with solid frame &amp; Doors pre fitted with soss type hinges. Doors have applied solid timber to face and metal trims.SWD plinth frame &amp; packers all supplied. Face of doors primed only. 13 Lm fabric supplied for fitting by others.</t>
  </si>
  <si>
    <t>6728/65</t>
  </si>
  <si>
    <t>West entrance hallway cupboards</t>
  </si>
  <si>
    <t>6728/66</t>
  </si>
  <si>
    <t>East entrance window cupboards</t>
  </si>
  <si>
    <t>N10/127</t>
  </si>
  <si>
    <t>Veneered MDF unit with Stone top</t>
  </si>
  <si>
    <t>6728/67</t>
  </si>
  <si>
    <t>West entrance storage room</t>
  </si>
  <si>
    <t>N10/121</t>
  </si>
  <si>
    <t>Veneered MDF units (4 tall, 2 base &amp; 2 wall open shelf) Plinths &amp; packers all supplied. All electrical goods &amp; work to be by others.</t>
  </si>
  <si>
    <t>6728/68</t>
  </si>
  <si>
    <t>West entrance book shelf</t>
  </si>
  <si>
    <t>N10/124B</t>
  </si>
  <si>
    <t>Veneered MDF Units 2 Nr (each supplied as 2 sections) All electrical goods &amp; work to be by others.</t>
  </si>
  <si>
    <t>6728/69</t>
  </si>
  <si>
    <t>West entrance metal shelving</t>
  </si>
  <si>
    <t>N10/123</t>
  </si>
  <si>
    <t>Priced as SWD plinth frame with Ply &amp; Metal shelves &amp; metal supports. Mirrors supplied &amp; fitted. Brass with a light brush &amp; lacquer finish</t>
  </si>
  <si>
    <t>6728/70</t>
  </si>
  <si>
    <t>East entrance metal book shelf</t>
  </si>
  <si>
    <t>N10/124A</t>
  </si>
  <si>
    <t>Priced as SWD plinth frame with Ply &amp; Metal shelves &amp; metal supports. No drawing priced using 535 GA.Brass with a light brush &amp; lacquer finish</t>
  </si>
  <si>
    <t>6728/71</t>
  </si>
  <si>
    <t>West entrance wall panels</t>
  </si>
  <si>
    <t>N10/120</t>
  </si>
  <si>
    <t>524/2</t>
  </si>
  <si>
    <t>25mm MDF with Euro oak edging all with full paint finish. Metal trims fitted. 15 Lm Fabric walpaper supplied for fitting by others</t>
  </si>
  <si>
    <t>6728/72</t>
  </si>
  <si>
    <t>525/5</t>
  </si>
  <si>
    <t>25mm MDF with Euro oak edging all with full paint finish. Metal trims fitted. 16 Lm Fabric walpaper supplied for fitting by others</t>
  </si>
  <si>
    <t>6728/73</t>
  </si>
  <si>
    <t>525/6</t>
  </si>
  <si>
    <t>25mm MDF with Euro oak edging all with full paint finish. Metal trims fitted. 11 Lm Fabric walpaper supplied for fitting by others</t>
  </si>
  <si>
    <t>6728/74</t>
  </si>
  <si>
    <t>N10/272</t>
  </si>
  <si>
    <t>526/7</t>
  </si>
  <si>
    <t>25mm MDF with paint finish with metal frame/inlay &amp; mirrors. Mirrors fitted on site by our glazer</t>
  </si>
  <si>
    <t>6728/75</t>
  </si>
  <si>
    <t>West entrance wall lining panels</t>
  </si>
  <si>
    <t>N10/128</t>
  </si>
  <si>
    <t>Euro oak paneled wall lining with applied mouldings</t>
  </si>
  <si>
    <t>6728/76</t>
  </si>
  <si>
    <t>East entrance wall panels</t>
  </si>
  <si>
    <t>534/6</t>
  </si>
  <si>
    <t>25mm MDF with Euro oak edging all with full paint finish. Metal trims fitted. 26 Lm Fabric walpaper supplied for fitting by others</t>
  </si>
  <si>
    <t>6728/77</t>
  </si>
  <si>
    <t>535/7</t>
  </si>
  <si>
    <t>25mm MDF with Euro oak edging all with full paint finish. Metal trims fitted. 8 Lm Fabric walpaper supplied for fitting by others</t>
  </si>
  <si>
    <t>6728/78</t>
  </si>
  <si>
    <t>Skirting West &amp; East entrance</t>
  </si>
  <si>
    <t>P20/205</t>
  </si>
  <si>
    <t>GRADE 4</t>
  </si>
  <si>
    <t>SWD primed 2 Part supplied on random lengths</t>
  </si>
  <si>
    <t>6728/79</t>
  </si>
  <si>
    <t>East 1st floor lift loby panels</t>
  </si>
  <si>
    <t>1, 2, 3 &amp; 4</t>
  </si>
  <si>
    <t>25mm MDF with Euro oak edging all with full paint finish. Metal trims fitted</t>
  </si>
  <si>
    <t>E/O for 25 Lm wallpaper at 92.93 Lm = 2323.25</t>
  </si>
  <si>
    <t>6728/80</t>
  </si>
  <si>
    <t>West 1st floor lift loby panels</t>
  </si>
  <si>
    <t>E/O for 22.5 Lm wallpaper at 92.93 Lm = 2090.93</t>
  </si>
  <si>
    <t>6728/81</t>
  </si>
  <si>
    <t>East 2nd floor lift loby panels</t>
  </si>
  <si>
    <t>6728/82</t>
  </si>
  <si>
    <t>West 2nd floor lift loby panels</t>
  </si>
  <si>
    <t>6728/83</t>
  </si>
  <si>
    <t>East 3rd floor lift loby panels</t>
  </si>
  <si>
    <t>25mm MDF with Euro oak edging all with full paint finish, metal trims fitted. 2 Nr mirrors supplied &amp; fitted. Riser by others</t>
  </si>
  <si>
    <t>E/O for 34.5 Lm wallpaper at 92.93 Lm = 3206.09</t>
  </si>
  <si>
    <t>6728/84</t>
  </si>
  <si>
    <t>West 3rd floor lift loby panels</t>
  </si>
  <si>
    <t>E/O for 39.1 Lm wallpaper at 92.93 Lm = 3633.57</t>
  </si>
  <si>
    <t>6728/85</t>
  </si>
  <si>
    <t>East 4th floor lift loby panels</t>
  </si>
  <si>
    <t>6728/86</t>
  </si>
  <si>
    <t>West 4th floor lift loby panels</t>
  </si>
  <si>
    <t>E/O for 32.2 Lm wallpaper at 92.93 Lm = 2992.35</t>
  </si>
  <si>
    <t>6728/87</t>
  </si>
  <si>
    <t>GRD floor lift lining &amp; architrave</t>
  </si>
  <si>
    <t>L20/410A</t>
  </si>
  <si>
    <t>Split Veneered MDF lining with solid Architrave &amp; plinth blocks</t>
  </si>
  <si>
    <t>6728/88</t>
  </si>
  <si>
    <t>1st, 2nd &amp; 3rd floor lift lining &amp; architrave</t>
  </si>
  <si>
    <t>Veneered MDF lining with solid Architrave &amp; plinth blocks</t>
  </si>
  <si>
    <t>6728/89</t>
  </si>
  <si>
    <t>4th floor lift lining &amp; architrave</t>
  </si>
  <si>
    <t>6728/90</t>
  </si>
  <si>
    <t>Skirting West &amp; East Lift lobby</t>
  </si>
  <si>
    <t>EURO Oak 2 Part supplied on random lengths</t>
  </si>
  <si>
    <t>6728/91</t>
  </si>
  <si>
    <t>Lift car internal panels</t>
  </si>
  <si>
    <t>N10/119</t>
  </si>
  <si>
    <t>Wall panels only 15mm Class B MDF with Euro oak edging all with full paint finish, metal trimsfitted. 2 Nr mirrors supplied &amp; fitted. Handrails by others. 7.5 Lm per lift fabric wall paper supplied for fitting by others</t>
  </si>
  <si>
    <t>6728/92</t>
  </si>
  <si>
    <t>DT01 Frames (L1 &amp; L3)</t>
  </si>
  <si>
    <t>Stained Euro Oak rebated frame &amp; SWD lining with Euro Oak veneered stop &amp; Euro Oak Architraves &amp; Plinth blocks both sides. Doors &amp; Ironmongery to be by others</t>
  </si>
  <si>
    <t>6728/93</t>
  </si>
  <si>
    <t>DT01 Frames (L2)</t>
  </si>
  <si>
    <t>6728/94</t>
  </si>
  <si>
    <t>DT01 Frames (L4)</t>
  </si>
  <si>
    <t>6728/95</t>
  </si>
  <si>
    <t>DT18 Frames (L00)</t>
  </si>
  <si>
    <t>L20/411</t>
  </si>
  <si>
    <t>006799-RCL-XX-XX-DR-X-001</t>
  </si>
  <si>
    <t>Stained Euro Oak lining &amp; SWD lining with Euro Oak veneered stop &amp; Euro Oak Architraves &amp; Plinth blocks both sides. Doors &amp; Ironmongery to br by others</t>
  </si>
  <si>
    <t>6728/96</t>
  </si>
  <si>
    <t>DT 19 Frames (L00)</t>
  </si>
  <si>
    <t>L20/412</t>
  </si>
  <si>
    <t>6728/97</t>
  </si>
  <si>
    <t>DT 19 Frames (L1)</t>
  </si>
  <si>
    <t>6728/98</t>
  </si>
  <si>
    <t>DT 19 Frames (L2,3 &amp; 4)</t>
  </si>
  <si>
    <t>6728/99</t>
  </si>
  <si>
    <t>6728/100</t>
  </si>
  <si>
    <t>Joinery unit accessories ironmongery samples</t>
  </si>
  <si>
    <t>Concealed hinge, Hangingrail &amp; fixings,Tonk strip &amp; studs all loose components.</t>
  </si>
  <si>
    <t>6728/101</t>
  </si>
  <si>
    <t>Mirror &amp; brass inlay sample</t>
  </si>
  <si>
    <t>1000mm X 1000mm corner sample of Metal frame &amp; inlays with mirror segments fitted</t>
  </si>
  <si>
    <t>6728/102</t>
  </si>
  <si>
    <t>Veneer samples</t>
  </si>
  <si>
    <t>FOC samples from Shadbolts</t>
  </si>
  <si>
    <t>6728/103</t>
  </si>
  <si>
    <t>Architrave, plinth block &amp; Skirting samples</t>
  </si>
  <si>
    <t xml:space="preserve">Cost for cutters to be produced only timber &amp; finishing FOC </t>
  </si>
  <si>
    <t>6728/104</t>
  </si>
  <si>
    <t>Reception desk with liquid metal finish sample</t>
  </si>
  <si>
    <t>Moulded front section only with liquid metal finish</t>
  </si>
  <si>
    <t>6728/105</t>
  </si>
  <si>
    <t>6 mm silver backed mirror 850mm x 1900mm to basement - 2 showers &amp; AWC</t>
  </si>
  <si>
    <t>N13/438A</t>
  </si>
  <si>
    <t>74/080A</t>
  </si>
  <si>
    <t>74/082 B elevation 3</t>
  </si>
  <si>
    <t>Mirror only fixed to wall with domehead screws</t>
  </si>
  <si>
    <t>6728/106</t>
  </si>
  <si>
    <t>6 mm silver backed mirror 1400mm x 600mm to basement - 2 shower room</t>
  </si>
  <si>
    <t>Mirrors only fixed to wall with domehead screws</t>
  </si>
  <si>
    <t>6728/107</t>
  </si>
  <si>
    <t>6 mm silver backed mirror 1400 x 600mm to basement - 2 accessible shower room</t>
  </si>
  <si>
    <t>6728/108</t>
  </si>
  <si>
    <t>6 mm silver backed mirror 1400 x 600mm to basement - 2 accessible WC</t>
  </si>
  <si>
    <t>74/081 B section 6</t>
  </si>
  <si>
    <t>6728/109</t>
  </si>
  <si>
    <t>6 mm silver backed mirror 1400mm x 600mm to basement - 2 drivers area accessible shower room</t>
  </si>
  <si>
    <t>74/082 B section 1</t>
  </si>
  <si>
    <t>6728/110</t>
  </si>
  <si>
    <t>6 mm silver backed mirror 1400mm x 600mm to basement - 1 AWC &amp; tea point accessible WC</t>
  </si>
  <si>
    <t>74/090B section 2</t>
  </si>
  <si>
    <t>6728/111</t>
  </si>
  <si>
    <t>6 mm silver backed mirror 1400mm x 600mm to ground floor accessible WC</t>
  </si>
  <si>
    <t>74/100A</t>
  </si>
  <si>
    <t>6728/112</t>
  </si>
  <si>
    <t>6 mm silver backed mirror 900mm x 430mm to ground floor WC</t>
  </si>
  <si>
    <t>74/102A section 6</t>
  </si>
  <si>
    <t>6728/113</t>
  </si>
  <si>
    <t>6 mm silver backed mirror 1400mm X 600mm to first floor accessible WC</t>
  </si>
  <si>
    <t>74/110A</t>
  </si>
  <si>
    <t>6728/114</t>
  </si>
  <si>
    <t>6 mm silver backed mirror 1400mm X 600mm to second floor accessible WC</t>
  </si>
  <si>
    <t>74/120A</t>
  </si>
  <si>
    <t>6728/115</t>
  </si>
  <si>
    <t xml:space="preserve">Back painted glass wall panels installed within WC's &amp; AWC's on Level +1 </t>
  </si>
  <si>
    <t>M40/106B</t>
  </si>
  <si>
    <t>6mm back painted glass all as attached schedule, All backing boards/stud by others.</t>
  </si>
  <si>
    <t>6728/116</t>
  </si>
  <si>
    <t>Back painted glass wall panels installed within WC's &amp; AWC's on Level +2</t>
  </si>
  <si>
    <t>6728/117</t>
  </si>
  <si>
    <t>Type 21 Shopfront</t>
  </si>
  <si>
    <t>SK125</t>
  </si>
  <si>
    <t>W57-01, W59-01, W61-01, W63-01,  W67-01, W69-01, W79-01</t>
  </si>
  <si>
    <t>Assisted door operating system &amp; pivots to be supply &amp; fit by others. Signage zone area all by others. PC sum for grills £450.00</t>
  </si>
  <si>
    <t>Now types 1A in 8.8mm &amp; 17.5mm Pilkington optiview</t>
  </si>
  <si>
    <t>6728/118</t>
  </si>
  <si>
    <t>Type 22A Shopfront</t>
  </si>
  <si>
    <t>W75-01, W77-01, W79-01, W81-01</t>
  </si>
  <si>
    <t>Now types 1B in 8.8mm &amp; 17.5mm Pilkington optiview</t>
  </si>
  <si>
    <t>6728/119</t>
  </si>
  <si>
    <t>Type 22B Shopfront</t>
  </si>
  <si>
    <t>W83-01, W89-01</t>
  </si>
  <si>
    <t>Now type 3 in 8.8mm &amp; 17.5mm Pilkington optiview</t>
  </si>
  <si>
    <t>6728/120</t>
  </si>
  <si>
    <t>Type 22C Shopfront</t>
  </si>
  <si>
    <t>W85-01</t>
  </si>
  <si>
    <t>Assisted door operating system &amp; pivots to be supply &amp; fit by others. Signage zone area all by others PC sum for grills £450.00</t>
  </si>
  <si>
    <t>Now type 4 in 8.8mm &amp; 17.5mm Pilkington optiview</t>
  </si>
  <si>
    <t>6728/121</t>
  </si>
  <si>
    <t>Type 23 Shopfront</t>
  </si>
  <si>
    <t>W55-01</t>
  </si>
  <si>
    <t>Now type 2 in 8.8mm &amp; 17.5mm Pilkington optiview</t>
  </si>
  <si>
    <t>6728/122</t>
  </si>
  <si>
    <t>Type 24 shopfront</t>
  </si>
  <si>
    <t>W73-01, W91-01</t>
  </si>
  <si>
    <t>Signage zone area all by others</t>
  </si>
  <si>
    <t>Now 5A &amp; 5B in 8.8mm &amp; 17.5mm Pilkington optiview</t>
  </si>
  <si>
    <t>6728/122A</t>
  </si>
  <si>
    <t>D73-01 Door &amp; frame with fanlight</t>
  </si>
  <si>
    <t>Assisted door operating system &amp; pivots to be supply &amp; fit by others. Glazed with 8.8mm Pilkington Optiview</t>
  </si>
  <si>
    <t>6728/123</t>
  </si>
  <si>
    <t>Type 25 shopfront</t>
  </si>
  <si>
    <t>L034</t>
  </si>
  <si>
    <t>W03-01</t>
  </si>
  <si>
    <t>Assisted door operating system &amp; pivots to be supply &amp; fit by others. Signage all by others. PC sum for grills £400.00</t>
  </si>
  <si>
    <t>in 8.8mm &amp; 17.5mm Pilkington optiview</t>
  </si>
  <si>
    <t>6728/124</t>
  </si>
  <si>
    <t>Type 26 shopfront</t>
  </si>
  <si>
    <t>W04-01</t>
  </si>
  <si>
    <t>Assisted door operating system &amp; pivots to be supply &amp; fit by others. Signage all by others. PC sum for stainless steel grill £300.00</t>
  </si>
  <si>
    <t>6729/125</t>
  </si>
  <si>
    <t>Type 21-24 Shopfront templates</t>
  </si>
  <si>
    <t>6mm MDF templates cut in works</t>
  </si>
  <si>
    <t>6729/126</t>
  </si>
  <si>
    <t>Z Section alum fixing</t>
  </si>
  <si>
    <t>Supply only Alum Z section per M2 ( 1Nr 5M Length)</t>
  </si>
  <si>
    <t>6729/127</t>
  </si>
  <si>
    <t>Shopfront drawings &amp; site surveys</t>
  </si>
  <si>
    <t>This allows foe 5 Nr days for site surveys. Further days will incure costs.</t>
  </si>
  <si>
    <t>6729/128</t>
  </si>
  <si>
    <t>Door &amp; frame</t>
  </si>
  <si>
    <t>SK127</t>
  </si>
  <si>
    <t>Assisted door operating system &amp; pivots to be supply &amp; fit by others. PC sum of £750.00 for ironmongery. Glazed with 8.8mm Pilkington Optiview</t>
  </si>
  <si>
    <t>6728/129</t>
  </si>
  <si>
    <t>MDF backing board with MDF rails, stiles &amp; panels with Hwd timber moulds all applied to back boards. All finished Brushed white bronze  by Metal FX.</t>
  </si>
  <si>
    <t>Revised quote from Metal FX for paint finish SF-02 not metal</t>
  </si>
  <si>
    <t>6728/130</t>
  </si>
  <si>
    <t>MDF boards with HWD cornice &amp; corner/end piece. All finished Aged brushed brass by Metal FX.</t>
  </si>
  <si>
    <t>6728/131</t>
  </si>
  <si>
    <t>MDF boards, skirting &amp; HWD cornice &amp; goal post all finished Aged brushed brass by Metal FX. Plaster finish by others.</t>
  </si>
  <si>
    <t xml:space="preserve">Additional time added for door cordination </t>
  </si>
  <si>
    <t>6728/132</t>
  </si>
  <si>
    <t>6728/133</t>
  </si>
  <si>
    <t>6728/134</t>
  </si>
  <si>
    <t>SF-02 &amp; SF-03</t>
  </si>
  <si>
    <t>MDF backing board with MDF rails, stiles &amp; panels with Hwd timber moulds all applied to back boards. All finished Brushed white bronze  OR Aged brushed brass by Metal FX.</t>
  </si>
  <si>
    <t>6728/135</t>
  </si>
  <si>
    <t>MDF boards, skirting &amp; HWD cornice all finished Aged brushed brass by Metal FX. Metal trims &amp; plaster finish by others.</t>
  </si>
  <si>
    <t>6728/136</t>
  </si>
  <si>
    <t>6728/137</t>
  </si>
  <si>
    <t>6728/138</t>
  </si>
  <si>
    <t>6728/139</t>
  </si>
  <si>
    <t>6728/140</t>
  </si>
  <si>
    <t>6728/141</t>
  </si>
  <si>
    <t>MDF Boards All finished Brushed gun metal by Page lacquer</t>
  </si>
  <si>
    <t>Price now by Page Lacquer</t>
  </si>
  <si>
    <t>6728/142</t>
  </si>
  <si>
    <t>Ground floor reception panels, ceiling trims (item 163 below)</t>
  </si>
  <si>
    <t>6728/143</t>
  </si>
  <si>
    <t>6728/144</t>
  </si>
  <si>
    <t>MDF boards, metal trims &amp; wallpaper all supplied loose for fixing by others</t>
  </si>
  <si>
    <t>6728/145</t>
  </si>
  <si>
    <t>6728/146</t>
  </si>
  <si>
    <t>6728/147</t>
  </si>
  <si>
    <t>6728/148</t>
  </si>
  <si>
    <t>Additional time added for door / panel cordination &amp; tempary wall setup</t>
  </si>
  <si>
    <t>6728/149</t>
  </si>
  <si>
    <t>6728/150</t>
  </si>
  <si>
    <t>1st Floor lift lobby panels only, ceiling trims (item 164 below) floor trims (item 159 below)doors (item161 below)</t>
  </si>
  <si>
    <t>6728/151</t>
  </si>
  <si>
    <t>6728/152</t>
  </si>
  <si>
    <t>6728/153</t>
  </si>
  <si>
    <t>6728/154</t>
  </si>
  <si>
    <t>6728/155</t>
  </si>
  <si>
    <t>6728/156</t>
  </si>
  <si>
    <t>6728/157</t>
  </si>
  <si>
    <t>6728/158</t>
  </si>
  <si>
    <t>2nd Floor lift lobby panels only, ceiling trims (item 165 below) floor trims (item 160 below)doors (item 162 below)</t>
  </si>
  <si>
    <t>6728/159</t>
  </si>
  <si>
    <t>6728/160</t>
  </si>
  <si>
    <t>6728/161</t>
  </si>
  <si>
    <t>Revised quote from Metal FX for paint finish PA-06 not metal</t>
  </si>
  <si>
    <t>Now included finish for frames &amp; architrave</t>
  </si>
  <si>
    <t>6728/162</t>
  </si>
  <si>
    <t>6728/163</t>
  </si>
  <si>
    <t>6728/164</t>
  </si>
  <si>
    <t>6728/165</t>
  </si>
  <si>
    <t>6728/166</t>
  </si>
  <si>
    <t>6728/167</t>
  </si>
  <si>
    <t>1 Hr 4 sided frame</t>
  </si>
  <si>
    <t>S/O 730mm X 2400mm X 125mm</t>
  </si>
  <si>
    <t>Price based on FD60 frame primed EX150mm X 38mm with loose stops</t>
  </si>
  <si>
    <t>6728/168</t>
  </si>
  <si>
    <t>Stair A1 &amp; C1 Capping</t>
  </si>
  <si>
    <t>200mm X 50mm</t>
  </si>
  <si>
    <t>24-551 P01</t>
  </si>
  <si>
    <t>Price is for Oak per LM</t>
  </si>
  <si>
    <t>6728/169</t>
  </si>
  <si>
    <t>March &amp; White panel samples</t>
  </si>
  <si>
    <t>Price for bespoke finish samples as CL6</t>
  </si>
  <si>
    <t>6728/170</t>
  </si>
  <si>
    <t>Main stair stringers</t>
  </si>
  <si>
    <t>6728/171</t>
  </si>
  <si>
    <t>Pergola trims Type A</t>
  </si>
  <si>
    <t>21 660 P1</t>
  </si>
  <si>
    <t>V section 110mm supplied 2600mm long</t>
  </si>
  <si>
    <t>6728/172</t>
  </si>
  <si>
    <t>Pergola trims Type B</t>
  </si>
  <si>
    <t>U section 130mm supplied 2900mm long</t>
  </si>
  <si>
    <t>6728/173</t>
  </si>
  <si>
    <t>Pergola trims Type C</t>
  </si>
  <si>
    <t>U section 190mm supplied 2900mm long</t>
  </si>
  <si>
    <t>6728/174</t>
  </si>
  <si>
    <t>Pergola trims Type D</t>
  </si>
  <si>
    <t>6728/175</t>
  </si>
  <si>
    <t>Smoke vent frames</t>
  </si>
  <si>
    <t>All as attached schedule</t>
  </si>
  <si>
    <t>6728/176</t>
  </si>
  <si>
    <t>Superloo B-2 back painted glass</t>
  </si>
  <si>
    <t>74 081 P3</t>
  </si>
  <si>
    <t>6mm back painted glass, All backing boards/stud by others.</t>
  </si>
  <si>
    <t>6728/177</t>
  </si>
  <si>
    <t>6728/178</t>
  </si>
  <si>
    <t>6728/179</t>
  </si>
  <si>
    <t>6728/180</t>
  </si>
  <si>
    <t>6728/181</t>
  </si>
  <si>
    <t>6728/182</t>
  </si>
  <si>
    <t>6728/183</t>
  </si>
  <si>
    <t>6728/184</t>
  </si>
  <si>
    <t>6728/185</t>
  </si>
  <si>
    <t>6728/186</t>
  </si>
  <si>
    <t>6728/187</t>
  </si>
  <si>
    <t>MDF boards, skirting &amp; hardwood cornice &amp; goal post all finished Aged brushed brass by Metal FX. Plaster finish by others.</t>
  </si>
  <si>
    <t>MDF backing board with MDF rails, stiles &amp; panels with hardwood timber moulds all applied to back boards. All finished Brushed white bronze  OR Aged brushed brass by Metal FX.</t>
  </si>
  <si>
    <r>
      <t xml:space="preserve">March &amp; White scope </t>
    </r>
    <r>
      <rPr>
        <b/>
        <sz val="14"/>
        <color rgb="FFFF0000"/>
        <rFont val="Arial"/>
        <family val="2"/>
      </rPr>
      <t>Rev A</t>
    </r>
  </si>
  <si>
    <t>JMS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</si>
</sst>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quot;£&quot;#,##0.00;[Red]\(&quot;£&quot;#,##0.00\)"/>
    <numFmt numFmtId="166" formatCode="_-[$£-809]* #,##0.00_-;\-[$£-809]* #,##0.00_-;_-[$£-809]* &quot;-&quot;??_-;_-@_-"/>
  </numFmts>
  <fonts count="16" x14ac:knownFonts="1">
    <font>
      <sz val="10"/>
      <name val="Arial"/>
    </font>
    <font>
      <sz val="11"/>
      <color theme="1"/>
      <name val="Calibri"/>
      <family val="2"/>
      <scheme val="minor"/>
    </font>
    <font>
      <sz val="10"/>
      <name val="Arial"/>
      <family val="2"/>
    </font>
    <font>
      <sz val="10"/>
      <name val="Arial"/>
      <family val="2"/>
    </font>
    <font>
      <sz val="10"/>
      <color theme="1"/>
      <name val="Arial"/>
      <family val="2"/>
    </font>
    <font>
      <b/>
      <sz val="10"/>
      <name val="Arial"/>
      <family val="2"/>
    </font>
    <font>
      <sz val="10"/>
      <color rgb="FFFF0000"/>
      <name val="Arial"/>
      <family val="2"/>
    </font>
    <font>
      <sz val="10"/>
      <name val="Times New Roman"/>
      <family val="1"/>
    </font>
    <font>
      <b/>
      <u/>
      <sz val="11"/>
      <name val="Calibri"/>
      <family val="2"/>
      <scheme val="minor"/>
    </font>
    <font>
      <sz val="8"/>
      <name val="Arial"/>
      <family val="2"/>
    </font>
    <font>
      <sz val="10"/>
      <color indexed="8"/>
      <name val="Arial"/>
      <family val="2"/>
    </font>
    <font>
      <b/>
      <sz val="14"/>
      <name val="Arial"/>
      <family val="2"/>
    </font>
    <font>
      <sz val="10"/>
      <name val="Calibri"/>
      <family val="2"/>
      <scheme val="minor"/>
    </font>
    <font>
      <b/>
      <u/>
      <sz val="10"/>
      <name val="Arial"/>
      <family val="2"/>
    </font>
    <font>
      <u/>
      <sz val="10"/>
      <name val="Arial"/>
      <family val="2"/>
    </font>
    <font>
      <b/>
      <sz val="14"/>
      <color rgb="FFFF0000"/>
      <name val="Arial"/>
      <family val="2"/>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0" fontId="7" fillId="0" borderId="0"/>
    <xf numFmtId="0" fontId="1" fillId="0" borderId="0"/>
  </cellStyleXfs>
  <cellXfs count="132">
    <xf numFmtId="0" fontId="0" fillId="0" borderId="0" xfId="0"/>
    <xf numFmtId="0" fontId="2" fillId="0" borderId="5" xfId="0" applyFont="1" applyBorder="1" applyAlignment="1">
      <alignment horizontal="center" vertical="center"/>
    </xf>
    <xf numFmtId="49" fontId="2" fillId="0" borderId="5" xfId="0" applyNumberFormat="1" applyFont="1" applyBorder="1" applyAlignment="1">
      <alignment horizontal="center" vertical="center"/>
    </xf>
    <xf numFmtId="0" fontId="2" fillId="0" borderId="0" xfId="0" applyFont="1" applyAlignment="1">
      <alignment horizontal="center" vertical="center"/>
    </xf>
    <xf numFmtId="49" fontId="2" fillId="0" borderId="5" xfId="0" applyNumberFormat="1" applyFont="1" applyFill="1" applyBorder="1" applyAlignment="1">
      <alignment horizontal="center" vertical="center"/>
    </xf>
    <xf numFmtId="0" fontId="2" fillId="0" borderId="5" xfId="0" applyFont="1" applyFill="1" applyBorder="1" applyAlignment="1">
      <alignment vertical="center" wrapText="1"/>
    </xf>
    <xf numFmtId="0" fontId="2" fillId="0" borderId="0" xfId="0" applyFont="1" applyFill="1"/>
    <xf numFmtId="2" fontId="2" fillId="0" borderId="0" xfId="0" applyNumberFormat="1" applyFont="1" applyFill="1" applyBorder="1"/>
    <xf numFmtId="49" fontId="8" fillId="0" borderId="0" xfId="0" applyNumberFormat="1" applyFont="1" applyFill="1" applyAlignment="1">
      <alignment horizontal="center"/>
    </xf>
    <xf numFmtId="2" fontId="8" fillId="0" borderId="0" xfId="0" applyNumberFormat="1" applyFont="1" applyFill="1" applyAlignment="1">
      <alignment horizontal="center"/>
    </xf>
    <xf numFmtId="0" fontId="8" fillId="0" borderId="0" xfId="0" applyFont="1" applyFill="1" applyAlignment="1">
      <alignment horizontal="center"/>
    </xf>
    <xf numFmtId="0" fontId="8" fillId="0" borderId="0" xfId="0" applyFont="1" applyFill="1" applyAlignment="1">
      <alignment wrapText="1"/>
    </xf>
    <xf numFmtId="0" fontId="8" fillId="0" borderId="0" xfId="0" applyFont="1" applyFill="1"/>
    <xf numFmtId="2"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5" xfId="0" applyNumberFormat="1" applyFont="1" applyFill="1" applyBorder="1" applyAlignment="1">
      <alignment horizontal="left" vertical="center"/>
    </xf>
    <xf numFmtId="49" fontId="2" fillId="0" borderId="0" xfId="0" applyNumberFormat="1" applyFont="1" applyFill="1" applyAlignment="1">
      <alignment horizontal="center"/>
    </xf>
    <xf numFmtId="2" fontId="2" fillId="0" borderId="0" xfId="0" applyNumberFormat="1" applyFont="1" applyFill="1" applyAlignment="1">
      <alignment horizontal="center"/>
    </xf>
    <xf numFmtId="0" fontId="2" fillId="0" borderId="0" xfId="0" applyFont="1" applyFill="1" applyAlignment="1">
      <alignment horizontal="center"/>
    </xf>
    <xf numFmtId="2" fontId="2" fillId="0" borderId="0" xfId="0" applyNumberFormat="1" applyFont="1" applyFill="1"/>
    <xf numFmtId="0" fontId="2" fillId="0" borderId="0" xfId="0" applyFont="1" applyFill="1" applyAlignment="1">
      <alignment wrapText="1"/>
    </xf>
    <xf numFmtId="2" fontId="2" fillId="0" borderId="5" xfId="0" applyNumberFormat="1" applyFont="1" applyFill="1" applyBorder="1" applyAlignment="1">
      <alignment horizontal="center" vertical="center" wrapText="1"/>
    </xf>
    <xf numFmtId="2" fontId="2" fillId="0" borderId="0" xfId="0" applyNumberFormat="1" applyFont="1" applyFill="1" applyAlignment="1">
      <alignment horizontal="center" vertical="center"/>
    </xf>
    <xf numFmtId="2" fontId="6" fillId="0" borderId="0" xfId="0" applyNumberFormat="1" applyFont="1" applyFill="1"/>
    <xf numFmtId="0" fontId="10" fillId="0" borderId="0" xfId="0" applyFont="1" applyAlignment="1">
      <alignment horizontal="center" vertical="center" wrapText="1"/>
    </xf>
    <xf numFmtId="2"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center" vertical="center"/>
    </xf>
    <xf numFmtId="0" fontId="11" fillId="0" borderId="2" xfId="0" applyFont="1" applyFill="1" applyBorder="1" applyAlignment="1">
      <alignment horizontal="left"/>
    </xf>
    <xf numFmtId="0" fontId="10" fillId="0" borderId="0" xfId="0" applyFont="1" applyBorder="1" applyAlignment="1">
      <alignment horizontal="center" vertical="center" wrapText="1"/>
    </xf>
    <xf numFmtId="0" fontId="10" fillId="0" borderId="4" xfId="0" applyFont="1" applyBorder="1" applyAlignment="1">
      <alignment horizontal="center" vertical="center" wrapText="1"/>
    </xf>
    <xf numFmtId="2" fontId="2" fillId="0" borderId="0" xfId="0" applyNumberFormat="1" applyFont="1" applyAlignment="1">
      <alignment horizontal="right" vertical="center"/>
    </xf>
    <xf numFmtId="2" fontId="4" fillId="0" borderId="0" xfId="0" applyNumberFormat="1" applyFont="1" applyAlignment="1">
      <alignment horizontal="right" vertical="center"/>
    </xf>
    <xf numFmtId="165" fontId="5" fillId="0" borderId="6" xfId="0" applyNumberFormat="1" applyFont="1" applyBorder="1" applyAlignment="1">
      <alignment horizontal="center" wrapText="1"/>
    </xf>
    <xf numFmtId="165" fontId="5" fillId="0" borderId="7" xfId="0" applyNumberFormat="1" applyFont="1" applyBorder="1" applyAlignment="1">
      <alignment horizontal="center" wrapText="1"/>
    </xf>
    <xf numFmtId="2" fontId="2" fillId="0" borderId="4" xfId="0" applyNumberFormat="1" applyFont="1" applyFill="1" applyBorder="1"/>
    <xf numFmtId="43" fontId="12" fillId="0" borderId="8" xfId="1" applyFont="1" applyBorder="1" applyAlignment="1" applyProtection="1">
      <alignment horizontal="right" vertical="center"/>
      <protection locked="0"/>
    </xf>
    <xf numFmtId="166" fontId="12" fillId="0" borderId="9" xfId="1" applyNumberFormat="1" applyFont="1" applyBorder="1" applyAlignment="1" applyProtection="1">
      <alignment horizontal="right" vertical="center"/>
      <protection locked="0"/>
    </xf>
    <xf numFmtId="2" fontId="2" fillId="0" borderId="0" xfId="0" applyNumberFormat="1" applyFont="1" applyAlignment="1">
      <alignment horizontal="right" vertical="center" wrapText="1"/>
    </xf>
    <xf numFmtId="2" fontId="2" fillId="0" borderId="0" xfId="0" applyNumberFormat="1" applyFont="1" applyFill="1" applyBorder="1" applyAlignment="1">
      <alignment horizontal="right" vertical="center"/>
    </xf>
    <xf numFmtId="2" fontId="2" fillId="0" borderId="0" xfId="0" applyNumberFormat="1" applyFont="1" applyFill="1" applyBorder="1" applyAlignment="1">
      <alignment vertical="center"/>
    </xf>
    <xf numFmtId="166" fontId="2" fillId="0" borderId="10" xfId="0" applyNumberFormat="1" applyFont="1" applyFill="1" applyBorder="1"/>
    <xf numFmtId="2" fontId="2" fillId="0" borderId="2" xfId="0" applyNumberFormat="1" applyFont="1" applyBorder="1" applyAlignment="1">
      <alignment horizontal="right" vertical="center" wrapText="1"/>
    </xf>
    <xf numFmtId="0" fontId="11" fillId="0" borderId="1" xfId="0" applyFont="1" applyFill="1" applyBorder="1" applyAlignment="1">
      <alignment horizontal="left"/>
    </xf>
    <xf numFmtId="2" fontId="2" fillId="0" borderId="5" xfId="0" applyNumberFormat="1" applyFont="1" applyBorder="1" applyAlignment="1">
      <alignment horizontal="center" vertical="center"/>
    </xf>
    <xf numFmtId="49" fontId="2" fillId="0" borderId="0" xfId="0" applyNumberFormat="1" applyFont="1" applyFill="1" applyAlignment="1">
      <alignment horizontal="center" vertical="center"/>
    </xf>
    <xf numFmtId="2" fontId="2" fillId="0" borderId="10" xfId="0" applyNumberFormat="1" applyFont="1" applyFill="1" applyBorder="1"/>
    <xf numFmtId="0" fontId="2" fillId="2" borderId="0" xfId="0" applyFont="1" applyFill="1" applyAlignment="1">
      <alignment horizont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2" fontId="6" fillId="0" borderId="3" xfId="0" applyNumberFormat="1" applyFont="1" applyBorder="1" applyAlignment="1">
      <alignment horizontal="right" vertical="center"/>
    </xf>
    <xf numFmtId="0" fontId="6" fillId="2" borderId="0" xfId="0" applyFont="1" applyFill="1" applyAlignment="1">
      <alignment horizontal="left"/>
    </xf>
    <xf numFmtId="49" fontId="2" fillId="2" borderId="0" xfId="0" applyNumberFormat="1" applyFont="1" applyFill="1" applyAlignment="1">
      <alignment horizontal="center"/>
    </xf>
    <xf numFmtId="2" fontId="2" fillId="2" borderId="0" xfId="0" applyNumberFormat="1" applyFont="1" applyFill="1" applyAlignment="1">
      <alignment horizontal="center"/>
    </xf>
    <xf numFmtId="49" fontId="6" fillId="2" borderId="0" xfId="0" applyNumberFormat="1" applyFont="1" applyFill="1" applyAlignment="1">
      <alignment horizontal="left"/>
    </xf>
    <xf numFmtId="0" fontId="6" fillId="0" borderId="0" xfId="0" applyFont="1" applyFill="1" applyAlignment="1">
      <alignment horizontal="center" vertical="center"/>
    </xf>
    <xf numFmtId="4" fontId="6" fillId="0" borderId="0" xfId="0" applyNumberFormat="1" applyFont="1" applyAlignment="1">
      <alignment horizontal="center" vertical="center"/>
    </xf>
    <xf numFmtId="2" fontId="6" fillId="0" borderId="0" xfId="0" applyNumberFormat="1" applyFont="1" applyFill="1" applyAlignment="1">
      <alignment horizontal="center" vertical="center"/>
    </xf>
    <xf numFmtId="2" fontId="6" fillId="0" borderId="0" xfId="0" applyNumberFormat="1" applyFont="1" applyFill="1" applyBorder="1" applyAlignment="1">
      <alignment vertical="center"/>
    </xf>
    <xf numFmtId="2" fontId="6" fillId="0" borderId="0" xfId="0" applyNumberFormat="1" applyFont="1" applyAlignment="1">
      <alignment horizontal="right" vertical="center"/>
    </xf>
    <xf numFmtId="2" fontId="6" fillId="0" borderId="0" xfId="0" applyNumberFormat="1" applyFont="1" applyFill="1" applyAlignment="1">
      <alignment horizontal="right" vertical="center"/>
    </xf>
    <xf numFmtId="2" fontId="6" fillId="0" borderId="0" xfId="0" applyNumberFormat="1" applyFont="1" applyFill="1" applyBorder="1"/>
    <xf numFmtId="49" fontId="2" fillId="0" borderId="5" xfId="0" applyNumberFormat="1" applyFont="1" applyBorder="1" applyAlignment="1">
      <alignment horizontal="left" vertical="top" wrapText="1"/>
    </xf>
    <xf numFmtId="0" fontId="2" fillId="0" borderId="5" xfId="0" applyFont="1" applyBorder="1" applyAlignment="1">
      <alignment vertical="top" wrapText="1"/>
    </xf>
    <xf numFmtId="0" fontId="2" fillId="0" borderId="11" xfId="0" applyFont="1" applyBorder="1" applyAlignment="1">
      <alignment vertical="top" wrapText="1"/>
    </xf>
    <xf numFmtId="49" fontId="2" fillId="0" borderId="5" xfId="0" applyNumberFormat="1" applyFont="1" applyBorder="1" applyAlignment="1">
      <alignment horizontal="left" vertical="center"/>
    </xf>
    <xf numFmtId="43" fontId="12" fillId="0" borderId="8" xfId="1" applyFont="1" applyFill="1" applyBorder="1" applyAlignment="1" applyProtection="1">
      <alignment horizontal="right" vertical="center"/>
      <protection locked="0"/>
    </xf>
    <xf numFmtId="49" fontId="2" fillId="0" borderId="4" xfId="0" applyNumberFormat="1" applyFont="1" applyFill="1" applyBorder="1" applyAlignment="1">
      <alignment horizontal="center"/>
    </xf>
    <xf numFmtId="0" fontId="13" fillId="0" borderId="11" xfId="0" applyFont="1" applyBorder="1" applyAlignment="1">
      <alignment vertical="top" wrapText="1"/>
    </xf>
    <xf numFmtId="166" fontId="2" fillId="0" borderId="0" xfId="0" applyNumberFormat="1" applyFont="1" applyFill="1" applyBorder="1"/>
    <xf numFmtId="49" fontId="5" fillId="0" borderId="0" xfId="0" applyNumberFormat="1" applyFont="1" applyFill="1" applyAlignment="1">
      <alignment horizontal="left"/>
    </xf>
    <xf numFmtId="49" fontId="8" fillId="0" borderId="0" xfId="0" applyNumberFormat="1" applyFont="1" applyAlignment="1">
      <alignment horizontal="center"/>
    </xf>
    <xf numFmtId="2" fontId="8" fillId="0" borderId="0" xfId="0" applyNumberFormat="1" applyFont="1" applyAlignment="1">
      <alignment horizontal="center"/>
    </xf>
    <xf numFmtId="0" fontId="8" fillId="0" borderId="0" xfId="0" applyFont="1" applyAlignment="1">
      <alignment horizontal="center"/>
    </xf>
    <xf numFmtId="2" fontId="8" fillId="0" borderId="0" xfId="0" applyNumberFormat="1" applyFont="1"/>
    <xf numFmtId="0" fontId="8" fillId="0" borderId="0" xfId="0" applyFont="1" applyAlignment="1">
      <alignment wrapText="1"/>
    </xf>
    <xf numFmtId="0" fontId="8" fillId="0" borderId="0" xfId="0" applyFont="1"/>
    <xf numFmtId="2" fontId="8" fillId="0" borderId="0" xfId="0" applyNumberFormat="1" applyFont="1" applyAlignment="1">
      <alignment wrapText="1"/>
    </xf>
    <xf numFmtId="49" fontId="2" fillId="0" borderId="5" xfId="0" applyNumberFormat="1" applyFont="1" applyBorder="1" applyAlignment="1">
      <alignment horizontal="center"/>
    </xf>
    <xf numFmtId="2" fontId="2" fillId="0" borderId="5" xfId="0" applyNumberFormat="1" applyFont="1" applyBorder="1" applyAlignment="1">
      <alignment horizontal="center"/>
    </xf>
    <xf numFmtId="0" fontId="2" fillId="0" borderId="5" xfId="0" applyFont="1" applyBorder="1" applyAlignment="1">
      <alignment horizontal="center"/>
    </xf>
    <xf numFmtId="2" fontId="2" fillId="0" borderId="5" xfId="0" applyNumberFormat="1" applyFont="1" applyBorder="1"/>
    <xf numFmtId="0" fontId="2" fillId="0" borderId="5" xfId="0" applyFont="1" applyBorder="1" applyAlignment="1">
      <alignment wrapText="1"/>
    </xf>
    <xf numFmtId="0" fontId="2" fillId="0" borderId="5" xfId="0" applyFont="1" applyBorder="1"/>
    <xf numFmtId="0" fontId="2" fillId="0" borderId="0" xfId="0" applyFont="1"/>
    <xf numFmtId="2" fontId="2" fillId="0" borderId="0" xfId="0" applyNumberFormat="1" applyFont="1"/>
    <xf numFmtId="2" fontId="2" fillId="0" borderId="5" xfId="0" applyNumberFormat="1" applyFont="1" applyBorder="1" applyAlignment="1">
      <alignmen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0" xfId="0" applyFont="1" applyAlignment="1">
      <alignment vertical="center"/>
    </xf>
    <xf numFmtId="2" fontId="2" fillId="0" borderId="0" xfId="0" applyNumberFormat="1" applyFont="1" applyAlignment="1">
      <alignment vertical="center"/>
    </xf>
    <xf numFmtId="2" fontId="2" fillId="0" borderId="5" xfId="0" applyNumberFormat="1" applyFont="1" applyBorder="1" applyAlignment="1">
      <alignment horizontal="right" vertical="center"/>
    </xf>
    <xf numFmtId="0" fontId="2" fillId="0" borderId="5" xfId="0" applyFont="1" applyBorder="1" applyAlignment="1">
      <alignment horizontal="left" vertical="center" wrapText="1"/>
    </xf>
    <xf numFmtId="0" fontId="2" fillId="0" borderId="0" xfId="0" applyFont="1" applyAlignment="1">
      <alignment vertical="center" wrapText="1"/>
    </xf>
    <xf numFmtId="2" fontId="2" fillId="0" borderId="5" xfId="0" applyNumberFormat="1" applyFont="1" applyBorder="1" applyAlignment="1">
      <alignment horizontal="right"/>
    </xf>
    <xf numFmtId="14" fontId="2" fillId="0" borderId="0" xfId="0" applyNumberFormat="1" applyFont="1" applyAlignment="1">
      <alignment vertical="center"/>
    </xf>
    <xf numFmtId="14" fontId="2" fillId="0" borderId="0" xfId="0" applyNumberFormat="1" applyFont="1"/>
    <xf numFmtId="2" fontId="2" fillId="0" borderId="5" xfId="3" applyNumberFormat="1" applyFont="1" applyBorder="1" applyAlignment="1">
      <alignment horizontal="left" vertical="center" wrapText="1"/>
    </xf>
    <xf numFmtId="49" fontId="2" fillId="0" borderId="5" xfId="0" applyNumberFormat="1" applyFont="1" applyBorder="1" applyAlignment="1">
      <alignment horizontal="left"/>
    </xf>
    <xf numFmtId="2" fontId="2" fillId="0" borderId="5" xfId="0" applyNumberFormat="1" applyFont="1" applyBorder="1" applyAlignment="1">
      <alignment horizontal="center" vertical="center" wrapText="1"/>
    </xf>
    <xf numFmtId="49" fontId="6" fillId="2" borderId="5" xfId="0" applyNumberFormat="1" applyFont="1" applyFill="1" applyBorder="1" applyAlignment="1">
      <alignment horizontal="center" vertical="center"/>
    </xf>
    <xf numFmtId="0" fontId="6" fillId="2" borderId="5" xfId="0" applyFont="1" applyFill="1" applyBorder="1" applyAlignment="1">
      <alignment vertical="center" wrapText="1"/>
    </xf>
    <xf numFmtId="2" fontId="13" fillId="0" borderId="0" xfId="0" applyNumberFormat="1" applyFont="1" applyAlignment="1">
      <alignment vertical="center"/>
    </xf>
    <xf numFmtId="0" fontId="6" fillId="2" borderId="0" xfId="0" applyFont="1" applyFill="1" applyAlignment="1">
      <alignment vertical="center"/>
    </xf>
    <xf numFmtId="0" fontId="6" fillId="2" borderId="0" xfId="0" applyFont="1" applyFill="1" applyAlignment="1">
      <alignment vertical="center" wrapText="1"/>
    </xf>
    <xf numFmtId="49" fontId="13" fillId="0" borderId="5" xfId="0" applyNumberFormat="1" applyFont="1" applyBorder="1" applyAlignment="1">
      <alignment horizontal="center"/>
    </xf>
    <xf numFmtId="2" fontId="13" fillId="0" borderId="5" xfId="0" applyNumberFormat="1" applyFont="1" applyBorder="1" applyAlignment="1">
      <alignment horizontal="center"/>
    </xf>
    <xf numFmtId="0" fontId="13" fillId="0" borderId="5" xfId="0" applyFont="1" applyBorder="1" applyAlignment="1">
      <alignment horizontal="center"/>
    </xf>
    <xf numFmtId="2" fontId="13" fillId="0" borderId="5" xfId="0" applyNumberFormat="1" applyFont="1" applyBorder="1"/>
    <xf numFmtId="2" fontId="13" fillId="0" borderId="5" xfId="0" applyNumberFormat="1" applyFont="1" applyBorder="1" applyAlignment="1">
      <alignment horizontal="center" vertical="center"/>
    </xf>
    <xf numFmtId="0" fontId="13" fillId="0" borderId="5" xfId="0" applyFont="1" applyBorder="1" applyAlignment="1">
      <alignment wrapText="1"/>
    </xf>
    <xf numFmtId="0" fontId="13" fillId="0" borderId="5" xfId="0" applyFont="1" applyBorder="1"/>
    <xf numFmtId="0" fontId="13" fillId="0" borderId="0" xfId="0" applyFont="1"/>
    <xf numFmtId="2" fontId="13" fillId="0" borderId="0" xfId="0" applyNumberFormat="1" applyFont="1"/>
    <xf numFmtId="49"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wrapText="1"/>
    </xf>
    <xf numFmtId="2" fontId="11" fillId="0" borderId="0" xfId="0" applyNumberFormat="1" applyFont="1" applyFill="1" applyBorder="1" applyAlignment="1">
      <alignment horizontal="left"/>
    </xf>
    <xf numFmtId="2" fontId="13" fillId="0" borderId="0" xfId="0" applyNumberFormat="1" applyFont="1" applyFill="1" applyAlignment="1">
      <alignment horizontal="center"/>
    </xf>
    <xf numFmtId="2" fontId="2" fillId="0" borderId="11" xfId="0" applyNumberFormat="1" applyFont="1" applyFill="1" applyBorder="1" applyAlignment="1">
      <alignment horizontal="center" vertical="center"/>
    </xf>
    <xf numFmtId="2" fontId="6" fillId="2" borderId="0" xfId="0" applyNumberFormat="1" applyFont="1" applyFill="1" applyAlignment="1">
      <alignment horizontal="left"/>
    </xf>
    <xf numFmtId="2" fontId="2" fillId="0" borderId="2" xfId="0" applyNumberFormat="1" applyFont="1" applyFill="1" applyBorder="1" applyAlignment="1">
      <alignment horizontal="right" vertical="center" wrapText="1"/>
    </xf>
    <xf numFmtId="2" fontId="2" fillId="0" borderId="0" xfId="0" applyNumberFormat="1" applyFont="1" applyFill="1" applyAlignment="1">
      <alignment horizontal="right" vertical="center" wrapText="1"/>
    </xf>
    <xf numFmtId="2" fontId="2" fillId="0" borderId="0" xfId="0" applyNumberFormat="1" applyFont="1" applyFill="1" applyAlignment="1">
      <alignment horizontal="right" vertical="center"/>
    </xf>
    <xf numFmtId="2" fontId="4" fillId="0" borderId="0" xfId="0" applyNumberFormat="1" applyFont="1" applyFill="1" applyAlignment="1">
      <alignment horizontal="right" vertical="center"/>
    </xf>
    <xf numFmtId="2" fontId="6" fillId="0" borderId="3" xfId="0" applyNumberFormat="1" applyFont="1" applyFill="1" applyBorder="1" applyAlignment="1">
      <alignment horizontal="right" vertical="center"/>
    </xf>
    <xf numFmtId="166" fontId="12" fillId="0" borderId="9" xfId="1" applyNumberFormat="1" applyFont="1" applyFill="1" applyBorder="1" applyAlignment="1" applyProtection="1">
      <alignment horizontal="right" vertical="center"/>
      <protection locked="0"/>
    </xf>
    <xf numFmtId="2" fontId="6" fillId="0" borderId="5" xfId="0" applyNumberFormat="1" applyFont="1" applyFill="1" applyBorder="1" applyAlignment="1">
      <alignment horizontal="center" vertical="center"/>
    </xf>
    <xf numFmtId="0" fontId="6" fillId="0" borderId="5" xfId="0" applyFont="1" applyFill="1" applyBorder="1" applyAlignment="1">
      <alignment vertical="center" wrapText="1"/>
    </xf>
  </cellXfs>
  <cellStyles count="4">
    <cellStyle name="Comma" xfId="1" builtinId="3"/>
    <cellStyle name="Normal" xfId="0" builtinId="0"/>
    <cellStyle name="Normal 2" xfId="2" xr:uid="{5B28BD85-4E5B-41B3-83E5-9CE18F9E1DE1}"/>
    <cellStyle name="Normal 7 2 2 2" xfId="3" xr:uid="{0AC6FE5E-C466-432E-A613-04426366D3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AppData/Local/Microsoft/Windows/INetCache/Content.Outlook/H9HF8QVZ/6728.29%20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MS SHEDULE OF WORKS"/>
      <sheetName val="BofQ"/>
      <sheetName val="BofQ TENDER PRICE"/>
      <sheetName val="METAL TRIMS"/>
      <sheetName val="add 33 frames"/>
      <sheetName val="FRAMES"/>
      <sheetName val="FRAME BUILD UP"/>
      <sheetName val="AS BUILT FRAMES"/>
      <sheetName val="WC BACK PAINTED GLASS"/>
      <sheetName val="SHOPFRONTS"/>
      <sheetName val="SHOPFRONT BUILD UP"/>
      <sheetName val="REVISED SHOP FRONT BUILD UP"/>
      <sheetName val="SHOPFRONT DOORS"/>
      <sheetName val="SHOPFRONT GLASS"/>
      <sheetName val="LAMINATE"/>
      <sheetName val="REV LAM"/>
      <sheetName val="VENEER"/>
      <sheetName val="ADD ORDERS"/>
      <sheetName val="TRFI"/>
      <sheetName val="NEW RTFI"/>
    </sheetNames>
    <sheetDataSet>
      <sheetData sheetId="0"/>
      <sheetData sheetId="1"/>
      <sheetData sheetId="2">
        <row r="38">
          <cell r="I38">
            <v>152.86349999999999</v>
          </cell>
        </row>
        <row r="70">
          <cell r="I70">
            <v>7.4992500000000009</v>
          </cell>
        </row>
        <row r="102">
          <cell r="J102">
            <v>544.1152800000001</v>
          </cell>
        </row>
        <row r="134">
          <cell r="J134">
            <v>492.82041000000004</v>
          </cell>
        </row>
        <row r="166">
          <cell r="J166">
            <v>249.37809000000001</v>
          </cell>
        </row>
        <row r="198">
          <cell r="J198">
            <v>366.17752000000002</v>
          </cell>
        </row>
        <row r="235">
          <cell r="J235">
            <v>5073.8360000000002</v>
          </cell>
        </row>
        <row r="267">
          <cell r="J267">
            <v>1743.7650000000001</v>
          </cell>
        </row>
        <row r="302">
          <cell r="J302">
            <v>3436.1311000000001</v>
          </cell>
        </row>
        <row r="334">
          <cell r="J334">
            <v>1950.5625</v>
          </cell>
        </row>
        <row r="366">
          <cell r="J366">
            <v>3530.7249999999999</v>
          </cell>
        </row>
        <row r="398">
          <cell r="J398">
            <v>4734.88</v>
          </cell>
        </row>
        <row r="430">
          <cell r="J430">
            <v>8340.8325000000004</v>
          </cell>
        </row>
        <row r="467">
          <cell r="J467">
            <v>5511.7511999999997</v>
          </cell>
        </row>
        <row r="500">
          <cell r="J500">
            <v>2993.4481000000001</v>
          </cell>
        </row>
        <row r="532">
          <cell r="J532">
            <v>4583.5820000000003</v>
          </cell>
        </row>
        <row r="567">
          <cell r="J567">
            <v>4201.1959999999999</v>
          </cell>
        </row>
        <row r="601">
          <cell r="J601">
            <v>4372.7950000000001</v>
          </cell>
        </row>
        <row r="633">
          <cell r="J633">
            <v>104.5</v>
          </cell>
        </row>
        <row r="665">
          <cell r="J665">
            <v>247.5</v>
          </cell>
        </row>
        <row r="697">
          <cell r="J697">
            <v>313.5</v>
          </cell>
        </row>
        <row r="729">
          <cell r="J729">
            <v>786.5</v>
          </cell>
        </row>
        <row r="761">
          <cell r="J761">
            <v>137.5</v>
          </cell>
        </row>
        <row r="793">
          <cell r="J793">
            <v>3899.4584999999997</v>
          </cell>
        </row>
        <row r="840">
          <cell r="X840">
            <v>28654.187830000003</v>
          </cell>
          <cell r="AL840">
            <v>31023.149395000004</v>
          </cell>
        </row>
        <row r="905">
          <cell r="J905">
            <v>4589.4399999999996</v>
          </cell>
        </row>
        <row r="937">
          <cell r="J937">
            <v>4398.2974999999997</v>
          </cell>
        </row>
        <row r="969">
          <cell r="J969">
            <v>14032.434999999999</v>
          </cell>
        </row>
        <row r="1001">
          <cell r="J1001">
            <v>649.17750000000001</v>
          </cell>
        </row>
        <row r="1033">
          <cell r="I1033">
            <v>5.1705988095238089</v>
          </cell>
        </row>
        <row r="1065">
          <cell r="I1065">
            <v>13.738885714285717</v>
          </cell>
        </row>
        <row r="1097">
          <cell r="I1097">
            <v>13.416948214285716</v>
          </cell>
        </row>
        <row r="1129">
          <cell r="I1129">
            <v>229.71037914691942</v>
          </cell>
        </row>
        <row r="1161">
          <cell r="J1161">
            <v>0</v>
          </cell>
        </row>
        <row r="1193">
          <cell r="J1193">
            <v>4025.4560000000001</v>
          </cell>
        </row>
        <row r="1225">
          <cell r="I1225">
            <v>19.186221851851851</v>
          </cell>
        </row>
        <row r="1257">
          <cell r="I1257">
            <v>24.844064166666666</v>
          </cell>
        </row>
        <row r="1315">
          <cell r="J1315">
            <v>18266.746375000002</v>
          </cell>
        </row>
        <row r="1373">
          <cell r="J1373">
            <v>18266.746375000002</v>
          </cell>
        </row>
        <row r="1405">
          <cell r="I1405">
            <v>38.322227777777776</v>
          </cell>
        </row>
        <row r="1437">
          <cell r="I1437">
            <v>16.717828611111113</v>
          </cell>
        </row>
        <row r="1469">
          <cell r="I1469">
            <v>10.102369444444445</v>
          </cell>
        </row>
        <row r="1501">
          <cell r="J1501">
            <v>573.35377000000005</v>
          </cell>
        </row>
        <row r="1533">
          <cell r="I1533">
            <v>197.8941304347826</v>
          </cell>
        </row>
        <row r="1565">
          <cell r="I1565">
            <v>31.297627500000001</v>
          </cell>
        </row>
        <row r="1597">
          <cell r="J1597">
            <v>165.60288249999999</v>
          </cell>
        </row>
        <row r="1629">
          <cell r="I1629">
            <v>77.75647722222223</v>
          </cell>
        </row>
        <row r="1664">
          <cell r="J1664">
            <v>591.93539650000002</v>
          </cell>
        </row>
        <row r="1703">
          <cell r="J1703">
            <v>785.11238999999989</v>
          </cell>
        </row>
        <row r="1735">
          <cell r="J1735">
            <v>216.51359900000003</v>
          </cell>
        </row>
        <row r="1767">
          <cell r="I1767">
            <v>15.05607</v>
          </cell>
        </row>
        <row r="1799">
          <cell r="I1799">
            <v>16.79054861111111</v>
          </cell>
        </row>
        <row r="1831">
          <cell r="I1831">
            <v>38.353027777777783</v>
          </cell>
        </row>
        <row r="1868">
          <cell r="J1868">
            <v>14798.990357000001</v>
          </cell>
        </row>
        <row r="1905">
          <cell r="J1905">
            <v>14798.990357000001</v>
          </cell>
        </row>
        <row r="1947">
          <cell r="J1947">
            <v>21515.064338999997</v>
          </cell>
        </row>
        <row r="1988">
          <cell r="J1988">
            <v>20231.621332500003</v>
          </cell>
        </row>
        <row r="2030">
          <cell r="J2030">
            <v>19355.170026800002</v>
          </cell>
        </row>
        <row r="2062">
          <cell r="J2062">
            <v>4446.9754599999997</v>
          </cell>
        </row>
        <row r="2100">
          <cell r="J2100">
            <v>21701.348839999999</v>
          </cell>
        </row>
        <row r="2134">
          <cell r="J2134">
            <v>7503.9331174999998</v>
          </cell>
        </row>
        <row r="2172">
          <cell r="J2172">
            <v>40760.333912499998</v>
          </cell>
        </row>
        <row r="2206">
          <cell r="J2206">
            <v>6414.9036475000003</v>
          </cell>
        </row>
        <row r="2339">
          <cell r="J2339">
            <v>11703.859799999998</v>
          </cell>
        </row>
        <row r="2371">
          <cell r="J2371">
            <v>1787.9226646</v>
          </cell>
        </row>
        <row r="2471">
          <cell r="I2471">
            <v>18.345303333333334</v>
          </cell>
        </row>
        <row r="2868">
          <cell r="J2868">
            <v>1240.9592957000002</v>
          </cell>
        </row>
        <row r="2901">
          <cell r="J2901">
            <v>687.59219350000001</v>
          </cell>
        </row>
        <row r="2934">
          <cell r="J2934">
            <v>667.5308665</v>
          </cell>
        </row>
        <row r="2966">
          <cell r="I2966">
            <v>64.497185999999999</v>
          </cell>
        </row>
        <row r="3001">
          <cell r="J3001">
            <v>9115.7011333333339</v>
          </cell>
        </row>
        <row r="3036">
          <cell r="J3036">
            <v>1727.4265834999999</v>
          </cell>
        </row>
        <row r="3071">
          <cell r="J3071">
            <v>1585.2307035000001</v>
          </cell>
        </row>
        <row r="3106">
          <cell r="J3106">
            <v>1600.8570826250004</v>
          </cell>
        </row>
        <row r="3141">
          <cell r="J3141">
            <v>1437.8907319</v>
          </cell>
        </row>
        <row r="3176">
          <cell r="J3176">
            <v>1550.8712206000002</v>
          </cell>
        </row>
        <row r="3211">
          <cell r="J3211">
            <v>1502.8213190000001</v>
          </cell>
        </row>
        <row r="3246">
          <cell r="J3246">
            <v>1276.5676334999998</v>
          </cell>
        </row>
        <row r="3278">
          <cell r="J3278">
            <v>4167.0755942000005</v>
          </cell>
        </row>
        <row r="3313">
          <cell r="J3313">
            <v>237.249</v>
          </cell>
        </row>
        <row r="3344">
          <cell r="J3344">
            <v>3409.3</v>
          </cell>
        </row>
        <row r="3375">
          <cell r="J3375">
            <v>0</v>
          </cell>
        </row>
        <row r="3406">
          <cell r="J3406">
            <v>273</v>
          </cell>
        </row>
        <row r="3469">
          <cell r="J3469">
            <v>306.63600000000002</v>
          </cell>
        </row>
        <row r="3501">
          <cell r="J3501">
            <v>168.87199999999999</v>
          </cell>
        </row>
        <row r="3533">
          <cell r="J3533">
            <v>168.87199999999999</v>
          </cell>
        </row>
        <row r="3565">
          <cell r="J3565">
            <v>168.87199999999999</v>
          </cell>
        </row>
        <row r="3597">
          <cell r="J3597">
            <v>168.87199999999999</v>
          </cell>
        </row>
        <row r="3629">
          <cell r="J3629">
            <v>168.87199999999999</v>
          </cell>
        </row>
        <row r="3661">
          <cell r="J3661">
            <v>168.87199999999999</v>
          </cell>
        </row>
        <row r="3693">
          <cell r="J3693">
            <v>83.325000000000003</v>
          </cell>
        </row>
        <row r="3725">
          <cell r="J3725">
            <v>168.87199999999999</v>
          </cell>
        </row>
        <row r="3757">
          <cell r="J3757">
            <v>168.87199999999999</v>
          </cell>
        </row>
        <row r="3789">
          <cell r="J3789">
            <v>13085.358</v>
          </cell>
        </row>
        <row r="3821">
          <cell r="J3821">
            <v>13085.358</v>
          </cell>
        </row>
        <row r="3875">
          <cell r="J3875">
            <v>18101.940952000004</v>
          </cell>
          <cell r="AL3875">
            <v>16795.081552000003</v>
          </cell>
          <cell r="AZ3875">
            <v>18172.601852000003</v>
          </cell>
          <cell r="BN3875">
            <v>20957.345452000001</v>
          </cell>
        </row>
        <row r="3910">
          <cell r="J3910">
            <v>30873.1522</v>
          </cell>
          <cell r="AL3910">
            <v>17665.756099999999</v>
          </cell>
        </row>
        <row r="3958">
          <cell r="J3958">
            <v>15836.434840000002</v>
          </cell>
          <cell r="AL3958">
            <v>14905.042840000002</v>
          </cell>
          <cell r="AZ3958">
            <v>16420.03484</v>
          </cell>
          <cell r="BN3958">
            <v>17975.366840000002</v>
          </cell>
        </row>
        <row r="3991">
          <cell r="J3991">
            <v>14979.100300000004</v>
          </cell>
          <cell r="AL3991">
            <v>15334.157999999999</v>
          </cell>
        </row>
        <row r="4024">
          <cell r="J4024">
            <v>39802.305599999992</v>
          </cell>
          <cell r="AL4024">
            <v>19166.343499999999</v>
          </cell>
        </row>
        <row r="4078">
          <cell r="J4078">
            <v>18581.832952000004</v>
          </cell>
          <cell r="AL4078">
            <v>17274.973552000003</v>
          </cell>
          <cell r="AZ4078">
            <v>18748.001852000001</v>
          </cell>
          <cell r="BN4078">
            <v>28017.869451999999</v>
          </cell>
        </row>
        <row r="4109">
          <cell r="J4109">
            <v>7900.2944000000016</v>
          </cell>
          <cell r="AL4109">
            <v>4466.6175000000003</v>
          </cell>
        </row>
        <row r="4141">
          <cell r="J4141">
            <v>25848.909400000004</v>
          </cell>
          <cell r="AL4141">
            <v>14570.911</v>
          </cell>
        </row>
        <row r="4172">
          <cell r="J4172">
            <v>25542.065400000003</v>
          </cell>
          <cell r="AL4172">
            <v>15181.718000000001</v>
          </cell>
        </row>
        <row r="4203">
          <cell r="J4203">
            <v>29187.594000000001</v>
          </cell>
          <cell r="AL4203">
            <v>15921.460499999999</v>
          </cell>
        </row>
        <row r="4239">
          <cell r="J4239">
            <v>38916.791999999994</v>
          </cell>
          <cell r="AL4239">
            <v>24879.697</v>
          </cell>
        </row>
        <row r="4271">
          <cell r="J4271">
            <v>18576.396000000001</v>
          </cell>
          <cell r="AL4271">
            <v>11894.548000000001</v>
          </cell>
        </row>
        <row r="4302">
          <cell r="J4302">
            <v>23758.152000000002</v>
          </cell>
          <cell r="AL4302">
            <v>13701.952000000001</v>
          </cell>
          <cell r="AZ4302">
            <v>14474.66</v>
          </cell>
          <cell r="BN4302">
            <v>19157.25</v>
          </cell>
        </row>
        <row r="4333">
          <cell r="J4333">
            <v>47583.390000000007</v>
          </cell>
          <cell r="AL4333">
            <v>27589.790000000005</v>
          </cell>
          <cell r="AZ4333">
            <v>29021.5</v>
          </cell>
          <cell r="BN4333">
            <v>38699.119999999995</v>
          </cell>
        </row>
        <row r="4364">
          <cell r="J4364">
            <v>28326.988799999999</v>
          </cell>
          <cell r="AL4364">
            <v>16682.8845</v>
          </cell>
        </row>
        <row r="4396">
          <cell r="J4396">
            <v>2035.7779999999998</v>
          </cell>
          <cell r="AL4396">
            <v>2426.8649999999998</v>
          </cell>
        </row>
        <row r="4432">
          <cell r="J4432">
            <v>28652.844300000004</v>
          </cell>
          <cell r="AL4432">
            <v>17730.269999999997</v>
          </cell>
        </row>
        <row r="4468">
          <cell r="J4468">
            <v>3674.9345000000003</v>
          </cell>
          <cell r="AL4468">
            <v>3957.2682500000001</v>
          </cell>
        </row>
        <row r="4499">
          <cell r="J4499">
            <v>3877.377</v>
          </cell>
          <cell r="AL4499">
            <v>2236.0735</v>
          </cell>
        </row>
        <row r="4545">
          <cell r="J4545">
            <v>15664.066999999997</v>
          </cell>
          <cell r="AL4545">
            <v>16847.626499999998</v>
          </cell>
        </row>
        <row r="4576">
          <cell r="J4576">
            <v>11724.198000000002</v>
          </cell>
          <cell r="AL4576">
            <v>11076.225000000002</v>
          </cell>
        </row>
        <row r="4608">
          <cell r="J4608">
            <v>32274.594000000001</v>
          </cell>
          <cell r="AL4608">
            <v>16269.594000000001</v>
          </cell>
          <cell r="AZ4608">
            <v>17116.5</v>
          </cell>
          <cell r="BN4608">
            <v>23309.18</v>
          </cell>
        </row>
        <row r="4639">
          <cell r="J4639">
            <v>386.83499999999998</v>
          </cell>
          <cell r="AL4639">
            <v>410.29749999999996</v>
          </cell>
        </row>
        <row r="4670">
          <cell r="J4670">
            <v>386.83499999999998</v>
          </cell>
        </row>
        <row r="4701">
          <cell r="J4701">
            <v>5457.799</v>
          </cell>
          <cell r="AL4701">
            <v>5284.0991000000004</v>
          </cell>
          <cell r="AZ4701">
            <v>5571.3181500000001</v>
          </cell>
          <cell r="BN4701">
            <v>10414.403999999999</v>
          </cell>
        </row>
        <row r="4732">
          <cell r="J4732">
            <v>5457.799</v>
          </cell>
          <cell r="AL4732">
            <v>5284.0991000000004</v>
          </cell>
          <cell r="AZ4732">
            <v>6251.0553</v>
          </cell>
        </row>
        <row r="4763">
          <cell r="J4763">
            <v>2236.31</v>
          </cell>
        </row>
        <row r="4794">
          <cell r="J4794">
            <v>1663.2</v>
          </cell>
        </row>
        <row r="4825">
          <cell r="J4825">
            <v>2545.42</v>
          </cell>
        </row>
        <row r="4856">
          <cell r="J4856">
            <v>369.20719999999994</v>
          </cell>
        </row>
        <row r="4887">
          <cell r="I4887">
            <v>71.9551175</v>
          </cell>
        </row>
        <row r="4949">
          <cell r="J4949">
            <v>1848.5832136000004</v>
          </cell>
        </row>
        <row r="4980">
          <cell r="J4980">
            <v>287.12479999999994</v>
          </cell>
        </row>
        <row r="5011">
          <cell r="J5011">
            <v>53031.552000000003</v>
          </cell>
        </row>
        <row r="5042">
          <cell r="J5042">
            <v>12964.404</v>
          </cell>
        </row>
        <row r="5073">
          <cell r="J5073">
            <v>13634.304</v>
          </cell>
        </row>
        <row r="5104">
          <cell r="J5104">
            <v>53493.552000000003</v>
          </cell>
        </row>
      </sheetData>
      <sheetData sheetId="3"/>
      <sheetData sheetId="4"/>
      <sheetData sheetId="5">
        <row r="456">
          <cell r="AL456">
            <v>57573.336703480032</v>
          </cell>
        </row>
      </sheetData>
      <sheetData sheetId="6"/>
      <sheetData sheetId="7"/>
      <sheetData sheetId="8"/>
      <sheetData sheetId="9"/>
      <sheetData sheetId="10">
        <row r="403">
          <cell r="I403">
            <v>41208.784977656003</v>
          </cell>
        </row>
        <row r="463">
          <cell r="I463">
            <v>32975.465574503403</v>
          </cell>
        </row>
        <row r="519">
          <cell r="I519">
            <v>24461.238738600401</v>
          </cell>
        </row>
      </sheetData>
      <sheetData sheetId="11">
        <row r="72">
          <cell r="I72">
            <v>54629.806978606</v>
          </cell>
        </row>
        <row r="143">
          <cell r="I143">
            <v>54629.806978606</v>
          </cell>
        </row>
        <row r="214">
          <cell r="I214">
            <v>53509.696778606005</v>
          </cell>
        </row>
        <row r="285">
          <cell r="I285">
            <v>56755.816578606005</v>
          </cell>
        </row>
        <row r="351">
          <cell r="I351">
            <v>53255.368678606006</v>
          </cell>
        </row>
        <row r="570">
          <cell r="I570">
            <v>9772.257123020001</v>
          </cell>
        </row>
        <row r="609">
          <cell r="I609">
            <v>4950.140163346</v>
          </cell>
        </row>
      </sheetData>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7"/>
  <sheetViews>
    <sheetView tabSelected="1" zoomScale="60" zoomScaleNormal="60" workbookViewId="0">
      <pane ySplit="7" topLeftCell="A36" activePane="bottomLeft" state="frozen"/>
      <selection pane="bottomLeft" activeCell="A45" sqref="A45:XFD49"/>
    </sheetView>
  </sheetViews>
  <sheetFormatPr defaultColWidth="9.125" defaultRowHeight="12.9" x14ac:dyDescent="0.2"/>
  <cols>
    <col min="1" max="1" width="12.875" style="18" customWidth="1"/>
    <col min="2" max="2" width="12.875" style="19" customWidth="1"/>
    <col min="3" max="3" width="44.875" style="18" customWidth="1"/>
    <col min="4" max="4" width="14.75" style="19" bestFit="1" customWidth="1"/>
    <col min="5" max="5" width="7.75" style="19" bestFit="1" customWidth="1"/>
    <col min="6" max="6" width="22.75" style="19" customWidth="1"/>
    <col min="7" max="7" width="12.875" style="19" bestFit="1" customWidth="1"/>
    <col min="8" max="8" width="20.625" style="20" bestFit="1" customWidth="1"/>
    <col min="9" max="9" width="26.125" style="20" customWidth="1"/>
    <col min="10" max="10" width="24.75" style="20" customWidth="1"/>
    <col min="11" max="12" width="10.625" style="20" customWidth="1"/>
    <col min="13" max="13" width="11.125" style="20" customWidth="1"/>
    <col min="14" max="14" width="10.625" style="20" customWidth="1"/>
    <col min="15" max="15" width="11.125" style="21" customWidth="1"/>
    <col min="16" max="16" width="12" style="21" customWidth="1"/>
    <col min="17" max="17" width="12.875" style="25" customWidth="1"/>
    <col min="18" max="18" width="12" style="25" customWidth="1"/>
    <col min="19" max="23" width="12" style="21" customWidth="1"/>
    <col min="24" max="24" width="12" style="25" customWidth="1"/>
    <col min="25" max="25" width="12" style="21" customWidth="1"/>
    <col min="26" max="26" width="15.125" style="21" customWidth="1"/>
    <col min="27" max="27" width="39.625" style="22" customWidth="1"/>
    <col min="28" max="16384" width="9.125" style="6"/>
  </cols>
  <sheetData>
    <row r="1" spans="1:27" ht="17.149999999999999" customHeight="1" x14ac:dyDescent="0.3">
      <c r="A1" s="45" t="s">
        <v>110</v>
      </c>
      <c r="B1" s="120"/>
    </row>
    <row r="2" spans="1:27" ht="17.149999999999999" customHeight="1" x14ac:dyDescent="0.3">
      <c r="A2" s="30"/>
      <c r="B2" s="120"/>
    </row>
    <row r="3" spans="1:27" ht="19.05" customHeight="1" x14ac:dyDescent="0.3">
      <c r="A3" s="30" t="s">
        <v>746</v>
      </c>
      <c r="B3" s="120"/>
    </row>
    <row r="5" spans="1:27" x14ac:dyDescent="0.2">
      <c r="Y5" s="7"/>
      <c r="Z5" s="7"/>
    </row>
    <row r="6" spans="1:27" ht="13.6" x14ac:dyDescent="0.25">
      <c r="B6" s="121" t="s">
        <v>747</v>
      </c>
      <c r="K6" s="31" t="s">
        <v>102</v>
      </c>
      <c r="L6" s="26" t="s">
        <v>11</v>
      </c>
      <c r="M6" s="27" t="s">
        <v>103</v>
      </c>
      <c r="N6" s="27" t="s">
        <v>11</v>
      </c>
      <c r="O6" s="24" t="s">
        <v>104</v>
      </c>
      <c r="P6" s="16" t="s">
        <v>11</v>
      </c>
      <c r="Q6" s="57" t="s">
        <v>158</v>
      </c>
      <c r="R6" s="58" t="s">
        <v>157</v>
      </c>
      <c r="S6" s="3" t="s">
        <v>11</v>
      </c>
      <c r="T6" s="27" t="s">
        <v>103</v>
      </c>
      <c r="U6" s="3" t="s">
        <v>106</v>
      </c>
      <c r="V6" s="3" t="s">
        <v>107</v>
      </c>
      <c r="W6" s="3" t="s">
        <v>108</v>
      </c>
      <c r="X6" s="50" t="s">
        <v>150</v>
      </c>
      <c r="Y6" s="37"/>
      <c r="Z6" s="37"/>
    </row>
    <row r="7" spans="1:27" s="12" customFormat="1" ht="14.3" x14ac:dyDescent="0.25">
      <c r="A7" s="8" t="s">
        <v>112</v>
      </c>
      <c r="B7" s="9" t="s">
        <v>112</v>
      </c>
      <c r="C7" s="8" t="s">
        <v>3</v>
      </c>
      <c r="D7" s="9" t="s">
        <v>10</v>
      </c>
      <c r="E7" s="9" t="s">
        <v>0</v>
      </c>
      <c r="F7" s="9" t="s">
        <v>15</v>
      </c>
      <c r="G7" s="9" t="s">
        <v>16</v>
      </c>
      <c r="H7" s="10" t="s">
        <v>1</v>
      </c>
      <c r="I7" s="10" t="s">
        <v>9</v>
      </c>
      <c r="J7" s="10" t="s">
        <v>25</v>
      </c>
      <c r="K7" s="32"/>
      <c r="L7" s="26" t="s">
        <v>102</v>
      </c>
      <c r="M7" s="27"/>
      <c r="N7" s="27" t="s">
        <v>103</v>
      </c>
      <c r="O7" s="47"/>
      <c r="P7" s="24" t="s">
        <v>104</v>
      </c>
      <c r="Q7" s="59"/>
      <c r="R7" s="58"/>
      <c r="S7" s="3" t="s">
        <v>105</v>
      </c>
      <c r="T7" s="3" t="s">
        <v>109</v>
      </c>
      <c r="U7" s="28">
        <v>0.15</v>
      </c>
      <c r="V7" s="3"/>
      <c r="W7" s="29"/>
      <c r="X7" s="51"/>
      <c r="Y7" s="35" t="s">
        <v>4</v>
      </c>
      <c r="Z7" s="36" t="s">
        <v>111</v>
      </c>
      <c r="AA7" s="11" t="s">
        <v>2</v>
      </c>
    </row>
    <row r="8" spans="1:27" s="12" customFormat="1" ht="14.3" x14ac:dyDescent="0.25">
      <c r="A8" s="4"/>
      <c r="B8" s="13"/>
      <c r="C8" s="17"/>
      <c r="D8" s="13"/>
      <c r="E8" s="13"/>
      <c r="F8" s="13"/>
      <c r="G8" s="13"/>
      <c r="H8" s="14"/>
      <c r="I8" s="14"/>
      <c r="J8" s="14"/>
      <c r="K8" s="44"/>
      <c r="L8" s="40"/>
      <c r="M8" s="33"/>
      <c r="N8" s="33"/>
      <c r="O8" s="41"/>
      <c r="P8" s="42"/>
      <c r="Q8" s="60"/>
      <c r="R8" s="61"/>
      <c r="S8" s="33"/>
      <c r="T8" s="33"/>
      <c r="U8" s="33"/>
      <c r="V8" s="33"/>
      <c r="W8" s="34"/>
      <c r="X8" s="52"/>
      <c r="Y8" s="38"/>
      <c r="Z8" s="39"/>
      <c r="AA8" s="5"/>
    </row>
    <row r="9" spans="1:27" s="12" customFormat="1" ht="14.3" x14ac:dyDescent="0.25">
      <c r="A9" s="4"/>
      <c r="B9" s="13"/>
      <c r="C9" s="17" t="s">
        <v>147</v>
      </c>
      <c r="D9" s="13"/>
      <c r="E9" s="13">
        <v>1</v>
      </c>
      <c r="F9" s="13"/>
      <c r="G9" s="13"/>
      <c r="H9" s="14"/>
      <c r="I9" s="14"/>
      <c r="J9" s="14"/>
      <c r="K9" s="44"/>
      <c r="L9" s="40"/>
      <c r="M9" s="33"/>
      <c r="N9" s="33"/>
      <c r="O9" s="41"/>
      <c r="P9" s="42"/>
      <c r="Q9" s="60"/>
      <c r="R9" s="61"/>
      <c r="S9" s="33"/>
      <c r="T9" s="33"/>
      <c r="U9" s="33"/>
      <c r="V9" s="33"/>
      <c r="W9" s="34"/>
      <c r="X9" s="52"/>
      <c r="Y9" s="68">
        <v>98300</v>
      </c>
      <c r="Z9" s="39">
        <f>E9*Y9</f>
        <v>98300</v>
      </c>
      <c r="AA9" s="5"/>
    </row>
    <row r="10" spans="1:27" s="12" customFormat="1" ht="14.3" x14ac:dyDescent="0.25">
      <c r="A10" s="4"/>
      <c r="B10" s="13"/>
      <c r="C10" s="17"/>
      <c r="D10" s="13"/>
      <c r="E10" s="13"/>
      <c r="F10" s="13"/>
      <c r="G10" s="13"/>
      <c r="H10" s="14"/>
      <c r="I10" s="14"/>
      <c r="J10" s="14"/>
      <c r="K10" s="44"/>
      <c r="L10" s="40"/>
      <c r="M10" s="33"/>
      <c r="N10" s="33"/>
      <c r="O10" s="41"/>
      <c r="P10" s="42"/>
      <c r="Q10" s="60"/>
      <c r="R10" s="61"/>
      <c r="S10" s="33"/>
      <c r="T10" s="33"/>
      <c r="U10" s="33"/>
      <c r="V10" s="33"/>
      <c r="W10" s="34"/>
      <c r="X10" s="52"/>
      <c r="Y10" s="68"/>
      <c r="Z10" s="39"/>
      <c r="AA10" s="5"/>
    </row>
    <row r="11" spans="1:27" s="12" customFormat="1" ht="14.3" x14ac:dyDescent="0.25">
      <c r="A11" s="4"/>
      <c r="B11" s="13"/>
      <c r="C11" s="17" t="s">
        <v>175</v>
      </c>
      <c r="D11" s="13"/>
      <c r="E11" s="13">
        <v>1</v>
      </c>
      <c r="F11" s="13"/>
      <c r="G11" s="13"/>
      <c r="H11" s="14"/>
      <c r="I11" s="14"/>
      <c r="J11" s="14"/>
      <c r="K11" s="44"/>
      <c r="L11" s="42"/>
      <c r="M11" s="33"/>
      <c r="N11" s="33"/>
      <c r="O11" s="41"/>
      <c r="P11" s="42"/>
      <c r="Q11" s="60"/>
      <c r="R11" s="61"/>
      <c r="S11" s="33"/>
      <c r="T11" s="33"/>
      <c r="U11" s="33"/>
      <c r="V11" s="33"/>
      <c r="W11" s="34"/>
      <c r="X11" s="52"/>
      <c r="Y11" s="68">
        <v>46500</v>
      </c>
      <c r="Z11" s="39">
        <f>E11*Y11</f>
        <v>46500</v>
      </c>
      <c r="AA11" s="5"/>
    </row>
    <row r="12" spans="1:27" s="12" customFormat="1" ht="14.3" x14ac:dyDescent="0.25">
      <c r="A12" s="4"/>
      <c r="B12" s="13"/>
      <c r="C12" s="17"/>
      <c r="D12" s="13"/>
      <c r="E12" s="13"/>
      <c r="F12" s="13"/>
      <c r="G12" s="13"/>
      <c r="H12" s="14"/>
      <c r="I12" s="14"/>
      <c r="J12" s="14"/>
      <c r="K12" s="44"/>
      <c r="L12" s="40"/>
      <c r="M12" s="33"/>
      <c r="N12" s="33"/>
      <c r="O12" s="41"/>
      <c r="P12" s="42"/>
      <c r="Q12" s="60"/>
      <c r="R12" s="61"/>
      <c r="S12" s="33"/>
      <c r="T12" s="33"/>
      <c r="U12" s="33"/>
      <c r="V12" s="33"/>
      <c r="W12" s="34"/>
      <c r="X12" s="52"/>
      <c r="Y12" s="68"/>
      <c r="Z12" s="39"/>
      <c r="AA12" s="5"/>
    </row>
    <row r="13" spans="1:27" s="12" customFormat="1" ht="25.85" x14ac:dyDescent="0.25">
      <c r="A13" s="4"/>
      <c r="B13" s="13"/>
      <c r="C13" s="17" t="s">
        <v>171</v>
      </c>
      <c r="D13" s="13"/>
      <c r="E13" s="13">
        <v>1</v>
      </c>
      <c r="F13" s="13"/>
      <c r="G13" s="13"/>
      <c r="H13" s="14"/>
      <c r="I13" s="14"/>
      <c r="J13" s="14"/>
      <c r="K13" s="44"/>
      <c r="L13" s="40"/>
      <c r="M13" s="33"/>
      <c r="N13" s="33"/>
      <c r="O13" s="41"/>
      <c r="P13" s="42"/>
      <c r="Q13" s="60"/>
      <c r="R13" s="61"/>
      <c r="S13" s="33"/>
      <c r="T13" s="33"/>
      <c r="U13" s="33"/>
      <c r="V13" s="33"/>
      <c r="W13" s="34"/>
      <c r="X13" s="52"/>
      <c r="Y13" s="68">
        <v>20000</v>
      </c>
      <c r="Z13" s="39">
        <f>E13*Y13</f>
        <v>20000</v>
      </c>
      <c r="AA13" s="5" t="s">
        <v>172</v>
      </c>
    </row>
    <row r="14" spans="1:27" s="12" customFormat="1" ht="14.3" x14ac:dyDescent="0.25">
      <c r="A14" s="4"/>
      <c r="B14" s="13"/>
      <c r="C14" s="17"/>
      <c r="D14" s="13"/>
      <c r="E14" s="13"/>
      <c r="F14" s="13"/>
      <c r="G14" s="13"/>
      <c r="H14" s="14"/>
      <c r="I14" s="14"/>
      <c r="J14" s="14"/>
      <c r="K14" s="44"/>
      <c r="L14" s="40"/>
      <c r="M14" s="33"/>
      <c r="N14" s="33"/>
      <c r="O14" s="41"/>
      <c r="P14" s="42"/>
      <c r="Q14" s="60"/>
      <c r="R14" s="61"/>
      <c r="S14" s="33"/>
      <c r="T14" s="33"/>
      <c r="U14" s="33"/>
      <c r="V14" s="33"/>
      <c r="W14" s="34"/>
      <c r="X14" s="52"/>
      <c r="Y14" s="38"/>
      <c r="Z14" s="39"/>
      <c r="AA14" s="5"/>
    </row>
    <row r="15" spans="1:27" s="15" customFormat="1" ht="64.55" x14ac:dyDescent="0.2">
      <c r="A15" s="4" t="s">
        <v>5</v>
      </c>
      <c r="B15" s="13" t="str">
        <f>JMS!A28</f>
        <v>6728/26</v>
      </c>
      <c r="C15" s="67" t="s">
        <v>18</v>
      </c>
      <c r="D15" s="46"/>
      <c r="E15" s="46">
        <v>1</v>
      </c>
      <c r="F15" s="46"/>
      <c r="G15" s="46" t="s">
        <v>17</v>
      </c>
      <c r="H15" s="2" t="s">
        <v>12</v>
      </c>
      <c r="I15" s="2"/>
      <c r="J15" s="2"/>
      <c r="K15" s="44">
        <f t="shared" ref="K15" si="0">R15/162*20</f>
        <v>238.88888888888889</v>
      </c>
      <c r="L15" s="40">
        <f t="shared" ref="L15" si="1">E15*K15</f>
        <v>238.88888888888889</v>
      </c>
      <c r="M15" s="33"/>
      <c r="N15" s="33">
        <f t="shared" ref="N15" si="2">E15*M15</f>
        <v>0</v>
      </c>
      <c r="O15" s="42">
        <v>31023.149395000004</v>
      </c>
      <c r="P15" s="42">
        <f t="shared" ref="P15" si="3">SUM(E15)*O15</f>
        <v>31023.149395000004</v>
      </c>
      <c r="Q15" s="60"/>
      <c r="R15" s="62">
        <v>1935</v>
      </c>
      <c r="S15" s="33">
        <f t="shared" ref="S15:S57" si="4">E15*(Q15+R15)</f>
        <v>1935</v>
      </c>
      <c r="T15" s="33">
        <f t="shared" ref="T15:T57" si="5">K15+M15+O15+Q15+R15</f>
        <v>33197.038283888891</v>
      </c>
      <c r="U15" s="33">
        <f t="shared" ref="U15" si="6">T15*U$7</f>
        <v>4979.5557425833331</v>
      </c>
      <c r="V15" s="33">
        <f t="shared" ref="V15" si="7">T15+U15</f>
        <v>38176.594026472223</v>
      </c>
      <c r="W15" s="34">
        <v>0</v>
      </c>
      <c r="X15" s="52">
        <v>0</v>
      </c>
      <c r="Y15" s="38">
        <f t="shared" ref="Y15" si="8">V15+W15+X15</f>
        <v>38176.594026472223</v>
      </c>
      <c r="Z15" s="39">
        <f t="shared" ref="Z15:Z57" si="9">E15*Y15</f>
        <v>38176.594026472223</v>
      </c>
      <c r="AA15" s="5" t="s">
        <v>152</v>
      </c>
    </row>
    <row r="16" spans="1:27" s="15" customFormat="1" ht="51.65" x14ac:dyDescent="0.2">
      <c r="A16" s="4" t="s">
        <v>6</v>
      </c>
      <c r="B16" s="13" t="s">
        <v>645</v>
      </c>
      <c r="C16" s="17" t="s">
        <v>21</v>
      </c>
      <c r="D16" s="13" t="s">
        <v>19</v>
      </c>
      <c r="E16" s="13">
        <v>1</v>
      </c>
      <c r="F16" s="13" t="s">
        <v>24</v>
      </c>
      <c r="G16" s="13" t="s">
        <v>20</v>
      </c>
      <c r="H16" s="14" t="s">
        <v>14</v>
      </c>
      <c r="I16" s="14" t="s">
        <v>22</v>
      </c>
      <c r="J16" s="14" t="s">
        <v>26</v>
      </c>
      <c r="K16" s="124">
        <f>R16/162*10</f>
        <v>95.555555555555557</v>
      </c>
      <c r="L16" s="125">
        <f>E16*K16</f>
        <v>95.555555555555557</v>
      </c>
      <c r="M16" s="126">
        <f>R16/162*25</f>
        <v>238.88888888888889</v>
      </c>
      <c r="N16" s="126">
        <f>E16*M16</f>
        <v>238.88888888888889</v>
      </c>
      <c r="O16" s="41">
        <v>18172.599999999999</v>
      </c>
      <c r="P16" s="42">
        <f t="shared" ref="P16:P57" si="10">SUM(E16)*O16</f>
        <v>18172.599999999999</v>
      </c>
      <c r="Q16" s="60"/>
      <c r="R16" s="62">
        <v>1548</v>
      </c>
      <c r="S16" s="126">
        <f t="shared" si="4"/>
        <v>1548</v>
      </c>
      <c r="T16" s="126">
        <f t="shared" si="5"/>
        <v>20055.044444444444</v>
      </c>
      <c r="U16" s="126">
        <f>T16*U$7</f>
        <v>3008.2566666666667</v>
      </c>
      <c r="V16" s="126">
        <f>T16+U16</f>
        <v>23063.301111111112</v>
      </c>
      <c r="W16" s="127">
        <v>0</v>
      </c>
      <c r="X16" s="128">
        <v>0</v>
      </c>
      <c r="Y16" s="68">
        <f>V16+W16+X16</f>
        <v>23063.301111111112</v>
      </c>
      <c r="Z16" s="129">
        <f t="shared" si="9"/>
        <v>23063.301111111112</v>
      </c>
      <c r="AA16" s="5" t="s">
        <v>153</v>
      </c>
    </row>
    <row r="17" spans="1:27" s="15" customFormat="1" ht="38.75" x14ac:dyDescent="0.2">
      <c r="A17" s="4" t="s">
        <v>113</v>
      </c>
      <c r="B17" s="13" t="s">
        <v>648</v>
      </c>
      <c r="C17" s="17" t="s">
        <v>21</v>
      </c>
      <c r="D17" s="13" t="s">
        <v>23</v>
      </c>
      <c r="E17" s="13">
        <v>1</v>
      </c>
      <c r="F17" s="23" t="s">
        <v>32</v>
      </c>
      <c r="G17" s="13" t="s">
        <v>20</v>
      </c>
      <c r="H17" s="14" t="s">
        <v>14</v>
      </c>
      <c r="I17" s="14" t="s">
        <v>22</v>
      </c>
      <c r="J17" s="14" t="s">
        <v>27</v>
      </c>
      <c r="K17" s="124">
        <f t="shared" ref="K17:K24" si="11">R17/162*20</f>
        <v>191.11111111111111</v>
      </c>
      <c r="L17" s="125">
        <f t="shared" ref="L17:L57" si="12">E17*K17</f>
        <v>191.11111111111111</v>
      </c>
      <c r="M17" s="126">
        <f t="shared" ref="M17:M49" si="13">R17/162*25</f>
        <v>238.88888888888889</v>
      </c>
      <c r="N17" s="126">
        <f t="shared" ref="N17:N57" si="14">E17*M17</f>
        <v>238.88888888888889</v>
      </c>
      <c r="O17" s="41">
        <v>32398.57</v>
      </c>
      <c r="P17" s="42">
        <f t="shared" si="10"/>
        <v>32398.57</v>
      </c>
      <c r="Q17" s="60"/>
      <c r="R17" s="62">
        <v>1548</v>
      </c>
      <c r="S17" s="126">
        <f t="shared" si="4"/>
        <v>1548</v>
      </c>
      <c r="T17" s="126">
        <f t="shared" si="5"/>
        <v>34376.57</v>
      </c>
      <c r="U17" s="126">
        <f t="shared" ref="U17:U57" si="15">T17*U$7</f>
        <v>5156.4854999999998</v>
      </c>
      <c r="V17" s="126">
        <f t="shared" ref="V17:V57" si="16">T17+U17</f>
        <v>39533.055500000002</v>
      </c>
      <c r="W17" s="127">
        <v>0</v>
      </c>
      <c r="X17" s="128">
        <v>0</v>
      </c>
      <c r="Y17" s="68">
        <f t="shared" ref="Y17:Y52" si="17">V17+W17+X17</f>
        <v>39533.055500000002</v>
      </c>
      <c r="Z17" s="129">
        <f t="shared" si="9"/>
        <v>39533.055500000002</v>
      </c>
      <c r="AA17" s="5" t="s">
        <v>154</v>
      </c>
    </row>
    <row r="18" spans="1:27" s="15" customFormat="1" ht="38.75" x14ac:dyDescent="0.2">
      <c r="A18" s="4" t="s">
        <v>114</v>
      </c>
      <c r="B18" s="13" t="s">
        <v>650</v>
      </c>
      <c r="C18" s="17" t="s">
        <v>28</v>
      </c>
      <c r="D18" s="130" t="s">
        <v>23</v>
      </c>
      <c r="E18" s="13">
        <v>1</v>
      </c>
      <c r="F18" s="13" t="s">
        <v>29</v>
      </c>
      <c r="G18" s="13" t="s">
        <v>20</v>
      </c>
      <c r="H18" s="14" t="s">
        <v>14</v>
      </c>
      <c r="I18" s="14" t="s">
        <v>22</v>
      </c>
      <c r="J18" s="14" t="s">
        <v>26</v>
      </c>
      <c r="K18" s="124">
        <f t="shared" si="11"/>
        <v>143.33333333333334</v>
      </c>
      <c r="L18" s="125">
        <f t="shared" si="12"/>
        <v>143.33333333333334</v>
      </c>
      <c r="M18" s="126">
        <f t="shared" si="13"/>
        <v>179.16666666666669</v>
      </c>
      <c r="N18" s="126">
        <f t="shared" si="14"/>
        <v>179.16666666666669</v>
      </c>
      <c r="O18" s="41">
        <v>16420.04</v>
      </c>
      <c r="P18" s="42">
        <f t="shared" si="10"/>
        <v>16420.04</v>
      </c>
      <c r="Q18" s="60"/>
      <c r="R18" s="62">
        <v>1161</v>
      </c>
      <c r="S18" s="126">
        <f t="shared" si="4"/>
        <v>1161</v>
      </c>
      <c r="T18" s="126">
        <f t="shared" si="5"/>
        <v>17903.54</v>
      </c>
      <c r="U18" s="126">
        <f t="shared" si="15"/>
        <v>2685.5309999999999</v>
      </c>
      <c r="V18" s="126">
        <f t="shared" si="16"/>
        <v>20589.071</v>
      </c>
      <c r="W18" s="127">
        <v>0</v>
      </c>
      <c r="X18" s="128">
        <v>0</v>
      </c>
      <c r="Y18" s="68">
        <f t="shared" si="17"/>
        <v>20589.071</v>
      </c>
      <c r="Z18" s="129">
        <f t="shared" si="9"/>
        <v>20589.071</v>
      </c>
      <c r="AA18" s="131" t="s">
        <v>744</v>
      </c>
    </row>
    <row r="19" spans="1:27" s="15" customFormat="1" ht="51.65" x14ac:dyDescent="0.2">
      <c r="A19" s="4" t="s">
        <v>115</v>
      </c>
      <c r="B19" s="13" t="s">
        <v>653</v>
      </c>
      <c r="C19" s="17" t="s">
        <v>28</v>
      </c>
      <c r="D19" s="130" t="s">
        <v>19</v>
      </c>
      <c r="E19" s="13">
        <v>1</v>
      </c>
      <c r="F19" s="13" t="s">
        <v>30</v>
      </c>
      <c r="G19" s="13" t="s">
        <v>20</v>
      </c>
      <c r="H19" s="14" t="s">
        <v>14</v>
      </c>
      <c r="I19" s="14" t="s">
        <v>22</v>
      </c>
      <c r="J19" s="14" t="s">
        <v>31</v>
      </c>
      <c r="K19" s="124">
        <f t="shared" si="11"/>
        <v>95.555555555555557</v>
      </c>
      <c r="L19" s="125">
        <f t="shared" si="12"/>
        <v>95.555555555555557</v>
      </c>
      <c r="M19" s="126">
        <f t="shared" si="13"/>
        <v>119.44444444444444</v>
      </c>
      <c r="N19" s="126">
        <f t="shared" si="14"/>
        <v>119.44444444444444</v>
      </c>
      <c r="O19" s="41">
        <v>15762.45</v>
      </c>
      <c r="P19" s="42">
        <f t="shared" si="10"/>
        <v>15762.45</v>
      </c>
      <c r="Q19" s="60"/>
      <c r="R19" s="62">
        <v>774</v>
      </c>
      <c r="S19" s="126">
        <f t="shared" si="4"/>
        <v>774</v>
      </c>
      <c r="T19" s="126">
        <f t="shared" si="5"/>
        <v>16751.45</v>
      </c>
      <c r="U19" s="126">
        <f t="shared" si="15"/>
        <v>2512.7175000000002</v>
      </c>
      <c r="V19" s="126">
        <f t="shared" si="16"/>
        <v>19264.1675</v>
      </c>
      <c r="W19" s="127">
        <v>0</v>
      </c>
      <c r="X19" s="128">
        <v>0</v>
      </c>
      <c r="Y19" s="68">
        <f t="shared" si="17"/>
        <v>19264.1675</v>
      </c>
      <c r="Z19" s="129">
        <f t="shared" si="9"/>
        <v>19264.1675</v>
      </c>
      <c r="AA19" s="131" t="s">
        <v>153</v>
      </c>
    </row>
    <row r="20" spans="1:27" s="15" customFormat="1" ht="38.75" x14ac:dyDescent="0.2">
      <c r="A20" s="4" t="s">
        <v>116</v>
      </c>
      <c r="B20" s="13" t="s">
        <v>654</v>
      </c>
      <c r="C20" s="17" t="s">
        <v>33</v>
      </c>
      <c r="D20" s="13" t="s">
        <v>23</v>
      </c>
      <c r="E20" s="13">
        <v>1</v>
      </c>
      <c r="F20" s="23" t="s">
        <v>32</v>
      </c>
      <c r="G20" s="13" t="s">
        <v>20</v>
      </c>
      <c r="H20" s="14" t="s">
        <v>34</v>
      </c>
      <c r="I20" s="14" t="s">
        <v>22</v>
      </c>
      <c r="J20" s="14" t="s">
        <v>31</v>
      </c>
      <c r="K20" s="124">
        <f t="shared" si="11"/>
        <v>191.11111111111111</v>
      </c>
      <c r="L20" s="125">
        <f t="shared" si="12"/>
        <v>191.11111111111111</v>
      </c>
      <c r="M20" s="126">
        <f t="shared" si="13"/>
        <v>238.88888888888889</v>
      </c>
      <c r="N20" s="126">
        <f t="shared" si="14"/>
        <v>238.88888888888889</v>
      </c>
      <c r="O20" s="41">
        <v>41703.68</v>
      </c>
      <c r="P20" s="42">
        <f t="shared" si="10"/>
        <v>41703.68</v>
      </c>
      <c r="Q20" s="60"/>
      <c r="R20" s="62">
        <v>1548</v>
      </c>
      <c r="S20" s="126">
        <f t="shared" si="4"/>
        <v>1548</v>
      </c>
      <c r="T20" s="126">
        <f t="shared" si="5"/>
        <v>43681.68</v>
      </c>
      <c r="U20" s="126">
        <f t="shared" si="15"/>
        <v>6552.2519999999995</v>
      </c>
      <c r="V20" s="126">
        <f t="shared" si="16"/>
        <v>50233.932000000001</v>
      </c>
      <c r="W20" s="127">
        <v>0</v>
      </c>
      <c r="X20" s="128">
        <v>0</v>
      </c>
      <c r="Y20" s="68">
        <f t="shared" si="17"/>
        <v>50233.932000000001</v>
      </c>
      <c r="Z20" s="129">
        <f t="shared" si="9"/>
        <v>50233.932000000001</v>
      </c>
      <c r="AA20" s="5" t="s">
        <v>154</v>
      </c>
    </row>
    <row r="21" spans="1:27" s="15" customFormat="1" ht="64.55" x14ac:dyDescent="0.2">
      <c r="A21" s="4" t="s">
        <v>8</v>
      </c>
      <c r="B21" s="13" t="s">
        <v>655</v>
      </c>
      <c r="C21" s="17" t="s">
        <v>33</v>
      </c>
      <c r="D21" s="130" t="s">
        <v>656</v>
      </c>
      <c r="E21" s="13">
        <v>1</v>
      </c>
      <c r="F21" s="13" t="s">
        <v>24</v>
      </c>
      <c r="G21" s="13" t="s">
        <v>20</v>
      </c>
      <c r="H21" s="14" t="s">
        <v>34</v>
      </c>
      <c r="I21" s="14" t="s">
        <v>22</v>
      </c>
      <c r="J21" s="14" t="s">
        <v>26</v>
      </c>
      <c r="K21" s="124">
        <f t="shared" si="11"/>
        <v>238.88888888888889</v>
      </c>
      <c r="L21" s="125">
        <f t="shared" si="12"/>
        <v>238.88888888888889</v>
      </c>
      <c r="M21" s="126">
        <f t="shared" si="13"/>
        <v>298.61111111111114</v>
      </c>
      <c r="N21" s="126">
        <f t="shared" si="14"/>
        <v>298.61111111111114</v>
      </c>
      <c r="O21" s="41">
        <v>18748</v>
      </c>
      <c r="P21" s="42">
        <f t="shared" si="10"/>
        <v>18748</v>
      </c>
      <c r="Q21" s="60"/>
      <c r="R21" s="62">
        <v>1935</v>
      </c>
      <c r="S21" s="126">
        <f t="shared" si="4"/>
        <v>1935</v>
      </c>
      <c r="T21" s="126">
        <f t="shared" si="5"/>
        <v>21220.5</v>
      </c>
      <c r="U21" s="126">
        <f t="shared" si="15"/>
        <v>3183.0749999999998</v>
      </c>
      <c r="V21" s="126">
        <f t="shared" si="16"/>
        <v>24403.575000000001</v>
      </c>
      <c r="W21" s="127">
        <v>0</v>
      </c>
      <c r="X21" s="128">
        <v>0</v>
      </c>
      <c r="Y21" s="68">
        <f t="shared" si="17"/>
        <v>24403.575000000001</v>
      </c>
      <c r="Z21" s="129">
        <f t="shared" si="9"/>
        <v>24403.575000000001</v>
      </c>
      <c r="AA21" s="131" t="s">
        <v>745</v>
      </c>
    </row>
    <row r="22" spans="1:27" s="15" customFormat="1" ht="38.75" x14ac:dyDescent="0.2">
      <c r="A22" s="4" t="s">
        <v>117</v>
      </c>
      <c r="B22" s="13" t="s">
        <v>658</v>
      </c>
      <c r="C22" s="17" t="s">
        <v>35</v>
      </c>
      <c r="D22" s="13" t="s">
        <v>23</v>
      </c>
      <c r="E22" s="13">
        <v>1</v>
      </c>
      <c r="F22" s="23" t="s">
        <v>36</v>
      </c>
      <c r="G22" s="13" t="s">
        <v>20</v>
      </c>
      <c r="H22" s="14" t="s">
        <v>34</v>
      </c>
      <c r="I22" s="14" t="s">
        <v>22</v>
      </c>
      <c r="J22" s="14" t="s">
        <v>31</v>
      </c>
      <c r="K22" s="124">
        <f t="shared" si="11"/>
        <v>47.777777777777779</v>
      </c>
      <c r="L22" s="125">
        <f t="shared" si="12"/>
        <v>47.777777777777779</v>
      </c>
      <c r="M22" s="126">
        <f t="shared" si="13"/>
        <v>59.722222222222221</v>
      </c>
      <c r="N22" s="126">
        <f t="shared" si="14"/>
        <v>59.722222222222221</v>
      </c>
      <c r="O22" s="41">
        <v>8332.68</v>
      </c>
      <c r="P22" s="42">
        <f t="shared" si="10"/>
        <v>8332.68</v>
      </c>
      <c r="Q22" s="60"/>
      <c r="R22" s="62">
        <v>387</v>
      </c>
      <c r="S22" s="126">
        <f t="shared" si="4"/>
        <v>387</v>
      </c>
      <c r="T22" s="126">
        <f t="shared" si="5"/>
        <v>8827.18</v>
      </c>
      <c r="U22" s="126">
        <f t="shared" si="15"/>
        <v>1324.077</v>
      </c>
      <c r="V22" s="126">
        <f t="shared" si="16"/>
        <v>10151.257</v>
      </c>
      <c r="W22" s="127">
        <v>0</v>
      </c>
      <c r="X22" s="128">
        <v>0</v>
      </c>
      <c r="Y22" s="68">
        <f t="shared" si="17"/>
        <v>10151.257</v>
      </c>
      <c r="Z22" s="129">
        <f t="shared" si="9"/>
        <v>10151.257</v>
      </c>
      <c r="AA22" s="5" t="s">
        <v>155</v>
      </c>
    </row>
    <row r="23" spans="1:27" s="15" customFormat="1" ht="38.75" x14ac:dyDescent="0.2">
      <c r="A23" s="4" t="s">
        <v>118</v>
      </c>
      <c r="B23" s="13" t="s">
        <v>660</v>
      </c>
      <c r="C23" s="17" t="s">
        <v>21</v>
      </c>
      <c r="D23" s="13" t="s">
        <v>23</v>
      </c>
      <c r="E23" s="13">
        <v>1</v>
      </c>
      <c r="F23" s="13" t="s">
        <v>99</v>
      </c>
      <c r="G23" s="13" t="s">
        <v>20</v>
      </c>
      <c r="H23" s="14" t="s">
        <v>37</v>
      </c>
      <c r="I23" s="14" t="s">
        <v>22</v>
      </c>
      <c r="J23" s="14" t="s">
        <v>31</v>
      </c>
      <c r="K23" s="124">
        <f t="shared" si="11"/>
        <v>143.33333333333334</v>
      </c>
      <c r="L23" s="125">
        <f t="shared" si="12"/>
        <v>143.33333333333334</v>
      </c>
      <c r="M23" s="126">
        <f t="shared" si="13"/>
        <v>179.16666666666669</v>
      </c>
      <c r="N23" s="126">
        <f t="shared" si="14"/>
        <v>179.16666666666669</v>
      </c>
      <c r="O23" s="41">
        <v>27179.96</v>
      </c>
      <c r="P23" s="42">
        <f t="shared" si="10"/>
        <v>27179.96</v>
      </c>
      <c r="Q23" s="60"/>
      <c r="R23" s="62">
        <v>1161</v>
      </c>
      <c r="S23" s="126">
        <f t="shared" si="4"/>
        <v>1161</v>
      </c>
      <c r="T23" s="126">
        <f t="shared" si="5"/>
        <v>28663.46</v>
      </c>
      <c r="U23" s="126">
        <f t="shared" si="15"/>
        <v>4299.5189999999993</v>
      </c>
      <c r="V23" s="126">
        <f t="shared" si="16"/>
        <v>32962.978999999999</v>
      </c>
      <c r="W23" s="127">
        <v>0</v>
      </c>
      <c r="X23" s="128">
        <v>0</v>
      </c>
      <c r="Y23" s="68">
        <f t="shared" si="17"/>
        <v>32962.978999999999</v>
      </c>
      <c r="Z23" s="129">
        <f t="shared" si="9"/>
        <v>32962.978999999999</v>
      </c>
      <c r="AA23" s="5" t="s">
        <v>154</v>
      </c>
    </row>
    <row r="24" spans="1:27" s="15" customFormat="1" ht="38.75" x14ac:dyDescent="0.2">
      <c r="A24" s="4" t="s">
        <v>119</v>
      </c>
      <c r="B24" s="13" t="s">
        <v>661</v>
      </c>
      <c r="C24" s="17" t="s">
        <v>28</v>
      </c>
      <c r="D24" s="13" t="s">
        <v>23</v>
      </c>
      <c r="E24" s="13">
        <v>1</v>
      </c>
      <c r="F24" s="13" t="s">
        <v>99</v>
      </c>
      <c r="G24" s="13" t="s">
        <v>20</v>
      </c>
      <c r="H24" s="14" t="s">
        <v>37</v>
      </c>
      <c r="I24" s="14" t="s">
        <v>22</v>
      </c>
      <c r="J24" s="14" t="s">
        <v>31</v>
      </c>
      <c r="K24" s="124">
        <f t="shared" si="11"/>
        <v>143.33333333333334</v>
      </c>
      <c r="L24" s="125">
        <f t="shared" si="12"/>
        <v>143.33333333333334</v>
      </c>
      <c r="M24" s="126">
        <f t="shared" si="13"/>
        <v>179.16666666666669</v>
      </c>
      <c r="N24" s="126">
        <f t="shared" si="14"/>
        <v>179.16666666666669</v>
      </c>
      <c r="O24" s="41">
        <v>26810.959999999999</v>
      </c>
      <c r="P24" s="42">
        <f t="shared" si="10"/>
        <v>26810.959999999999</v>
      </c>
      <c r="Q24" s="60"/>
      <c r="R24" s="62">
        <v>1161</v>
      </c>
      <c r="S24" s="126">
        <f t="shared" si="4"/>
        <v>1161</v>
      </c>
      <c r="T24" s="126">
        <f t="shared" si="5"/>
        <v>28294.46</v>
      </c>
      <c r="U24" s="126">
        <f t="shared" si="15"/>
        <v>4244.1689999999999</v>
      </c>
      <c r="V24" s="126">
        <f t="shared" si="16"/>
        <v>32538.629000000001</v>
      </c>
      <c r="W24" s="127">
        <v>0</v>
      </c>
      <c r="X24" s="128">
        <v>0</v>
      </c>
      <c r="Y24" s="68">
        <f t="shared" si="17"/>
        <v>32538.629000000001</v>
      </c>
      <c r="Z24" s="129">
        <f t="shared" si="9"/>
        <v>32538.629000000001</v>
      </c>
      <c r="AA24" s="5" t="s">
        <v>154</v>
      </c>
    </row>
    <row r="25" spans="1:27" s="15" customFormat="1" ht="25.85" x14ac:dyDescent="0.2">
      <c r="A25" s="4" t="s">
        <v>120</v>
      </c>
      <c r="B25" s="13" t="s">
        <v>662</v>
      </c>
      <c r="C25" s="17" t="s">
        <v>38</v>
      </c>
      <c r="D25" s="13" t="s">
        <v>23</v>
      </c>
      <c r="E25" s="13">
        <v>1</v>
      </c>
      <c r="F25" s="13" t="s">
        <v>42</v>
      </c>
      <c r="G25" s="13" t="s">
        <v>39</v>
      </c>
      <c r="H25" s="14"/>
      <c r="I25" s="14"/>
      <c r="J25" s="14" t="s">
        <v>40</v>
      </c>
      <c r="K25" s="124">
        <f>R25/162*10</f>
        <v>143.33333333333334</v>
      </c>
      <c r="L25" s="125">
        <f t="shared" si="12"/>
        <v>143.33333333333334</v>
      </c>
      <c r="M25" s="126">
        <f>R25/162*12.5</f>
        <v>179.16666666666669</v>
      </c>
      <c r="N25" s="126">
        <f t="shared" si="14"/>
        <v>179.16666666666669</v>
      </c>
      <c r="O25" s="41">
        <f>JMS!Y141</f>
        <v>15921.460499999999</v>
      </c>
      <c r="P25" s="42">
        <f t="shared" si="10"/>
        <v>15921.460499999999</v>
      </c>
      <c r="Q25" s="60"/>
      <c r="R25" s="62">
        <v>2322</v>
      </c>
      <c r="S25" s="126">
        <f t="shared" si="4"/>
        <v>2322</v>
      </c>
      <c r="T25" s="126">
        <f t="shared" si="5"/>
        <v>18565.960500000001</v>
      </c>
      <c r="U25" s="126">
        <f t="shared" si="15"/>
        <v>2784.8940750000002</v>
      </c>
      <c r="V25" s="126">
        <f t="shared" si="16"/>
        <v>21350.854575000001</v>
      </c>
      <c r="W25" s="127">
        <v>0</v>
      </c>
      <c r="X25" s="128">
        <v>0</v>
      </c>
      <c r="Y25" s="68">
        <f t="shared" si="17"/>
        <v>21350.854575000001</v>
      </c>
      <c r="Z25" s="129">
        <f t="shared" si="9"/>
        <v>21350.854575000001</v>
      </c>
      <c r="AA25" s="5" t="s">
        <v>41</v>
      </c>
    </row>
    <row r="26" spans="1:27" s="15" customFormat="1" ht="25.85" x14ac:dyDescent="0.2">
      <c r="A26" s="4" t="s">
        <v>7</v>
      </c>
      <c r="B26" s="13" t="s">
        <v>663</v>
      </c>
      <c r="C26" s="17" t="s">
        <v>43</v>
      </c>
      <c r="D26" s="13" t="s">
        <v>23</v>
      </c>
      <c r="E26" s="13">
        <v>1</v>
      </c>
      <c r="F26" s="13" t="s">
        <v>44</v>
      </c>
      <c r="G26" s="13" t="s">
        <v>39</v>
      </c>
      <c r="H26" s="14"/>
      <c r="I26" s="14"/>
      <c r="J26" s="14" t="s">
        <v>40</v>
      </c>
      <c r="K26" s="124">
        <f t="shared" ref="K26:K29" si="18">R26/162*10</f>
        <v>238.88888888888889</v>
      </c>
      <c r="L26" s="125">
        <f t="shared" si="12"/>
        <v>238.88888888888889</v>
      </c>
      <c r="M26" s="126">
        <f t="shared" si="13"/>
        <v>597.22222222222229</v>
      </c>
      <c r="N26" s="126">
        <f t="shared" si="14"/>
        <v>597.22222222222229</v>
      </c>
      <c r="O26" s="41">
        <f>JMS!Y142</f>
        <v>24879.697</v>
      </c>
      <c r="P26" s="42">
        <f t="shared" si="10"/>
        <v>24879.697</v>
      </c>
      <c r="Q26" s="60"/>
      <c r="R26" s="62">
        <v>3870</v>
      </c>
      <c r="S26" s="126">
        <f t="shared" si="4"/>
        <v>3870</v>
      </c>
      <c r="T26" s="126">
        <f t="shared" si="5"/>
        <v>29585.80811111111</v>
      </c>
      <c r="U26" s="126">
        <f t="shared" si="15"/>
        <v>4437.8712166666664</v>
      </c>
      <c r="V26" s="126">
        <f t="shared" si="16"/>
        <v>34023.679327777776</v>
      </c>
      <c r="W26" s="127">
        <v>0</v>
      </c>
      <c r="X26" s="128">
        <v>0</v>
      </c>
      <c r="Y26" s="68">
        <f t="shared" si="17"/>
        <v>34023.679327777776</v>
      </c>
      <c r="Z26" s="129">
        <f t="shared" si="9"/>
        <v>34023.679327777776</v>
      </c>
      <c r="AA26" s="5" t="s">
        <v>41</v>
      </c>
    </row>
    <row r="27" spans="1:27" s="15" customFormat="1" ht="25.85" x14ac:dyDescent="0.2">
      <c r="A27" s="4" t="s">
        <v>121</v>
      </c>
      <c r="B27" s="13" t="s">
        <v>664</v>
      </c>
      <c r="C27" s="17" t="s">
        <v>45</v>
      </c>
      <c r="D27" s="13" t="s">
        <v>23</v>
      </c>
      <c r="E27" s="13">
        <v>1</v>
      </c>
      <c r="F27" s="13" t="s">
        <v>46</v>
      </c>
      <c r="G27" s="13" t="s">
        <v>39</v>
      </c>
      <c r="H27" s="14"/>
      <c r="I27" s="14"/>
      <c r="J27" s="14" t="s">
        <v>40</v>
      </c>
      <c r="K27" s="124">
        <f t="shared" si="18"/>
        <v>119.44444444444444</v>
      </c>
      <c r="L27" s="125">
        <f t="shared" si="12"/>
        <v>119.44444444444444</v>
      </c>
      <c r="M27" s="126">
        <f t="shared" si="13"/>
        <v>298.61111111111114</v>
      </c>
      <c r="N27" s="126">
        <f t="shared" si="14"/>
        <v>298.61111111111114</v>
      </c>
      <c r="O27" s="41">
        <f>JMS!Y143</f>
        <v>11894.548000000001</v>
      </c>
      <c r="P27" s="42">
        <f t="shared" si="10"/>
        <v>11894.548000000001</v>
      </c>
      <c r="Q27" s="60"/>
      <c r="R27" s="62">
        <v>1935</v>
      </c>
      <c r="S27" s="126">
        <f t="shared" si="4"/>
        <v>1935</v>
      </c>
      <c r="T27" s="126">
        <f t="shared" si="5"/>
        <v>14247.603555555555</v>
      </c>
      <c r="U27" s="126">
        <f t="shared" si="15"/>
        <v>2137.1405333333332</v>
      </c>
      <c r="V27" s="126">
        <f t="shared" si="16"/>
        <v>16384.744088888889</v>
      </c>
      <c r="W27" s="127">
        <v>0</v>
      </c>
      <c r="X27" s="128">
        <v>0</v>
      </c>
      <c r="Y27" s="68">
        <f t="shared" si="17"/>
        <v>16384.744088888889</v>
      </c>
      <c r="Z27" s="129">
        <f t="shared" si="9"/>
        <v>16384.744088888889</v>
      </c>
      <c r="AA27" s="5" t="s">
        <v>41</v>
      </c>
    </row>
    <row r="28" spans="1:27" s="15" customFormat="1" ht="25.85" x14ac:dyDescent="0.2">
      <c r="A28" s="4" t="s">
        <v>122</v>
      </c>
      <c r="B28" s="13" t="s">
        <v>665</v>
      </c>
      <c r="C28" s="17" t="s">
        <v>47</v>
      </c>
      <c r="D28" s="13" t="s">
        <v>48</v>
      </c>
      <c r="E28" s="13">
        <v>1</v>
      </c>
      <c r="F28" s="13" t="s">
        <v>49</v>
      </c>
      <c r="G28" s="13" t="s">
        <v>39</v>
      </c>
      <c r="H28" s="14"/>
      <c r="I28" s="14"/>
      <c r="J28" s="14" t="s">
        <v>40</v>
      </c>
      <c r="K28" s="124">
        <f t="shared" si="18"/>
        <v>143.33333333333334</v>
      </c>
      <c r="L28" s="125">
        <f t="shared" si="12"/>
        <v>143.33333333333334</v>
      </c>
      <c r="M28" s="126">
        <f t="shared" si="13"/>
        <v>358.33333333333337</v>
      </c>
      <c r="N28" s="126">
        <f t="shared" si="14"/>
        <v>358.33333333333337</v>
      </c>
      <c r="O28" s="41">
        <v>14474.66</v>
      </c>
      <c r="P28" s="42">
        <f t="shared" si="10"/>
        <v>14474.66</v>
      </c>
      <c r="Q28" s="60"/>
      <c r="R28" s="62">
        <v>2322</v>
      </c>
      <c r="S28" s="126">
        <f t="shared" si="4"/>
        <v>2322</v>
      </c>
      <c r="T28" s="126">
        <f t="shared" si="5"/>
        <v>17298.326666666668</v>
      </c>
      <c r="U28" s="126">
        <f t="shared" si="15"/>
        <v>2594.7490000000003</v>
      </c>
      <c r="V28" s="126">
        <f t="shared" si="16"/>
        <v>19893.075666666668</v>
      </c>
      <c r="W28" s="127">
        <v>0</v>
      </c>
      <c r="X28" s="128">
        <v>0</v>
      </c>
      <c r="Y28" s="68">
        <f t="shared" si="17"/>
        <v>19893.075666666668</v>
      </c>
      <c r="Z28" s="129">
        <f t="shared" si="9"/>
        <v>19893.075666666668</v>
      </c>
      <c r="AA28" s="131" t="s">
        <v>666</v>
      </c>
    </row>
    <row r="29" spans="1:27" s="15" customFormat="1" ht="25.85" x14ac:dyDescent="0.2">
      <c r="A29" s="4" t="s">
        <v>123</v>
      </c>
      <c r="B29" s="13" t="s">
        <v>668</v>
      </c>
      <c r="C29" s="17" t="s">
        <v>51</v>
      </c>
      <c r="D29" s="13" t="s">
        <v>48</v>
      </c>
      <c r="E29" s="13">
        <v>1</v>
      </c>
      <c r="F29" s="13" t="s">
        <v>52</v>
      </c>
      <c r="G29" s="13" t="s">
        <v>39</v>
      </c>
      <c r="H29" s="14"/>
      <c r="I29" s="14"/>
      <c r="J29" s="14" t="s">
        <v>40</v>
      </c>
      <c r="K29" s="124">
        <f t="shared" si="18"/>
        <v>286.66666666666669</v>
      </c>
      <c r="L29" s="125">
        <f t="shared" si="12"/>
        <v>286.66666666666669</v>
      </c>
      <c r="M29" s="126">
        <f t="shared" si="13"/>
        <v>716.66666666666674</v>
      </c>
      <c r="N29" s="126">
        <f t="shared" si="14"/>
        <v>716.66666666666674</v>
      </c>
      <c r="O29" s="41">
        <v>29021.5</v>
      </c>
      <c r="P29" s="42">
        <f t="shared" si="10"/>
        <v>29021.5</v>
      </c>
      <c r="Q29" s="60"/>
      <c r="R29" s="62">
        <v>4644</v>
      </c>
      <c r="S29" s="126">
        <f t="shared" si="4"/>
        <v>4644</v>
      </c>
      <c r="T29" s="126">
        <f t="shared" si="5"/>
        <v>34668.833333333328</v>
      </c>
      <c r="U29" s="126">
        <f t="shared" si="15"/>
        <v>5200.3249999999989</v>
      </c>
      <c r="V29" s="126">
        <f t="shared" si="16"/>
        <v>39869.158333333326</v>
      </c>
      <c r="W29" s="127">
        <v>0</v>
      </c>
      <c r="X29" s="128">
        <v>0</v>
      </c>
      <c r="Y29" s="68">
        <f t="shared" si="17"/>
        <v>39869.158333333326</v>
      </c>
      <c r="Z29" s="129">
        <f t="shared" si="9"/>
        <v>39869.158333333326</v>
      </c>
      <c r="AA29" s="131" t="s">
        <v>666</v>
      </c>
    </row>
    <row r="30" spans="1:27" s="15" customFormat="1" ht="38.75" x14ac:dyDescent="0.2">
      <c r="A30" s="4" t="s">
        <v>124</v>
      </c>
      <c r="B30" s="13" t="s">
        <v>670</v>
      </c>
      <c r="C30" s="17" t="s">
        <v>53</v>
      </c>
      <c r="D30" s="13" t="s">
        <v>23</v>
      </c>
      <c r="E30" s="13">
        <v>1</v>
      </c>
      <c r="F30" s="23" t="s">
        <v>59</v>
      </c>
      <c r="G30" s="13" t="s">
        <v>54</v>
      </c>
      <c r="H30" s="14" t="s">
        <v>64</v>
      </c>
      <c r="I30" s="14"/>
      <c r="J30" s="14" t="s">
        <v>31</v>
      </c>
      <c r="K30" s="124">
        <f t="shared" ref="K30:K35" si="19">R30/162*20</f>
        <v>143.33333333333334</v>
      </c>
      <c r="L30" s="125">
        <f t="shared" si="12"/>
        <v>143.33333333333334</v>
      </c>
      <c r="M30" s="126">
        <f t="shared" si="13"/>
        <v>179.16666666666669</v>
      </c>
      <c r="N30" s="126">
        <f t="shared" si="14"/>
        <v>179.16666666666669</v>
      </c>
      <c r="O30" s="41">
        <f>JMS!Y146</f>
        <v>16682.8845</v>
      </c>
      <c r="P30" s="42">
        <f t="shared" si="10"/>
        <v>16682.8845</v>
      </c>
      <c r="Q30" s="60"/>
      <c r="R30" s="62">
        <v>1161</v>
      </c>
      <c r="S30" s="126">
        <f t="shared" si="4"/>
        <v>1161</v>
      </c>
      <c r="T30" s="126">
        <f t="shared" si="5"/>
        <v>18166.3845</v>
      </c>
      <c r="U30" s="126">
        <f t="shared" si="15"/>
        <v>2724.9576750000001</v>
      </c>
      <c r="V30" s="126">
        <f t="shared" si="16"/>
        <v>20891.342175000002</v>
      </c>
      <c r="W30" s="127">
        <v>0</v>
      </c>
      <c r="X30" s="128">
        <v>0</v>
      </c>
      <c r="Y30" s="68">
        <f t="shared" si="17"/>
        <v>20891.342175000002</v>
      </c>
      <c r="Z30" s="129">
        <f t="shared" si="9"/>
        <v>20891.342175000002</v>
      </c>
      <c r="AA30" s="5" t="s">
        <v>154</v>
      </c>
    </row>
    <row r="31" spans="1:27" s="15" customFormat="1" ht="25.85" x14ac:dyDescent="0.2">
      <c r="A31" s="4" t="s">
        <v>125</v>
      </c>
      <c r="B31" s="13" t="s">
        <v>671</v>
      </c>
      <c r="C31" s="17" t="s">
        <v>53</v>
      </c>
      <c r="D31" s="13" t="s">
        <v>55</v>
      </c>
      <c r="E31" s="13">
        <v>1</v>
      </c>
      <c r="F31" s="23" t="s">
        <v>56</v>
      </c>
      <c r="G31" s="13" t="s">
        <v>54</v>
      </c>
      <c r="H31" s="14" t="s">
        <v>64</v>
      </c>
      <c r="I31" s="14"/>
      <c r="J31" s="14" t="s">
        <v>60</v>
      </c>
      <c r="K31" s="124">
        <f t="shared" si="19"/>
        <v>95.555555555555557</v>
      </c>
      <c r="L31" s="125">
        <f t="shared" si="12"/>
        <v>95.555555555555557</v>
      </c>
      <c r="M31" s="126">
        <f t="shared" si="13"/>
        <v>119.44444444444444</v>
      </c>
      <c r="N31" s="126">
        <f t="shared" si="14"/>
        <v>119.44444444444444</v>
      </c>
      <c r="O31" s="41">
        <f>JMS!Y147</f>
        <v>2426.8649999999998</v>
      </c>
      <c r="P31" s="42">
        <f t="shared" si="10"/>
        <v>2426.8649999999998</v>
      </c>
      <c r="Q31" s="60">
        <v>375</v>
      </c>
      <c r="R31" s="62">
        <v>774</v>
      </c>
      <c r="S31" s="126">
        <f t="shared" si="4"/>
        <v>1149</v>
      </c>
      <c r="T31" s="126">
        <f t="shared" si="5"/>
        <v>3790.8649999999998</v>
      </c>
      <c r="U31" s="126">
        <f t="shared" si="15"/>
        <v>568.62974999999994</v>
      </c>
      <c r="V31" s="126">
        <f t="shared" si="16"/>
        <v>4359.4947499999998</v>
      </c>
      <c r="W31" s="127">
        <v>0</v>
      </c>
      <c r="X31" s="128">
        <v>0</v>
      </c>
      <c r="Y31" s="68">
        <f t="shared" si="17"/>
        <v>4359.4947499999998</v>
      </c>
      <c r="Z31" s="129">
        <f t="shared" si="9"/>
        <v>4359.4947499999998</v>
      </c>
      <c r="AA31" s="5" t="s">
        <v>159</v>
      </c>
    </row>
    <row r="32" spans="1:27" s="15" customFormat="1" ht="51.65" x14ac:dyDescent="0.2">
      <c r="A32" s="4" t="s">
        <v>126</v>
      </c>
      <c r="B32" s="13" t="s">
        <v>673</v>
      </c>
      <c r="C32" s="17" t="s">
        <v>57</v>
      </c>
      <c r="D32" s="13" t="s">
        <v>23</v>
      </c>
      <c r="E32" s="13">
        <v>1</v>
      </c>
      <c r="F32" s="23" t="s">
        <v>58</v>
      </c>
      <c r="G32" s="13" t="s">
        <v>54</v>
      </c>
      <c r="H32" s="14" t="s">
        <v>64</v>
      </c>
      <c r="I32" s="14"/>
      <c r="J32" s="14" t="s">
        <v>31</v>
      </c>
      <c r="K32" s="124">
        <f t="shared" si="19"/>
        <v>143.33333333333334</v>
      </c>
      <c r="L32" s="125">
        <f t="shared" si="12"/>
        <v>143.33333333333334</v>
      </c>
      <c r="M32" s="126">
        <f t="shared" si="13"/>
        <v>179.16666666666669</v>
      </c>
      <c r="N32" s="126">
        <f t="shared" si="14"/>
        <v>179.16666666666669</v>
      </c>
      <c r="O32" s="41">
        <f>JMS!Y148</f>
        <v>17730.269999999997</v>
      </c>
      <c r="P32" s="42">
        <f t="shared" si="10"/>
        <v>17730.269999999997</v>
      </c>
      <c r="Q32" s="60"/>
      <c r="R32" s="62">
        <v>1161</v>
      </c>
      <c r="S32" s="126">
        <f t="shared" si="4"/>
        <v>1161</v>
      </c>
      <c r="T32" s="126">
        <f t="shared" si="5"/>
        <v>19213.769999999997</v>
      </c>
      <c r="U32" s="126">
        <f t="shared" si="15"/>
        <v>2882.0654999999992</v>
      </c>
      <c r="V32" s="126">
        <f t="shared" si="16"/>
        <v>22095.835499999997</v>
      </c>
      <c r="W32" s="127">
        <v>0</v>
      </c>
      <c r="X32" s="128">
        <v>0</v>
      </c>
      <c r="Y32" s="68">
        <f t="shared" si="17"/>
        <v>22095.835499999997</v>
      </c>
      <c r="Z32" s="129">
        <f t="shared" si="9"/>
        <v>22095.835499999997</v>
      </c>
      <c r="AA32" s="5" t="s">
        <v>154</v>
      </c>
    </row>
    <row r="33" spans="1:27" s="15" customFormat="1" ht="38.75" x14ac:dyDescent="0.2">
      <c r="A33" s="4" t="s">
        <v>127</v>
      </c>
      <c r="B33" s="13" t="s">
        <v>674</v>
      </c>
      <c r="C33" s="17" t="s">
        <v>57</v>
      </c>
      <c r="D33" s="13" t="s">
        <v>55</v>
      </c>
      <c r="E33" s="13">
        <v>1</v>
      </c>
      <c r="F33" s="23" t="s">
        <v>63</v>
      </c>
      <c r="G33" s="13" t="s">
        <v>54</v>
      </c>
      <c r="H33" s="14" t="s">
        <v>64</v>
      </c>
      <c r="I33" s="14"/>
      <c r="J33" s="14" t="s">
        <v>60</v>
      </c>
      <c r="K33" s="124">
        <f t="shared" si="19"/>
        <v>95.555555555555557</v>
      </c>
      <c r="L33" s="125">
        <f t="shared" si="12"/>
        <v>95.555555555555557</v>
      </c>
      <c r="M33" s="126">
        <f t="shared" si="13"/>
        <v>119.44444444444444</v>
      </c>
      <c r="N33" s="126">
        <f t="shared" si="14"/>
        <v>119.44444444444444</v>
      </c>
      <c r="O33" s="41">
        <v>3957.27</v>
      </c>
      <c r="P33" s="42">
        <f t="shared" si="10"/>
        <v>3957.27</v>
      </c>
      <c r="Q33" s="60">
        <v>375</v>
      </c>
      <c r="R33" s="62">
        <v>774</v>
      </c>
      <c r="S33" s="126">
        <f t="shared" si="4"/>
        <v>1149</v>
      </c>
      <c r="T33" s="126">
        <f t="shared" si="5"/>
        <v>5321.27</v>
      </c>
      <c r="U33" s="126">
        <f t="shared" si="15"/>
        <v>798.19050000000004</v>
      </c>
      <c r="V33" s="126">
        <f t="shared" si="16"/>
        <v>6119.4605000000001</v>
      </c>
      <c r="W33" s="127">
        <v>0</v>
      </c>
      <c r="X33" s="128">
        <v>0</v>
      </c>
      <c r="Y33" s="68">
        <f t="shared" si="17"/>
        <v>6119.4605000000001</v>
      </c>
      <c r="Z33" s="129">
        <f t="shared" si="9"/>
        <v>6119.4605000000001</v>
      </c>
      <c r="AA33" s="5" t="s">
        <v>159</v>
      </c>
    </row>
    <row r="34" spans="1:27" s="15" customFormat="1" ht="38.75" x14ac:dyDescent="0.2">
      <c r="A34" s="4" t="s">
        <v>128</v>
      </c>
      <c r="B34" s="13" t="s">
        <v>675</v>
      </c>
      <c r="C34" s="17" t="s">
        <v>65</v>
      </c>
      <c r="D34" s="13" t="s">
        <v>23</v>
      </c>
      <c r="E34" s="13">
        <v>1</v>
      </c>
      <c r="F34" s="13" t="s">
        <v>66</v>
      </c>
      <c r="G34" s="13" t="s">
        <v>54</v>
      </c>
      <c r="H34" s="14" t="s">
        <v>67</v>
      </c>
      <c r="I34" s="14"/>
      <c r="J34" s="14" t="s">
        <v>31</v>
      </c>
      <c r="K34" s="124">
        <f t="shared" si="19"/>
        <v>47.777777777777779</v>
      </c>
      <c r="L34" s="125">
        <f t="shared" si="12"/>
        <v>47.777777777777779</v>
      </c>
      <c r="M34" s="126">
        <f t="shared" si="13"/>
        <v>59.722222222222221</v>
      </c>
      <c r="N34" s="126">
        <f t="shared" si="14"/>
        <v>59.722222222222221</v>
      </c>
      <c r="O34" s="41">
        <v>4082.31</v>
      </c>
      <c r="P34" s="42">
        <f t="shared" si="10"/>
        <v>4082.31</v>
      </c>
      <c r="Q34" s="60"/>
      <c r="R34" s="62">
        <v>387</v>
      </c>
      <c r="S34" s="126">
        <f t="shared" si="4"/>
        <v>387</v>
      </c>
      <c r="T34" s="126">
        <f t="shared" si="5"/>
        <v>4576.8099999999995</v>
      </c>
      <c r="U34" s="126">
        <f t="shared" si="15"/>
        <v>686.52149999999995</v>
      </c>
      <c r="V34" s="126">
        <f t="shared" si="16"/>
        <v>5263.3314999999993</v>
      </c>
      <c r="W34" s="127">
        <v>0</v>
      </c>
      <c r="X34" s="128">
        <v>0</v>
      </c>
      <c r="Y34" s="68">
        <f t="shared" si="17"/>
        <v>5263.3314999999993</v>
      </c>
      <c r="Z34" s="129">
        <f t="shared" si="9"/>
        <v>5263.3314999999993</v>
      </c>
      <c r="AA34" s="5" t="s">
        <v>154</v>
      </c>
    </row>
    <row r="35" spans="1:27" s="15" customFormat="1" ht="103.25" x14ac:dyDescent="0.2">
      <c r="A35" s="4" t="s">
        <v>129</v>
      </c>
      <c r="B35" s="13" t="s">
        <v>676</v>
      </c>
      <c r="C35" s="17" t="s">
        <v>65</v>
      </c>
      <c r="D35" s="13" t="s">
        <v>55</v>
      </c>
      <c r="E35" s="13">
        <v>1</v>
      </c>
      <c r="F35" s="23" t="s">
        <v>68</v>
      </c>
      <c r="G35" s="13" t="s">
        <v>54</v>
      </c>
      <c r="H35" s="14" t="s">
        <v>67</v>
      </c>
      <c r="I35" s="14"/>
      <c r="J35" s="14" t="s">
        <v>60</v>
      </c>
      <c r="K35" s="124">
        <f t="shared" si="19"/>
        <v>238.88888888888889</v>
      </c>
      <c r="L35" s="125">
        <f t="shared" si="12"/>
        <v>238.88888888888889</v>
      </c>
      <c r="M35" s="126">
        <f t="shared" si="13"/>
        <v>298.61111111111114</v>
      </c>
      <c r="N35" s="126">
        <f t="shared" si="14"/>
        <v>298.61111111111114</v>
      </c>
      <c r="O35" s="41">
        <v>16847.63</v>
      </c>
      <c r="P35" s="42">
        <f t="shared" si="10"/>
        <v>16847.63</v>
      </c>
      <c r="Q35" s="60">
        <v>750</v>
      </c>
      <c r="R35" s="62">
        <v>1935</v>
      </c>
      <c r="S35" s="126">
        <f t="shared" si="4"/>
        <v>2685</v>
      </c>
      <c r="T35" s="126">
        <f t="shared" si="5"/>
        <v>20070.13</v>
      </c>
      <c r="U35" s="126">
        <f t="shared" si="15"/>
        <v>3010.5194999999999</v>
      </c>
      <c r="V35" s="126">
        <f t="shared" si="16"/>
        <v>23080.6495</v>
      </c>
      <c r="W35" s="127">
        <v>0</v>
      </c>
      <c r="X35" s="128">
        <v>0</v>
      </c>
      <c r="Y35" s="68">
        <f t="shared" si="17"/>
        <v>23080.6495</v>
      </c>
      <c r="Z35" s="129">
        <f t="shared" si="9"/>
        <v>23080.6495</v>
      </c>
      <c r="AA35" s="5" t="s">
        <v>159</v>
      </c>
    </row>
    <row r="36" spans="1:27" s="15" customFormat="1" ht="25.85" x14ac:dyDescent="0.2">
      <c r="A36" s="4" t="s">
        <v>130</v>
      </c>
      <c r="B36" s="13" t="s">
        <v>678</v>
      </c>
      <c r="C36" s="17" t="s">
        <v>69</v>
      </c>
      <c r="D36" s="13" t="s">
        <v>23</v>
      </c>
      <c r="E36" s="13">
        <v>1</v>
      </c>
      <c r="F36" s="13" t="s">
        <v>70</v>
      </c>
      <c r="G36" s="13" t="s">
        <v>71</v>
      </c>
      <c r="H36" s="14"/>
      <c r="I36" s="14"/>
      <c r="J36" s="14" t="s">
        <v>96</v>
      </c>
      <c r="K36" s="124">
        <f>R36/162*10</f>
        <v>71.666666666666671</v>
      </c>
      <c r="L36" s="125">
        <f t="shared" si="12"/>
        <v>71.666666666666671</v>
      </c>
      <c r="M36" s="126">
        <f t="shared" si="13"/>
        <v>179.16666666666669</v>
      </c>
      <c r="N36" s="126">
        <f t="shared" si="14"/>
        <v>179.16666666666669</v>
      </c>
      <c r="O36" s="41">
        <v>12292.47</v>
      </c>
      <c r="P36" s="42">
        <f t="shared" si="10"/>
        <v>12292.47</v>
      </c>
      <c r="Q36" s="60"/>
      <c r="R36" s="62">
        <v>1161</v>
      </c>
      <c r="S36" s="126">
        <f t="shared" si="4"/>
        <v>1161</v>
      </c>
      <c r="T36" s="126">
        <f t="shared" si="5"/>
        <v>13704.303333333333</v>
      </c>
      <c r="U36" s="126">
        <f t="shared" si="15"/>
        <v>2055.6455000000001</v>
      </c>
      <c r="V36" s="126">
        <f t="shared" si="16"/>
        <v>15759.948833333334</v>
      </c>
      <c r="W36" s="127">
        <v>0</v>
      </c>
      <c r="X36" s="128">
        <v>0</v>
      </c>
      <c r="Y36" s="68">
        <f t="shared" si="17"/>
        <v>15759.948833333334</v>
      </c>
      <c r="Z36" s="129">
        <f t="shared" si="9"/>
        <v>15759.948833333334</v>
      </c>
      <c r="AA36" s="5" t="s">
        <v>50</v>
      </c>
    </row>
    <row r="37" spans="1:27" s="15" customFormat="1" ht="25.85" x14ac:dyDescent="0.2">
      <c r="A37" s="4" t="s">
        <v>131</v>
      </c>
      <c r="B37" s="13" t="s">
        <v>679</v>
      </c>
      <c r="C37" s="17" t="s">
        <v>72</v>
      </c>
      <c r="D37" s="13" t="s">
        <v>48</v>
      </c>
      <c r="E37" s="13">
        <v>1</v>
      </c>
      <c r="F37" s="13" t="s">
        <v>73</v>
      </c>
      <c r="G37" s="13" t="s">
        <v>71</v>
      </c>
      <c r="H37" s="14"/>
      <c r="I37" s="14"/>
      <c r="J37" s="14" t="s">
        <v>96</v>
      </c>
      <c r="K37" s="124">
        <f>R37/162*10</f>
        <v>23.888888888888889</v>
      </c>
      <c r="L37" s="125">
        <f t="shared" si="12"/>
        <v>23.888888888888889</v>
      </c>
      <c r="M37" s="126">
        <f t="shared" si="13"/>
        <v>59.722222222222221</v>
      </c>
      <c r="N37" s="126">
        <f t="shared" si="14"/>
        <v>59.722222222222221</v>
      </c>
      <c r="O37" s="41">
        <v>17116.5</v>
      </c>
      <c r="P37" s="42">
        <f t="shared" si="10"/>
        <v>17116.5</v>
      </c>
      <c r="Q37" s="60"/>
      <c r="R37" s="62">
        <v>387</v>
      </c>
      <c r="S37" s="126">
        <f t="shared" si="4"/>
        <v>387</v>
      </c>
      <c r="T37" s="126">
        <f t="shared" si="5"/>
        <v>17587.111111111109</v>
      </c>
      <c r="U37" s="126">
        <f t="shared" si="15"/>
        <v>2638.0666666666662</v>
      </c>
      <c r="V37" s="126">
        <f t="shared" si="16"/>
        <v>20225.177777777775</v>
      </c>
      <c r="W37" s="127">
        <v>0</v>
      </c>
      <c r="X37" s="128">
        <v>0</v>
      </c>
      <c r="Y37" s="68">
        <f t="shared" si="17"/>
        <v>20225.177777777775</v>
      </c>
      <c r="Z37" s="129">
        <f t="shared" si="9"/>
        <v>20225.177777777775</v>
      </c>
      <c r="AA37" s="131" t="s">
        <v>666</v>
      </c>
    </row>
    <row r="38" spans="1:27" s="15" customFormat="1" ht="38.75" x14ac:dyDescent="0.2">
      <c r="A38" s="4" t="s">
        <v>132</v>
      </c>
      <c r="B38" s="13" t="s">
        <v>681</v>
      </c>
      <c r="C38" s="17" t="s">
        <v>75</v>
      </c>
      <c r="D38" s="13" t="s">
        <v>23</v>
      </c>
      <c r="E38" s="13">
        <v>1</v>
      </c>
      <c r="F38" s="23" t="s">
        <v>59</v>
      </c>
      <c r="G38" s="13" t="s">
        <v>79</v>
      </c>
      <c r="H38" s="14" t="s">
        <v>61</v>
      </c>
      <c r="I38" s="41"/>
      <c r="J38" s="14" t="s">
        <v>31</v>
      </c>
      <c r="K38" s="44">
        <f t="shared" ref="K38:K43" si="20">R38/162*20</f>
        <v>143.33333333333334</v>
      </c>
      <c r="L38" s="40">
        <f t="shared" ref="L38:L45" si="21">E38*K38</f>
        <v>143.33333333333334</v>
      </c>
      <c r="M38" s="33">
        <f t="shared" ref="M38:M45" si="22">R38/162*25</f>
        <v>179.16666666666669</v>
      </c>
      <c r="N38" s="33">
        <f t="shared" ref="N38:N45" si="23">E38*M38</f>
        <v>179.16666666666669</v>
      </c>
      <c r="O38" s="41">
        <f>JMS!Y154</f>
        <v>16682.8845</v>
      </c>
      <c r="P38" s="42">
        <f t="shared" ref="P38:P45" si="24">SUM(E38)*O38</f>
        <v>16682.8845</v>
      </c>
      <c r="Q38" s="60"/>
      <c r="R38" s="62">
        <v>1161</v>
      </c>
      <c r="S38" s="33">
        <f t="shared" si="4"/>
        <v>1161</v>
      </c>
      <c r="T38" s="33">
        <f t="shared" si="5"/>
        <v>18166.3845</v>
      </c>
      <c r="U38" s="33">
        <f t="shared" si="15"/>
        <v>2724.9576750000001</v>
      </c>
      <c r="V38" s="33">
        <f t="shared" si="16"/>
        <v>20891.342175000002</v>
      </c>
      <c r="W38" s="34">
        <v>0</v>
      </c>
      <c r="X38" s="52">
        <v>0</v>
      </c>
      <c r="Y38" s="38">
        <f t="shared" si="17"/>
        <v>20891.342175000002</v>
      </c>
      <c r="Z38" s="39">
        <f t="shared" si="9"/>
        <v>20891.342175000002</v>
      </c>
      <c r="AA38" s="5" t="s">
        <v>154</v>
      </c>
    </row>
    <row r="39" spans="1:27" s="15" customFormat="1" ht="25.85" x14ac:dyDescent="0.2">
      <c r="A39" s="4" t="s">
        <v>133</v>
      </c>
      <c r="B39" s="13" t="s">
        <v>682</v>
      </c>
      <c r="C39" s="17" t="s">
        <v>75</v>
      </c>
      <c r="D39" s="13" t="s">
        <v>55</v>
      </c>
      <c r="E39" s="13">
        <v>1</v>
      </c>
      <c r="F39" s="23" t="s">
        <v>56</v>
      </c>
      <c r="G39" s="13" t="s">
        <v>79</v>
      </c>
      <c r="H39" s="14" t="s">
        <v>61</v>
      </c>
      <c r="I39" s="41"/>
      <c r="J39" s="14" t="s">
        <v>60</v>
      </c>
      <c r="K39" s="124">
        <f t="shared" si="20"/>
        <v>95.555555555555557</v>
      </c>
      <c r="L39" s="125">
        <f t="shared" si="21"/>
        <v>95.555555555555557</v>
      </c>
      <c r="M39" s="126">
        <f t="shared" si="22"/>
        <v>119.44444444444444</v>
      </c>
      <c r="N39" s="126">
        <f t="shared" si="23"/>
        <v>119.44444444444444</v>
      </c>
      <c r="O39" s="41">
        <v>2185.37</v>
      </c>
      <c r="P39" s="42">
        <f t="shared" si="24"/>
        <v>2185.37</v>
      </c>
      <c r="Q39" s="60">
        <v>375</v>
      </c>
      <c r="R39" s="62">
        <v>774</v>
      </c>
      <c r="S39" s="126">
        <f t="shared" si="4"/>
        <v>1149</v>
      </c>
      <c r="T39" s="126">
        <f t="shared" si="5"/>
        <v>3549.37</v>
      </c>
      <c r="U39" s="126">
        <f t="shared" si="15"/>
        <v>532.40549999999996</v>
      </c>
      <c r="V39" s="126">
        <f t="shared" si="16"/>
        <v>4081.7754999999997</v>
      </c>
      <c r="W39" s="127">
        <v>0</v>
      </c>
      <c r="X39" s="128">
        <v>0</v>
      </c>
      <c r="Y39" s="68">
        <f t="shared" si="17"/>
        <v>4081.7754999999997</v>
      </c>
      <c r="Z39" s="129">
        <f t="shared" si="9"/>
        <v>4081.7754999999997</v>
      </c>
      <c r="AA39" s="5" t="s">
        <v>159</v>
      </c>
    </row>
    <row r="40" spans="1:27" s="15" customFormat="1" ht="51.65" x14ac:dyDescent="0.2">
      <c r="A40" s="4" t="s">
        <v>134</v>
      </c>
      <c r="B40" s="13" t="s">
        <v>683</v>
      </c>
      <c r="C40" s="17" t="s">
        <v>76</v>
      </c>
      <c r="D40" s="13" t="s">
        <v>23</v>
      </c>
      <c r="E40" s="13">
        <v>1</v>
      </c>
      <c r="F40" s="23" t="s">
        <v>58</v>
      </c>
      <c r="G40" s="13" t="s">
        <v>79</v>
      </c>
      <c r="H40" s="14" t="s">
        <v>61</v>
      </c>
      <c r="I40" s="41"/>
      <c r="J40" s="14" t="s">
        <v>31</v>
      </c>
      <c r="K40" s="124">
        <f t="shared" si="20"/>
        <v>143.33333333333334</v>
      </c>
      <c r="L40" s="125">
        <f t="shared" si="21"/>
        <v>143.33333333333334</v>
      </c>
      <c r="M40" s="126">
        <f t="shared" si="22"/>
        <v>179.16666666666669</v>
      </c>
      <c r="N40" s="126">
        <f t="shared" si="23"/>
        <v>179.16666666666669</v>
      </c>
      <c r="O40" s="41">
        <v>30199.25</v>
      </c>
      <c r="P40" s="42">
        <f t="shared" si="24"/>
        <v>30199.25</v>
      </c>
      <c r="Q40" s="60"/>
      <c r="R40" s="62">
        <v>1161</v>
      </c>
      <c r="S40" s="126">
        <f t="shared" si="4"/>
        <v>1161</v>
      </c>
      <c r="T40" s="126">
        <f t="shared" si="5"/>
        <v>31682.75</v>
      </c>
      <c r="U40" s="126">
        <f t="shared" si="15"/>
        <v>4752.4124999999995</v>
      </c>
      <c r="V40" s="126">
        <f t="shared" si="16"/>
        <v>36435.162499999999</v>
      </c>
      <c r="W40" s="127">
        <v>0</v>
      </c>
      <c r="X40" s="128">
        <v>0</v>
      </c>
      <c r="Y40" s="68">
        <f t="shared" si="17"/>
        <v>36435.162499999999</v>
      </c>
      <c r="Z40" s="129">
        <f t="shared" si="9"/>
        <v>36435.162499999999</v>
      </c>
      <c r="AA40" s="5" t="s">
        <v>154</v>
      </c>
    </row>
    <row r="41" spans="1:27" s="15" customFormat="1" ht="38.75" x14ac:dyDescent="0.2">
      <c r="A41" s="4" t="s">
        <v>135</v>
      </c>
      <c r="B41" s="13" t="s">
        <v>684</v>
      </c>
      <c r="C41" s="17" t="s">
        <v>76</v>
      </c>
      <c r="D41" s="13" t="s">
        <v>55</v>
      </c>
      <c r="E41" s="13">
        <v>1</v>
      </c>
      <c r="F41" s="23" t="s">
        <v>63</v>
      </c>
      <c r="G41" s="13" t="s">
        <v>79</v>
      </c>
      <c r="H41" s="14" t="s">
        <v>61</v>
      </c>
      <c r="I41" s="41"/>
      <c r="J41" s="14" t="s">
        <v>60</v>
      </c>
      <c r="K41" s="124">
        <f t="shared" si="20"/>
        <v>95.555555555555557</v>
      </c>
      <c r="L41" s="125">
        <f t="shared" si="21"/>
        <v>95.555555555555557</v>
      </c>
      <c r="M41" s="126">
        <f t="shared" si="22"/>
        <v>119.44444444444444</v>
      </c>
      <c r="N41" s="126">
        <f t="shared" si="23"/>
        <v>119.44444444444444</v>
      </c>
      <c r="O41" s="41">
        <f>JMS!Y157</f>
        <v>3957.2682500000001</v>
      </c>
      <c r="P41" s="42">
        <f t="shared" si="24"/>
        <v>3957.2682500000001</v>
      </c>
      <c r="Q41" s="60">
        <v>375</v>
      </c>
      <c r="R41" s="62">
        <v>774</v>
      </c>
      <c r="S41" s="126">
        <f t="shared" si="4"/>
        <v>1149</v>
      </c>
      <c r="T41" s="126">
        <f t="shared" si="5"/>
        <v>5321.2682500000001</v>
      </c>
      <c r="U41" s="126">
        <f t="shared" si="15"/>
        <v>798.19023749999997</v>
      </c>
      <c r="V41" s="126">
        <f t="shared" si="16"/>
        <v>6119.4584875</v>
      </c>
      <c r="W41" s="127">
        <v>0</v>
      </c>
      <c r="X41" s="128">
        <v>0</v>
      </c>
      <c r="Y41" s="68">
        <f t="shared" si="17"/>
        <v>6119.4584875</v>
      </c>
      <c r="Z41" s="129">
        <f t="shared" si="9"/>
        <v>6119.4584875</v>
      </c>
      <c r="AA41" s="5" t="s">
        <v>159</v>
      </c>
    </row>
    <row r="42" spans="1:27" s="15" customFormat="1" ht="38.75" x14ac:dyDescent="0.2">
      <c r="A42" s="4" t="s">
        <v>136</v>
      </c>
      <c r="B42" s="13" t="s">
        <v>685</v>
      </c>
      <c r="C42" s="17" t="s">
        <v>77</v>
      </c>
      <c r="D42" s="13" t="s">
        <v>23</v>
      </c>
      <c r="E42" s="13">
        <v>1</v>
      </c>
      <c r="F42" s="13" t="s">
        <v>66</v>
      </c>
      <c r="G42" s="13" t="s">
        <v>79</v>
      </c>
      <c r="H42" s="14" t="s">
        <v>62</v>
      </c>
      <c r="I42" s="41"/>
      <c r="J42" s="14" t="s">
        <v>31</v>
      </c>
      <c r="K42" s="124">
        <f t="shared" si="20"/>
        <v>47.777777777777779</v>
      </c>
      <c r="L42" s="125">
        <f t="shared" si="21"/>
        <v>47.777777777777779</v>
      </c>
      <c r="M42" s="126">
        <f t="shared" si="22"/>
        <v>59.722222222222221</v>
      </c>
      <c r="N42" s="126">
        <f t="shared" si="23"/>
        <v>59.722222222222221</v>
      </c>
      <c r="O42" s="41">
        <v>4082.31</v>
      </c>
      <c r="P42" s="42">
        <f t="shared" si="24"/>
        <v>4082.31</v>
      </c>
      <c r="Q42" s="60"/>
      <c r="R42" s="62">
        <v>387</v>
      </c>
      <c r="S42" s="126">
        <f t="shared" si="4"/>
        <v>387</v>
      </c>
      <c r="T42" s="126">
        <f t="shared" si="5"/>
        <v>4576.8099999999995</v>
      </c>
      <c r="U42" s="126">
        <f t="shared" si="15"/>
        <v>686.52149999999995</v>
      </c>
      <c r="V42" s="126">
        <f t="shared" si="16"/>
        <v>5263.3314999999993</v>
      </c>
      <c r="W42" s="127">
        <v>0</v>
      </c>
      <c r="X42" s="128">
        <v>0</v>
      </c>
      <c r="Y42" s="68">
        <f t="shared" si="17"/>
        <v>5263.3314999999993</v>
      </c>
      <c r="Z42" s="129">
        <f t="shared" si="9"/>
        <v>5263.3314999999993</v>
      </c>
      <c r="AA42" s="5" t="s">
        <v>154</v>
      </c>
    </row>
    <row r="43" spans="1:27" s="15" customFormat="1" ht="103.25" x14ac:dyDescent="0.2">
      <c r="A43" s="4" t="s">
        <v>137</v>
      </c>
      <c r="B43" s="13" t="s">
        <v>686</v>
      </c>
      <c r="C43" s="17" t="s">
        <v>77</v>
      </c>
      <c r="D43" s="13" t="s">
        <v>55</v>
      </c>
      <c r="E43" s="13">
        <v>1</v>
      </c>
      <c r="F43" s="23" t="s">
        <v>68</v>
      </c>
      <c r="G43" s="13" t="s">
        <v>79</v>
      </c>
      <c r="H43" s="14" t="s">
        <v>62</v>
      </c>
      <c r="I43" s="41"/>
      <c r="J43" s="14" t="s">
        <v>60</v>
      </c>
      <c r="K43" s="124">
        <f t="shared" si="20"/>
        <v>238.88888888888889</v>
      </c>
      <c r="L43" s="125">
        <f t="shared" si="21"/>
        <v>238.88888888888889</v>
      </c>
      <c r="M43" s="126">
        <f t="shared" si="22"/>
        <v>298.61111111111114</v>
      </c>
      <c r="N43" s="126">
        <f t="shared" si="23"/>
        <v>298.61111111111114</v>
      </c>
      <c r="O43" s="41">
        <v>16847.63</v>
      </c>
      <c r="P43" s="42">
        <f t="shared" si="24"/>
        <v>16847.63</v>
      </c>
      <c r="Q43" s="60">
        <v>750</v>
      </c>
      <c r="R43" s="62">
        <v>1935</v>
      </c>
      <c r="S43" s="126">
        <f t="shared" si="4"/>
        <v>2685</v>
      </c>
      <c r="T43" s="126">
        <f t="shared" si="5"/>
        <v>20070.13</v>
      </c>
      <c r="U43" s="126">
        <f t="shared" si="15"/>
        <v>3010.5194999999999</v>
      </c>
      <c r="V43" s="126">
        <f t="shared" si="16"/>
        <v>23080.6495</v>
      </c>
      <c r="W43" s="127">
        <v>0</v>
      </c>
      <c r="X43" s="128">
        <v>0</v>
      </c>
      <c r="Y43" s="68">
        <f t="shared" si="17"/>
        <v>23080.6495</v>
      </c>
      <c r="Z43" s="129">
        <f t="shared" si="9"/>
        <v>23080.6495</v>
      </c>
      <c r="AA43" s="5" t="s">
        <v>159</v>
      </c>
    </row>
    <row r="44" spans="1:27" s="15" customFormat="1" ht="25.85" x14ac:dyDescent="0.2">
      <c r="A44" s="4" t="s">
        <v>138</v>
      </c>
      <c r="B44" s="13" t="s">
        <v>687</v>
      </c>
      <c r="C44" s="17" t="s">
        <v>78</v>
      </c>
      <c r="D44" s="13" t="s">
        <v>23</v>
      </c>
      <c r="E44" s="13">
        <v>1</v>
      </c>
      <c r="F44" s="13" t="s">
        <v>70</v>
      </c>
      <c r="G44" s="13" t="s">
        <v>80</v>
      </c>
      <c r="H44" s="14"/>
      <c r="I44" s="41"/>
      <c r="J44" s="14" t="s">
        <v>96</v>
      </c>
      <c r="K44" s="124">
        <f>R44/162*10</f>
        <v>71.666666666666671</v>
      </c>
      <c r="L44" s="125">
        <f t="shared" si="21"/>
        <v>71.666666666666671</v>
      </c>
      <c r="M44" s="126">
        <f t="shared" si="22"/>
        <v>179.16666666666669</v>
      </c>
      <c r="N44" s="126">
        <f t="shared" si="23"/>
        <v>179.16666666666669</v>
      </c>
      <c r="O44" s="41">
        <v>12292.47</v>
      </c>
      <c r="P44" s="42">
        <f t="shared" si="24"/>
        <v>12292.47</v>
      </c>
      <c r="Q44" s="60"/>
      <c r="R44" s="62">
        <v>1161</v>
      </c>
      <c r="S44" s="126">
        <f t="shared" si="4"/>
        <v>1161</v>
      </c>
      <c r="T44" s="126">
        <f t="shared" si="5"/>
        <v>13704.303333333333</v>
      </c>
      <c r="U44" s="126">
        <f t="shared" si="15"/>
        <v>2055.6455000000001</v>
      </c>
      <c r="V44" s="126">
        <f t="shared" si="16"/>
        <v>15759.948833333334</v>
      </c>
      <c r="W44" s="127">
        <v>0</v>
      </c>
      <c r="X44" s="128">
        <v>0</v>
      </c>
      <c r="Y44" s="68">
        <f t="shared" si="17"/>
        <v>15759.948833333334</v>
      </c>
      <c r="Z44" s="129">
        <f t="shared" si="9"/>
        <v>15759.948833333334</v>
      </c>
      <c r="AA44" s="5" t="s">
        <v>50</v>
      </c>
    </row>
    <row r="45" spans="1:27" s="15" customFormat="1" ht="25.85" x14ac:dyDescent="0.2">
      <c r="A45" s="4" t="s">
        <v>139</v>
      </c>
      <c r="B45" s="13" t="s">
        <v>688</v>
      </c>
      <c r="C45" s="17" t="s">
        <v>74</v>
      </c>
      <c r="D45" s="13" t="s">
        <v>48</v>
      </c>
      <c r="E45" s="13">
        <v>1</v>
      </c>
      <c r="F45" s="13" t="s">
        <v>73</v>
      </c>
      <c r="G45" s="13" t="s">
        <v>80</v>
      </c>
      <c r="H45" s="14"/>
      <c r="I45" s="41"/>
      <c r="J45" s="14" t="s">
        <v>96</v>
      </c>
      <c r="K45" s="124">
        <f>R45/162*10</f>
        <v>23.888888888888889</v>
      </c>
      <c r="L45" s="125">
        <f t="shared" si="21"/>
        <v>23.888888888888889</v>
      </c>
      <c r="M45" s="126">
        <f t="shared" si="22"/>
        <v>59.722222222222221</v>
      </c>
      <c r="N45" s="126">
        <f t="shared" si="23"/>
        <v>59.722222222222221</v>
      </c>
      <c r="O45" s="41">
        <v>17116.5</v>
      </c>
      <c r="P45" s="42">
        <f t="shared" si="24"/>
        <v>17116.5</v>
      </c>
      <c r="Q45" s="60"/>
      <c r="R45" s="62">
        <v>387</v>
      </c>
      <c r="S45" s="126">
        <f t="shared" si="4"/>
        <v>387</v>
      </c>
      <c r="T45" s="126">
        <f t="shared" si="5"/>
        <v>17587.111111111109</v>
      </c>
      <c r="U45" s="126">
        <f t="shared" si="15"/>
        <v>2638.0666666666662</v>
      </c>
      <c r="V45" s="126">
        <f t="shared" si="16"/>
        <v>20225.177777777775</v>
      </c>
      <c r="W45" s="127">
        <v>0</v>
      </c>
      <c r="X45" s="128">
        <v>0</v>
      </c>
      <c r="Y45" s="68">
        <f t="shared" si="17"/>
        <v>20225.177777777775</v>
      </c>
      <c r="Z45" s="129">
        <f t="shared" si="9"/>
        <v>20225.177777777775</v>
      </c>
      <c r="AA45" s="131" t="s">
        <v>666</v>
      </c>
    </row>
    <row r="46" spans="1:27" s="15" customFormat="1" ht="25.85" x14ac:dyDescent="0.2">
      <c r="A46" s="4" t="s">
        <v>140</v>
      </c>
      <c r="B46" s="13" t="s">
        <v>690</v>
      </c>
      <c r="C46" s="17" t="s">
        <v>88</v>
      </c>
      <c r="D46" s="13" t="s">
        <v>81</v>
      </c>
      <c r="E46" s="13">
        <v>1</v>
      </c>
      <c r="F46" s="23" t="s">
        <v>82</v>
      </c>
      <c r="G46" s="13" t="s">
        <v>83</v>
      </c>
      <c r="H46" s="14"/>
      <c r="I46" s="14"/>
      <c r="J46" s="14"/>
      <c r="K46" s="124">
        <f t="shared" ref="K46:K52" si="25">R46/162*20</f>
        <v>23.888888888888889</v>
      </c>
      <c r="L46" s="125">
        <f t="shared" si="12"/>
        <v>23.888888888888889</v>
      </c>
      <c r="M46" s="126"/>
      <c r="N46" s="126">
        <f t="shared" si="14"/>
        <v>0</v>
      </c>
      <c r="O46" s="41">
        <f>JMS!Y162</f>
        <v>410.29749999999996</v>
      </c>
      <c r="P46" s="42">
        <f t="shared" si="10"/>
        <v>410.29749999999996</v>
      </c>
      <c r="Q46" s="60"/>
      <c r="R46" s="62">
        <v>193.5</v>
      </c>
      <c r="S46" s="126">
        <f t="shared" si="4"/>
        <v>193.5</v>
      </c>
      <c r="T46" s="126">
        <f t="shared" si="5"/>
        <v>627.68638888888881</v>
      </c>
      <c r="U46" s="126">
        <f t="shared" si="15"/>
        <v>94.152958333333316</v>
      </c>
      <c r="V46" s="126">
        <f t="shared" si="16"/>
        <v>721.83934722222216</v>
      </c>
      <c r="W46" s="127">
        <v>0</v>
      </c>
      <c r="X46" s="128">
        <v>0</v>
      </c>
      <c r="Y46" s="68">
        <f t="shared" si="17"/>
        <v>721.83934722222216</v>
      </c>
      <c r="Z46" s="129">
        <f t="shared" si="9"/>
        <v>721.83934722222216</v>
      </c>
      <c r="AA46" s="5" t="s">
        <v>90</v>
      </c>
    </row>
    <row r="47" spans="1:27" s="15" customFormat="1" ht="25.85" x14ac:dyDescent="0.2">
      <c r="A47" s="4" t="s">
        <v>141</v>
      </c>
      <c r="B47" s="13" t="s">
        <v>691</v>
      </c>
      <c r="C47" s="17" t="s">
        <v>89</v>
      </c>
      <c r="D47" s="13" t="s">
        <v>81</v>
      </c>
      <c r="E47" s="13">
        <v>1</v>
      </c>
      <c r="F47" s="23" t="s">
        <v>82</v>
      </c>
      <c r="G47" s="13" t="s">
        <v>84</v>
      </c>
      <c r="H47" s="14"/>
      <c r="I47" s="14"/>
      <c r="J47" s="14"/>
      <c r="K47" s="124">
        <f t="shared" si="25"/>
        <v>23.888888888888889</v>
      </c>
      <c r="L47" s="125">
        <f t="shared" si="12"/>
        <v>23.888888888888889</v>
      </c>
      <c r="M47" s="126"/>
      <c r="N47" s="126">
        <f t="shared" si="14"/>
        <v>0</v>
      </c>
      <c r="O47" s="41">
        <f>JMS!Y163</f>
        <v>410.29749999999996</v>
      </c>
      <c r="P47" s="42">
        <f t="shared" si="10"/>
        <v>410.29749999999996</v>
      </c>
      <c r="Q47" s="60"/>
      <c r="R47" s="62">
        <v>193.5</v>
      </c>
      <c r="S47" s="126">
        <f t="shared" si="4"/>
        <v>193.5</v>
      </c>
      <c r="T47" s="126">
        <f t="shared" si="5"/>
        <v>627.68638888888881</v>
      </c>
      <c r="U47" s="126">
        <f t="shared" si="15"/>
        <v>94.152958333333316</v>
      </c>
      <c r="V47" s="126">
        <f t="shared" si="16"/>
        <v>721.83934722222216</v>
      </c>
      <c r="W47" s="127">
        <v>0</v>
      </c>
      <c r="X47" s="128">
        <v>0</v>
      </c>
      <c r="Y47" s="68">
        <f t="shared" si="17"/>
        <v>721.83934722222216</v>
      </c>
      <c r="Z47" s="129">
        <f t="shared" si="9"/>
        <v>721.83934722222216</v>
      </c>
      <c r="AA47" s="5" t="s">
        <v>90</v>
      </c>
    </row>
    <row r="48" spans="1:27" s="15" customFormat="1" ht="51.65" x14ac:dyDescent="0.2">
      <c r="A48" s="4" t="s">
        <v>142</v>
      </c>
      <c r="B48" s="13" t="s">
        <v>692</v>
      </c>
      <c r="C48" s="17" t="s">
        <v>85</v>
      </c>
      <c r="D48" s="13" t="s">
        <v>86</v>
      </c>
      <c r="E48" s="13">
        <v>1</v>
      </c>
      <c r="F48" s="13"/>
      <c r="G48" s="13" t="s">
        <v>54</v>
      </c>
      <c r="H48" s="14" t="s">
        <v>64</v>
      </c>
      <c r="I48" s="14"/>
      <c r="J48" s="14"/>
      <c r="K48" s="124">
        <f t="shared" si="25"/>
        <v>47.777777777777779</v>
      </c>
      <c r="L48" s="125">
        <f t="shared" si="12"/>
        <v>47.777777777777779</v>
      </c>
      <c r="M48" s="126">
        <f t="shared" si="13"/>
        <v>59.722222222222221</v>
      </c>
      <c r="N48" s="126">
        <f t="shared" si="14"/>
        <v>59.722222222222221</v>
      </c>
      <c r="O48" s="41">
        <v>5571.32</v>
      </c>
      <c r="P48" s="42">
        <f t="shared" si="10"/>
        <v>5571.32</v>
      </c>
      <c r="Q48" s="60"/>
      <c r="R48" s="62">
        <v>387</v>
      </c>
      <c r="S48" s="126">
        <f t="shared" si="4"/>
        <v>387</v>
      </c>
      <c r="T48" s="126">
        <f t="shared" si="5"/>
        <v>6065.82</v>
      </c>
      <c r="U48" s="126">
        <f t="shared" si="15"/>
        <v>909.87299999999993</v>
      </c>
      <c r="V48" s="126">
        <f t="shared" si="16"/>
        <v>6975.6929999999993</v>
      </c>
      <c r="W48" s="127">
        <v>0</v>
      </c>
      <c r="X48" s="128">
        <v>0</v>
      </c>
      <c r="Y48" s="68">
        <f t="shared" si="17"/>
        <v>6975.6929999999993</v>
      </c>
      <c r="Z48" s="129">
        <f t="shared" si="9"/>
        <v>6975.6929999999993</v>
      </c>
      <c r="AA48" s="5" t="s">
        <v>100</v>
      </c>
    </row>
    <row r="49" spans="1:27" s="15" customFormat="1" ht="51.65" x14ac:dyDescent="0.2">
      <c r="A49" s="4" t="s">
        <v>143</v>
      </c>
      <c r="B49" s="13" t="s">
        <v>695</v>
      </c>
      <c r="C49" s="17" t="s">
        <v>87</v>
      </c>
      <c r="D49" s="13" t="s">
        <v>86</v>
      </c>
      <c r="E49" s="13">
        <v>1</v>
      </c>
      <c r="F49" s="13"/>
      <c r="G49" s="13" t="s">
        <v>79</v>
      </c>
      <c r="H49" s="14" t="s">
        <v>61</v>
      </c>
      <c r="I49" s="14"/>
      <c r="J49" s="14"/>
      <c r="K49" s="124">
        <f t="shared" si="25"/>
        <v>47.777777777777779</v>
      </c>
      <c r="L49" s="125">
        <f t="shared" si="12"/>
        <v>47.777777777777779</v>
      </c>
      <c r="M49" s="126">
        <f t="shared" si="13"/>
        <v>59.722222222222221</v>
      </c>
      <c r="N49" s="126">
        <f t="shared" si="14"/>
        <v>59.722222222222221</v>
      </c>
      <c r="O49" s="41">
        <v>5571.32</v>
      </c>
      <c r="P49" s="42">
        <f t="shared" si="10"/>
        <v>5571.32</v>
      </c>
      <c r="Q49" s="60"/>
      <c r="R49" s="62">
        <v>387</v>
      </c>
      <c r="S49" s="126">
        <f t="shared" si="4"/>
        <v>387</v>
      </c>
      <c r="T49" s="126">
        <f t="shared" si="5"/>
        <v>6065.82</v>
      </c>
      <c r="U49" s="126">
        <f t="shared" si="15"/>
        <v>909.87299999999993</v>
      </c>
      <c r="V49" s="126">
        <f t="shared" si="16"/>
        <v>6975.6929999999993</v>
      </c>
      <c r="W49" s="127">
        <v>0</v>
      </c>
      <c r="X49" s="128">
        <v>0</v>
      </c>
      <c r="Y49" s="68">
        <f t="shared" si="17"/>
        <v>6975.6929999999993</v>
      </c>
      <c r="Z49" s="129">
        <f t="shared" si="9"/>
        <v>6975.6929999999993</v>
      </c>
      <c r="AA49" s="5" t="s">
        <v>100</v>
      </c>
    </row>
    <row r="50" spans="1:27" s="15" customFormat="1" ht="13.6" x14ac:dyDescent="0.2">
      <c r="A50" s="4" t="s">
        <v>144</v>
      </c>
      <c r="B50" s="13" t="s">
        <v>696</v>
      </c>
      <c r="C50" s="17" t="s">
        <v>91</v>
      </c>
      <c r="D50" s="13" t="s">
        <v>13</v>
      </c>
      <c r="E50" s="13">
        <v>1</v>
      </c>
      <c r="F50" s="13" t="s">
        <v>49</v>
      </c>
      <c r="G50" s="13" t="s">
        <v>39</v>
      </c>
      <c r="H50" s="14"/>
      <c r="I50" s="14"/>
      <c r="J50" s="14" t="s">
        <v>96</v>
      </c>
      <c r="K50" s="124">
        <f t="shared" si="25"/>
        <v>47.777777777777779</v>
      </c>
      <c r="L50" s="125">
        <f t="shared" si="12"/>
        <v>47.777777777777779</v>
      </c>
      <c r="M50" s="126"/>
      <c r="N50" s="126">
        <f t="shared" si="14"/>
        <v>0</v>
      </c>
      <c r="O50" s="41">
        <v>2340.9</v>
      </c>
      <c r="P50" s="42">
        <f t="shared" si="10"/>
        <v>2340.9</v>
      </c>
      <c r="Q50" s="60"/>
      <c r="R50" s="62">
        <v>387</v>
      </c>
      <c r="S50" s="126">
        <f t="shared" si="4"/>
        <v>387</v>
      </c>
      <c r="T50" s="126">
        <f t="shared" si="5"/>
        <v>2775.6777777777779</v>
      </c>
      <c r="U50" s="126">
        <f t="shared" si="15"/>
        <v>416.35166666666669</v>
      </c>
      <c r="V50" s="126">
        <f t="shared" si="16"/>
        <v>3192.0294444444444</v>
      </c>
      <c r="W50" s="127">
        <v>0</v>
      </c>
      <c r="X50" s="128">
        <v>0</v>
      </c>
      <c r="Y50" s="68">
        <f t="shared" si="17"/>
        <v>3192.0294444444444</v>
      </c>
      <c r="Z50" s="129">
        <f t="shared" si="9"/>
        <v>3192.0294444444444</v>
      </c>
      <c r="AA50" s="5" t="s">
        <v>101</v>
      </c>
    </row>
    <row r="51" spans="1:27" s="15" customFormat="1" ht="13.6" x14ac:dyDescent="0.2">
      <c r="A51" s="4" t="s">
        <v>145</v>
      </c>
      <c r="B51" s="13" t="s">
        <v>697</v>
      </c>
      <c r="C51" s="17" t="s">
        <v>92</v>
      </c>
      <c r="D51" s="13" t="s">
        <v>13</v>
      </c>
      <c r="E51" s="13">
        <v>1</v>
      </c>
      <c r="F51" s="13" t="s">
        <v>73</v>
      </c>
      <c r="G51" s="13" t="s">
        <v>71</v>
      </c>
      <c r="H51" s="14"/>
      <c r="I51" s="14"/>
      <c r="J51" s="14" t="s">
        <v>96</v>
      </c>
      <c r="K51" s="124">
        <f t="shared" si="25"/>
        <v>47.777777777777779</v>
      </c>
      <c r="L51" s="125">
        <f t="shared" si="12"/>
        <v>47.777777777777779</v>
      </c>
      <c r="M51" s="126"/>
      <c r="N51" s="126">
        <f t="shared" si="14"/>
        <v>0</v>
      </c>
      <c r="O51" s="41">
        <v>1738.8</v>
      </c>
      <c r="P51" s="42">
        <f t="shared" si="10"/>
        <v>1738.8</v>
      </c>
      <c r="Q51" s="60"/>
      <c r="R51" s="62">
        <v>387</v>
      </c>
      <c r="S51" s="126">
        <f t="shared" si="4"/>
        <v>387</v>
      </c>
      <c r="T51" s="126">
        <f t="shared" si="5"/>
        <v>2173.5777777777776</v>
      </c>
      <c r="U51" s="126">
        <f t="shared" si="15"/>
        <v>326.03666666666663</v>
      </c>
      <c r="V51" s="126">
        <f t="shared" si="16"/>
        <v>2499.6144444444444</v>
      </c>
      <c r="W51" s="127">
        <v>0</v>
      </c>
      <c r="X51" s="128">
        <v>0</v>
      </c>
      <c r="Y51" s="68">
        <f t="shared" si="17"/>
        <v>2499.6144444444444</v>
      </c>
      <c r="Z51" s="129">
        <f t="shared" si="9"/>
        <v>2499.6144444444444</v>
      </c>
      <c r="AA51" s="5" t="s">
        <v>101</v>
      </c>
    </row>
    <row r="52" spans="1:27" s="15" customFormat="1" ht="13.6" x14ac:dyDescent="0.2">
      <c r="A52" s="4" t="s">
        <v>146</v>
      </c>
      <c r="B52" s="13" t="s">
        <v>698</v>
      </c>
      <c r="C52" s="17" t="s">
        <v>93</v>
      </c>
      <c r="D52" s="13" t="s">
        <v>13</v>
      </c>
      <c r="E52" s="13">
        <v>1</v>
      </c>
      <c r="F52" s="13" t="s">
        <v>73</v>
      </c>
      <c r="G52" s="13" t="s">
        <v>80</v>
      </c>
      <c r="H52" s="14"/>
      <c r="I52" s="14"/>
      <c r="J52" s="14" t="s">
        <v>96</v>
      </c>
      <c r="K52" s="124">
        <f t="shared" si="25"/>
        <v>47.777777777777779</v>
      </c>
      <c r="L52" s="125">
        <f t="shared" si="12"/>
        <v>47.777777777777779</v>
      </c>
      <c r="M52" s="126"/>
      <c r="N52" s="126">
        <f t="shared" si="14"/>
        <v>0</v>
      </c>
      <c r="O52" s="41">
        <v>1738.8</v>
      </c>
      <c r="P52" s="42">
        <f t="shared" si="10"/>
        <v>1738.8</v>
      </c>
      <c r="Q52" s="60"/>
      <c r="R52" s="62">
        <v>387</v>
      </c>
      <c r="S52" s="126">
        <f t="shared" si="4"/>
        <v>387</v>
      </c>
      <c r="T52" s="126">
        <f t="shared" si="5"/>
        <v>2173.5777777777776</v>
      </c>
      <c r="U52" s="126">
        <f t="shared" si="15"/>
        <v>326.03666666666663</v>
      </c>
      <c r="V52" s="126">
        <f t="shared" si="16"/>
        <v>2499.6144444444444</v>
      </c>
      <c r="W52" s="127">
        <v>0</v>
      </c>
      <c r="X52" s="128">
        <v>0</v>
      </c>
      <c r="Y52" s="68">
        <f t="shared" si="17"/>
        <v>2499.6144444444444</v>
      </c>
      <c r="Z52" s="129">
        <f t="shared" si="9"/>
        <v>2499.6144444444444</v>
      </c>
      <c r="AA52" s="5" t="s">
        <v>101</v>
      </c>
    </row>
    <row r="53" spans="1:27" s="15" customFormat="1" ht="38.75" x14ac:dyDescent="0.2">
      <c r="A53" s="4" t="s">
        <v>148</v>
      </c>
      <c r="B53" s="13" t="s">
        <v>699</v>
      </c>
      <c r="C53" s="17" t="s">
        <v>94</v>
      </c>
      <c r="D53" s="13" t="s">
        <v>13</v>
      </c>
      <c r="E53" s="13">
        <v>1</v>
      </c>
      <c r="F53" s="23" t="s">
        <v>95</v>
      </c>
      <c r="G53" s="13"/>
      <c r="H53" s="14" t="s">
        <v>14</v>
      </c>
      <c r="I53" s="14"/>
      <c r="J53" s="14" t="s">
        <v>98</v>
      </c>
      <c r="K53" s="124">
        <f t="shared" ref="K53" si="26">R53/162*20</f>
        <v>95.555555555555557</v>
      </c>
      <c r="L53" s="125">
        <f t="shared" ref="L53:L56" si="27">E53*K53</f>
        <v>95.555555555555557</v>
      </c>
      <c r="M53" s="126"/>
      <c r="N53" s="126">
        <f t="shared" ref="N53:N56" si="28">E53*M53</f>
        <v>0</v>
      </c>
      <c r="O53" s="41">
        <v>2667</v>
      </c>
      <c r="P53" s="42">
        <f t="shared" ref="P53:P56" si="29">SUM(E53)*O53</f>
        <v>2667</v>
      </c>
      <c r="Q53" s="60"/>
      <c r="R53" s="62">
        <v>774</v>
      </c>
      <c r="S53" s="126">
        <f t="shared" si="4"/>
        <v>774</v>
      </c>
      <c r="T53" s="126">
        <f t="shared" si="5"/>
        <v>3536.5555555555557</v>
      </c>
      <c r="U53" s="126">
        <f t="shared" si="15"/>
        <v>530.48333333333335</v>
      </c>
      <c r="V53" s="126">
        <f t="shared" ref="V53:V55" si="30">T53+U53</f>
        <v>4067.0388888888892</v>
      </c>
      <c r="W53" s="127">
        <v>0</v>
      </c>
      <c r="X53" s="128">
        <v>0</v>
      </c>
      <c r="Y53" s="68">
        <f t="shared" ref="Y53:Y57" si="31">V53+W53+X53</f>
        <v>4067.0388888888892</v>
      </c>
      <c r="Z53" s="129">
        <f t="shared" si="9"/>
        <v>4067.0388888888892</v>
      </c>
      <c r="AA53" s="5" t="s">
        <v>97</v>
      </c>
    </row>
    <row r="54" spans="1:27" s="15" customFormat="1" ht="52.3" x14ac:dyDescent="0.2">
      <c r="A54" s="4" t="s">
        <v>151</v>
      </c>
      <c r="B54" s="13"/>
      <c r="C54" s="64" t="s">
        <v>173</v>
      </c>
      <c r="D54" s="46"/>
      <c r="E54" s="46">
        <v>4</v>
      </c>
      <c r="F54" s="46"/>
      <c r="G54" s="46"/>
      <c r="H54" s="14" t="s">
        <v>167</v>
      </c>
      <c r="I54" s="2"/>
      <c r="J54" s="2"/>
      <c r="K54" s="44"/>
      <c r="L54" s="40">
        <f t="shared" si="27"/>
        <v>0</v>
      </c>
      <c r="M54" s="33"/>
      <c r="N54" s="33">
        <f t="shared" si="28"/>
        <v>0</v>
      </c>
      <c r="O54" s="42"/>
      <c r="P54" s="42">
        <f t="shared" si="29"/>
        <v>0</v>
      </c>
      <c r="Q54" s="60"/>
      <c r="R54" s="62"/>
      <c r="S54" s="33">
        <f t="shared" si="4"/>
        <v>0</v>
      </c>
      <c r="T54" s="33">
        <f t="shared" si="5"/>
        <v>0</v>
      </c>
      <c r="U54" s="33">
        <f t="shared" ref="U54:U55" si="32">T54*U$7</f>
        <v>0</v>
      </c>
      <c r="V54" s="33">
        <f t="shared" si="30"/>
        <v>0</v>
      </c>
      <c r="W54" s="34">
        <v>0</v>
      </c>
      <c r="X54" s="52"/>
      <c r="Y54" s="38">
        <v>1500</v>
      </c>
      <c r="Z54" s="39">
        <f t="shared" si="9"/>
        <v>6000</v>
      </c>
      <c r="AA54" s="5" t="s">
        <v>161</v>
      </c>
    </row>
    <row r="55" spans="1:27" s="15" customFormat="1" ht="78.150000000000006" x14ac:dyDescent="0.2">
      <c r="A55" s="4" t="s">
        <v>162</v>
      </c>
      <c r="B55" s="13"/>
      <c r="C55" s="65" t="s">
        <v>169</v>
      </c>
      <c r="D55" s="46" t="s">
        <v>164</v>
      </c>
      <c r="E55" s="13">
        <v>60</v>
      </c>
      <c r="F55" s="46"/>
      <c r="G55" s="46"/>
      <c r="H55" s="14" t="s">
        <v>167</v>
      </c>
      <c r="I55" s="2"/>
      <c r="J55" s="2"/>
      <c r="K55" s="44">
        <v>5.95</v>
      </c>
      <c r="L55" s="40">
        <f t="shared" si="27"/>
        <v>357</v>
      </c>
      <c r="M55" s="33">
        <v>284.54000000000002</v>
      </c>
      <c r="N55" s="33">
        <f t="shared" si="28"/>
        <v>17072.400000000001</v>
      </c>
      <c r="O55" s="42"/>
      <c r="P55" s="42">
        <f t="shared" si="29"/>
        <v>0</v>
      </c>
      <c r="Q55" s="60"/>
      <c r="R55" s="62"/>
      <c r="S55" s="33">
        <f t="shared" si="4"/>
        <v>0</v>
      </c>
      <c r="T55" s="33">
        <f t="shared" si="5"/>
        <v>290.49</v>
      </c>
      <c r="U55" s="33">
        <f t="shared" si="32"/>
        <v>43.573500000000003</v>
      </c>
      <c r="V55" s="33">
        <f t="shared" si="30"/>
        <v>334.06350000000003</v>
      </c>
      <c r="W55" s="34">
        <v>0</v>
      </c>
      <c r="X55" s="52"/>
      <c r="Y55" s="38">
        <f t="shared" si="31"/>
        <v>334.06350000000003</v>
      </c>
      <c r="Z55" s="39">
        <f t="shared" si="9"/>
        <v>20043.810000000001</v>
      </c>
      <c r="AA55" s="5"/>
    </row>
    <row r="56" spans="1:27" s="15" customFormat="1" ht="91.05" x14ac:dyDescent="0.2">
      <c r="A56" s="4" t="s">
        <v>163</v>
      </c>
      <c r="B56" s="13"/>
      <c r="C56" s="65" t="s">
        <v>168</v>
      </c>
      <c r="D56" s="46" t="s">
        <v>165</v>
      </c>
      <c r="E56" s="13">
        <v>55</v>
      </c>
      <c r="F56" s="46"/>
      <c r="G56" s="46"/>
      <c r="H56" s="14" t="s">
        <v>167</v>
      </c>
      <c r="I56" s="2"/>
      <c r="J56" s="2"/>
      <c r="K56" s="44">
        <v>1.47</v>
      </c>
      <c r="L56" s="40">
        <f t="shared" si="27"/>
        <v>80.849999999999994</v>
      </c>
      <c r="M56" s="33">
        <v>114.41</v>
      </c>
      <c r="N56" s="33">
        <f t="shared" si="28"/>
        <v>6292.55</v>
      </c>
      <c r="O56" s="42"/>
      <c r="P56" s="42">
        <f t="shared" si="29"/>
        <v>0</v>
      </c>
      <c r="Q56" s="60"/>
      <c r="R56" s="62"/>
      <c r="S56" s="33">
        <f t="shared" si="4"/>
        <v>0</v>
      </c>
      <c r="T56" s="33">
        <f t="shared" si="5"/>
        <v>115.88</v>
      </c>
      <c r="U56" s="33">
        <f t="shared" ref="U56" si="33">T56*U$7</f>
        <v>17.381999999999998</v>
      </c>
      <c r="V56" s="33">
        <f t="shared" ref="V56" si="34">T56+U56</f>
        <v>133.262</v>
      </c>
      <c r="W56" s="34">
        <v>0</v>
      </c>
      <c r="X56" s="52"/>
      <c r="Y56" s="38">
        <f t="shared" ref="Y56" si="35">V56+W56+X56</f>
        <v>133.262</v>
      </c>
      <c r="Z56" s="39">
        <f t="shared" si="9"/>
        <v>7329.41</v>
      </c>
      <c r="AA56" s="5"/>
    </row>
    <row r="57" spans="1:27" s="15" customFormat="1" ht="13.6" x14ac:dyDescent="0.2">
      <c r="A57" s="4" t="s">
        <v>166</v>
      </c>
      <c r="B57" s="122"/>
      <c r="C57" s="66" t="s">
        <v>170</v>
      </c>
      <c r="D57" s="13" t="s">
        <v>81</v>
      </c>
      <c r="E57" s="13">
        <v>72</v>
      </c>
      <c r="F57" s="46"/>
      <c r="G57" s="46"/>
      <c r="H57" s="14" t="s">
        <v>167</v>
      </c>
      <c r="I57" s="2"/>
      <c r="J57" s="2"/>
      <c r="K57" s="44"/>
      <c r="L57" s="40">
        <f t="shared" si="12"/>
        <v>0</v>
      </c>
      <c r="M57" s="33">
        <v>38</v>
      </c>
      <c r="N57" s="33">
        <f t="shared" si="14"/>
        <v>2736</v>
      </c>
      <c r="O57" s="42"/>
      <c r="P57" s="42">
        <f t="shared" si="10"/>
        <v>0</v>
      </c>
      <c r="Q57" s="60"/>
      <c r="R57" s="62"/>
      <c r="S57" s="33">
        <f t="shared" si="4"/>
        <v>0</v>
      </c>
      <c r="T57" s="33">
        <f t="shared" si="5"/>
        <v>38</v>
      </c>
      <c r="U57" s="33">
        <f t="shared" si="15"/>
        <v>5.7</v>
      </c>
      <c r="V57" s="33">
        <f t="shared" si="16"/>
        <v>43.7</v>
      </c>
      <c r="W57" s="34">
        <v>0</v>
      </c>
      <c r="X57" s="52"/>
      <c r="Y57" s="38">
        <f t="shared" si="31"/>
        <v>43.7</v>
      </c>
      <c r="Z57" s="39">
        <f t="shared" si="9"/>
        <v>3146.4</v>
      </c>
      <c r="AA57" s="5"/>
    </row>
    <row r="59" spans="1:27" ht="14.3" thickBot="1" x14ac:dyDescent="0.3">
      <c r="C59" s="72" t="s">
        <v>177</v>
      </c>
      <c r="P59" s="48">
        <f>SUM(P15:P58)</f>
        <v>547692.57214499998</v>
      </c>
      <c r="Q59" s="63"/>
      <c r="S59" s="48">
        <f>SUM(S15:S58)</f>
        <v>49827</v>
      </c>
      <c r="T59" s="25" t="s">
        <v>160</v>
      </c>
      <c r="Z59" s="71">
        <f>SUM(Z9:Z58)</f>
        <v>901063.14185563882</v>
      </c>
    </row>
    <row r="60" spans="1:27" ht="13.6" thickTop="1" x14ac:dyDescent="0.2">
      <c r="C60" s="69"/>
    </row>
    <row r="61" spans="1:27" s="15" customFormat="1" ht="26.5" x14ac:dyDescent="0.2">
      <c r="A61" s="4"/>
      <c r="B61" s="122"/>
      <c r="C61" s="70" t="s">
        <v>176</v>
      </c>
      <c r="D61" s="13"/>
      <c r="E61" s="13">
        <v>1</v>
      </c>
      <c r="F61" s="46"/>
      <c r="G61" s="46"/>
      <c r="H61" s="14"/>
      <c r="I61" s="2"/>
      <c r="J61" s="2"/>
      <c r="K61" s="44"/>
      <c r="L61" s="40"/>
      <c r="M61" s="33"/>
      <c r="N61" s="33"/>
      <c r="O61" s="42"/>
      <c r="P61" s="42"/>
      <c r="Q61" s="60"/>
      <c r="R61" s="62"/>
      <c r="S61" s="33"/>
      <c r="T61" s="33"/>
      <c r="U61" s="33"/>
      <c r="V61" s="33"/>
      <c r="W61" s="34"/>
      <c r="X61" s="52"/>
      <c r="Y61" s="38">
        <v>75929.850000000006</v>
      </c>
      <c r="Z61" s="39">
        <f t="shared" ref="Z61" si="36">E61*Y61</f>
        <v>75929.850000000006</v>
      </c>
      <c r="AA61" s="5"/>
    </row>
    <row r="62" spans="1:27" x14ac:dyDescent="0.2">
      <c r="S62" s="25"/>
    </row>
    <row r="63" spans="1:27" ht="14.3" thickBot="1" x14ac:dyDescent="0.3">
      <c r="C63" s="72" t="s">
        <v>178</v>
      </c>
      <c r="S63" s="25"/>
      <c r="Z63" s="43">
        <f>Z59-Z61</f>
        <v>825133.29185563885</v>
      </c>
    </row>
    <row r="64" spans="1:27" ht="13.6" thickTop="1" x14ac:dyDescent="0.2">
      <c r="S64" s="25"/>
    </row>
    <row r="65" spans="1:9" x14ac:dyDescent="0.2">
      <c r="A65" s="53" t="s">
        <v>149</v>
      </c>
      <c r="B65" s="123"/>
      <c r="C65" s="54"/>
      <c r="D65" s="55"/>
      <c r="E65" s="55"/>
      <c r="F65" s="55"/>
      <c r="G65" s="55"/>
      <c r="H65" s="49"/>
      <c r="I65" s="49"/>
    </row>
    <row r="66" spans="1:9" x14ac:dyDescent="0.2">
      <c r="A66" s="56" t="s">
        <v>156</v>
      </c>
      <c r="B66" s="123"/>
      <c r="C66" s="54"/>
    </row>
    <row r="67" spans="1:9" x14ac:dyDescent="0.2">
      <c r="A67" s="56" t="s">
        <v>174</v>
      </c>
      <c r="B67" s="123"/>
      <c r="C67" s="54"/>
    </row>
  </sheetData>
  <autoFilter ref="A7:AA57" xr:uid="{20F8D4A4-82CC-4EA0-A332-F7F47A86CD13}"/>
  <phoneticPr fontId="9" type="noConversion"/>
  <pageMargins left="0.70866141732283472" right="0.70866141732283472" top="0.74803149606299213" bottom="0.74803149606299213" header="0.31496062992125984" footer="0.31496062992125984"/>
  <pageSetup paperSize="9" scale="3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E31CB-0292-4C96-AEFC-82D86117E5CA}">
  <dimension ref="A2:AE194"/>
  <sheetViews>
    <sheetView topLeftCell="A28" workbookViewId="0">
      <selection activeCell="Y132" sqref="Y132:Y145"/>
    </sheetView>
  </sheetViews>
  <sheetFormatPr defaultColWidth="9.125" defaultRowHeight="12.9" x14ac:dyDescent="0.2"/>
  <cols>
    <col min="1" max="1" width="12.875" style="116" customWidth="1"/>
    <col min="2" max="2" width="13" style="116" customWidth="1"/>
    <col min="3" max="3" width="44.875" style="116" customWidth="1"/>
    <col min="4" max="4" width="13.5" style="116" bestFit="1" customWidth="1"/>
    <col min="5" max="5" width="7.625" style="117" bestFit="1" customWidth="1"/>
    <col min="6" max="6" width="22.625" style="117" customWidth="1"/>
    <col min="7" max="7" width="11" style="117" customWidth="1"/>
    <col min="8" max="8" width="19" style="118" customWidth="1"/>
    <col min="9" max="9" width="26.125" style="118" customWidth="1"/>
    <col min="10" max="10" width="24.625" style="118" customWidth="1"/>
    <col min="11" max="11" width="11.125" style="87" hidden="1" customWidth="1"/>
    <col min="12" max="12" width="12" style="87" hidden="1" customWidth="1"/>
    <col min="13" max="13" width="28.5" style="27" hidden="1" customWidth="1"/>
    <col min="14" max="14" width="39.5" style="119" customWidth="1"/>
    <col min="15" max="15" width="44.5" style="86" hidden="1" customWidth="1"/>
    <col min="16" max="22" width="10.125" style="86" hidden="1" customWidth="1"/>
    <col min="23" max="23" width="15.125" style="86" hidden="1" customWidth="1"/>
    <col min="24" max="24" width="27.125" style="86" hidden="1" customWidth="1"/>
    <col min="25" max="25" width="11.125" style="87" customWidth="1"/>
    <col min="26" max="27" width="10.5" style="87" hidden="1" customWidth="1"/>
    <col min="28" max="28" width="23.625" style="86" hidden="1" customWidth="1"/>
    <col min="29" max="29" width="0" style="86" hidden="1" customWidth="1"/>
    <col min="30" max="30" width="9.5" style="86" bestFit="1" customWidth="1"/>
    <col min="31" max="31" width="53" style="86" bestFit="1" customWidth="1"/>
    <col min="32" max="16384" width="9.125" style="86"/>
  </cols>
  <sheetData>
    <row r="2" spans="1:28" s="78" customFormat="1" ht="57.1" x14ac:dyDescent="0.25">
      <c r="A2" s="73" t="s">
        <v>179</v>
      </c>
      <c r="B2" s="73" t="s">
        <v>180</v>
      </c>
      <c r="C2" s="73" t="s">
        <v>3</v>
      </c>
      <c r="D2" s="73" t="s">
        <v>10</v>
      </c>
      <c r="E2" s="74" t="s">
        <v>0</v>
      </c>
      <c r="F2" s="74" t="s">
        <v>15</v>
      </c>
      <c r="G2" s="74" t="s">
        <v>16</v>
      </c>
      <c r="H2" s="75" t="s">
        <v>1</v>
      </c>
      <c r="I2" s="75" t="s">
        <v>9</v>
      </c>
      <c r="J2" s="75" t="s">
        <v>25</v>
      </c>
      <c r="K2" s="76" t="s">
        <v>181</v>
      </c>
      <c r="L2" s="76" t="s">
        <v>182</v>
      </c>
      <c r="M2" s="73" t="s">
        <v>183</v>
      </c>
      <c r="N2" s="77" t="s">
        <v>2</v>
      </c>
      <c r="O2" s="78" t="s">
        <v>184</v>
      </c>
      <c r="P2" s="77" t="s">
        <v>185</v>
      </c>
      <c r="Q2" s="78" t="s">
        <v>186</v>
      </c>
      <c r="R2" s="78" t="s">
        <v>187</v>
      </c>
      <c r="S2" s="78" t="s">
        <v>188</v>
      </c>
      <c r="T2" s="78" t="s">
        <v>189</v>
      </c>
      <c r="U2" s="78" t="s">
        <v>190</v>
      </c>
      <c r="V2" s="78" t="s">
        <v>191</v>
      </c>
      <c r="W2" s="78" t="s">
        <v>192</v>
      </c>
      <c r="Y2" s="79" t="s">
        <v>193</v>
      </c>
      <c r="Z2" s="79" t="s">
        <v>194</v>
      </c>
      <c r="AA2" s="79" t="s">
        <v>195</v>
      </c>
      <c r="AB2" s="77" t="s">
        <v>196</v>
      </c>
    </row>
    <row r="3" spans="1:28" hidden="1" x14ac:dyDescent="0.2">
      <c r="A3" s="80" t="s">
        <v>197</v>
      </c>
      <c r="B3" s="80"/>
      <c r="C3" s="80" t="s">
        <v>198</v>
      </c>
      <c r="D3" s="80"/>
      <c r="E3" s="81">
        <v>1</v>
      </c>
      <c r="F3" s="81"/>
      <c r="G3" s="81"/>
      <c r="H3" s="82"/>
      <c r="I3" s="82"/>
      <c r="J3" s="82"/>
      <c r="K3" s="83">
        <f>SUM([1]FRAMES!AL456)</f>
        <v>57573.336703480032</v>
      </c>
      <c r="L3" s="83">
        <f t="shared" ref="L3:L66" si="0">SUM(E3)*K3</f>
        <v>57573.336703480032</v>
      </c>
      <c r="M3" s="46"/>
      <c r="N3" s="84" t="s">
        <v>199</v>
      </c>
      <c r="O3" s="85" t="s">
        <v>200</v>
      </c>
      <c r="Z3" s="86"/>
      <c r="AA3" s="86"/>
    </row>
    <row r="4" spans="1:28" s="91" customFormat="1" ht="25.85" hidden="1" x14ac:dyDescent="0.2">
      <c r="A4" s="2" t="s">
        <v>201</v>
      </c>
      <c r="B4" s="2"/>
      <c r="C4" s="2" t="s">
        <v>202</v>
      </c>
      <c r="D4" s="2"/>
      <c r="E4" s="46">
        <v>5</v>
      </c>
      <c r="F4" s="46"/>
      <c r="G4" s="46"/>
      <c r="H4" s="1" t="s">
        <v>203</v>
      </c>
      <c r="I4" s="1"/>
      <c r="J4" s="1"/>
      <c r="K4" s="88">
        <f>SUM('[1]BofQ TENDER PRICE'!I38)</f>
        <v>152.86349999999999</v>
      </c>
      <c r="L4" s="88">
        <f t="shared" si="0"/>
        <v>764.31749999999988</v>
      </c>
      <c r="M4" s="46"/>
      <c r="N4" s="89" t="s">
        <v>204</v>
      </c>
      <c r="O4" s="90" t="s">
        <v>205</v>
      </c>
      <c r="Y4" s="92"/>
    </row>
    <row r="5" spans="1:28" s="91" customFormat="1" hidden="1" x14ac:dyDescent="0.2">
      <c r="A5" s="2" t="s">
        <v>206</v>
      </c>
      <c r="B5" s="2"/>
      <c r="C5" s="2" t="s">
        <v>207</v>
      </c>
      <c r="D5" s="2"/>
      <c r="E5" s="46">
        <v>2</v>
      </c>
      <c r="F5" s="46"/>
      <c r="G5" s="46"/>
      <c r="H5" s="1" t="s">
        <v>203</v>
      </c>
      <c r="I5" s="1"/>
      <c r="J5" s="1"/>
      <c r="K5" s="88">
        <f>SUM('[1]BofQ TENDER PRICE'!I70)</f>
        <v>7.4992500000000009</v>
      </c>
      <c r="L5" s="88">
        <f t="shared" si="0"/>
        <v>14.998500000000002</v>
      </c>
      <c r="M5" s="46"/>
      <c r="N5" s="89" t="s">
        <v>208</v>
      </c>
      <c r="O5" s="90" t="s">
        <v>209</v>
      </c>
      <c r="Y5" s="92"/>
    </row>
    <row r="6" spans="1:28" s="91" customFormat="1" ht="38.75" hidden="1" x14ac:dyDescent="0.2">
      <c r="A6" s="2" t="s">
        <v>210</v>
      </c>
      <c r="B6" s="2" t="s">
        <v>211</v>
      </c>
      <c r="C6" s="2" t="s">
        <v>212</v>
      </c>
      <c r="D6" s="2" t="s">
        <v>213</v>
      </c>
      <c r="E6" s="46">
        <v>1</v>
      </c>
      <c r="F6" s="46"/>
      <c r="G6" s="46"/>
      <c r="H6" s="1"/>
      <c r="I6" s="1"/>
      <c r="J6" s="1"/>
      <c r="K6" s="88">
        <f>SUM('[1]BofQ TENDER PRICE'!J102)</f>
        <v>544.1152800000001</v>
      </c>
      <c r="L6" s="88">
        <f t="shared" si="0"/>
        <v>544.1152800000001</v>
      </c>
      <c r="M6" s="46"/>
      <c r="N6" s="89" t="s">
        <v>214</v>
      </c>
      <c r="O6" s="89" t="s">
        <v>215</v>
      </c>
      <c r="Y6" s="92"/>
    </row>
    <row r="7" spans="1:28" s="91" customFormat="1" ht="38.75" hidden="1" x14ac:dyDescent="0.2">
      <c r="A7" s="2" t="s">
        <v>216</v>
      </c>
      <c r="B7" s="2" t="s">
        <v>217</v>
      </c>
      <c r="C7" s="2" t="s">
        <v>212</v>
      </c>
      <c r="D7" s="2" t="s">
        <v>213</v>
      </c>
      <c r="E7" s="46">
        <v>1</v>
      </c>
      <c r="F7" s="46"/>
      <c r="G7" s="46"/>
      <c r="H7" s="1"/>
      <c r="I7" s="1"/>
      <c r="J7" s="1"/>
      <c r="K7" s="88">
        <f>SUM('[1]BofQ TENDER PRICE'!J134)</f>
        <v>492.82041000000004</v>
      </c>
      <c r="L7" s="88">
        <f t="shared" si="0"/>
        <v>492.82041000000004</v>
      </c>
      <c r="M7" s="46"/>
      <c r="N7" s="89" t="s">
        <v>218</v>
      </c>
      <c r="O7" s="89" t="s">
        <v>215</v>
      </c>
      <c r="Y7" s="92"/>
    </row>
    <row r="8" spans="1:28" s="91" customFormat="1" ht="38.75" hidden="1" x14ac:dyDescent="0.2">
      <c r="A8" s="2" t="s">
        <v>219</v>
      </c>
      <c r="B8" s="2" t="s">
        <v>220</v>
      </c>
      <c r="C8" s="2" t="s">
        <v>212</v>
      </c>
      <c r="D8" s="2" t="s">
        <v>213</v>
      </c>
      <c r="E8" s="46">
        <v>2</v>
      </c>
      <c r="F8" s="46"/>
      <c r="G8" s="46"/>
      <c r="H8" s="1"/>
      <c r="I8" s="1"/>
      <c r="J8" s="1"/>
      <c r="K8" s="88">
        <f>SUM('[1]BofQ TENDER PRICE'!J166)</f>
        <v>249.37809000000001</v>
      </c>
      <c r="L8" s="88">
        <f t="shared" si="0"/>
        <v>498.75618000000003</v>
      </c>
      <c r="M8" s="46"/>
      <c r="N8" s="89" t="s">
        <v>221</v>
      </c>
      <c r="O8" s="89" t="s">
        <v>215</v>
      </c>
      <c r="Y8" s="92"/>
    </row>
    <row r="9" spans="1:28" s="91" customFormat="1" ht="38.75" hidden="1" x14ac:dyDescent="0.2">
      <c r="A9" s="2" t="s">
        <v>222</v>
      </c>
      <c r="B9" s="2" t="s">
        <v>223</v>
      </c>
      <c r="C9" s="2" t="s">
        <v>212</v>
      </c>
      <c r="D9" s="2" t="s">
        <v>213</v>
      </c>
      <c r="E9" s="46">
        <v>1</v>
      </c>
      <c r="F9" s="46"/>
      <c r="G9" s="46"/>
      <c r="H9" s="1"/>
      <c r="I9" s="1"/>
      <c r="J9" s="1"/>
      <c r="K9" s="88">
        <f>SUM('[1]BofQ TENDER PRICE'!J198)</f>
        <v>366.17752000000002</v>
      </c>
      <c r="L9" s="88">
        <f t="shared" si="0"/>
        <v>366.17752000000002</v>
      </c>
      <c r="M9" s="46"/>
      <c r="N9" s="89" t="s">
        <v>224</v>
      </c>
      <c r="O9" s="89" t="s">
        <v>215</v>
      </c>
      <c r="Y9" s="92"/>
    </row>
    <row r="10" spans="1:28" s="91" customFormat="1" ht="25.85" hidden="1" x14ac:dyDescent="0.2">
      <c r="A10" s="2" t="s">
        <v>225</v>
      </c>
      <c r="B10" s="2" t="s">
        <v>226</v>
      </c>
      <c r="C10" s="2" t="s">
        <v>227</v>
      </c>
      <c r="D10" s="2" t="s">
        <v>228</v>
      </c>
      <c r="E10" s="46">
        <v>1</v>
      </c>
      <c r="F10" s="46"/>
      <c r="G10" s="46"/>
      <c r="H10" s="1" t="s">
        <v>229</v>
      </c>
      <c r="I10" s="1" t="s">
        <v>230</v>
      </c>
      <c r="J10" s="1"/>
      <c r="K10" s="88">
        <f>SUM('[1]BofQ TENDER PRICE'!J235)</f>
        <v>5073.8360000000002</v>
      </c>
      <c r="L10" s="88">
        <f t="shared" si="0"/>
        <v>5073.8360000000002</v>
      </c>
      <c r="M10" s="46"/>
      <c r="N10" s="89" t="s">
        <v>231</v>
      </c>
      <c r="O10" s="89" t="s">
        <v>232</v>
      </c>
      <c r="Y10" s="92"/>
    </row>
    <row r="11" spans="1:28" s="91" customFormat="1" ht="25.85" hidden="1" x14ac:dyDescent="0.2">
      <c r="A11" s="2" t="s">
        <v>233</v>
      </c>
      <c r="B11" s="2" t="s">
        <v>234</v>
      </c>
      <c r="C11" s="2" t="s">
        <v>235</v>
      </c>
      <c r="D11" s="2" t="s">
        <v>236</v>
      </c>
      <c r="E11" s="46">
        <v>1</v>
      </c>
      <c r="F11" s="46"/>
      <c r="G11" s="46"/>
      <c r="H11" s="1" t="s">
        <v>229</v>
      </c>
      <c r="I11" s="1" t="s">
        <v>230</v>
      </c>
      <c r="J11" s="1"/>
      <c r="K11" s="88">
        <f>SUM('[1]BofQ TENDER PRICE'!J267)</f>
        <v>1743.7650000000001</v>
      </c>
      <c r="L11" s="88">
        <f t="shared" si="0"/>
        <v>1743.7650000000001</v>
      </c>
      <c r="M11" s="46"/>
      <c r="N11" s="89" t="s">
        <v>237</v>
      </c>
      <c r="O11" s="89" t="s">
        <v>232</v>
      </c>
      <c r="Y11" s="92"/>
    </row>
    <row r="12" spans="1:28" s="3" customFormat="1" ht="25.85" hidden="1" x14ac:dyDescent="0.2">
      <c r="A12" s="2" t="s">
        <v>238</v>
      </c>
      <c r="B12" s="2" t="s">
        <v>239</v>
      </c>
      <c r="C12" s="2" t="s">
        <v>240</v>
      </c>
      <c r="D12" s="2" t="s">
        <v>228</v>
      </c>
      <c r="E12" s="46">
        <v>1</v>
      </c>
      <c r="F12" s="46"/>
      <c r="G12" s="46"/>
      <c r="H12" s="1" t="s">
        <v>241</v>
      </c>
      <c r="I12" s="1"/>
      <c r="J12" s="1"/>
      <c r="K12" s="93">
        <f>SUM('[1]BofQ TENDER PRICE'!J302)</f>
        <v>3436.1311000000001</v>
      </c>
      <c r="L12" s="93">
        <f t="shared" si="0"/>
        <v>3436.1311000000001</v>
      </c>
      <c r="M12" s="46"/>
      <c r="N12" s="94" t="s">
        <v>242</v>
      </c>
      <c r="O12" s="94" t="s">
        <v>232</v>
      </c>
      <c r="Y12" s="27"/>
    </row>
    <row r="13" spans="1:28" s="3" customFormat="1" ht="25.85" hidden="1" x14ac:dyDescent="0.2">
      <c r="A13" s="2" t="s">
        <v>243</v>
      </c>
      <c r="B13" s="2" t="s">
        <v>244</v>
      </c>
      <c r="C13" s="2" t="s">
        <v>245</v>
      </c>
      <c r="D13" s="2" t="s">
        <v>236</v>
      </c>
      <c r="E13" s="46">
        <v>1</v>
      </c>
      <c r="F13" s="46"/>
      <c r="G13" s="46"/>
      <c r="H13" s="1" t="s">
        <v>241</v>
      </c>
      <c r="I13" s="1"/>
      <c r="J13" s="1"/>
      <c r="K13" s="93">
        <f>SUM('[1]BofQ TENDER PRICE'!J334)</f>
        <v>1950.5625</v>
      </c>
      <c r="L13" s="93">
        <f t="shared" si="0"/>
        <v>1950.5625</v>
      </c>
      <c r="M13" s="46"/>
      <c r="N13" s="89" t="s">
        <v>246</v>
      </c>
      <c r="O13" s="94" t="s">
        <v>232</v>
      </c>
      <c r="Y13" s="27"/>
    </row>
    <row r="14" spans="1:28" s="91" customFormat="1" ht="25.85" hidden="1" x14ac:dyDescent="0.2">
      <c r="A14" s="2" t="s">
        <v>247</v>
      </c>
      <c r="B14" s="2" t="s">
        <v>211</v>
      </c>
      <c r="C14" s="2" t="s">
        <v>248</v>
      </c>
      <c r="D14" s="2"/>
      <c r="E14" s="46">
        <v>1</v>
      </c>
      <c r="F14" s="46"/>
      <c r="G14" s="46"/>
      <c r="H14" s="1" t="s">
        <v>249</v>
      </c>
      <c r="I14" s="1" t="s">
        <v>250</v>
      </c>
      <c r="J14" s="1"/>
      <c r="K14" s="88">
        <f>SUM('[1]BofQ TENDER PRICE'!J366)</f>
        <v>3530.7249999999999</v>
      </c>
      <c r="L14" s="88">
        <f t="shared" si="0"/>
        <v>3530.7249999999999</v>
      </c>
      <c r="M14" s="46"/>
      <c r="N14" s="89" t="s">
        <v>251</v>
      </c>
      <c r="O14" s="89" t="s">
        <v>252</v>
      </c>
      <c r="Y14" s="92"/>
    </row>
    <row r="15" spans="1:28" s="91" customFormat="1" ht="25.85" hidden="1" x14ac:dyDescent="0.2">
      <c r="A15" s="2" t="s">
        <v>253</v>
      </c>
      <c r="B15" s="2" t="s">
        <v>217</v>
      </c>
      <c r="C15" s="2" t="s">
        <v>254</v>
      </c>
      <c r="D15" s="2"/>
      <c r="E15" s="46">
        <v>1</v>
      </c>
      <c r="F15" s="46"/>
      <c r="G15" s="46"/>
      <c r="H15" s="1" t="s">
        <v>249</v>
      </c>
      <c r="I15" s="1" t="s">
        <v>250</v>
      </c>
      <c r="J15" s="1"/>
      <c r="K15" s="88">
        <f>SUM('[1]BofQ TENDER PRICE'!J398)</f>
        <v>4734.88</v>
      </c>
      <c r="L15" s="88">
        <f t="shared" si="0"/>
        <v>4734.88</v>
      </c>
      <c r="M15" s="46"/>
      <c r="N15" s="89" t="s">
        <v>255</v>
      </c>
      <c r="O15" s="89" t="s">
        <v>252</v>
      </c>
      <c r="Y15" s="92"/>
    </row>
    <row r="16" spans="1:28" s="91" customFormat="1" hidden="1" x14ac:dyDescent="0.2">
      <c r="A16" s="2" t="s">
        <v>256</v>
      </c>
      <c r="B16" s="2" t="s">
        <v>220</v>
      </c>
      <c r="C16" s="2" t="s">
        <v>257</v>
      </c>
      <c r="D16" s="2"/>
      <c r="E16" s="46">
        <v>1</v>
      </c>
      <c r="F16" s="46"/>
      <c r="G16" s="46"/>
      <c r="H16" s="1" t="s">
        <v>249</v>
      </c>
      <c r="I16" s="1" t="s">
        <v>250</v>
      </c>
      <c r="J16" s="1"/>
      <c r="K16" s="88">
        <f>SUM('[1]BofQ TENDER PRICE'!J430)</f>
        <v>8340.8325000000004</v>
      </c>
      <c r="L16" s="88">
        <f t="shared" si="0"/>
        <v>8340.8325000000004</v>
      </c>
      <c r="M16" s="46"/>
      <c r="N16" s="89" t="s">
        <v>258</v>
      </c>
      <c r="O16" s="89" t="s">
        <v>252</v>
      </c>
      <c r="Y16" s="92"/>
    </row>
    <row r="17" spans="1:30" s="91" customFormat="1" ht="25.85" hidden="1" x14ac:dyDescent="0.2">
      <c r="A17" s="2" t="s">
        <v>259</v>
      </c>
      <c r="B17" s="2" t="s">
        <v>223</v>
      </c>
      <c r="C17" s="2" t="s">
        <v>260</v>
      </c>
      <c r="D17" s="90"/>
      <c r="E17" s="46">
        <v>1</v>
      </c>
      <c r="F17" s="46"/>
      <c r="G17" s="46"/>
      <c r="H17" s="1" t="s">
        <v>249</v>
      </c>
      <c r="I17" s="1" t="s">
        <v>261</v>
      </c>
      <c r="J17" s="1"/>
      <c r="K17" s="88">
        <f>SUM('[1]BofQ TENDER PRICE'!J467)</f>
        <v>5511.7511999999997</v>
      </c>
      <c r="L17" s="88">
        <f t="shared" si="0"/>
        <v>5511.7511999999997</v>
      </c>
      <c r="M17" s="46"/>
      <c r="N17" s="89" t="s">
        <v>262</v>
      </c>
      <c r="O17" s="89" t="s">
        <v>263</v>
      </c>
      <c r="Y17" s="92"/>
    </row>
    <row r="18" spans="1:30" s="91" customFormat="1" hidden="1" x14ac:dyDescent="0.2">
      <c r="A18" s="2" t="s">
        <v>264</v>
      </c>
      <c r="B18" s="2" t="s">
        <v>226</v>
      </c>
      <c r="C18" s="2" t="s">
        <v>265</v>
      </c>
      <c r="D18" s="90"/>
      <c r="E18" s="46">
        <v>1</v>
      </c>
      <c r="F18" s="46"/>
      <c r="G18" s="46"/>
      <c r="H18" s="1" t="s">
        <v>249</v>
      </c>
      <c r="I18" s="1" t="s">
        <v>250</v>
      </c>
      <c r="J18" s="1"/>
      <c r="K18" s="88">
        <f>SUM('[1]BofQ TENDER PRICE'!J500)</f>
        <v>2993.4481000000001</v>
      </c>
      <c r="L18" s="88">
        <f t="shared" si="0"/>
        <v>2993.4481000000001</v>
      </c>
      <c r="M18" s="46"/>
      <c r="N18" s="89" t="s">
        <v>266</v>
      </c>
      <c r="O18" s="89" t="s">
        <v>252</v>
      </c>
      <c r="Y18" s="92"/>
    </row>
    <row r="19" spans="1:30" s="91" customFormat="1" ht="25.85" hidden="1" x14ac:dyDescent="0.2">
      <c r="A19" s="2" t="s">
        <v>267</v>
      </c>
      <c r="B19" s="2" t="s">
        <v>239</v>
      </c>
      <c r="C19" s="2" t="s">
        <v>268</v>
      </c>
      <c r="D19" s="90"/>
      <c r="E19" s="46">
        <v>1</v>
      </c>
      <c r="F19" s="46"/>
      <c r="G19" s="46"/>
      <c r="H19" s="1" t="s">
        <v>249</v>
      </c>
      <c r="I19" s="1" t="s">
        <v>250</v>
      </c>
      <c r="J19" s="1"/>
      <c r="K19" s="88">
        <f>SUM('[1]BofQ TENDER PRICE'!J532)</f>
        <v>4583.5820000000003</v>
      </c>
      <c r="L19" s="88">
        <f t="shared" si="0"/>
        <v>4583.5820000000003</v>
      </c>
      <c r="M19" s="46"/>
      <c r="N19" s="89" t="s">
        <v>269</v>
      </c>
      <c r="O19" s="89" t="s">
        <v>232</v>
      </c>
      <c r="Y19" s="92"/>
    </row>
    <row r="20" spans="1:30" s="91" customFormat="1" ht="25.85" hidden="1" x14ac:dyDescent="0.2">
      <c r="A20" s="2" t="s">
        <v>270</v>
      </c>
      <c r="B20" s="2" t="s">
        <v>244</v>
      </c>
      <c r="C20" s="2" t="s">
        <v>271</v>
      </c>
      <c r="D20" s="90"/>
      <c r="E20" s="46">
        <v>1</v>
      </c>
      <c r="F20" s="46"/>
      <c r="G20" s="46"/>
      <c r="H20" s="1" t="s">
        <v>249</v>
      </c>
      <c r="I20" s="1" t="s">
        <v>250</v>
      </c>
      <c r="J20" s="1"/>
      <c r="K20" s="88">
        <f>SUM('[1]BofQ TENDER PRICE'!J567)</f>
        <v>4201.1959999999999</v>
      </c>
      <c r="L20" s="88">
        <f t="shared" si="0"/>
        <v>4201.1959999999999</v>
      </c>
      <c r="M20" s="46"/>
      <c r="N20" s="89" t="s">
        <v>272</v>
      </c>
      <c r="O20" s="89" t="s">
        <v>232</v>
      </c>
      <c r="Y20" s="92"/>
    </row>
    <row r="21" spans="1:30" s="91" customFormat="1" ht="25.85" hidden="1" x14ac:dyDescent="0.2">
      <c r="A21" s="2" t="s">
        <v>273</v>
      </c>
      <c r="B21" s="2" t="s">
        <v>211</v>
      </c>
      <c r="C21" s="2" t="s">
        <v>274</v>
      </c>
      <c r="D21" s="90"/>
      <c r="E21" s="46">
        <v>1</v>
      </c>
      <c r="F21" s="46"/>
      <c r="G21" s="46"/>
      <c r="H21" s="1" t="s">
        <v>249</v>
      </c>
      <c r="I21" s="1" t="s">
        <v>250</v>
      </c>
      <c r="J21" s="1"/>
      <c r="K21" s="88">
        <f>SUM('[1]BofQ TENDER PRICE'!J601)</f>
        <v>4372.7950000000001</v>
      </c>
      <c r="L21" s="88">
        <f t="shared" si="0"/>
        <v>4372.7950000000001</v>
      </c>
      <c r="M21" s="46"/>
      <c r="N21" s="89" t="s">
        <v>275</v>
      </c>
      <c r="O21" s="89" t="s">
        <v>232</v>
      </c>
      <c r="Y21" s="92"/>
    </row>
    <row r="22" spans="1:30" hidden="1" x14ac:dyDescent="0.2">
      <c r="A22" s="80" t="s">
        <v>276</v>
      </c>
      <c r="B22" s="80" t="s">
        <v>217</v>
      </c>
      <c r="C22" s="80" t="s">
        <v>277</v>
      </c>
      <c r="D22" s="80" t="s">
        <v>278</v>
      </c>
      <c r="E22" s="81">
        <v>12</v>
      </c>
      <c r="F22" s="81"/>
      <c r="G22" s="81"/>
      <c r="H22" s="85"/>
      <c r="I22" s="85"/>
      <c r="J22" s="85"/>
      <c r="K22" s="83">
        <f>SUM('[1]BofQ TENDER PRICE'!J633)</f>
        <v>104.5</v>
      </c>
      <c r="L22" s="83">
        <f t="shared" si="0"/>
        <v>1254</v>
      </c>
      <c r="M22" s="46"/>
      <c r="N22" s="84" t="s">
        <v>279</v>
      </c>
      <c r="O22" s="85" t="s">
        <v>280</v>
      </c>
      <c r="Z22" s="86"/>
      <c r="AA22" s="86"/>
    </row>
    <row r="23" spans="1:30" hidden="1" x14ac:dyDescent="0.2">
      <c r="A23" s="80" t="s">
        <v>281</v>
      </c>
      <c r="B23" s="80" t="s">
        <v>220</v>
      </c>
      <c r="C23" s="80" t="s">
        <v>277</v>
      </c>
      <c r="D23" s="80" t="s">
        <v>278</v>
      </c>
      <c r="E23" s="81">
        <v>1</v>
      </c>
      <c r="F23" s="81"/>
      <c r="G23" s="81"/>
      <c r="H23" s="85"/>
      <c r="I23" s="85"/>
      <c r="J23" s="85"/>
      <c r="K23" s="83">
        <f>SUM('[1]BofQ TENDER PRICE'!J665)</f>
        <v>247.5</v>
      </c>
      <c r="L23" s="83">
        <f t="shared" si="0"/>
        <v>247.5</v>
      </c>
      <c r="M23" s="46"/>
      <c r="N23" s="84" t="s">
        <v>279</v>
      </c>
      <c r="O23" s="85" t="s">
        <v>280</v>
      </c>
      <c r="Z23" s="86"/>
      <c r="AA23" s="86"/>
    </row>
    <row r="24" spans="1:30" hidden="1" x14ac:dyDescent="0.2">
      <c r="A24" s="80" t="s">
        <v>282</v>
      </c>
      <c r="B24" s="80" t="s">
        <v>223</v>
      </c>
      <c r="C24" s="80" t="s">
        <v>277</v>
      </c>
      <c r="D24" s="80" t="s">
        <v>278</v>
      </c>
      <c r="E24" s="81">
        <v>1</v>
      </c>
      <c r="F24" s="81"/>
      <c r="G24" s="81"/>
      <c r="H24" s="85"/>
      <c r="I24" s="85"/>
      <c r="J24" s="85"/>
      <c r="K24" s="83">
        <f>SUM('[1]BofQ TENDER PRICE'!J697)</f>
        <v>313.5</v>
      </c>
      <c r="L24" s="83">
        <f t="shared" si="0"/>
        <v>313.5</v>
      </c>
      <c r="M24" s="46"/>
      <c r="N24" s="84" t="s">
        <v>279</v>
      </c>
      <c r="O24" s="85" t="s">
        <v>280</v>
      </c>
      <c r="Z24" s="86"/>
      <c r="AA24" s="86"/>
    </row>
    <row r="25" spans="1:30" hidden="1" x14ac:dyDescent="0.2">
      <c r="A25" s="80" t="s">
        <v>283</v>
      </c>
      <c r="B25" s="80" t="s">
        <v>226</v>
      </c>
      <c r="C25" s="80" t="s">
        <v>277</v>
      </c>
      <c r="D25" s="80" t="s">
        <v>284</v>
      </c>
      <c r="E25" s="81">
        <v>1</v>
      </c>
      <c r="F25" s="81"/>
      <c r="G25" s="81"/>
      <c r="H25" s="85"/>
      <c r="I25" s="85"/>
      <c r="J25" s="85"/>
      <c r="K25" s="83">
        <f>SUM('[1]BofQ TENDER PRICE'!J729)</f>
        <v>786.5</v>
      </c>
      <c r="L25" s="83">
        <f t="shared" si="0"/>
        <v>786.5</v>
      </c>
      <c r="M25" s="46"/>
      <c r="N25" s="84" t="s">
        <v>279</v>
      </c>
      <c r="O25" s="85" t="s">
        <v>285</v>
      </c>
      <c r="Z25" s="86"/>
      <c r="AA25" s="86"/>
    </row>
    <row r="26" spans="1:30" hidden="1" x14ac:dyDescent="0.2">
      <c r="A26" s="80" t="s">
        <v>286</v>
      </c>
      <c r="B26" s="80" t="s">
        <v>287</v>
      </c>
      <c r="C26" s="80" t="s">
        <v>277</v>
      </c>
      <c r="D26" s="80" t="s">
        <v>288</v>
      </c>
      <c r="E26" s="81">
        <v>1</v>
      </c>
      <c r="F26" s="81"/>
      <c r="G26" s="81"/>
      <c r="H26" s="85"/>
      <c r="I26" s="85"/>
      <c r="J26" s="85"/>
      <c r="K26" s="83">
        <f>SUM('[1]BofQ TENDER PRICE'!J761)</f>
        <v>137.5</v>
      </c>
      <c r="L26" s="83">
        <f t="shared" si="0"/>
        <v>137.5</v>
      </c>
      <c r="M26" s="46"/>
      <c r="N26" s="84" t="s">
        <v>279</v>
      </c>
      <c r="O26" s="85" t="s">
        <v>285</v>
      </c>
      <c r="Z26" s="86"/>
      <c r="AA26" s="86"/>
    </row>
    <row r="27" spans="1:30" s="91" customFormat="1" ht="25.85" hidden="1" x14ac:dyDescent="0.2">
      <c r="A27" s="2" t="s">
        <v>289</v>
      </c>
      <c r="B27" s="2" t="s">
        <v>239</v>
      </c>
      <c r="C27" s="2" t="s">
        <v>290</v>
      </c>
      <c r="D27" s="2" t="s">
        <v>291</v>
      </c>
      <c r="E27" s="46">
        <v>1</v>
      </c>
      <c r="F27" s="46"/>
      <c r="G27" s="46"/>
      <c r="H27" s="1" t="s">
        <v>292</v>
      </c>
      <c r="I27" s="90"/>
      <c r="J27" s="90"/>
      <c r="K27" s="88">
        <f>SUM('[1]BofQ TENDER PRICE'!J793)</f>
        <v>3899.4584999999997</v>
      </c>
      <c r="L27" s="88">
        <f t="shared" si="0"/>
        <v>3899.4584999999997</v>
      </c>
      <c r="M27" s="46"/>
      <c r="N27" s="89"/>
      <c r="O27" s="89" t="s">
        <v>293</v>
      </c>
      <c r="Y27" s="92"/>
    </row>
    <row r="28" spans="1:30" s="91" customFormat="1" ht="64.55" x14ac:dyDescent="0.2">
      <c r="A28" s="2" t="s">
        <v>294</v>
      </c>
      <c r="B28" s="2"/>
      <c r="C28" s="2" t="s">
        <v>18</v>
      </c>
      <c r="D28" s="1"/>
      <c r="E28" s="46">
        <v>1</v>
      </c>
      <c r="F28" s="46"/>
      <c r="G28" s="46" t="s">
        <v>17</v>
      </c>
      <c r="H28" s="2" t="s">
        <v>12</v>
      </c>
      <c r="I28" s="2"/>
      <c r="J28" s="2"/>
      <c r="K28" s="88">
        <f>SUM('[1]BofQ TENDER PRICE'!X840)</f>
        <v>28654.187830000003</v>
      </c>
      <c r="L28" s="88">
        <f t="shared" si="0"/>
        <v>28654.187830000003</v>
      </c>
      <c r="M28" s="46"/>
      <c r="N28" s="89" t="s">
        <v>295</v>
      </c>
      <c r="O28" s="89"/>
      <c r="P28" s="95" t="s">
        <v>296</v>
      </c>
      <c r="R28" s="95" t="s">
        <v>297</v>
      </c>
      <c r="U28" s="95" t="s">
        <v>298</v>
      </c>
      <c r="Y28" s="92">
        <f>SUM('[1]BofQ TENDER PRICE'!AL840)</f>
        <v>31023.149395000004</v>
      </c>
      <c r="AD28" s="92"/>
    </row>
    <row r="29" spans="1:30" s="91" customFormat="1" ht="51.65" hidden="1" x14ac:dyDescent="0.2">
      <c r="A29" s="2" t="s">
        <v>299</v>
      </c>
      <c r="B29" s="2" t="s">
        <v>239</v>
      </c>
      <c r="C29" s="2" t="s">
        <v>300</v>
      </c>
      <c r="D29" s="2" t="s">
        <v>301</v>
      </c>
      <c r="E29" s="46">
        <v>1</v>
      </c>
      <c r="F29" s="46"/>
      <c r="G29" s="46"/>
      <c r="H29" s="2" t="s">
        <v>302</v>
      </c>
      <c r="I29" s="2"/>
      <c r="J29" s="2"/>
      <c r="K29" s="88">
        <v>12500</v>
      </c>
      <c r="L29" s="88">
        <f t="shared" si="0"/>
        <v>12500</v>
      </c>
      <c r="M29" s="46"/>
      <c r="N29" s="89"/>
      <c r="O29" s="89" t="s">
        <v>303</v>
      </c>
      <c r="Y29" s="92"/>
    </row>
    <row r="30" spans="1:30" s="91" customFormat="1" ht="25.85" hidden="1" x14ac:dyDescent="0.2">
      <c r="A30" s="2" t="s">
        <v>304</v>
      </c>
      <c r="B30" s="2" t="s">
        <v>244</v>
      </c>
      <c r="C30" s="2" t="s">
        <v>305</v>
      </c>
      <c r="D30" s="2" t="s">
        <v>306</v>
      </c>
      <c r="E30" s="46">
        <v>7</v>
      </c>
      <c r="F30" s="46"/>
      <c r="G30" s="46"/>
      <c r="H30" s="1"/>
      <c r="I30" s="1"/>
      <c r="J30" s="1"/>
      <c r="K30" s="88">
        <v>750</v>
      </c>
      <c r="L30" s="88">
        <f t="shared" si="0"/>
        <v>5250</v>
      </c>
      <c r="M30" s="46"/>
      <c r="N30" s="89"/>
      <c r="O30" s="89" t="s">
        <v>307</v>
      </c>
      <c r="Y30" s="92"/>
    </row>
    <row r="31" spans="1:30" s="91" customFormat="1" hidden="1" x14ac:dyDescent="0.2">
      <c r="A31" s="2" t="s">
        <v>308</v>
      </c>
      <c r="B31" s="2" t="s">
        <v>211</v>
      </c>
      <c r="C31" s="2" t="s">
        <v>309</v>
      </c>
      <c r="D31" s="2" t="s">
        <v>310</v>
      </c>
      <c r="E31" s="46">
        <v>1</v>
      </c>
      <c r="F31" s="46"/>
      <c r="G31" s="46"/>
      <c r="H31" s="1" t="s">
        <v>311</v>
      </c>
      <c r="I31" s="1">
        <v>6</v>
      </c>
      <c r="J31" s="1"/>
      <c r="K31" s="88">
        <f>SUM('[1]BofQ TENDER PRICE'!J905)</f>
        <v>4589.4399999999996</v>
      </c>
      <c r="L31" s="88">
        <f t="shared" si="0"/>
        <v>4589.4399999999996</v>
      </c>
      <c r="M31" s="46"/>
      <c r="N31" s="89"/>
      <c r="O31" s="89" t="s">
        <v>252</v>
      </c>
      <c r="Y31" s="92"/>
    </row>
    <row r="32" spans="1:30" s="91" customFormat="1" hidden="1" x14ac:dyDescent="0.2">
      <c r="A32" s="2" t="s">
        <v>312</v>
      </c>
      <c r="B32" s="2" t="s">
        <v>217</v>
      </c>
      <c r="C32" s="2" t="s">
        <v>309</v>
      </c>
      <c r="D32" s="2" t="s">
        <v>310</v>
      </c>
      <c r="E32" s="46">
        <v>1</v>
      </c>
      <c r="F32" s="46"/>
      <c r="G32" s="46"/>
      <c r="H32" s="1" t="s">
        <v>311</v>
      </c>
      <c r="I32" s="1">
        <v>7</v>
      </c>
      <c r="J32" s="1"/>
      <c r="K32" s="88">
        <f>SUM('[1]BofQ TENDER PRICE'!J937)</f>
        <v>4398.2974999999997</v>
      </c>
      <c r="L32" s="88">
        <f t="shared" si="0"/>
        <v>4398.2974999999997</v>
      </c>
      <c r="M32" s="46"/>
      <c r="N32" s="89"/>
      <c r="O32" s="89" t="s">
        <v>252</v>
      </c>
      <c r="Y32" s="92"/>
    </row>
    <row r="33" spans="1:27" s="91" customFormat="1" hidden="1" x14ac:dyDescent="0.2">
      <c r="A33" s="2" t="s">
        <v>313</v>
      </c>
      <c r="B33" s="2" t="s">
        <v>220</v>
      </c>
      <c r="C33" s="2" t="s">
        <v>314</v>
      </c>
      <c r="D33" s="2" t="s">
        <v>315</v>
      </c>
      <c r="E33" s="46">
        <v>1</v>
      </c>
      <c r="F33" s="46"/>
      <c r="G33" s="46"/>
      <c r="H33" s="1" t="s">
        <v>302</v>
      </c>
      <c r="I33" s="1">
        <v>11</v>
      </c>
      <c r="J33" s="1"/>
      <c r="K33" s="88">
        <f>SUM('[1]BofQ TENDER PRICE'!J969)</f>
        <v>14032.434999999999</v>
      </c>
      <c r="L33" s="88">
        <f t="shared" si="0"/>
        <v>14032.434999999999</v>
      </c>
      <c r="M33" s="46"/>
      <c r="N33" s="89"/>
      <c r="O33" s="89" t="s">
        <v>252</v>
      </c>
      <c r="Y33" s="92"/>
    </row>
    <row r="34" spans="1:27" s="91" customFormat="1" ht="25.85" hidden="1" x14ac:dyDescent="0.2">
      <c r="A34" s="2" t="s">
        <v>316</v>
      </c>
      <c r="B34" s="2" t="s">
        <v>223</v>
      </c>
      <c r="C34" s="2" t="s">
        <v>317</v>
      </c>
      <c r="D34" s="2" t="s">
        <v>318</v>
      </c>
      <c r="E34" s="46">
        <v>1</v>
      </c>
      <c r="F34" s="46"/>
      <c r="G34" s="46"/>
      <c r="H34" s="1"/>
      <c r="I34" s="1"/>
      <c r="J34" s="1"/>
      <c r="K34" s="88">
        <f>SUM('[1]BofQ TENDER PRICE'!J1001)</f>
        <v>649.17750000000001</v>
      </c>
      <c r="L34" s="88">
        <f t="shared" si="0"/>
        <v>649.17750000000001</v>
      </c>
      <c r="M34" s="46"/>
      <c r="N34" s="89"/>
      <c r="O34" s="89" t="s">
        <v>319</v>
      </c>
      <c r="Y34" s="92"/>
    </row>
    <row r="35" spans="1:27" s="91" customFormat="1" ht="25.85" hidden="1" x14ac:dyDescent="0.2">
      <c r="A35" s="2" t="s">
        <v>320</v>
      </c>
      <c r="B35" s="2" t="s">
        <v>226</v>
      </c>
      <c r="C35" s="2" t="s">
        <v>317</v>
      </c>
      <c r="D35" s="2" t="s">
        <v>318</v>
      </c>
      <c r="E35" s="46">
        <v>1</v>
      </c>
      <c r="F35" s="46"/>
      <c r="G35" s="46"/>
      <c r="H35" s="1"/>
      <c r="I35" s="1"/>
      <c r="J35" s="1"/>
      <c r="K35" s="88">
        <f>SUM('[1]BofQ TENDER PRICE'!J1001)</f>
        <v>649.17750000000001</v>
      </c>
      <c r="L35" s="88">
        <f t="shared" si="0"/>
        <v>649.17750000000001</v>
      </c>
      <c r="M35" s="46"/>
      <c r="N35" s="89"/>
      <c r="O35" s="89" t="s">
        <v>319</v>
      </c>
      <c r="Y35" s="92"/>
    </row>
    <row r="36" spans="1:27" hidden="1" x14ac:dyDescent="0.2">
      <c r="A36" s="80" t="s">
        <v>321</v>
      </c>
      <c r="B36" s="80" t="s">
        <v>217</v>
      </c>
      <c r="C36" s="80" t="s">
        <v>322</v>
      </c>
      <c r="D36" s="80" t="s">
        <v>323</v>
      </c>
      <c r="E36" s="81">
        <v>0</v>
      </c>
      <c r="F36" s="81"/>
      <c r="G36" s="81"/>
      <c r="H36" s="82"/>
      <c r="I36" s="82"/>
      <c r="J36" s="82"/>
      <c r="K36" s="83">
        <f>SUM('[1]BofQ TENDER PRICE'!I1033)</f>
        <v>5.1705988095238089</v>
      </c>
      <c r="L36" s="83">
        <f t="shared" si="0"/>
        <v>0</v>
      </c>
      <c r="M36" s="46"/>
      <c r="N36" s="84" t="s">
        <v>324</v>
      </c>
      <c r="O36" s="89" t="s">
        <v>325</v>
      </c>
      <c r="Z36" s="86"/>
      <c r="AA36" s="86"/>
    </row>
    <row r="37" spans="1:27" hidden="1" x14ac:dyDescent="0.2">
      <c r="A37" s="80" t="s">
        <v>326</v>
      </c>
      <c r="B37" s="80" t="s">
        <v>220</v>
      </c>
      <c r="C37" s="80" t="s">
        <v>322</v>
      </c>
      <c r="D37" s="80" t="s">
        <v>323</v>
      </c>
      <c r="E37" s="81">
        <v>0</v>
      </c>
      <c r="F37" s="81"/>
      <c r="G37" s="81"/>
      <c r="H37" s="82"/>
      <c r="I37" s="82"/>
      <c r="J37" s="82"/>
      <c r="K37" s="83">
        <f>SUM('[1]BofQ TENDER PRICE'!I1065)</f>
        <v>13.738885714285717</v>
      </c>
      <c r="L37" s="83">
        <f t="shared" si="0"/>
        <v>0</v>
      </c>
      <c r="M37" s="46"/>
      <c r="N37" s="84" t="s">
        <v>327</v>
      </c>
      <c r="O37" s="89" t="s">
        <v>325</v>
      </c>
      <c r="Z37" s="86"/>
      <c r="AA37" s="86"/>
    </row>
    <row r="38" spans="1:27" hidden="1" x14ac:dyDescent="0.2">
      <c r="A38" s="80" t="s">
        <v>328</v>
      </c>
      <c r="B38" s="80" t="s">
        <v>226</v>
      </c>
      <c r="C38" s="80" t="s">
        <v>322</v>
      </c>
      <c r="D38" s="80" t="s">
        <v>323</v>
      </c>
      <c r="E38" s="81">
        <v>0</v>
      </c>
      <c r="F38" s="81"/>
      <c r="G38" s="81"/>
      <c r="H38" s="82"/>
      <c r="I38" s="82"/>
      <c r="J38" s="82"/>
      <c r="K38" s="83">
        <f>SUM('[1]BofQ TENDER PRICE'!I1097)</f>
        <v>13.416948214285716</v>
      </c>
      <c r="L38" s="83">
        <f t="shared" si="0"/>
        <v>0</v>
      </c>
      <c r="M38" s="46"/>
      <c r="N38" s="84" t="s">
        <v>329</v>
      </c>
      <c r="O38" s="89" t="s">
        <v>325</v>
      </c>
      <c r="Z38" s="86"/>
      <c r="AA38" s="86"/>
    </row>
    <row r="39" spans="1:27" s="3" customFormat="1" ht="25.85" hidden="1" x14ac:dyDescent="0.2">
      <c r="A39" s="2" t="s">
        <v>330</v>
      </c>
      <c r="B39" s="2" t="s">
        <v>220</v>
      </c>
      <c r="C39" s="2" t="s">
        <v>331</v>
      </c>
      <c r="D39" s="2" t="s">
        <v>332</v>
      </c>
      <c r="E39" s="46">
        <v>211</v>
      </c>
      <c r="F39" s="46"/>
      <c r="G39" s="46"/>
      <c r="H39" s="1"/>
      <c r="I39" s="1"/>
      <c r="J39" s="1"/>
      <c r="K39" s="93">
        <f>SUM('[1]BofQ TENDER PRICE'!I1129)</f>
        <v>229.71037914691942</v>
      </c>
      <c r="L39" s="93">
        <f t="shared" si="0"/>
        <v>48468.89</v>
      </c>
      <c r="M39" s="46"/>
      <c r="N39" s="94" t="s">
        <v>333</v>
      </c>
      <c r="O39" s="94" t="s">
        <v>334</v>
      </c>
      <c r="Y39" s="27"/>
    </row>
    <row r="40" spans="1:27" hidden="1" x14ac:dyDescent="0.2">
      <c r="A40" s="80" t="s">
        <v>335</v>
      </c>
      <c r="B40" s="80" t="s">
        <v>239</v>
      </c>
      <c r="C40" s="80" t="s">
        <v>336</v>
      </c>
      <c r="D40" s="80" t="s">
        <v>337</v>
      </c>
      <c r="E40" s="81">
        <v>1</v>
      </c>
      <c r="F40" s="81"/>
      <c r="G40" s="81"/>
      <c r="H40" s="82"/>
      <c r="I40" s="82"/>
      <c r="J40" s="82"/>
      <c r="K40" s="83">
        <v>0</v>
      </c>
      <c r="L40" s="83">
        <f t="shared" si="0"/>
        <v>0</v>
      </c>
      <c r="M40" s="46"/>
      <c r="N40" s="84"/>
      <c r="O40" s="85" t="s">
        <v>338</v>
      </c>
      <c r="Z40" s="86"/>
      <c r="AA40" s="86"/>
    </row>
    <row r="41" spans="1:27" hidden="1" x14ac:dyDescent="0.2">
      <c r="A41" s="80" t="s">
        <v>339</v>
      </c>
      <c r="B41" s="80" t="s">
        <v>239</v>
      </c>
      <c r="C41" s="80" t="s">
        <v>336</v>
      </c>
      <c r="D41" s="80"/>
      <c r="E41" s="81">
        <v>2</v>
      </c>
      <c r="F41" s="81"/>
      <c r="G41" s="81"/>
      <c r="H41" s="82"/>
      <c r="I41" s="82"/>
      <c r="J41" s="82"/>
      <c r="K41" s="83">
        <f>SUM('[1]BofQ TENDER PRICE'!J1161)</f>
        <v>0</v>
      </c>
      <c r="L41" s="83">
        <f t="shared" si="0"/>
        <v>0</v>
      </c>
      <c r="M41" s="46"/>
      <c r="N41" s="84"/>
      <c r="O41" s="85"/>
      <c r="Z41" s="86"/>
      <c r="AA41" s="86"/>
    </row>
    <row r="42" spans="1:27" s="91" customFormat="1" ht="25.85" hidden="1" x14ac:dyDescent="0.2">
      <c r="A42" s="2" t="s">
        <v>340</v>
      </c>
      <c r="B42" s="2"/>
      <c r="C42" s="2" t="s">
        <v>317</v>
      </c>
      <c r="D42" s="2" t="s">
        <v>318</v>
      </c>
      <c r="E42" s="46">
        <v>1</v>
      </c>
      <c r="F42" s="46"/>
      <c r="G42" s="46"/>
      <c r="H42" s="1"/>
      <c r="I42" s="1"/>
      <c r="J42" s="1"/>
      <c r="K42" s="88">
        <f>SUM('[1]BofQ TENDER PRICE'!J1001)</f>
        <v>649.17750000000001</v>
      </c>
      <c r="L42" s="88">
        <f t="shared" si="0"/>
        <v>649.17750000000001</v>
      </c>
      <c r="M42" s="46"/>
      <c r="N42" s="89"/>
      <c r="O42" s="89" t="s">
        <v>341</v>
      </c>
      <c r="Y42" s="92"/>
    </row>
    <row r="43" spans="1:27" hidden="1" x14ac:dyDescent="0.2">
      <c r="A43" s="80" t="s">
        <v>342</v>
      </c>
      <c r="B43" s="80"/>
      <c r="C43" s="80" t="s">
        <v>343</v>
      </c>
      <c r="D43" s="2" t="s">
        <v>344</v>
      </c>
      <c r="E43" s="81">
        <v>1</v>
      </c>
      <c r="F43" s="81"/>
      <c r="G43" s="81"/>
      <c r="H43" s="82"/>
      <c r="I43" s="82"/>
      <c r="J43" s="82"/>
      <c r="K43" s="83">
        <f>SUM('[1]BofQ TENDER PRICE'!J1193)</f>
        <v>4025.4560000000001</v>
      </c>
      <c r="L43" s="83">
        <f t="shared" si="0"/>
        <v>4025.4560000000001</v>
      </c>
      <c r="M43" s="46"/>
      <c r="N43" s="84"/>
      <c r="O43" s="89" t="s">
        <v>345</v>
      </c>
      <c r="Z43" s="86"/>
      <c r="AA43" s="86"/>
    </row>
    <row r="44" spans="1:27" s="3" customFormat="1" ht="51.65" hidden="1" x14ac:dyDescent="0.2">
      <c r="A44" s="2" t="s">
        <v>346</v>
      </c>
      <c r="B44" s="2"/>
      <c r="C44" s="2" t="s">
        <v>322</v>
      </c>
      <c r="D44" s="2" t="s">
        <v>323</v>
      </c>
      <c r="E44" s="46">
        <v>1053</v>
      </c>
      <c r="F44" s="46"/>
      <c r="G44" s="46"/>
      <c r="H44" s="1"/>
      <c r="I44" s="1"/>
      <c r="J44" s="1"/>
      <c r="K44" s="93">
        <f>SUM('[1]BofQ TENDER PRICE'!I1225)</f>
        <v>19.186221851851851</v>
      </c>
      <c r="L44" s="88">
        <f t="shared" si="0"/>
        <v>20203.091609999999</v>
      </c>
      <c r="M44" s="46"/>
      <c r="N44" s="94" t="s">
        <v>347</v>
      </c>
      <c r="O44" s="94" t="s">
        <v>325</v>
      </c>
      <c r="Y44" s="27"/>
    </row>
    <row r="45" spans="1:27" s="91" customFormat="1" ht="51.65" hidden="1" x14ac:dyDescent="0.2">
      <c r="A45" s="2" t="s">
        <v>348</v>
      </c>
      <c r="B45" s="2"/>
      <c r="C45" s="2" t="s">
        <v>349</v>
      </c>
      <c r="D45" s="2" t="s">
        <v>323</v>
      </c>
      <c r="E45" s="46">
        <v>182</v>
      </c>
      <c r="F45" s="46"/>
      <c r="G45" s="46"/>
      <c r="H45" s="1"/>
      <c r="I45" s="1"/>
      <c r="J45" s="1"/>
      <c r="K45" s="93">
        <f>SUM('[1]BofQ TENDER PRICE'!I1257)</f>
        <v>24.844064166666666</v>
      </c>
      <c r="L45" s="88">
        <f t="shared" si="0"/>
        <v>4521.6196783333335</v>
      </c>
      <c r="M45" s="46"/>
      <c r="N45" s="94" t="s">
        <v>350</v>
      </c>
      <c r="O45" s="89" t="s">
        <v>325</v>
      </c>
      <c r="Y45" s="92"/>
    </row>
    <row r="46" spans="1:27" hidden="1" x14ac:dyDescent="0.2">
      <c r="A46" s="2" t="s">
        <v>351</v>
      </c>
      <c r="B46" s="80"/>
      <c r="C46" s="80" t="s">
        <v>352</v>
      </c>
      <c r="D46" s="2"/>
      <c r="E46" s="81">
        <v>1</v>
      </c>
      <c r="F46" s="81"/>
      <c r="G46" s="81"/>
      <c r="H46" s="82"/>
      <c r="I46" s="82"/>
      <c r="J46" s="82"/>
      <c r="K46" s="96">
        <v>2500</v>
      </c>
      <c r="L46" s="83">
        <f t="shared" si="0"/>
        <v>2500</v>
      </c>
      <c r="M46" s="46"/>
      <c r="N46" s="84"/>
      <c r="O46" s="84" t="s">
        <v>353</v>
      </c>
      <c r="Z46" s="86"/>
      <c r="AA46" s="86"/>
    </row>
    <row r="47" spans="1:27" s="91" customFormat="1" ht="64.55" hidden="1" x14ac:dyDescent="0.2">
      <c r="A47" s="2" t="s">
        <v>354</v>
      </c>
      <c r="B47" s="2"/>
      <c r="C47" s="2" t="s">
        <v>355</v>
      </c>
      <c r="D47" s="2"/>
      <c r="E47" s="46">
        <v>1</v>
      </c>
      <c r="F47" s="46"/>
      <c r="G47" s="46"/>
      <c r="H47" s="1" t="s">
        <v>356</v>
      </c>
      <c r="I47" s="1" t="s">
        <v>357</v>
      </c>
      <c r="J47" s="1"/>
      <c r="K47" s="93">
        <f>SUM('[1]BofQ TENDER PRICE'!J1315)</f>
        <v>18266.746375000002</v>
      </c>
      <c r="L47" s="88">
        <f t="shared" si="0"/>
        <v>18266.746375000002</v>
      </c>
      <c r="M47" s="46"/>
      <c r="N47" s="89" t="s">
        <v>358</v>
      </c>
      <c r="O47" s="89"/>
      <c r="Y47" s="92"/>
    </row>
    <row r="48" spans="1:27" s="91" customFormat="1" ht="64.55" hidden="1" x14ac:dyDescent="0.2">
      <c r="A48" s="2" t="s">
        <v>359</v>
      </c>
      <c r="B48" s="2"/>
      <c r="C48" s="2" t="s">
        <v>360</v>
      </c>
      <c r="D48" s="2"/>
      <c r="E48" s="46">
        <v>1</v>
      </c>
      <c r="F48" s="46"/>
      <c r="G48" s="46"/>
      <c r="H48" s="1" t="s">
        <v>361</v>
      </c>
      <c r="I48" s="1" t="s">
        <v>357</v>
      </c>
      <c r="J48" s="1"/>
      <c r="K48" s="93">
        <f>SUM('[1]BofQ TENDER PRICE'!J1373)</f>
        <v>18266.746375000002</v>
      </c>
      <c r="L48" s="88">
        <f t="shared" si="0"/>
        <v>18266.746375000002</v>
      </c>
      <c r="M48" s="46"/>
      <c r="N48" s="89" t="s">
        <v>358</v>
      </c>
      <c r="O48" s="89"/>
      <c r="Y48" s="92"/>
    </row>
    <row r="49" spans="1:27" s="91" customFormat="1" ht="25.85" hidden="1" x14ac:dyDescent="0.2">
      <c r="A49" s="2" t="s">
        <v>362</v>
      </c>
      <c r="B49" s="2"/>
      <c r="C49" s="2" t="s">
        <v>363</v>
      </c>
      <c r="D49" s="2"/>
      <c r="E49" s="46">
        <v>45</v>
      </c>
      <c r="F49" s="46"/>
      <c r="G49" s="46"/>
      <c r="H49" s="1" t="s">
        <v>364</v>
      </c>
      <c r="I49" s="1">
        <v>1</v>
      </c>
      <c r="J49" s="1"/>
      <c r="K49" s="93">
        <f>SUM('[1]BofQ TENDER PRICE'!I1405)</f>
        <v>38.322227777777776</v>
      </c>
      <c r="L49" s="88">
        <f t="shared" si="0"/>
        <v>1724.5002499999998</v>
      </c>
      <c r="M49" s="46"/>
      <c r="N49" s="89" t="s">
        <v>365</v>
      </c>
      <c r="O49" s="89" t="s">
        <v>366</v>
      </c>
      <c r="Y49" s="92"/>
    </row>
    <row r="50" spans="1:27" s="91" customFormat="1" ht="25.85" hidden="1" x14ac:dyDescent="0.2">
      <c r="A50" s="2" t="s">
        <v>367</v>
      </c>
      <c r="B50" s="2"/>
      <c r="C50" s="2" t="s">
        <v>368</v>
      </c>
      <c r="D50" s="2"/>
      <c r="E50" s="46">
        <v>45</v>
      </c>
      <c r="F50" s="46"/>
      <c r="G50" s="46"/>
      <c r="H50" s="1" t="s">
        <v>364</v>
      </c>
      <c r="I50" s="1">
        <v>2</v>
      </c>
      <c r="J50" s="1"/>
      <c r="K50" s="93">
        <f>SUM('[1]BofQ TENDER PRICE'!I1437)</f>
        <v>16.717828611111113</v>
      </c>
      <c r="L50" s="88">
        <f t="shared" si="0"/>
        <v>752.30228750000003</v>
      </c>
      <c r="M50" s="46"/>
      <c r="N50" s="89" t="s">
        <v>369</v>
      </c>
      <c r="O50" s="89" t="s">
        <v>366</v>
      </c>
      <c r="Y50" s="92"/>
    </row>
    <row r="51" spans="1:27" s="91" customFormat="1" ht="25.85" hidden="1" x14ac:dyDescent="0.2">
      <c r="A51" s="2" t="s">
        <v>370</v>
      </c>
      <c r="B51" s="2"/>
      <c r="C51" s="2" t="s">
        <v>371</v>
      </c>
      <c r="D51" s="2"/>
      <c r="E51" s="46">
        <v>90</v>
      </c>
      <c r="F51" s="46"/>
      <c r="G51" s="46"/>
      <c r="H51" s="1" t="s">
        <v>364</v>
      </c>
      <c r="I51" s="1">
        <v>3</v>
      </c>
      <c r="J51" s="1"/>
      <c r="K51" s="93">
        <f>SUM('[1]BofQ TENDER PRICE'!I1469)</f>
        <v>10.102369444444445</v>
      </c>
      <c r="L51" s="88">
        <f t="shared" si="0"/>
        <v>909.21325000000002</v>
      </c>
      <c r="M51" s="46"/>
      <c r="N51" s="89" t="s">
        <v>372</v>
      </c>
      <c r="O51" s="89" t="s">
        <v>366</v>
      </c>
      <c r="Y51" s="92"/>
    </row>
    <row r="52" spans="1:27" s="91" customFormat="1" ht="25.85" hidden="1" x14ac:dyDescent="0.2">
      <c r="A52" s="2" t="s">
        <v>373</v>
      </c>
      <c r="B52" s="2"/>
      <c r="C52" s="2" t="s">
        <v>374</v>
      </c>
      <c r="D52" s="2"/>
      <c r="E52" s="46">
        <v>1</v>
      </c>
      <c r="F52" s="46"/>
      <c r="G52" s="46"/>
      <c r="H52" s="1" t="s">
        <v>375</v>
      </c>
      <c r="I52" s="1">
        <v>1</v>
      </c>
      <c r="J52" s="1"/>
      <c r="K52" s="93">
        <f>SUM('[1]BofQ TENDER PRICE'!J1501)</f>
        <v>573.35377000000005</v>
      </c>
      <c r="L52" s="88">
        <f t="shared" si="0"/>
        <v>573.35377000000005</v>
      </c>
      <c r="M52" s="46"/>
      <c r="N52" s="89" t="s">
        <v>376</v>
      </c>
      <c r="O52" s="89"/>
      <c r="Y52" s="92"/>
    </row>
    <row r="53" spans="1:27" s="91" customFormat="1" ht="38.75" hidden="1" x14ac:dyDescent="0.2">
      <c r="A53" s="2" t="s">
        <v>377</v>
      </c>
      <c r="B53" s="2"/>
      <c r="C53" s="2" t="s">
        <v>378</v>
      </c>
      <c r="D53" s="2"/>
      <c r="E53" s="46">
        <v>23</v>
      </c>
      <c r="F53" s="46"/>
      <c r="G53" s="46"/>
      <c r="H53" s="1" t="s">
        <v>379</v>
      </c>
      <c r="I53" s="1"/>
      <c r="J53" s="1"/>
      <c r="K53" s="93">
        <f>SUM('[1]BofQ TENDER PRICE'!I1533)</f>
        <v>197.8941304347826</v>
      </c>
      <c r="L53" s="88">
        <f t="shared" si="0"/>
        <v>4551.5649999999996</v>
      </c>
      <c r="M53" s="46"/>
      <c r="N53" s="89" t="s">
        <v>380</v>
      </c>
      <c r="O53" s="89"/>
      <c r="Y53" s="92"/>
    </row>
    <row r="54" spans="1:27" s="91" customFormat="1" ht="25.85" hidden="1" x14ac:dyDescent="0.2">
      <c r="A54" s="2" t="s">
        <v>381</v>
      </c>
      <c r="B54" s="2"/>
      <c r="C54" s="2" t="s">
        <v>382</v>
      </c>
      <c r="D54" s="2"/>
      <c r="E54" s="46">
        <v>4</v>
      </c>
      <c r="F54" s="46"/>
      <c r="G54" s="46"/>
      <c r="H54" s="1">
        <v>332</v>
      </c>
      <c r="I54" s="1" t="s">
        <v>383</v>
      </c>
      <c r="J54" s="1"/>
      <c r="K54" s="93">
        <f>SUM('[1]BofQ TENDER PRICE'!I1565)</f>
        <v>31.297627500000001</v>
      </c>
      <c r="L54" s="88">
        <f t="shared" si="0"/>
        <v>125.19051</v>
      </c>
      <c r="M54" s="46"/>
      <c r="N54" s="89" t="s">
        <v>384</v>
      </c>
      <c r="O54" s="89"/>
      <c r="Y54" s="92"/>
    </row>
    <row r="55" spans="1:27" s="91" customFormat="1" ht="25.85" hidden="1" x14ac:dyDescent="0.2">
      <c r="A55" s="2" t="s">
        <v>385</v>
      </c>
      <c r="B55" s="2"/>
      <c r="C55" s="2" t="s">
        <v>386</v>
      </c>
      <c r="D55" s="2"/>
      <c r="E55" s="46">
        <v>1</v>
      </c>
      <c r="F55" s="46"/>
      <c r="G55" s="46"/>
      <c r="H55" s="1">
        <v>331</v>
      </c>
      <c r="I55" s="1" t="s">
        <v>387</v>
      </c>
      <c r="J55" s="1"/>
      <c r="K55" s="93">
        <f>SUM('[1]BofQ TENDER PRICE'!J1597)</f>
        <v>165.60288249999999</v>
      </c>
      <c r="L55" s="88">
        <f t="shared" si="0"/>
        <v>165.60288249999999</v>
      </c>
      <c r="M55" s="46"/>
      <c r="N55" s="89" t="s">
        <v>388</v>
      </c>
      <c r="O55" s="89"/>
      <c r="Y55" s="92"/>
    </row>
    <row r="56" spans="1:27" s="91" customFormat="1" ht="25.85" hidden="1" x14ac:dyDescent="0.2">
      <c r="A56" s="2" t="s">
        <v>389</v>
      </c>
      <c r="B56" s="2"/>
      <c r="C56" s="2" t="s">
        <v>390</v>
      </c>
      <c r="D56" s="2"/>
      <c r="E56" s="46">
        <v>9</v>
      </c>
      <c r="F56" s="46"/>
      <c r="G56" s="46"/>
      <c r="H56" s="1">
        <v>331</v>
      </c>
      <c r="I56" s="1" t="s">
        <v>387</v>
      </c>
      <c r="J56" s="1"/>
      <c r="K56" s="93">
        <f>SUM('[1]BofQ TENDER PRICE'!I1629)</f>
        <v>77.75647722222223</v>
      </c>
      <c r="L56" s="88">
        <f t="shared" si="0"/>
        <v>699.80829500000004</v>
      </c>
      <c r="M56" s="46"/>
      <c r="N56" s="89" t="s">
        <v>384</v>
      </c>
      <c r="O56" s="90"/>
      <c r="Y56" s="92"/>
    </row>
    <row r="57" spans="1:27" s="91" customFormat="1" ht="25.85" hidden="1" x14ac:dyDescent="0.2">
      <c r="A57" s="2" t="s">
        <v>391</v>
      </c>
      <c r="B57" s="2"/>
      <c r="C57" s="2" t="s">
        <v>392</v>
      </c>
      <c r="D57" s="2"/>
      <c r="E57" s="46">
        <v>9</v>
      </c>
      <c r="F57" s="46"/>
      <c r="G57" s="46"/>
      <c r="H57" s="1">
        <v>331</v>
      </c>
      <c r="I57" s="1" t="s">
        <v>387</v>
      </c>
      <c r="J57" s="1"/>
      <c r="K57" s="93">
        <f>SUM('[1]BofQ TENDER PRICE'!J1664)</f>
        <v>591.93539650000002</v>
      </c>
      <c r="L57" s="88">
        <f t="shared" si="0"/>
        <v>5327.4185685000002</v>
      </c>
      <c r="M57" s="46"/>
      <c r="N57" s="89" t="s">
        <v>393</v>
      </c>
      <c r="O57" s="90"/>
      <c r="Y57" s="92"/>
    </row>
    <row r="58" spans="1:27" s="91" customFormat="1" ht="38.75" hidden="1" x14ac:dyDescent="0.2">
      <c r="A58" s="2" t="s">
        <v>394</v>
      </c>
      <c r="B58" s="2"/>
      <c r="C58" s="2" t="s">
        <v>395</v>
      </c>
      <c r="D58" s="2"/>
      <c r="E58" s="46">
        <v>6</v>
      </c>
      <c r="F58" s="46"/>
      <c r="G58" s="46"/>
      <c r="H58" s="1">
        <v>331</v>
      </c>
      <c r="I58" s="1" t="s">
        <v>396</v>
      </c>
      <c r="J58" s="1"/>
      <c r="K58" s="93">
        <f>SUM('[1]BofQ TENDER PRICE'!J1703)</f>
        <v>785.11238999999989</v>
      </c>
      <c r="L58" s="88">
        <f t="shared" si="0"/>
        <v>4710.6743399999996</v>
      </c>
      <c r="M58" s="46"/>
      <c r="N58" s="89" t="s">
        <v>397</v>
      </c>
      <c r="O58" s="90"/>
      <c r="Y58" s="92"/>
    </row>
    <row r="59" spans="1:27" s="91" customFormat="1" ht="38.75" hidden="1" x14ac:dyDescent="0.2">
      <c r="A59" s="2" t="s">
        <v>398</v>
      </c>
      <c r="B59" s="2"/>
      <c r="C59" s="2" t="s">
        <v>399</v>
      </c>
      <c r="D59" s="2"/>
      <c r="E59" s="46">
        <v>6</v>
      </c>
      <c r="F59" s="46"/>
      <c r="G59" s="46"/>
      <c r="H59" s="1">
        <v>331</v>
      </c>
      <c r="I59" s="1" t="s">
        <v>400</v>
      </c>
      <c r="J59" s="1"/>
      <c r="K59" s="93">
        <f>SUM('[1]BofQ TENDER PRICE'!J1735)</f>
        <v>216.51359900000003</v>
      </c>
      <c r="L59" s="88">
        <f t="shared" si="0"/>
        <v>1299.0815940000002</v>
      </c>
      <c r="M59" s="46"/>
      <c r="N59" s="89" t="s">
        <v>401</v>
      </c>
      <c r="O59" s="90"/>
      <c r="Y59" s="92"/>
    </row>
    <row r="60" spans="1:27" s="91" customFormat="1" ht="25.85" hidden="1" x14ac:dyDescent="0.2">
      <c r="A60" s="2" t="s">
        <v>402</v>
      </c>
      <c r="B60" s="2"/>
      <c r="C60" s="2" t="s">
        <v>403</v>
      </c>
      <c r="D60" s="2"/>
      <c r="E60" s="46">
        <v>80</v>
      </c>
      <c r="F60" s="46"/>
      <c r="G60" s="46"/>
      <c r="H60" s="1">
        <v>342</v>
      </c>
      <c r="I60" s="1">
        <v>342</v>
      </c>
      <c r="J60" s="1"/>
      <c r="K60" s="93">
        <f>SUM('[1]BofQ TENDER PRICE'!I1767)</f>
        <v>15.05607</v>
      </c>
      <c r="L60" s="88">
        <f t="shared" si="0"/>
        <v>1204.4856</v>
      </c>
      <c r="M60" s="46"/>
      <c r="N60" s="89" t="s">
        <v>404</v>
      </c>
      <c r="O60" s="90"/>
      <c r="Y60" s="92"/>
    </row>
    <row r="61" spans="1:27" s="91" customFormat="1" ht="25.85" hidden="1" x14ac:dyDescent="0.2">
      <c r="A61" s="2" t="s">
        <v>405</v>
      </c>
      <c r="B61" s="2"/>
      <c r="C61" s="2" t="s">
        <v>406</v>
      </c>
      <c r="D61" s="2"/>
      <c r="E61" s="46">
        <v>45</v>
      </c>
      <c r="F61" s="46"/>
      <c r="G61" s="46"/>
      <c r="H61" s="1">
        <v>342</v>
      </c>
      <c r="I61" s="1">
        <v>342</v>
      </c>
      <c r="J61" s="1"/>
      <c r="K61" s="93">
        <f>SUM('[1]BofQ TENDER PRICE'!I1799)</f>
        <v>16.79054861111111</v>
      </c>
      <c r="L61" s="88">
        <f t="shared" si="0"/>
        <v>755.57468749999998</v>
      </c>
      <c r="M61" s="46"/>
      <c r="N61" s="89" t="s">
        <v>407</v>
      </c>
      <c r="O61" s="90"/>
      <c r="Y61" s="92"/>
    </row>
    <row r="62" spans="1:27" ht="25.85" hidden="1" x14ac:dyDescent="0.2">
      <c r="A62" s="80" t="s">
        <v>408</v>
      </c>
      <c r="B62" s="80"/>
      <c r="C62" s="80" t="s">
        <v>409</v>
      </c>
      <c r="D62" s="80"/>
      <c r="E62" s="81">
        <v>45</v>
      </c>
      <c r="F62" s="81"/>
      <c r="G62" s="81"/>
      <c r="H62" s="82">
        <v>331</v>
      </c>
      <c r="I62" s="82" t="s">
        <v>410</v>
      </c>
      <c r="J62" s="82"/>
      <c r="K62" s="96">
        <f>SUM('[1]BofQ TENDER PRICE'!I1831)</f>
        <v>38.353027777777783</v>
      </c>
      <c r="L62" s="83">
        <f t="shared" si="0"/>
        <v>1725.8862500000002</v>
      </c>
      <c r="M62" s="46"/>
      <c r="N62" s="89" t="s">
        <v>411</v>
      </c>
      <c r="O62" s="85"/>
      <c r="Z62" s="86"/>
      <c r="AA62" s="86"/>
    </row>
    <row r="63" spans="1:27" s="91" customFormat="1" ht="51.65" hidden="1" x14ac:dyDescent="0.2">
      <c r="A63" s="2" t="s">
        <v>412</v>
      </c>
      <c r="B63" s="2"/>
      <c r="C63" s="2" t="s">
        <v>413</v>
      </c>
      <c r="D63" s="2" t="s">
        <v>414</v>
      </c>
      <c r="E63" s="46">
        <v>1</v>
      </c>
      <c r="F63" s="46"/>
      <c r="G63" s="46"/>
      <c r="H63" s="1">
        <v>4540</v>
      </c>
      <c r="I63" s="1"/>
      <c r="J63" s="1"/>
      <c r="K63" s="93">
        <f>SUM('[1]BofQ TENDER PRICE'!J1868)</f>
        <v>14798.990357000001</v>
      </c>
      <c r="L63" s="88">
        <f t="shared" si="0"/>
        <v>14798.990357000001</v>
      </c>
      <c r="M63" s="46"/>
      <c r="N63" s="89"/>
      <c r="O63" s="89" t="s">
        <v>415</v>
      </c>
      <c r="P63" s="97">
        <v>43455</v>
      </c>
      <c r="Q63" s="97">
        <v>43455</v>
      </c>
      <c r="R63" s="97">
        <v>43102</v>
      </c>
      <c r="S63" s="97"/>
      <c r="T63" s="97"/>
      <c r="U63" s="97"/>
      <c r="V63" s="97"/>
      <c r="Y63" s="92"/>
    </row>
    <row r="64" spans="1:27" s="91" customFormat="1" ht="51.65" hidden="1" x14ac:dyDescent="0.2">
      <c r="A64" s="2" t="s">
        <v>416</v>
      </c>
      <c r="B64" s="2"/>
      <c r="C64" s="2" t="s">
        <v>417</v>
      </c>
      <c r="D64" s="2" t="s">
        <v>414</v>
      </c>
      <c r="E64" s="46">
        <v>1</v>
      </c>
      <c r="F64" s="46"/>
      <c r="G64" s="46"/>
      <c r="H64" s="1">
        <v>4540.1000000000004</v>
      </c>
      <c r="I64" s="1"/>
      <c r="J64" s="1"/>
      <c r="K64" s="93">
        <f>SUM('[1]BofQ TENDER PRICE'!J1905)</f>
        <v>14798.990357000001</v>
      </c>
      <c r="L64" s="88">
        <f t="shared" si="0"/>
        <v>14798.990357000001</v>
      </c>
      <c r="M64" s="46"/>
      <c r="N64" s="89"/>
      <c r="O64" s="89" t="s">
        <v>415</v>
      </c>
      <c r="P64" s="97">
        <v>43455</v>
      </c>
      <c r="Q64" s="97">
        <v>43455</v>
      </c>
      <c r="R64" s="97">
        <v>43102</v>
      </c>
      <c r="S64" s="97"/>
      <c r="T64" s="97"/>
      <c r="U64" s="97"/>
      <c r="V64" s="97"/>
      <c r="Y64" s="92"/>
    </row>
    <row r="65" spans="1:27" s="91" customFormat="1" ht="64.55" hidden="1" x14ac:dyDescent="0.2">
      <c r="A65" s="2" t="s">
        <v>418</v>
      </c>
      <c r="B65" s="2"/>
      <c r="C65" s="2" t="s">
        <v>419</v>
      </c>
      <c r="D65" s="2" t="s">
        <v>420</v>
      </c>
      <c r="E65" s="46">
        <v>1</v>
      </c>
      <c r="F65" s="46"/>
      <c r="G65" s="46"/>
      <c r="H65" s="1">
        <v>4530</v>
      </c>
      <c r="I65" s="1"/>
      <c r="J65" s="1"/>
      <c r="K65" s="93">
        <f>SUM('[1]BofQ TENDER PRICE'!J1947)</f>
        <v>21515.064338999997</v>
      </c>
      <c r="L65" s="88">
        <f t="shared" si="0"/>
        <v>21515.064338999997</v>
      </c>
      <c r="M65" s="46"/>
      <c r="N65" s="89"/>
      <c r="O65" s="89" t="s">
        <v>421</v>
      </c>
      <c r="R65" s="97">
        <v>43102</v>
      </c>
      <c r="U65" s="97">
        <v>43468</v>
      </c>
      <c r="Y65" s="92"/>
    </row>
    <row r="66" spans="1:27" s="91" customFormat="1" ht="64.55" hidden="1" x14ac:dyDescent="0.2">
      <c r="A66" s="2" t="s">
        <v>422</v>
      </c>
      <c r="B66" s="2"/>
      <c r="C66" s="2" t="s">
        <v>423</v>
      </c>
      <c r="D66" s="2" t="s">
        <v>420</v>
      </c>
      <c r="E66" s="46">
        <v>1</v>
      </c>
      <c r="F66" s="46"/>
      <c r="G66" s="46"/>
      <c r="H66" s="1">
        <v>4542</v>
      </c>
      <c r="I66" s="1"/>
      <c r="J66" s="1"/>
      <c r="K66" s="93">
        <f>SUM('[1]BofQ TENDER PRICE'!J1988)</f>
        <v>20231.621332500003</v>
      </c>
      <c r="L66" s="88">
        <f t="shared" si="0"/>
        <v>20231.621332500003</v>
      </c>
      <c r="M66" s="46"/>
      <c r="N66" s="89"/>
      <c r="O66" s="89" t="s">
        <v>424</v>
      </c>
      <c r="R66" s="97">
        <v>43102</v>
      </c>
      <c r="U66" s="97">
        <v>43468</v>
      </c>
      <c r="Y66" s="92"/>
    </row>
    <row r="67" spans="1:27" s="91" customFormat="1" ht="64.55" hidden="1" x14ac:dyDescent="0.2">
      <c r="A67" s="2" t="s">
        <v>425</v>
      </c>
      <c r="B67" s="2"/>
      <c r="C67" s="2" t="s">
        <v>426</v>
      </c>
      <c r="D67" s="2" t="s">
        <v>420</v>
      </c>
      <c r="E67" s="46">
        <v>1</v>
      </c>
      <c r="F67" s="46"/>
      <c r="G67" s="46"/>
      <c r="H67" s="1">
        <v>4531</v>
      </c>
      <c r="I67" s="1"/>
      <c r="J67" s="1"/>
      <c r="K67" s="93">
        <f>SUM('[1]BofQ TENDER PRICE'!J2030)</f>
        <v>19355.170026800002</v>
      </c>
      <c r="L67" s="88">
        <f t="shared" ref="L67:L130" si="1">SUM(E67)*K67</f>
        <v>19355.170026800002</v>
      </c>
      <c r="M67" s="46"/>
      <c r="N67" s="89"/>
      <c r="O67" s="89" t="s">
        <v>424</v>
      </c>
      <c r="R67" s="97">
        <v>43102</v>
      </c>
      <c r="U67" s="97">
        <v>43468</v>
      </c>
      <c r="Y67" s="92"/>
    </row>
    <row r="68" spans="1:27" hidden="1" x14ac:dyDescent="0.2">
      <c r="A68" s="80" t="s">
        <v>427</v>
      </c>
      <c r="B68" s="80"/>
      <c r="C68" s="80" t="s">
        <v>428</v>
      </c>
      <c r="D68" s="80" t="s">
        <v>429</v>
      </c>
      <c r="E68" s="81">
        <v>1</v>
      </c>
      <c r="F68" s="81"/>
      <c r="G68" s="81"/>
      <c r="H68" s="82">
        <v>4543</v>
      </c>
      <c r="I68" s="82"/>
      <c r="J68" s="82"/>
      <c r="K68" s="96">
        <f>SUM('[1]BofQ TENDER PRICE'!J2062)</f>
        <v>4446.9754599999997</v>
      </c>
      <c r="L68" s="83">
        <f t="shared" si="1"/>
        <v>4446.9754599999997</v>
      </c>
      <c r="M68" s="46"/>
      <c r="N68" s="89"/>
      <c r="O68" s="85" t="s">
        <v>430</v>
      </c>
      <c r="Q68" s="98">
        <v>43455</v>
      </c>
      <c r="R68" s="98">
        <v>43102</v>
      </c>
      <c r="Z68" s="86"/>
      <c r="AA68" s="86"/>
    </row>
    <row r="69" spans="1:27" s="91" customFormat="1" ht="38.75" hidden="1" x14ac:dyDescent="0.2">
      <c r="A69" s="2" t="s">
        <v>431</v>
      </c>
      <c r="B69" s="2"/>
      <c r="C69" s="2" t="s">
        <v>432</v>
      </c>
      <c r="D69" s="2" t="s">
        <v>433</v>
      </c>
      <c r="E69" s="46">
        <v>1</v>
      </c>
      <c r="F69" s="46"/>
      <c r="G69" s="46"/>
      <c r="H69" s="1">
        <v>4535</v>
      </c>
      <c r="I69" s="1"/>
      <c r="J69" s="1"/>
      <c r="K69" s="93">
        <f>SUM('[1]BofQ TENDER PRICE'!J2100)</f>
        <v>21701.348839999999</v>
      </c>
      <c r="L69" s="88">
        <f t="shared" si="1"/>
        <v>21701.348839999999</v>
      </c>
      <c r="M69" s="46"/>
      <c r="N69" s="89"/>
      <c r="O69" s="89" t="s">
        <v>434</v>
      </c>
      <c r="R69" s="97">
        <v>43102</v>
      </c>
      <c r="Y69" s="92"/>
    </row>
    <row r="70" spans="1:27" s="91" customFormat="1" ht="25.85" hidden="1" x14ac:dyDescent="0.2">
      <c r="A70" s="2" t="s">
        <v>435</v>
      </c>
      <c r="B70" s="2"/>
      <c r="C70" s="2" t="s">
        <v>436</v>
      </c>
      <c r="D70" s="2" t="s">
        <v>437</v>
      </c>
      <c r="E70" s="46">
        <v>1</v>
      </c>
      <c r="F70" s="46"/>
      <c r="G70" s="46"/>
      <c r="H70" s="1">
        <v>4532</v>
      </c>
      <c r="I70" s="1"/>
      <c r="J70" s="1"/>
      <c r="K70" s="93">
        <f>SUM('[1]BofQ TENDER PRICE'!J2134)</f>
        <v>7503.9331174999998</v>
      </c>
      <c r="L70" s="88">
        <f t="shared" si="1"/>
        <v>7503.9331174999998</v>
      </c>
      <c r="M70" s="46"/>
      <c r="N70" s="89"/>
      <c r="O70" s="89" t="s">
        <v>438</v>
      </c>
      <c r="R70" s="97">
        <v>43102</v>
      </c>
      <c r="Y70" s="92"/>
    </row>
    <row r="71" spans="1:27" s="91" customFormat="1" ht="38.75" hidden="1" x14ac:dyDescent="0.2">
      <c r="A71" s="2" t="s">
        <v>439</v>
      </c>
      <c r="B71" s="2"/>
      <c r="C71" s="2" t="s">
        <v>440</v>
      </c>
      <c r="D71" s="2" t="s">
        <v>441</v>
      </c>
      <c r="E71" s="46">
        <v>1</v>
      </c>
      <c r="F71" s="46"/>
      <c r="G71" s="46"/>
      <c r="H71" s="2" t="s">
        <v>441</v>
      </c>
      <c r="I71" s="1"/>
      <c r="J71" s="1"/>
      <c r="K71" s="93">
        <f>SUM('[1]BofQ TENDER PRICE'!J2172)</f>
        <v>40760.333912499998</v>
      </c>
      <c r="L71" s="88">
        <f t="shared" si="1"/>
        <v>40760.333912499998</v>
      </c>
      <c r="M71" s="46"/>
      <c r="N71" s="89"/>
      <c r="O71" s="89" t="s">
        <v>442</v>
      </c>
      <c r="T71" s="97">
        <v>43468</v>
      </c>
      <c r="U71" s="97">
        <v>43468</v>
      </c>
      <c r="Y71" s="92"/>
    </row>
    <row r="72" spans="1:27" s="91" customFormat="1" ht="38.75" hidden="1" x14ac:dyDescent="0.2">
      <c r="A72" s="2" t="s">
        <v>443</v>
      </c>
      <c r="B72" s="2"/>
      <c r="C72" s="2" t="s">
        <v>444</v>
      </c>
      <c r="D72" s="2" t="s">
        <v>445</v>
      </c>
      <c r="E72" s="46">
        <v>2</v>
      </c>
      <c r="F72" s="46"/>
      <c r="G72" s="46"/>
      <c r="H72" s="2" t="s">
        <v>445</v>
      </c>
      <c r="I72" s="1"/>
      <c r="J72" s="1"/>
      <c r="K72" s="93">
        <f>SUM('[1]BofQ TENDER PRICE'!J2206)</f>
        <v>6414.9036475000003</v>
      </c>
      <c r="L72" s="88">
        <f t="shared" si="1"/>
        <v>12829.807295000001</v>
      </c>
      <c r="M72" s="46"/>
      <c r="N72" s="89"/>
      <c r="O72" s="89" t="s">
        <v>446</v>
      </c>
      <c r="T72" s="97">
        <v>43468</v>
      </c>
      <c r="U72" s="97">
        <v>43468</v>
      </c>
      <c r="Y72" s="92"/>
    </row>
    <row r="73" spans="1:27" s="91" customFormat="1" ht="38.75" hidden="1" x14ac:dyDescent="0.2">
      <c r="A73" s="2" t="s">
        <v>447</v>
      </c>
      <c r="B73" s="2"/>
      <c r="C73" s="2" t="s">
        <v>448</v>
      </c>
      <c r="D73" s="2" t="s">
        <v>449</v>
      </c>
      <c r="E73" s="46">
        <v>1</v>
      </c>
      <c r="F73" s="46"/>
      <c r="G73" s="46"/>
      <c r="H73" s="1">
        <v>523</v>
      </c>
      <c r="I73" s="1" t="s">
        <v>450</v>
      </c>
      <c r="J73" s="1"/>
      <c r="K73" s="93">
        <v>5628.29</v>
      </c>
      <c r="L73" s="88">
        <f t="shared" si="1"/>
        <v>5628.29</v>
      </c>
      <c r="M73" s="46"/>
      <c r="N73" s="89"/>
      <c r="O73" s="89" t="s">
        <v>451</v>
      </c>
      <c r="U73" s="97">
        <v>43468</v>
      </c>
      <c r="Y73" s="92"/>
    </row>
    <row r="74" spans="1:27" s="91" customFormat="1" ht="38.75" hidden="1" x14ac:dyDescent="0.2">
      <c r="A74" s="2" t="s">
        <v>452</v>
      </c>
      <c r="B74" s="2"/>
      <c r="C74" s="2" t="s">
        <v>448</v>
      </c>
      <c r="D74" s="2" t="s">
        <v>449</v>
      </c>
      <c r="E74" s="46">
        <v>1</v>
      </c>
      <c r="F74" s="46"/>
      <c r="G74" s="46"/>
      <c r="H74" s="1">
        <v>523</v>
      </c>
      <c r="I74" s="1" t="s">
        <v>453</v>
      </c>
      <c r="J74" s="1"/>
      <c r="K74" s="93">
        <v>7736.07</v>
      </c>
      <c r="L74" s="88">
        <f t="shared" si="1"/>
        <v>7736.07</v>
      </c>
      <c r="M74" s="46"/>
      <c r="N74" s="89"/>
      <c r="O74" s="89" t="s">
        <v>454</v>
      </c>
      <c r="U74" s="97">
        <v>43468</v>
      </c>
      <c r="Y74" s="92"/>
    </row>
    <row r="75" spans="1:27" s="91" customFormat="1" ht="38.75" hidden="1" x14ac:dyDescent="0.2">
      <c r="A75" s="2" t="s">
        <v>455</v>
      </c>
      <c r="B75" s="2"/>
      <c r="C75" s="2" t="s">
        <v>448</v>
      </c>
      <c r="D75" s="2" t="s">
        <v>449</v>
      </c>
      <c r="E75" s="46">
        <v>1</v>
      </c>
      <c r="F75" s="46"/>
      <c r="G75" s="46"/>
      <c r="H75" s="1">
        <v>523</v>
      </c>
      <c r="I75" s="1" t="s">
        <v>456</v>
      </c>
      <c r="J75" s="1"/>
      <c r="K75" s="93">
        <v>4923.05</v>
      </c>
      <c r="L75" s="88">
        <f t="shared" si="1"/>
        <v>4923.05</v>
      </c>
      <c r="M75" s="46"/>
      <c r="N75" s="89"/>
      <c r="O75" s="89" t="s">
        <v>457</v>
      </c>
      <c r="U75" s="97">
        <v>43468</v>
      </c>
      <c r="Y75" s="92"/>
    </row>
    <row r="76" spans="1:27" s="91" customFormat="1" ht="25.85" hidden="1" x14ac:dyDescent="0.2">
      <c r="A76" s="2" t="s">
        <v>458</v>
      </c>
      <c r="B76" s="2"/>
      <c r="C76" s="2" t="s">
        <v>448</v>
      </c>
      <c r="D76" s="2" t="s">
        <v>459</v>
      </c>
      <c r="E76" s="46">
        <v>1</v>
      </c>
      <c r="F76" s="46"/>
      <c r="G76" s="46"/>
      <c r="H76" s="1">
        <v>523</v>
      </c>
      <c r="I76" s="1" t="s">
        <v>460</v>
      </c>
      <c r="J76" s="1"/>
      <c r="K76" s="93">
        <f>SUM('[1]BofQ TENDER PRICE'!J2339)</f>
        <v>11703.859799999998</v>
      </c>
      <c r="L76" s="88">
        <f t="shared" si="1"/>
        <v>11703.859799999998</v>
      </c>
      <c r="M76" s="46"/>
      <c r="N76" s="89"/>
      <c r="O76" s="89" t="s">
        <v>461</v>
      </c>
      <c r="T76" s="97">
        <v>43468</v>
      </c>
      <c r="U76" s="97">
        <v>43468</v>
      </c>
      <c r="Y76" s="92"/>
    </row>
    <row r="77" spans="1:27" s="91" customFormat="1" hidden="1" x14ac:dyDescent="0.2">
      <c r="A77" s="2" t="s">
        <v>462</v>
      </c>
      <c r="B77" s="2"/>
      <c r="C77" s="2" t="s">
        <v>463</v>
      </c>
      <c r="D77" s="2" t="s">
        <v>464</v>
      </c>
      <c r="E77" s="46">
        <v>1</v>
      </c>
      <c r="F77" s="46"/>
      <c r="G77" s="46"/>
      <c r="H77" s="1">
        <v>4551</v>
      </c>
      <c r="I77" s="1"/>
      <c r="J77" s="1"/>
      <c r="K77" s="93">
        <f>SUM('[1]BofQ TENDER PRICE'!J2371)</f>
        <v>1787.9226646</v>
      </c>
      <c r="L77" s="88">
        <f t="shared" si="1"/>
        <v>1787.9226646</v>
      </c>
      <c r="M77" s="46"/>
      <c r="N77" s="89"/>
      <c r="O77" s="90" t="s">
        <v>465</v>
      </c>
      <c r="U77" s="97">
        <v>43468</v>
      </c>
      <c r="Y77" s="92"/>
    </row>
    <row r="78" spans="1:27" s="91" customFormat="1" ht="38.75" hidden="1" x14ac:dyDescent="0.2">
      <c r="A78" s="2" t="s">
        <v>466</v>
      </c>
      <c r="B78" s="2"/>
      <c r="C78" s="2" t="s">
        <v>467</v>
      </c>
      <c r="D78" s="2" t="s">
        <v>449</v>
      </c>
      <c r="E78" s="46">
        <v>1</v>
      </c>
      <c r="F78" s="46"/>
      <c r="G78" s="46"/>
      <c r="H78" s="1">
        <v>532</v>
      </c>
      <c r="I78" s="1" t="s">
        <v>468</v>
      </c>
      <c r="J78" s="1"/>
      <c r="K78" s="93">
        <v>12011.36</v>
      </c>
      <c r="L78" s="88">
        <f t="shared" si="1"/>
        <v>12011.36</v>
      </c>
      <c r="M78" s="46"/>
      <c r="N78" s="89"/>
      <c r="O78" s="89" t="s">
        <v>469</v>
      </c>
      <c r="U78" s="97">
        <v>43468</v>
      </c>
      <c r="Y78" s="92"/>
    </row>
    <row r="79" spans="1:27" s="91" customFormat="1" ht="38.75" hidden="1" x14ac:dyDescent="0.2">
      <c r="A79" s="2" t="s">
        <v>470</v>
      </c>
      <c r="B79" s="2"/>
      <c r="C79" s="2" t="s">
        <v>467</v>
      </c>
      <c r="D79" s="2" t="s">
        <v>449</v>
      </c>
      <c r="E79" s="46">
        <v>1</v>
      </c>
      <c r="F79" s="46"/>
      <c r="G79" s="46"/>
      <c r="H79" s="1">
        <v>532</v>
      </c>
      <c r="I79" s="1" t="s">
        <v>471</v>
      </c>
      <c r="J79" s="1"/>
      <c r="K79" s="93">
        <v>3799.82</v>
      </c>
      <c r="L79" s="88">
        <f t="shared" si="1"/>
        <v>3799.82</v>
      </c>
      <c r="M79" s="46"/>
      <c r="N79" s="89"/>
      <c r="O79" s="89" t="s">
        <v>472</v>
      </c>
      <c r="U79" s="97">
        <v>43468</v>
      </c>
      <c r="Y79" s="92"/>
    </row>
    <row r="80" spans="1:27" s="91" customFormat="1" hidden="1" x14ac:dyDescent="0.2">
      <c r="A80" s="2" t="s">
        <v>473</v>
      </c>
      <c r="B80" s="2"/>
      <c r="C80" s="2" t="s">
        <v>474</v>
      </c>
      <c r="D80" s="2" t="s">
        <v>475</v>
      </c>
      <c r="E80" s="46">
        <v>150</v>
      </c>
      <c r="F80" s="46"/>
      <c r="G80" s="46"/>
      <c r="H80" s="1">
        <v>3423</v>
      </c>
      <c r="I80" s="1" t="s">
        <v>476</v>
      </c>
      <c r="J80" s="1"/>
      <c r="K80" s="93">
        <f>SUM('[1]BofQ TENDER PRICE'!I2471)</f>
        <v>18.345303333333334</v>
      </c>
      <c r="L80" s="88">
        <f t="shared" si="1"/>
        <v>2751.7955000000002</v>
      </c>
      <c r="M80" s="46"/>
      <c r="N80" s="89"/>
      <c r="O80" s="90" t="s">
        <v>477</v>
      </c>
      <c r="Y80" s="92"/>
    </row>
    <row r="81" spans="1:27" s="91" customFormat="1" ht="25.85" hidden="1" x14ac:dyDescent="0.2">
      <c r="A81" s="2" t="s">
        <v>478</v>
      </c>
      <c r="B81" s="2"/>
      <c r="C81" s="2" t="s">
        <v>479</v>
      </c>
      <c r="D81" s="2"/>
      <c r="E81" s="46">
        <v>1</v>
      </c>
      <c r="F81" s="46"/>
      <c r="G81" s="46"/>
      <c r="H81" s="1">
        <v>5500</v>
      </c>
      <c r="I81" s="1" t="s">
        <v>480</v>
      </c>
      <c r="J81" s="1"/>
      <c r="K81" s="93">
        <v>8820.16</v>
      </c>
      <c r="L81" s="88">
        <f t="shared" si="1"/>
        <v>8820.16</v>
      </c>
      <c r="M81" s="46"/>
      <c r="N81" s="89"/>
      <c r="O81" s="89" t="s">
        <v>481</v>
      </c>
      <c r="X81" s="95" t="s">
        <v>482</v>
      </c>
      <c r="Y81" s="92"/>
    </row>
    <row r="82" spans="1:27" s="91" customFormat="1" ht="25.85" hidden="1" x14ac:dyDescent="0.2">
      <c r="A82" s="2" t="s">
        <v>483</v>
      </c>
      <c r="B82" s="2"/>
      <c r="C82" s="2" t="s">
        <v>484</v>
      </c>
      <c r="D82" s="2"/>
      <c r="E82" s="46">
        <v>1</v>
      </c>
      <c r="F82" s="46"/>
      <c r="G82" s="46"/>
      <c r="H82" s="1">
        <v>5501</v>
      </c>
      <c r="I82" s="1" t="s">
        <v>480</v>
      </c>
      <c r="J82" s="1"/>
      <c r="K82" s="93">
        <v>9689.1200000000008</v>
      </c>
      <c r="L82" s="88">
        <f t="shared" si="1"/>
        <v>9689.1200000000008</v>
      </c>
      <c r="M82" s="46"/>
      <c r="N82" s="89"/>
      <c r="O82" s="89" t="s">
        <v>481</v>
      </c>
      <c r="X82" s="95" t="s">
        <v>485</v>
      </c>
      <c r="Y82" s="92"/>
    </row>
    <row r="83" spans="1:27" s="91" customFormat="1" ht="25.85" hidden="1" x14ac:dyDescent="0.2">
      <c r="A83" s="2" t="s">
        <v>486</v>
      </c>
      <c r="B83" s="2"/>
      <c r="C83" s="2" t="s">
        <v>487</v>
      </c>
      <c r="D83" s="2"/>
      <c r="E83" s="46">
        <v>1</v>
      </c>
      <c r="F83" s="46"/>
      <c r="G83" s="46"/>
      <c r="H83" s="1">
        <v>5502</v>
      </c>
      <c r="I83" s="1" t="s">
        <v>480</v>
      </c>
      <c r="J83" s="1"/>
      <c r="K83" s="93">
        <v>8842.3799999999992</v>
      </c>
      <c r="L83" s="88">
        <f t="shared" si="1"/>
        <v>8842.3799999999992</v>
      </c>
      <c r="M83" s="46"/>
      <c r="N83" s="89"/>
      <c r="O83" s="89" t="s">
        <v>481</v>
      </c>
      <c r="X83" s="95" t="s">
        <v>482</v>
      </c>
      <c r="Y83" s="92"/>
    </row>
    <row r="84" spans="1:27" s="91" customFormat="1" ht="25.85" hidden="1" x14ac:dyDescent="0.2">
      <c r="A84" s="2" t="s">
        <v>488</v>
      </c>
      <c r="B84" s="2"/>
      <c r="C84" s="2" t="s">
        <v>489</v>
      </c>
      <c r="D84" s="2"/>
      <c r="E84" s="46">
        <v>1</v>
      </c>
      <c r="F84" s="46"/>
      <c r="G84" s="46"/>
      <c r="H84" s="1">
        <v>5503</v>
      </c>
      <c r="I84" s="1" t="s">
        <v>480</v>
      </c>
      <c r="J84" s="1"/>
      <c r="K84" s="93">
        <v>9666.9</v>
      </c>
      <c r="L84" s="88">
        <f t="shared" si="1"/>
        <v>9666.9</v>
      </c>
      <c r="M84" s="46"/>
      <c r="N84" s="89"/>
      <c r="O84" s="89" t="s">
        <v>481</v>
      </c>
      <c r="X84" s="95" t="s">
        <v>485</v>
      </c>
      <c r="Y84" s="92"/>
    </row>
    <row r="85" spans="1:27" s="91" customFormat="1" ht="38.75" hidden="1" x14ac:dyDescent="0.2">
      <c r="A85" s="2" t="s">
        <v>490</v>
      </c>
      <c r="B85" s="2"/>
      <c r="C85" s="2" t="s">
        <v>491</v>
      </c>
      <c r="D85" s="2"/>
      <c r="E85" s="46">
        <v>1</v>
      </c>
      <c r="F85" s="46"/>
      <c r="G85" s="46"/>
      <c r="H85" s="1">
        <v>5505</v>
      </c>
      <c r="I85" s="1" t="s">
        <v>480</v>
      </c>
      <c r="J85" s="1"/>
      <c r="K85" s="93">
        <v>13407.74</v>
      </c>
      <c r="L85" s="88">
        <f t="shared" si="1"/>
        <v>13407.74</v>
      </c>
      <c r="M85" s="46"/>
      <c r="N85" s="89"/>
      <c r="O85" s="89" t="s">
        <v>492</v>
      </c>
      <c r="X85" s="95" t="s">
        <v>493</v>
      </c>
      <c r="Y85" s="92"/>
    </row>
    <row r="86" spans="1:27" s="91" customFormat="1" ht="38.75" hidden="1" x14ac:dyDescent="0.2">
      <c r="A86" s="2" t="s">
        <v>494</v>
      </c>
      <c r="B86" s="2"/>
      <c r="C86" s="2" t="s">
        <v>495</v>
      </c>
      <c r="D86" s="2"/>
      <c r="E86" s="46">
        <v>1</v>
      </c>
      <c r="F86" s="46"/>
      <c r="G86" s="46"/>
      <c r="H86" s="1">
        <v>5507</v>
      </c>
      <c r="I86" s="1" t="s">
        <v>480</v>
      </c>
      <c r="J86" s="1"/>
      <c r="K86" s="93">
        <v>13663.11</v>
      </c>
      <c r="L86" s="88">
        <f t="shared" si="1"/>
        <v>13663.11</v>
      </c>
      <c r="M86" s="46"/>
      <c r="N86" s="89"/>
      <c r="O86" s="89" t="s">
        <v>492</v>
      </c>
      <c r="X86" s="95" t="s">
        <v>496</v>
      </c>
      <c r="Y86" s="92"/>
    </row>
    <row r="87" spans="1:27" s="91" customFormat="1" ht="38.75" hidden="1" x14ac:dyDescent="0.2">
      <c r="A87" s="2" t="s">
        <v>497</v>
      </c>
      <c r="B87" s="2"/>
      <c r="C87" s="2" t="s">
        <v>498</v>
      </c>
      <c r="D87" s="2"/>
      <c r="E87" s="46">
        <v>1</v>
      </c>
      <c r="F87" s="46"/>
      <c r="G87" s="46"/>
      <c r="H87" s="1">
        <v>5509</v>
      </c>
      <c r="I87" s="1" t="s">
        <v>480</v>
      </c>
      <c r="J87" s="1"/>
      <c r="K87" s="93">
        <v>13956.02</v>
      </c>
      <c r="L87" s="88">
        <f t="shared" si="1"/>
        <v>13956.02</v>
      </c>
      <c r="M87" s="46"/>
      <c r="N87" s="89"/>
      <c r="O87" s="89" t="s">
        <v>492</v>
      </c>
      <c r="X87" s="95" t="s">
        <v>493</v>
      </c>
      <c r="Y87" s="92"/>
    </row>
    <row r="88" spans="1:27" s="91" customFormat="1" ht="38.75" hidden="1" x14ac:dyDescent="0.2">
      <c r="A88" s="2" t="s">
        <v>499</v>
      </c>
      <c r="B88" s="2"/>
      <c r="C88" s="2" t="s">
        <v>500</v>
      </c>
      <c r="D88" s="2"/>
      <c r="E88" s="46">
        <v>1</v>
      </c>
      <c r="F88" s="46"/>
      <c r="G88" s="46"/>
      <c r="H88" s="1">
        <v>5511</v>
      </c>
      <c r="I88" s="1" t="s">
        <v>480</v>
      </c>
      <c r="J88" s="1"/>
      <c r="K88" s="93">
        <v>12991.65</v>
      </c>
      <c r="L88" s="88">
        <f t="shared" si="1"/>
        <v>12991.65</v>
      </c>
      <c r="M88" s="46"/>
      <c r="N88" s="89"/>
      <c r="O88" s="89" t="s">
        <v>492</v>
      </c>
      <c r="X88" s="95" t="s">
        <v>501</v>
      </c>
      <c r="Y88" s="92"/>
    </row>
    <row r="89" spans="1:27" s="91" customFormat="1" ht="25.85" hidden="1" x14ac:dyDescent="0.2">
      <c r="A89" s="2" t="s">
        <v>502</v>
      </c>
      <c r="B89" s="2"/>
      <c r="C89" s="2" t="s">
        <v>503</v>
      </c>
      <c r="D89" s="2" t="s">
        <v>504</v>
      </c>
      <c r="E89" s="46">
        <v>5</v>
      </c>
      <c r="F89" s="46"/>
      <c r="G89" s="46"/>
      <c r="H89" s="1">
        <v>5513</v>
      </c>
      <c r="I89" s="1"/>
      <c r="J89" s="1"/>
      <c r="K89" s="93">
        <f>SUM('[1]BofQ TENDER PRICE'!J2868)</f>
        <v>1240.9592957000002</v>
      </c>
      <c r="L89" s="88">
        <f t="shared" si="1"/>
        <v>6204.7964785000013</v>
      </c>
      <c r="M89" s="46"/>
      <c r="N89" s="89"/>
      <c r="O89" s="89" t="s">
        <v>505</v>
      </c>
      <c r="Y89" s="92"/>
    </row>
    <row r="90" spans="1:27" s="91" customFormat="1" ht="25.85" hidden="1" x14ac:dyDescent="0.2">
      <c r="A90" s="2" t="s">
        <v>506</v>
      </c>
      <c r="B90" s="2"/>
      <c r="C90" s="2" t="s">
        <v>507</v>
      </c>
      <c r="D90" s="2" t="s">
        <v>504</v>
      </c>
      <c r="E90" s="46">
        <v>12</v>
      </c>
      <c r="F90" s="46"/>
      <c r="G90" s="46"/>
      <c r="H90" s="1">
        <v>5514</v>
      </c>
      <c r="I90" s="1"/>
      <c r="J90" s="1"/>
      <c r="K90" s="93">
        <f>SUM('[1]BofQ TENDER PRICE'!J2901)</f>
        <v>687.59219350000001</v>
      </c>
      <c r="L90" s="88">
        <f t="shared" si="1"/>
        <v>8251.1063219999996</v>
      </c>
      <c r="M90" s="46"/>
      <c r="N90" s="89"/>
      <c r="O90" s="89" t="s">
        <v>508</v>
      </c>
      <c r="Y90" s="92"/>
    </row>
    <row r="91" spans="1:27" s="91" customFormat="1" ht="25.85" hidden="1" x14ac:dyDescent="0.2">
      <c r="A91" s="2" t="s">
        <v>509</v>
      </c>
      <c r="B91" s="2"/>
      <c r="C91" s="2" t="s">
        <v>510</v>
      </c>
      <c r="D91" s="2" t="s">
        <v>504</v>
      </c>
      <c r="E91" s="46">
        <v>4</v>
      </c>
      <c r="F91" s="46"/>
      <c r="G91" s="46"/>
      <c r="H91" s="1">
        <v>5515</v>
      </c>
      <c r="I91" s="1"/>
      <c r="J91" s="1"/>
      <c r="K91" s="93">
        <f>SUM('[1]BofQ TENDER PRICE'!J2934)</f>
        <v>667.5308665</v>
      </c>
      <c r="L91" s="88">
        <f t="shared" si="1"/>
        <v>2670.123466</v>
      </c>
      <c r="M91" s="46"/>
      <c r="N91" s="89"/>
      <c r="O91" s="89" t="s">
        <v>508</v>
      </c>
      <c r="Y91" s="92"/>
    </row>
    <row r="92" spans="1:27" hidden="1" x14ac:dyDescent="0.2">
      <c r="A92" s="80" t="s">
        <v>511</v>
      </c>
      <c r="B92" s="80"/>
      <c r="C92" s="80" t="s">
        <v>512</v>
      </c>
      <c r="D92" s="80"/>
      <c r="E92" s="81">
        <v>150</v>
      </c>
      <c r="F92" s="81"/>
      <c r="G92" s="81"/>
      <c r="H92" s="82"/>
      <c r="I92" s="82"/>
      <c r="J92" s="82"/>
      <c r="K92" s="96">
        <f>SUM('[1]BofQ TENDER PRICE'!I2966)</f>
        <v>64.497185999999999</v>
      </c>
      <c r="L92" s="83">
        <f t="shared" si="1"/>
        <v>9674.5779000000002</v>
      </c>
      <c r="M92" s="46"/>
      <c r="N92" s="89"/>
      <c r="O92" s="90" t="s">
        <v>513</v>
      </c>
      <c r="Z92" s="86"/>
      <c r="AA92" s="86"/>
    </row>
    <row r="93" spans="1:27" s="91" customFormat="1" ht="51.65" hidden="1" x14ac:dyDescent="0.2">
      <c r="A93" s="2" t="s">
        <v>514</v>
      </c>
      <c r="B93" s="2"/>
      <c r="C93" s="2" t="s">
        <v>515</v>
      </c>
      <c r="D93" s="2" t="s">
        <v>516</v>
      </c>
      <c r="E93" s="46">
        <v>5</v>
      </c>
      <c r="F93" s="46"/>
      <c r="G93" s="46"/>
      <c r="H93" s="1"/>
      <c r="I93" s="1"/>
      <c r="J93" s="1"/>
      <c r="K93" s="93">
        <f>SUM('[1]BofQ TENDER PRICE'!J3001)</f>
        <v>9115.7011333333339</v>
      </c>
      <c r="L93" s="88">
        <f t="shared" si="1"/>
        <v>45578.505666666671</v>
      </c>
      <c r="M93" s="46"/>
      <c r="N93" s="89"/>
      <c r="O93" s="89" t="s">
        <v>517</v>
      </c>
      <c r="Y93" s="92"/>
    </row>
    <row r="94" spans="1:27" s="91" customFormat="1" ht="51.65" hidden="1" x14ac:dyDescent="0.2">
      <c r="A94" s="2" t="s">
        <v>518</v>
      </c>
      <c r="B94" s="2"/>
      <c r="C94" s="2" t="s">
        <v>519</v>
      </c>
      <c r="D94" s="2" t="s">
        <v>504</v>
      </c>
      <c r="E94" s="46">
        <v>6</v>
      </c>
      <c r="F94" s="46"/>
      <c r="G94" s="46"/>
      <c r="H94" s="1">
        <v>4001</v>
      </c>
      <c r="I94" s="1"/>
      <c r="J94" s="1"/>
      <c r="K94" s="93">
        <f>SUM('[1]BofQ TENDER PRICE'!J3036)</f>
        <v>1727.4265834999999</v>
      </c>
      <c r="L94" s="88">
        <f t="shared" si="1"/>
        <v>10364.559501</v>
      </c>
      <c r="M94" s="46"/>
      <c r="N94" s="89"/>
      <c r="O94" s="89" t="s">
        <v>520</v>
      </c>
      <c r="Y94" s="92"/>
    </row>
    <row r="95" spans="1:27" s="91" customFormat="1" ht="51.65" hidden="1" x14ac:dyDescent="0.2">
      <c r="A95" s="2" t="s">
        <v>521</v>
      </c>
      <c r="B95" s="2"/>
      <c r="C95" s="2" t="s">
        <v>522</v>
      </c>
      <c r="D95" s="2" t="s">
        <v>504</v>
      </c>
      <c r="E95" s="46">
        <v>2</v>
      </c>
      <c r="F95" s="46"/>
      <c r="G95" s="46"/>
      <c r="H95" s="1">
        <v>4001</v>
      </c>
      <c r="I95" s="1"/>
      <c r="J95" s="1"/>
      <c r="K95" s="93">
        <f>SUM('[1]BofQ TENDER PRICE'!J3071)</f>
        <v>1585.2307035000001</v>
      </c>
      <c r="L95" s="88">
        <f t="shared" si="1"/>
        <v>3170.4614070000002</v>
      </c>
      <c r="M95" s="46"/>
      <c r="N95" s="89"/>
      <c r="O95" s="89" t="s">
        <v>520</v>
      </c>
      <c r="Y95" s="92"/>
    </row>
    <row r="96" spans="1:27" s="91" customFormat="1" ht="51.65" hidden="1" x14ac:dyDescent="0.2">
      <c r="A96" s="2" t="s">
        <v>523</v>
      </c>
      <c r="B96" s="2"/>
      <c r="C96" s="2" t="s">
        <v>524</v>
      </c>
      <c r="D96" s="2" t="s">
        <v>504</v>
      </c>
      <c r="E96" s="46">
        <v>4</v>
      </c>
      <c r="F96" s="46"/>
      <c r="G96" s="46"/>
      <c r="H96" s="1">
        <v>4001</v>
      </c>
      <c r="I96" s="1"/>
      <c r="J96" s="1"/>
      <c r="K96" s="93">
        <f>SUM('[1]BofQ TENDER PRICE'!J3106)</f>
        <v>1600.8570826250004</v>
      </c>
      <c r="L96" s="88">
        <f t="shared" si="1"/>
        <v>6403.4283305000017</v>
      </c>
      <c r="M96" s="46"/>
      <c r="N96" s="89"/>
      <c r="O96" s="89" t="s">
        <v>520</v>
      </c>
      <c r="Y96" s="92"/>
    </row>
    <row r="97" spans="1:27" s="91" customFormat="1" ht="51.65" hidden="1" x14ac:dyDescent="0.2">
      <c r="A97" s="2" t="s">
        <v>525</v>
      </c>
      <c r="B97" s="2"/>
      <c r="C97" s="2" t="s">
        <v>526</v>
      </c>
      <c r="D97" s="2" t="s">
        <v>527</v>
      </c>
      <c r="E97" s="46">
        <v>4</v>
      </c>
      <c r="F97" s="46"/>
      <c r="G97" s="46"/>
      <c r="H97" s="1">
        <v>4018</v>
      </c>
      <c r="I97" s="1"/>
      <c r="J97" s="1"/>
      <c r="K97" s="93">
        <f>SUM('[1]BofQ TENDER PRICE'!J3141)</f>
        <v>1437.8907319</v>
      </c>
      <c r="L97" s="88">
        <f t="shared" si="1"/>
        <v>5751.5629276</v>
      </c>
      <c r="M97" s="46" t="s">
        <v>528</v>
      </c>
      <c r="N97" s="89"/>
      <c r="O97" s="89" t="s">
        <v>529</v>
      </c>
      <c r="Y97" s="92"/>
    </row>
    <row r="98" spans="1:27" s="91" customFormat="1" ht="51.65" hidden="1" x14ac:dyDescent="0.2">
      <c r="A98" s="2" t="s">
        <v>530</v>
      </c>
      <c r="B98" s="2"/>
      <c r="C98" s="2" t="s">
        <v>531</v>
      </c>
      <c r="D98" s="2" t="s">
        <v>532</v>
      </c>
      <c r="E98" s="46">
        <v>1</v>
      </c>
      <c r="F98" s="46"/>
      <c r="G98" s="46"/>
      <c r="H98" s="1">
        <v>4019</v>
      </c>
      <c r="I98" s="1"/>
      <c r="J98" s="1"/>
      <c r="K98" s="93">
        <f>SUM('[1]BofQ TENDER PRICE'!J3176)</f>
        <v>1550.8712206000002</v>
      </c>
      <c r="L98" s="88">
        <f t="shared" si="1"/>
        <v>1550.8712206000002</v>
      </c>
      <c r="M98" s="46"/>
      <c r="N98" s="89"/>
      <c r="O98" s="89" t="s">
        <v>529</v>
      </c>
      <c r="Y98" s="92"/>
    </row>
    <row r="99" spans="1:27" s="91" customFormat="1" ht="51.65" hidden="1" x14ac:dyDescent="0.2">
      <c r="A99" s="2" t="s">
        <v>533</v>
      </c>
      <c r="B99" s="2"/>
      <c r="C99" s="2" t="s">
        <v>534</v>
      </c>
      <c r="D99" s="2" t="s">
        <v>532</v>
      </c>
      <c r="E99" s="46">
        <v>2</v>
      </c>
      <c r="F99" s="46"/>
      <c r="G99" s="46"/>
      <c r="H99" s="1">
        <v>4019</v>
      </c>
      <c r="I99" s="1"/>
      <c r="J99" s="1"/>
      <c r="K99" s="93">
        <f>SUM('[1]BofQ TENDER PRICE'!J3211)</f>
        <v>1502.8213190000001</v>
      </c>
      <c r="L99" s="88">
        <f t="shared" si="1"/>
        <v>3005.6426380000003</v>
      </c>
      <c r="M99" s="46"/>
      <c r="N99" s="89"/>
      <c r="O99" s="89" t="s">
        <v>529</v>
      </c>
      <c r="Y99" s="92"/>
    </row>
    <row r="100" spans="1:27" s="91" customFormat="1" ht="51.65" hidden="1" x14ac:dyDescent="0.2">
      <c r="A100" s="2" t="s">
        <v>535</v>
      </c>
      <c r="B100" s="2"/>
      <c r="C100" s="2" t="s">
        <v>536</v>
      </c>
      <c r="D100" s="2" t="s">
        <v>532</v>
      </c>
      <c r="E100" s="46">
        <v>6</v>
      </c>
      <c r="F100" s="46"/>
      <c r="G100" s="46"/>
      <c r="H100" s="1">
        <v>4019</v>
      </c>
      <c r="I100" s="1"/>
      <c r="J100" s="1"/>
      <c r="K100" s="93">
        <f>SUM('[1]BofQ TENDER PRICE'!J3246)</f>
        <v>1276.5676334999998</v>
      </c>
      <c r="L100" s="88">
        <f t="shared" si="1"/>
        <v>7659.405800999999</v>
      </c>
      <c r="M100" s="46"/>
      <c r="N100" s="89"/>
      <c r="O100" s="89" t="s">
        <v>529</v>
      </c>
      <c r="Y100" s="92"/>
    </row>
    <row r="101" spans="1:27" hidden="1" x14ac:dyDescent="0.2">
      <c r="A101" s="80" t="s">
        <v>537</v>
      </c>
      <c r="B101" s="80"/>
      <c r="C101" s="2" t="s">
        <v>463</v>
      </c>
      <c r="D101" s="2" t="s">
        <v>464</v>
      </c>
      <c r="E101" s="81">
        <v>1</v>
      </c>
      <c r="F101" s="81"/>
      <c r="G101" s="81"/>
      <c r="H101" s="82">
        <v>4550</v>
      </c>
      <c r="I101" s="82"/>
      <c r="J101" s="82"/>
      <c r="K101" s="96">
        <f>SUM('[1]BofQ TENDER PRICE'!J3278)</f>
        <v>4167.0755942000005</v>
      </c>
      <c r="L101" s="88">
        <f t="shared" si="1"/>
        <v>4167.0755942000005</v>
      </c>
      <c r="M101" s="46"/>
      <c r="N101" s="89"/>
      <c r="O101" s="90" t="s">
        <v>465</v>
      </c>
      <c r="Z101" s="86"/>
      <c r="AA101" s="86"/>
    </row>
    <row r="102" spans="1:27" s="91" customFormat="1" ht="25.85" hidden="1" x14ac:dyDescent="0.2">
      <c r="A102" s="2" t="s">
        <v>538</v>
      </c>
      <c r="B102" s="2"/>
      <c r="C102" s="2" t="s">
        <v>539</v>
      </c>
      <c r="D102" s="2"/>
      <c r="E102" s="46">
        <v>1</v>
      </c>
      <c r="F102" s="46"/>
      <c r="G102" s="46"/>
      <c r="H102" s="1"/>
      <c r="I102" s="1"/>
      <c r="J102" s="1"/>
      <c r="K102" s="93">
        <f>SUM('[1]BofQ TENDER PRICE'!J3313)</f>
        <v>237.249</v>
      </c>
      <c r="L102" s="88">
        <f t="shared" si="1"/>
        <v>237.249</v>
      </c>
      <c r="M102" s="46"/>
      <c r="N102" s="89"/>
      <c r="O102" s="89" t="s">
        <v>540</v>
      </c>
      <c r="Y102" s="92"/>
    </row>
    <row r="103" spans="1:27" s="91" customFormat="1" ht="25.85" hidden="1" x14ac:dyDescent="0.2">
      <c r="A103" s="2" t="s">
        <v>541</v>
      </c>
      <c r="B103" s="2"/>
      <c r="C103" s="2" t="s">
        <v>542</v>
      </c>
      <c r="D103" s="2"/>
      <c r="E103" s="46">
        <v>1</v>
      </c>
      <c r="F103" s="46"/>
      <c r="G103" s="46"/>
      <c r="H103" s="1"/>
      <c r="I103" s="1"/>
      <c r="J103" s="1"/>
      <c r="K103" s="93">
        <f>SUM('[1]BofQ TENDER PRICE'!J3344)</f>
        <v>3409.3</v>
      </c>
      <c r="L103" s="88">
        <f t="shared" si="1"/>
        <v>3409.3</v>
      </c>
      <c r="M103" s="46"/>
      <c r="N103" s="89"/>
      <c r="O103" s="89" t="s">
        <v>543</v>
      </c>
      <c r="Y103" s="92"/>
    </row>
    <row r="104" spans="1:27" hidden="1" x14ac:dyDescent="0.2">
      <c r="A104" s="80" t="s">
        <v>544</v>
      </c>
      <c r="B104" s="80"/>
      <c r="C104" s="80" t="s">
        <v>545</v>
      </c>
      <c r="D104" s="80"/>
      <c r="E104" s="81">
        <v>1</v>
      </c>
      <c r="F104" s="81"/>
      <c r="G104" s="81"/>
      <c r="H104" s="82"/>
      <c r="I104" s="82"/>
      <c r="J104" s="82"/>
      <c r="K104" s="96">
        <f>SUM('[1]BofQ TENDER PRICE'!J3375)</f>
        <v>0</v>
      </c>
      <c r="L104" s="88">
        <f t="shared" si="1"/>
        <v>0</v>
      </c>
      <c r="M104" s="46"/>
      <c r="N104" s="89"/>
      <c r="O104" s="85" t="s">
        <v>546</v>
      </c>
      <c r="Z104" s="86"/>
      <c r="AA104" s="86"/>
    </row>
    <row r="105" spans="1:27" s="91" customFormat="1" ht="25.85" hidden="1" x14ac:dyDescent="0.2">
      <c r="A105" s="2" t="s">
        <v>547</v>
      </c>
      <c r="B105" s="2"/>
      <c r="C105" s="2" t="s">
        <v>548</v>
      </c>
      <c r="D105" s="2"/>
      <c r="E105" s="46">
        <v>1</v>
      </c>
      <c r="F105" s="46"/>
      <c r="G105" s="46"/>
      <c r="H105" s="1"/>
      <c r="I105" s="1"/>
      <c r="J105" s="1"/>
      <c r="K105" s="93">
        <f>SUM('[1]BofQ TENDER PRICE'!J3406)</f>
        <v>273</v>
      </c>
      <c r="L105" s="88">
        <f t="shared" si="1"/>
        <v>273</v>
      </c>
      <c r="M105" s="46"/>
      <c r="N105" s="89"/>
      <c r="O105" s="89" t="s">
        <v>549</v>
      </c>
      <c r="Y105" s="92"/>
    </row>
    <row r="106" spans="1:27" hidden="1" x14ac:dyDescent="0.2">
      <c r="A106" s="80" t="s">
        <v>550</v>
      </c>
      <c r="B106" s="80"/>
      <c r="C106" s="80" t="s">
        <v>551</v>
      </c>
      <c r="D106" s="80"/>
      <c r="E106" s="81">
        <v>1</v>
      </c>
      <c r="F106" s="81"/>
      <c r="G106" s="81"/>
      <c r="H106" s="82"/>
      <c r="I106" s="82"/>
      <c r="J106" s="82"/>
      <c r="K106" s="96">
        <v>1950</v>
      </c>
      <c r="L106" s="88">
        <f t="shared" si="1"/>
        <v>1950</v>
      </c>
      <c r="M106" s="46"/>
      <c r="N106" s="89"/>
      <c r="O106" s="85" t="s">
        <v>552</v>
      </c>
      <c r="Z106" s="86"/>
      <c r="AA106" s="86"/>
    </row>
    <row r="107" spans="1:27" s="91" customFormat="1" ht="25.85" hidden="1" x14ac:dyDescent="0.2">
      <c r="A107" s="2" t="s">
        <v>553</v>
      </c>
      <c r="B107" s="2"/>
      <c r="C107" s="99" t="s">
        <v>554</v>
      </c>
      <c r="D107" s="2" t="s">
        <v>555</v>
      </c>
      <c r="E107" s="46">
        <v>1</v>
      </c>
      <c r="F107" s="46"/>
      <c r="G107" s="46"/>
      <c r="H107" s="1" t="s">
        <v>556</v>
      </c>
      <c r="I107" s="1" t="s">
        <v>557</v>
      </c>
      <c r="J107" s="1"/>
      <c r="K107" s="93">
        <f>SUM('[1]BofQ TENDER PRICE'!J3469)</f>
        <v>306.63600000000002</v>
      </c>
      <c r="L107" s="88">
        <f t="shared" si="1"/>
        <v>306.63600000000002</v>
      </c>
      <c r="M107" s="46"/>
      <c r="N107" s="89" t="s">
        <v>558</v>
      </c>
      <c r="O107" s="90"/>
      <c r="Y107" s="92"/>
    </row>
    <row r="108" spans="1:27" s="91" customFormat="1" ht="25.85" hidden="1" x14ac:dyDescent="0.2">
      <c r="A108" s="2" t="s">
        <v>559</v>
      </c>
      <c r="B108" s="2"/>
      <c r="C108" s="99" t="s">
        <v>560</v>
      </c>
      <c r="D108" s="2" t="s">
        <v>555</v>
      </c>
      <c r="E108" s="46">
        <v>4</v>
      </c>
      <c r="F108" s="46"/>
      <c r="G108" s="46"/>
      <c r="H108" s="1" t="s">
        <v>556</v>
      </c>
      <c r="I108" s="1"/>
      <c r="J108" s="1"/>
      <c r="K108" s="93">
        <f>SUM('[1]BofQ TENDER PRICE'!J3501)</f>
        <v>168.87199999999999</v>
      </c>
      <c r="L108" s="88">
        <f t="shared" si="1"/>
        <v>675.48799999999994</v>
      </c>
      <c r="M108" s="46"/>
      <c r="N108" s="89" t="s">
        <v>561</v>
      </c>
      <c r="O108" s="90"/>
      <c r="Y108" s="92"/>
    </row>
    <row r="109" spans="1:27" s="91" customFormat="1" ht="25.85" hidden="1" x14ac:dyDescent="0.2">
      <c r="A109" s="2" t="s">
        <v>562</v>
      </c>
      <c r="B109" s="2"/>
      <c r="C109" s="99" t="s">
        <v>563</v>
      </c>
      <c r="D109" s="2" t="s">
        <v>555</v>
      </c>
      <c r="E109" s="46">
        <v>1</v>
      </c>
      <c r="F109" s="46"/>
      <c r="G109" s="46"/>
      <c r="H109" s="1" t="s">
        <v>556</v>
      </c>
      <c r="I109" s="1"/>
      <c r="J109" s="1"/>
      <c r="K109" s="93">
        <f>SUM('[1]BofQ TENDER PRICE'!J3533)</f>
        <v>168.87199999999999</v>
      </c>
      <c r="L109" s="88">
        <f t="shared" si="1"/>
        <v>168.87199999999999</v>
      </c>
      <c r="M109" s="46"/>
      <c r="N109" s="89" t="s">
        <v>558</v>
      </c>
      <c r="O109" s="90"/>
      <c r="Y109" s="92"/>
    </row>
    <row r="110" spans="1:27" s="91" customFormat="1" ht="25.85" hidden="1" x14ac:dyDescent="0.2">
      <c r="A110" s="2" t="s">
        <v>564</v>
      </c>
      <c r="B110" s="2"/>
      <c r="C110" s="99" t="s">
        <v>565</v>
      </c>
      <c r="D110" s="2" t="s">
        <v>555</v>
      </c>
      <c r="E110" s="46">
        <v>1</v>
      </c>
      <c r="F110" s="46"/>
      <c r="G110" s="46"/>
      <c r="H110" s="1" t="s">
        <v>556</v>
      </c>
      <c r="I110" s="1" t="s">
        <v>566</v>
      </c>
      <c r="J110" s="1"/>
      <c r="K110" s="93">
        <f>SUM('[1]BofQ TENDER PRICE'!J3565)</f>
        <v>168.87199999999999</v>
      </c>
      <c r="L110" s="88">
        <f t="shared" si="1"/>
        <v>168.87199999999999</v>
      </c>
      <c r="M110" s="46"/>
      <c r="N110" s="89" t="s">
        <v>558</v>
      </c>
      <c r="O110" s="90"/>
      <c r="Y110" s="92"/>
    </row>
    <row r="111" spans="1:27" s="91" customFormat="1" ht="25.85" hidden="1" x14ac:dyDescent="0.2">
      <c r="A111" s="2" t="s">
        <v>567</v>
      </c>
      <c r="B111" s="2"/>
      <c r="C111" s="99" t="s">
        <v>568</v>
      </c>
      <c r="D111" s="2" t="s">
        <v>555</v>
      </c>
      <c r="E111" s="46">
        <v>1</v>
      </c>
      <c r="F111" s="46"/>
      <c r="G111" s="46"/>
      <c r="H111" s="1" t="s">
        <v>556</v>
      </c>
      <c r="I111" s="1" t="s">
        <v>569</v>
      </c>
      <c r="J111" s="1"/>
      <c r="K111" s="93">
        <f>SUM('[1]BofQ TENDER PRICE'!J3597)</f>
        <v>168.87199999999999</v>
      </c>
      <c r="L111" s="88">
        <f t="shared" si="1"/>
        <v>168.87199999999999</v>
      </c>
      <c r="M111" s="46"/>
      <c r="N111" s="89" t="s">
        <v>558</v>
      </c>
      <c r="O111" s="90"/>
      <c r="Y111" s="92"/>
    </row>
    <row r="112" spans="1:27" s="91" customFormat="1" ht="25.85" hidden="1" x14ac:dyDescent="0.2">
      <c r="A112" s="2" t="s">
        <v>570</v>
      </c>
      <c r="B112" s="2"/>
      <c r="C112" s="99" t="s">
        <v>571</v>
      </c>
      <c r="D112" s="2" t="s">
        <v>555</v>
      </c>
      <c r="E112" s="46">
        <v>1</v>
      </c>
      <c r="F112" s="46"/>
      <c r="G112" s="46"/>
      <c r="H112" s="1"/>
      <c r="I112" s="1" t="s">
        <v>572</v>
      </c>
      <c r="J112" s="1"/>
      <c r="K112" s="93">
        <f>SUM('[1]BofQ TENDER PRICE'!J3629)</f>
        <v>168.87199999999999</v>
      </c>
      <c r="L112" s="88">
        <f t="shared" si="1"/>
        <v>168.87199999999999</v>
      </c>
      <c r="M112" s="46"/>
      <c r="N112" s="89" t="s">
        <v>558</v>
      </c>
      <c r="O112" s="90"/>
      <c r="Y112" s="92"/>
    </row>
    <row r="113" spans="1:25" s="91" customFormat="1" ht="25.85" hidden="1" x14ac:dyDescent="0.2">
      <c r="A113" s="2" t="s">
        <v>573</v>
      </c>
      <c r="B113" s="2"/>
      <c r="C113" s="99" t="s">
        <v>574</v>
      </c>
      <c r="D113" s="2" t="s">
        <v>555</v>
      </c>
      <c r="E113" s="46">
        <v>1</v>
      </c>
      <c r="F113" s="46"/>
      <c r="G113" s="46"/>
      <c r="H113" s="1" t="s">
        <v>575</v>
      </c>
      <c r="I113" s="1"/>
      <c r="J113" s="1"/>
      <c r="K113" s="93">
        <f>SUM('[1]BofQ TENDER PRICE'!J3661)</f>
        <v>168.87199999999999</v>
      </c>
      <c r="L113" s="88">
        <f t="shared" si="1"/>
        <v>168.87199999999999</v>
      </c>
      <c r="M113" s="46"/>
      <c r="N113" s="89" t="s">
        <v>558</v>
      </c>
      <c r="O113" s="90"/>
      <c r="Y113" s="92"/>
    </row>
    <row r="114" spans="1:25" s="91" customFormat="1" ht="25.85" hidden="1" x14ac:dyDescent="0.2">
      <c r="A114" s="2" t="s">
        <v>576</v>
      </c>
      <c r="B114" s="2"/>
      <c r="C114" s="99" t="s">
        <v>577</v>
      </c>
      <c r="D114" s="2" t="s">
        <v>555</v>
      </c>
      <c r="E114" s="46">
        <v>1</v>
      </c>
      <c r="F114" s="46"/>
      <c r="G114" s="46"/>
      <c r="H114" s="1"/>
      <c r="I114" s="1" t="s">
        <v>578</v>
      </c>
      <c r="J114" s="1"/>
      <c r="K114" s="93">
        <f>SUM('[1]BofQ TENDER PRICE'!J3693)</f>
        <v>83.325000000000003</v>
      </c>
      <c r="L114" s="88">
        <f t="shared" si="1"/>
        <v>83.325000000000003</v>
      </c>
      <c r="M114" s="46"/>
      <c r="N114" s="89" t="s">
        <v>558</v>
      </c>
      <c r="O114" s="90"/>
      <c r="Y114" s="92"/>
    </row>
    <row r="115" spans="1:25" s="91" customFormat="1" ht="25.85" hidden="1" x14ac:dyDescent="0.2">
      <c r="A115" s="2" t="s">
        <v>579</v>
      </c>
      <c r="B115" s="2"/>
      <c r="C115" s="99" t="s">
        <v>580</v>
      </c>
      <c r="D115" s="2" t="s">
        <v>555</v>
      </c>
      <c r="E115" s="46">
        <v>2</v>
      </c>
      <c r="F115" s="46"/>
      <c r="G115" s="46"/>
      <c r="H115" s="1" t="s">
        <v>581</v>
      </c>
      <c r="I115" s="1"/>
      <c r="J115" s="1"/>
      <c r="K115" s="93">
        <f>SUM('[1]BofQ TENDER PRICE'!J3725)</f>
        <v>168.87199999999999</v>
      </c>
      <c r="L115" s="88">
        <f t="shared" si="1"/>
        <v>337.74399999999997</v>
      </c>
      <c r="M115" s="46"/>
      <c r="N115" s="89" t="s">
        <v>561</v>
      </c>
      <c r="O115" s="90"/>
      <c r="Y115" s="92"/>
    </row>
    <row r="116" spans="1:25" s="91" customFormat="1" ht="25.85" hidden="1" x14ac:dyDescent="0.2">
      <c r="A116" s="2" t="s">
        <v>582</v>
      </c>
      <c r="B116" s="2"/>
      <c r="C116" s="99" t="s">
        <v>583</v>
      </c>
      <c r="D116" s="2" t="s">
        <v>555</v>
      </c>
      <c r="E116" s="46">
        <v>2</v>
      </c>
      <c r="F116" s="46"/>
      <c r="G116" s="46"/>
      <c r="H116" s="1" t="s">
        <v>584</v>
      </c>
      <c r="I116" s="1"/>
      <c r="J116" s="1"/>
      <c r="K116" s="93">
        <f>SUM('[1]BofQ TENDER PRICE'!J3757)</f>
        <v>168.87199999999999</v>
      </c>
      <c r="L116" s="88">
        <f t="shared" si="1"/>
        <v>337.74399999999997</v>
      </c>
      <c r="M116" s="46"/>
      <c r="N116" s="89" t="s">
        <v>561</v>
      </c>
      <c r="O116" s="90"/>
      <c r="Y116" s="92"/>
    </row>
    <row r="117" spans="1:25" s="91" customFormat="1" ht="25.85" hidden="1" x14ac:dyDescent="0.2">
      <c r="A117" s="2" t="s">
        <v>585</v>
      </c>
      <c r="B117" s="2"/>
      <c r="C117" s="99" t="s">
        <v>586</v>
      </c>
      <c r="D117" s="2" t="s">
        <v>587</v>
      </c>
      <c r="E117" s="46">
        <v>1</v>
      </c>
      <c r="F117" s="46"/>
      <c r="G117" s="46"/>
      <c r="H117" s="1" t="s">
        <v>581</v>
      </c>
      <c r="I117" s="1"/>
      <c r="J117" s="1"/>
      <c r="K117" s="93">
        <f>SUM('[1]BofQ TENDER PRICE'!J3789)</f>
        <v>13085.358</v>
      </c>
      <c r="L117" s="88">
        <f t="shared" si="1"/>
        <v>13085.358</v>
      </c>
      <c r="M117" s="46"/>
      <c r="N117" s="89" t="s">
        <v>588</v>
      </c>
      <c r="O117" s="90"/>
      <c r="Y117" s="92"/>
    </row>
    <row r="118" spans="1:25" s="91" customFormat="1" ht="25.85" hidden="1" x14ac:dyDescent="0.2">
      <c r="A118" s="2" t="s">
        <v>589</v>
      </c>
      <c r="B118" s="2"/>
      <c r="C118" s="99" t="s">
        <v>590</v>
      </c>
      <c r="D118" s="2" t="s">
        <v>587</v>
      </c>
      <c r="E118" s="46">
        <v>1</v>
      </c>
      <c r="F118" s="46"/>
      <c r="G118" s="46"/>
      <c r="H118" s="1" t="s">
        <v>584</v>
      </c>
      <c r="I118" s="1"/>
      <c r="J118" s="1"/>
      <c r="K118" s="93">
        <f>SUM('[1]BofQ TENDER PRICE'!J3821)</f>
        <v>13085.358</v>
      </c>
      <c r="L118" s="88">
        <f t="shared" si="1"/>
        <v>13085.358</v>
      </c>
      <c r="M118" s="46"/>
      <c r="N118" s="89" t="s">
        <v>588</v>
      </c>
      <c r="O118" s="90"/>
      <c r="Y118" s="92"/>
    </row>
    <row r="119" spans="1:25" s="91" customFormat="1" ht="38.75" hidden="1" x14ac:dyDescent="0.2">
      <c r="A119" s="2" t="s">
        <v>591</v>
      </c>
      <c r="B119" s="2"/>
      <c r="C119" s="67" t="s">
        <v>592</v>
      </c>
      <c r="D119" s="2"/>
      <c r="E119" s="46">
        <v>7</v>
      </c>
      <c r="F119" s="46"/>
      <c r="G119" s="46"/>
      <c r="H119" s="1" t="s">
        <v>593</v>
      </c>
      <c r="I119" s="1"/>
      <c r="J119" s="1"/>
      <c r="K119" s="93">
        <f>SUM('[1]REVISED SHOP FRONT BUILD UP'!I72)</f>
        <v>54629.806978606</v>
      </c>
      <c r="L119" s="88">
        <f t="shared" si="1"/>
        <v>382408.64885024203</v>
      </c>
      <c r="M119" s="46"/>
      <c r="N119" s="89" t="s">
        <v>594</v>
      </c>
      <c r="O119" s="89" t="s">
        <v>595</v>
      </c>
      <c r="X119" s="95" t="s">
        <v>596</v>
      </c>
      <c r="Y119" s="92"/>
    </row>
    <row r="120" spans="1:25" s="91" customFormat="1" ht="38.75" hidden="1" x14ac:dyDescent="0.2">
      <c r="A120" s="2" t="s">
        <v>597</v>
      </c>
      <c r="B120" s="2"/>
      <c r="C120" s="67" t="s">
        <v>598</v>
      </c>
      <c r="D120" s="2"/>
      <c r="E120" s="46">
        <v>4</v>
      </c>
      <c r="F120" s="46"/>
      <c r="G120" s="46"/>
      <c r="H120" s="1" t="s">
        <v>593</v>
      </c>
      <c r="I120" s="1"/>
      <c r="J120" s="1"/>
      <c r="K120" s="93">
        <f>SUM('[1]REVISED SHOP FRONT BUILD UP'!I143)</f>
        <v>54629.806978606</v>
      </c>
      <c r="L120" s="88">
        <f t="shared" si="1"/>
        <v>218519.227914424</v>
      </c>
      <c r="M120" s="46"/>
      <c r="N120" s="89" t="s">
        <v>599</v>
      </c>
      <c r="O120" s="89" t="s">
        <v>595</v>
      </c>
      <c r="X120" s="95" t="s">
        <v>600</v>
      </c>
      <c r="Y120" s="92"/>
    </row>
    <row r="121" spans="1:25" s="91" customFormat="1" ht="38.75" hidden="1" x14ac:dyDescent="0.2">
      <c r="A121" s="2" t="s">
        <v>601</v>
      </c>
      <c r="B121" s="2"/>
      <c r="C121" s="67" t="s">
        <v>602</v>
      </c>
      <c r="D121" s="2"/>
      <c r="E121" s="46">
        <v>2</v>
      </c>
      <c r="F121" s="46"/>
      <c r="G121" s="46"/>
      <c r="H121" s="1" t="s">
        <v>593</v>
      </c>
      <c r="I121" s="1"/>
      <c r="J121" s="1"/>
      <c r="K121" s="93">
        <f>SUM('[1]REVISED SHOP FRONT BUILD UP'!I214)</f>
        <v>53509.696778606005</v>
      </c>
      <c r="L121" s="88">
        <f t="shared" si="1"/>
        <v>107019.39355721201</v>
      </c>
      <c r="M121" s="46"/>
      <c r="N121" s="89" t="s">
        <v>603</v>
      </c>
      <c r="O121" s="89" t="s">
        <v>595</v>
      </c>
      <c r="X121" s="95" t="s">
        <v>604</v>
      </c>
      <c r="Y121" s="92"/>
    </row>
    <row r="122" spans="1:25" s="91" customFormat="1" ht="38.75" hidden="1" x14ac:dyDescent="0.2">
      <c r="A122" s="2" t="s">
        <v>605</v>
      </c>
      <c r="B122" s="2"/>
      <c r="C122" s="67" t="s">
        <v>606</v>
      </c>
      <c r="D122" s="2"/>
      <c r="E122" s="46">
        <v>1</v>
      </c>
      <c r="F122" s="46"/>
      <c r="G122" s="46"/>
      <c r="H122" s="1" t="s">
        <v>593</v>
      </c>
      <c r="I122" s="1"/>
      <c r="J122" s="1"/>
      <c r="K122" s="93">
        <f>SUM('[1]REVISED SHOP FRONT BUILD UP'!I285)</f>
        <v>56755.816578606005</v>
      </c>
      <c r="L122" s="88">
        <f t="shared" si="1"/>
        <v>56755.816578606005</v>
      </c>
      <c r="M122" s="46"/>
      <c r="N122" s="89" t="s">
        <v>607</v>
      </c>
      <c r="O122" s="89" t="s">
        <v>608</v>
      </c>
      <c r="X122" s="95" t="s">
        <v>609</v>
      </c>
      <c r="Y122" s="92"/>
    </row>
    <row r="123" spans="1:25" s="91" customFormat="1" ht="38.75" hidden="1" x14ac:dyDescent="0.2">
      <c r="A123" s="2" t="s">
        <v>610</v>
      </c>
      <c r="B123" s="2"/>
      <c r="C123" s="67" t="s">
        <v>611</v>
      </c>
      <c r="D123" s="2"/>
      <c r="E123" s="46">
        <v>1</v>
      </c>
      <c r="F123" s="46"/>
      <c r="G123" s="46"/>
      <c r="H123" s="1" t="s">
        <v>593</v>
      </c>
      <c r="I123" s="1"/>
      <c r="J123" s="1"/>
      <c r="K123" s="93">
        <f>SUM('[1]REVISED SHOP FRONT BUILD UP'!I351)</f>
        <v>53255.368678606006</v>
      </c>
      <c r="L123" s="88">
        <f t="shared" si="1"/>
        <v>53255.368678606006</v>
      </c>
      <c r="M123" s="46"/>
      <c r="N123" s="89" t="s">
        <v>612</v>
      </c>
      <c r="O123" s="89" t="s">
        <v>608</v>
      </c>
      <c r="X123" s="95" t="s">
        <v>613</v>
      </c>
      <c r="Y123" s="92"/>
    </row>
    <row r="124" spans="1:25" s="91" customFormat="1" ht="25.85" hidden="1" x14ac:dyDescent="0.2">
      <c r="A124" s="2" t="s">
        <v>614</v>
      </c>
      <c r="B124" s="2"/>
      <c r="C124" s="67" t="s">
        <v>615</v>
      </c>
      <c r="D124" s="2"/>
      <c r="E124" s="46">
        <v>2</v>
      </c>
      <c r="F124" s="46"/>
      <c r="G124" s="46"/>
      <c r="H124" s="1" t="s">
        <v>593</v>
      </c>
      <c r="I124" s="1"/>
      <c r="J124" s="1"/>
      <c r="K124" s="93">
        <f>SUM('[1]SHOPFRONT BUILD UP'!I403)</f>
        <v>41208.784977656003</v>
      </c>
      <c r="L124" s="88">
        <f t="shared" si="1"/>
        <v>82417.569955312007</v>
      </c>
      <c r="M124" s="46"/>
      <c r="N124" s="89" t="s">
        <v>616</v>
      </c>
      <c r="O124" s="89" t="s">
        <v>617</v>
      </c>
      <c r="X124" s="95" t="s">
        <v>618</v>
      </c>
      <c r="Y124" s="92"/>
    </row>
    <row r="125" spans="1:25" s="91" customFormat="1" ht="38.75" hidden="1" x14ac:dyDescent="0.2">
      <c r="A125" s="2" t="s">
        <v>619</v>
      </c>
      <c r="B125" s="2"/>
      <c r="C125" s="67" t="s">
        <v>620</v>
      </c>
      <c r="D125" s="2"/>
      <c r="E125" s="46">
        <v>1</v>
      </c>
      <c r="F125" s="46"/>
      <c r="G125" s="46"/>
      <c r="H125" s="1" t="s">
        <v>593</v>
      </c>
      <c r="I125" s="1"/>
      <c r="J125" s="1"/>
      <c r="K125" s="93">
        <f>SUM('[1]REVISED SHOP FRONT BUILD UP'!I570)</f>
        <v>9772.257123020001</v>
      </c>
      <c r="L125" s="88">
        <f t="shared" si="1"/>
        <v>9772.257123020001</v>
      </c>
      <c r="M125" s="46"/>
      <c r="N125" s="89" t="s">
        <v>621</v>
      </c>
      <c r="O125" s="89"/>
      <c r="X125" s="95"/>
      <c r="Y125" s="92"/>
    </row>
    <row r="126" spans="1:25" s="91" customFormat="1" ht="38.75" hidden="1" x14ac:dyDescent="0.2">
      <c r="A126" s="2" t="s">
        <v>622</v>
      </c>
      <c r="B126" s="2"/>
      <c r="C126" s="67" t="s">
        <v>623</v>
      </c>
      <c r="D126" s="2"/>
      <c r="E126" s="46">
        <v>1</v>
      </c>
      <c r="F126" s="46"/>
      <c r="G126" s="46"/>
      <c r="H126" s="1" t="s">
        <v>624</v>
      </c>
      <c r="I126" s="1"/>
      <c r="J126" s="1"/>
      <c r="K126" s="93">
        <f>SUM('[1]SHOPFRONT BUILD UP'!I463)</f>
        <v>32975.465574503403</v>
      </c>
      <c r="L126" s="88">
        <f t="shared" si="1"/>
        <v>32975.465574503403</v>
      </c>
      <c r="M126" s="46"/>
      <c r="N126" s="89" t="s">
        <v>625</v>
      </c>
      <c r="O126" s="89" t="s">
        <v>626</v>
      </c>
      <c r="X126" s="95" t="s">
        <v>627</v>
      </c>
      <c r="Y126" s="92"/>
    </row>
    <row r="127" spans="1:25" s="91" customFormat="1" ht="38.75" hidden="1" x14ac:dyDescent="0.2">
      <c r="A127" s="2" t="s">
        <v>628</v>
      </c>
      <c r="B127" s="2"/>
      <c r="C127" s="67" t="s">
        <v>629</v>
      </c>
      <c r="D127" s="2"/>
      <c r="E127" s="46">
        <v>1</v>
      </c>
      <c r="F127" s="46"/>
      <c r="G127" s="46"/>
      <c r="H127" s="1" t="s">
        <v>624</v>
      </c>
      <c r="I127" s="1"/>
      <c r="J127" s="1"/>
      <c r="K127" s="93">
        <f>SUM('[1]SHOPFRONT BUILD UP'!I519)</f>
        <v>24461.238738600401</v>
      </c>
      <c r="L127" s="88">
        <f t="shared" si="1"/>
        <v>24461.238738600401</v>
      </c>
      <c r="M127" s="46"/>
      <c r="N127" s="89" t="s">
        <v>630</v>
      </c>
      <c r="O127" s="89" t="s">
        <v>631</v>
      </c>
      <c r="X127" s="95" t="s">
        <v>627</v>
      </c>
      <c r="Y127" s="92"/>
    </row>
    <row r="128" spans="1:25" s="91" customFormat="1" hidden="1" x14ac:dyDescent="0.2">
      <c r="A128" s="2" t="s">
        <v>632</v>
      </c>
      <c r="B128" s="2"/>
      <c r="C128" s="67" t="s">
        <v>633</v>
      </c>
      <c r="D128" s="2"/>
      <c r="E128" s="46">
        <v>17</v>
      </c>
      <c r="F128" s="46"/>
      <c r="G128" s="46"/>
      <c r="H128" s="1"/>
      <c r="I128" s="1"/>
      <c r="J128" s="1"/>
      <c r="K128" s="93">
        <v>250</v>
      </c>
      <c r="L128" s="88">
        <f t="shared" si="1"/>
        <v>4250</v>
      </c>
      <c r="M128" s="46"/>
      <c r="N128" s="89"/>
      <c r="O128" s="90" t="s">
        <v>634</v>
      </c>
      <c r="Y128" s="92"/>
    </row>
    <row r="129" spans="1:31" hidden="1" x14ac:dyDescent="0.2">
      <c r="A129" s="2" t="s">
        <v>635</v>
      </c>
      <c r="B129" s="80"/>
      <c r="C129" s="100" t="s">
        <v>636</v>
      </c>
      <c r="D129" s="80"/>
      <c r="E129" s="81">
        <v>1</v>
      </c>
      <c r="F129" s="81"/>
      <c r="G129" s="81"/>
      <c r="H129" s="82"/>
      <c r="I129" s="82"/>
      <c r="J129" s="82"/>
      <c r="K129" s="96">
        <v>15</v>
      </c>
      <c r="L129" s="88">
        <f t="shared" si="1"/>
        <v>15</v>
      </c>
      <c r="M129" s="46"/>
      <c r="N129" s="89"/>
      <c r="O129" s="85" t="s">
        <v>637</v>
      </c>
      <c r="Z129" s="86"/>
      <c r="AA129" s="86"/>
    </row>
    <row r="130" spans="1:31" s="91" customFormat="1" ht="25.85" hidden="1" x14ac:dyDescent="0.2">
      <c r="A130" s="2" t="s">
        <v>638</v>
      </c>
      <c r="B130" s="2"/>
      <c r="C130" s="67" t="s">
        <v>639</v>
      </c>
      <c r="D130" s="2"/>
      <c r="E130" s="46">
        <v>1</v>
      </c>
      <c r="F130" s="46"/>
      <c r="G130" s="46"/>
      <c r="H130" s="1"/>
      <c r="I130" s="1"/>
      <c r="J130" s="1"/>
      <c r="K130" s="93">
        <v>17050</v>
      </c>
      <c r="L130" s="88">
        <f t="shared" si="1"/>
        <v>17050</v>
      </c>
      <c r="M130" s="46"/>
      <c r="N130" s="89" t="s">
        <v>640</v>
      </c>
      <c r="O130" s="90"/>
      <c r="Y130" s="92"/>
    </row>
    <row r="131" spans="1:31" s="91" customFormat="1" ht="51.65" hidden="1" x14ac:dyDescent="0.2">
      <c r="A131" s="2" t="s">
        <v>641</v>
      </c>
      <c r="B131" s="2"/>
      <c r="C131" s="67" t="s">
        <v>642</v>
      </c>
      <c r="D131" s="2"/>
      <c r="E131" s="46">
        <v>1</v>
      </c>
      <c r="F131" s="46"/>
      <c r="G131" s="46"/>
      <c r="H131" s="1" t="s">
        <v>643</v>
      </c>
      <c r="I131" s="1"/>
      <c r="J131" s="1"/>
      <c r="K131" s="93">
        <f>SUM('[1]REVISED SHOP FRONT BUILD UP'!I609)</f>
        <v>4950.140163346</v>
      </c>
      <c r="L131" s="88">
        <f t="shared" ref="L131:L186" si="2">SUM(E131)*K131</f>
        <v>4950.140163346</v>
      </c>
      <c r="M131" s="46"/>
      <c r="N131" s="89" t="s">
        <v>644</v>
      </c>
      <c r="O131" s="90"/>
      <c r="Y131" s="92"/>
    </row>
    <row r="132" spans="1:31" s="91" customFormat="1" ht="51.65" x14ac:dyDescent="0.2">
      <c r="A132" s="2" t="s">
        <v>645</v>
      </c>
      <c r="B132" s="2"/>
      <c r="C132" s="67" t="s">
        <v>21</v>
      </c>
      <c r="D132" s="2" t="s">
        <v>19</v>
      </c>
      <c r="E132" s="46">
        <v>1</v>
      </c>
      <c r="F132" s="46" t="s">
        <v>24</v>
      </c>
      <c r="G132" s="46" t="s">
        <v>20</v>
      </c>
      <c r="H132" s="1" t="s">
        <v>14</v>
      </c>
      <c r="I132" s="1" t="s">
        <v>22</v>
      </c>
      <c r="J132" s="1" t="s">
        <v>26</v>
      </c>
      <c r="K132" s="93">
        <f>SUM('[1]BofQ TENDER PRICE'!J3875)</f>
        <v>18101.940952000004</v>
      </c>
      <c r="L132" s="88">
        <f t="shared" si="2"/>
        <v>18101.940952000004</v>
      </c>
      <c r="M132" s="46"/>
      <c r="N132" s="89" t="s">
        <v>646</v>
      </c>
      <c r="O132" s="90"/>
      <c r="Y132" s="92">
        <f>SUM('[1]BofQ TENDER PRICE'!BN3875)</f>
        <v>20957.345452000001</v>
      </c>
      <c r="Z132" s="91">
        <f>SUBTOTAL(9,'[1]BofQ TENDER PRICE'!AL3875)</f>
        <v>16795.081552000003</v>
      </c>
      <c r="AA132" s="91">
        <f>SUBTOTAL(9,'[1]BofQ TENDER PRICE'!AZ3875)</f>
        <v>18172.601852000003</v>
      </c>
      <c r="AB132" s="95" t="s">
        <v>647</v>
      </c>
      <c r="AC132" s="91">
        <f>SUM(Z132)</f>
        <v>16795.081552000003</v>
      </c>
    </row>
    <row r="133" spans="1:31" s="91" customFormat="1" ht="38.75" x14ac:dyDescent="0.2">
      <c r="A133" s="2" t="s">
        <v>648</v>
      </c>
      <c r="B133" s="2"/>
      <c r="C133" s="67" t="s">
        <v>21</v>
      </c>
      <c r="D133" s="2" t="s">
        <v>23</v>
      </c>
      <c r="E133" s="46">
        <v>1</v>
      </c>
      <c r="F133" s="101" t="s">
        <v>32</v>
      </c>
      <c r="G133" s="46" t="s">
        <v>20</v>
      </c>
      <c r="H133" s="1" t="s">
        <v>14</v>
      </c>
      <c r="I133" s="1" t="s">
        <v>22</v>
      </c>
      <c r="J133" s="1" t="s">
        <v>27</v>
      </c>
      <c r="K133" s="93">
        <f>SUM('[1]BofQ TENDER PRICE'!J3910)</f>
        <v>30873.1522</v>
      </c>
      <c r="L133" s="88">
        <f t="shared" si="2"/>
        <v>30873.1522</v>
      </c>
      <c r="M133" s="46"/>
      <c r="N133" s="89" t="s">
        <v>649</v>
      </c>
      <c r="O133" s="90"/>
      <c r="Y133" s="92">
        <f>SUM('[1]BofQ TENDER PRICE'!AL3910)</f>
        <v>17665.756099999999</v>
      </c>
      <c r="AC133" s="92">
        <f>SUM(L133)</f>
        <v>30873.1522</v>
      </c>
    </row>
    <row r="134" spans="1:31" s="91" customFormat="1" ht="38.75" x14ac:dyDescent="0.2">
      <c r="A134" s="2" t="s">
        <v>650</v>
      </c>
      <c r="B134" s="2"/>
      <c r="C134" s="67" t="s">
        <v>28</v>
      </c>
      <c r="D134" s="102" t="s">
        <v>23</v>
      </c>
      <c r="E134" s="46">
        <v>1</v>
      </c>
      <c r="F134" s="46" t="s">
        <v>29</v>
      </c>
      <c r="G134" s="46" t="s">
        <v>20</v>
      </c>
      <c r="H134" s="1" t="s">
        <v>14</v>
      </c>
      <c r="I134" s="1" t="s">
        <v>22</v>
      </c>
      <c r="J134" s="1" t="s">
        <v>26</v>
      </c>
      <c r="K134" s="93">
        <f>SUM('[1]BofQ TENDER PRICE'!J3958)</f>
        <v>15836.434840000002</v>
      </c>
      <c r="L134" s="88">
        <f t="shared" si="2"/>
        <v>15836.434840000002</v>
      </c>
      <c r="M134" s="46"/>
      <c r="N134" s="103" t="s">
        <v>651</v>
      </c>
      <c r="O134" s="90" t="s">
        <v>652</v>
      </c>
      <c r="Y134" s="92">
        <f>SUM('[1]BofQ TENDER PRICE'!AL3991)</f>
        <v>15334.157999999999</v>
      </c>
      <c r="Z134" s="91">
        <f>SUBTOTAL(9,'[1]BofQ TENDER PRICE'!AL3958)</f>
        <v>14905.042840000002</v>
      </c>
      <c r="AA134" s="91">
        <f>SUBTOTAL(9,'[1]BofQ TENDER PRICE'!AZ3958)</f>
        <v>16420.03484</v>
      </c>
      <c r="AB134" s="95" t="s">
        <v>647</v>
      </c>
      <c r="AC134" s="91">
        <f>SUM(Z134)</f>
        <v>14905.042840000002</v>
      </c>
    </row>
    <row r="135" spans="1:31" s="91" customFormat="1" ht="51.65" x14ac:dyDescent="0.2">
      <c r="A135" s="2" t="s">
        <v>653</v>
      </c>
      <c r="B135" s="2"/>
      <c r="C135" s="67" t="s">
        <v>28</v>
      </c>
      <c r="D135" s="102" t="s">
        <v>19</v>
      </c>
      <c r="E135" s="46">
        <v>1</v>
      </c>
      <c r="F135" s="46" t="s">
        <v>30</v>
      </c>
      <c r="G135" s="46" t="s">
        <v>20</v>
      </c>
      <c r="H135" s="1" t="s">
        <v>14</v>
      </c>
      <c r="I135" s="1" t="s">
        <v>22</v>
      </c>
      <c r="J135" s="1" t="s">
        <v>31</v>
      </c>
      <c r="K135" s="93">
        <f>SUM('[1]BofQ TENDER PRICE'!J3991)</f>
        <v>14979.100300000004</v>
      </c>
      <c r="L135" s="88">
        <f t="shared" si="2"/>
        <v>14979.100300000004</v>
      </c>
      <c r="M135" s="46"/>
      <c r="N135" s="103" t="s">
        <v>646</v>
      </c>
      <c r="O135" s="90"/>
      <c r="Y135" s="92">
        <f>SUM('[1]BofQ TENDER PRICE'!BN3958)</f>
        <v>17975.366840000002</v>
      </c>
      <c r="AC135" s="92">
        <f t="shared" ref="AC135:AC136" si="3">SUM(L135)</f>
        <v>14979.100300000004</v>
      </c>
      <c r="AE135" s="95"/>
    </row>
    <row r="136" spans="1:31" s="91" customFormat="1" ht="38.75" x14ac:dyDescent="0.2">
      <c r="A136" s="2" t="s">
        <v>654</v>
      </c>
      <c r="B136" s="2"/>
      <c r="C136" s="67" t="s">
        <v>33</v>
      </c>
      <c r="D136" s="2" t="s">
        <v>23</v>
      </c>
      <c r="E136" s="46">
        <v>1</v>
      </c>
      <c r="F136" s="101" t="s">
        <v>32</v>
      </c>
      <c r="G136" s="46" t="s">
        <v>20</v>
      </c>
      <c r="H136" s="1" t="s">
        <v>34</v>
      </c>
      <c r="I136" s="1" t="s">
        <v>22</v>
      </c>
      <c r="J136" s="1" t="s">
        <v>31</v>
      </c>
      <c r="K136" s="93">
        <f>SUM('[1]BofQ TENDER PRICE'!J4024)</f>
        <v>39802.305599999992</v>
      </c>
      <c r="L136" s="88">
        <f t="shared" si="2"/>
        <v>39802.305599999992</v>
      </c>
      <c r="M136" s="46"/>
      <c r="N136" s="89" t="s">
        <v>649</v>
      </c>
      <c r="O136" s="90"/>
      <c r="Y136" s="92">
        <f>SUM('[1]BofQ TENDER PRICE'!AL4024)</f>
        <v>19166.343499999999</v>
      </c>
      <c r="AC136" s="92">
        <f t="shared" si="3"/>
        <v>39802.305599999992</v>
      </c>
    </row>
    <row r="137" spans="1:31" s="91" customFormat="1" ht="51.65" x14ac:dyDescent="0.2">
      <c r="A137" s="2" t="s">
        <v>655</v>
      </c>
      <c r="B137" s="2"/>
      <c r="C137" s="67" t="s">
        <v>33</v>
      </c>
      <c r="D137" s="102" t="s">
        <v>656</v>
      </c>
      <c r="E137" s="46">
        <v>1</v>
      </c>
      <c r="F137" s="46" t="s">
        <v>24</v>
      </c>
      <c r="G137" s="46" t="s">
        <v>20</v>
      </c>
      <c r="H137" s="1" t="s">
        <v>34</v>
      </c>
      <c r="I137" s="1" t="s">
        <v>22</v>
      </c>
      <c r="J137" s="1" t="s">
        <v>26</v>
      </c>
      <c r="K137" s="93">
        <f>SUM('[1]BofQ TENDER PRICE'!J4078)</f>
        <v>18581.832952000004</v>
      </c>
      <c r="L137" s="88">
        <f t="shared" si="2"/>
        <v>18581.832952000004</v>
      </c>
      <c r="M137" s="46"/>
      <c r="N137" s="103" t="s">
        <v>657</v>
      </c>
      <c r="O137" s="90"/>
      <c r="Y137" s="92">
        <f>SUM('[1]BofQ TENDER PRICE'!BN4078)</f>
        <v>28017.869451999999</v>
      </c>
      <c r="Z137" s="91">
        <f>SUBTOTAL(9,'[1]BofQ TENDER PRICE'!AL4078)</f>
        <v>17274.973552000003</v>
      </c>
      <c r="AA137" s="91">
        <f>SUBTOTAL(9,'[1]BofQ TENDER PRICE'!AZ4078)</f>
        <v>18748.001852000001</v>
      </c>
      <c r="AB137" s="95" t="s">
        <v>647</v>
      </c>
      <c r="AC137" s="91">
        <f>SUM(Z137)</f>
        <v>17274.973552000003</v>
      </c>
    </row>
    <row r="138" spans="1:31" s="91" customFormat="1" ht="38.75" x14ac:dyDescent="0.2">
      <c r="A138" s="2" t="s">
        <v>658</v>
      </c>
      <c r="B138" s="2"/>
      <c r="C138" s="67" t="s">
        <v>35</v>
      </c>
      <c r="D138" s="2" t="s">
        <v>23</v>
      </c>
      <c r="E138" s="46">
        <v>1</v>
      </c>
      <c r="F138" s="101" t="s">
        <v>36</v>
      </c>
      <c r="G138" s="46" t="s">
        <v>20</v>
      </c>
      <c r="H138" s="1" t="s">
        <v>34</v>
      </c>
      <c r="I138" s="1" t="s">
        <v>22</v>
      </c>
      <c r="J138" s="1" t="s">
        <v>31</v>
      </c>
      <c r="K138" s="93">
        <f>SUM('[1]BofQ TENDER PRICE'!J4109)</f>
        <v>7900.2944000000016</v>
      </c>
      <c r="L138" s="88">
        <f t="shared" si="2"/>
        <v>7900.2944000000016</v>
      </c>
      <c r="M138" s="46"/>
      <c r="N138" s="89" t="s">
        <v>659</v>
      </c>
      <c r="O138" s="90"/>
      <c r="Y138" s="92">
        <f>SUM('[1]BofQ TENDER PRICE'!AL4109)</f>
        <v>4466.6175000000003</v>
      </c>
      <c r="AC138" s="92">
        <f t="shared" ref="AC138:AC143" si="4">SUM(L138)</f>
        <v>7900.2944000000016</v>
      </c>
    </row>
    <row r="139" spans="1:31" s="91" customFormat="1" ht="38.75" x14ac:dyDescent="0.2">
      <c r="A139" s="2" t="s">
        <v>660</v>
      </c>
      <c r="B139" s="2"/>
      <c r="C139" s="67" t="s">
        <v>21</v>
      </c>
      <c r="D139" s="2" t="s">
        <v>23</v>
      </c>
      <c r="E139" s="46">
        <v>1</v>
      </c>
      <c r="F139" s="46" t="s">
        <v>99</v>
      </c>
      <c r="G139" s="46" t="s">
        <v>20</v>
      </c>
      <c r="H139" s="1" t="s">
        <v>37</v>
      </c>
      <c r="I139" s="1" t="s">
        <v>22</v>
      </c>
      <c r="J139" s="1" t="s">
        <v>31</v>
      </c>
      <c r="K139" s="93">
        <f>SUM('[1]BofQ TENDER PRICE'!J4141)</f>
        <v>25848.909400000004</v>
      </c>
      <c r="L139" s="88">
        <f t="shared" si="2"/>
        <v>25848.909400000004</v>
      </c>
      <c r="M139" s="46"/>
      <c r="N139" s="89" t="s">
        <v>649</v>
      </c>
      <c r="O139" s="90"/>
      <c r="Y139" s="92">
        <f>SUM('[1]BofQ TENDER PRICE'!AL4141)</f>
        <v>14570.911</v>
      </c>
      <c r="AC139" s="92">
        <f t="shared" si="4"/>
        <v>25848.909400000004</v>
      </c>
    </row>
    <row r="140" spans="1:31" s="91" customFormat="1" ht="38.75" x14ac:dyDescent="0.2">
      <c r="A140" s="2" t="s">
        <v>661</v>
      </c>
      <c r="B140" s="2"/>
      <c r="C140" s="67" t="s">
        <v>28</v>
      </c>
      <c r="D140" s="2" t="s">
        <v>23</v>
      </c>
      <c r="E140" s="46">
        <v>1</v>
      </c>
      <c r="F140" s="46" t="s">
        <v>99</v>
      </c>
      <c r="G140" s="46" t="s">
        <v>20</v>
      </c>
      <c r="H140" s="1" t="s">
        <v>37</v>
      </c>
      <c r="I140" s="1" t="s">
        <v>22</v>
      </c>
      <c r="J140" s="1" t="s">
        <v>31</v>
      </c>
      <c r="K140" s="93">
        <f>SUM('[1]BofQ TENDER PRICE'!J4172)</f>
        <v>25542.065400000003</v>
      </c>
      <c r="L140" s="88">
        <f t="shared" si="2"/>
        <v>25542.065400000003</v>
      </c>
      <c r="M140" s="46"/>
      <c r="N140" s="89" t="s">
        <v>649</v>
      </c>
      <c r="O140" s="90"/>
      <c r="Y140" s="92">
        <f>SUM('[1]BofQ TENDER PRICE'!AL4172)</f>
        <v>15181.718000000001</v>
      </c>
      <c r="AC140" s="92">
        <f t="shared" si="4"/>
        <v>25542.065400000003</v>
      </c>
    </row>
    <row r="141" spans="1:31" s="91" customFormat="1" ht="25.85" x14ac:dyDescent="0.2">
      <c r="A141" s="2" t="s">
        <v>662</v>
      </c>
      <c r="B141" s="2"/>
      <c r="C141" s="67" t="s">
        <v>38</v>
      </c>
      <c r="D141" s="2" t="s">
        <v>23</v>
      </c>
      <c r="E141" s="46">
        <v>1</v>
      </c>
      <c r="F141" s="46" t="s">
        <v>42</v>
      </c>
      <c r="G141" s="46" t="s">
        <v>39</v>
      </c>
      <c r="H141" s="1"/>
      <c r="I141" s="1"/>
      <c r="J141" s="1" t="s">
        <v>40</v>
      </c>
      <c r="K141" s="93">
        <f>SUM('[1]BofQ TENDER PRICE'!J4203)</f>
        <v>29187.594000000001</v>
      </c>
      <c r="L141" s="88">
        <f t="shared" si="2"/>
        <v>29187.594000000001</v>
      </c>
      <c r="M141" s="46"/>
      <c r="N141" s="89" t="s">
        <v>41</v>
      </c>
      <c r="O141" s="90"/>
      <c r="Y141" s="92">
        <f>SUM('[1]BofQ TENDER PRICE'!AL4203)</f>
        <v>15921.460499999999</v>
      </c>
      <c r="AC141" s="92">
        <f t="shared" si="4"/>
        <v>29187.594000000001</v>
      </c>
    </row>
    <row r="142" spans="1:31" s="91" customFormat="1" ht="25.85" x14ac:dyDescent="0.2">
      <c r="A142" s="2" t="s">
        <v>663</v>
      </c>
      <c r="B142" s="2"/>
      <c r="C142" s="67" t="s">
        <v>43</v>
      </c>
      <c r="D142" s="2" t="s">
        <v>23</v>
      </c>
      <c r="E142" s="46">
        <v>1</v>
      </c>
      <c r="F142" s="46" t="s">
        <v>44</v>
      </c>
      <c r="G142" s="46" t="s">
        <v>39</v>
      </c>
      <c r="H142" s="1"/>
      <c r="I142" s="1"/>
      <c r="J142" s="1" t="s">
        <v>40</v>
      </c>
      <c r="K142" s="93">
        <f>SUM('[1]BofQ TENDER PRICE'!J4239)</f>
        <v>38916.791999999994</v>
      </c>
      <c r="L142" s="88">
        <f t="shared" si="2"/>
        <v>38916.791999999994</v>
      </c>
      <c r="M142" s="46"/>
      <c r="N142" s="89" t="s">
        <v>41</v>
      </c>
      <c r="O142" s="90"/>
      <c r="Y142" s="92">
        <f>SUM('[1]BofQ TENDER PRICE'!AL4239)</f>
        <v>24879.697</v>
      </c>
      <c r="AC142" s="92">
        <f t="shared" si="4"/>
        <v>38916.791999999994</v>
      </c>
    </row>
    <row r="143" spans="1:31" s="91" customFormat="1" ht="25.85" x14ac:dyDescent="0.2">
      <c r="A143" s="2" t="s">
        <v>664</v>
      </c>
      <c r="B143" s="2"/>
      <c r="C143" s="67" t="s">
        <v>45</v>
      </c>
      <c r="D143" s="2" t="s">
        <v>23</v>
      </c>
      <c r="E143" s="46">
        <v>1</v>
      </c>
      <c r="F143" s="46" t="s">
        <v>46</v>
      </c>
      <c r="G143" s="46" t="s">
        <v>39</v>
      </c>
      <c r="H143" s="1"/>
      <c r="I143" s="1"/>
      <c r="J143" s="1" t="s">
        <v>40</v>
      </c>
      <c r="K143" s="93">
        <f>SUM('[1]BofQ TENDER PRICE'!J4271)</f>
        <v>18576.396000000001</v>
      </c>
      <c r="L143" s="88">
        <f t="shared" si="2"/>
        <v>18576.396000000001</v>
      </c>
      <c r="M143" s="46"/>
      <c r="N143" s="89" t="s">
        <v>41</v>
      </c>
      <c r="O143" s="90"/>
      <c r="Y143" s="92">
        <f>SUM('[1]BofQ TENDER PRICE'!AL4271)</f>
        <v>11894.548000000001</v>
      </c>
      <c r="AC143" s="92">
        <f t="shared" si="4"/>
        <v>18576.396000000001</v>
      </c>
    </row>
    <row r="144" spans="1:31" s="91" customFormat="1" ht="25.85" x14ac:dyDescent="0.2">
      <c r="A144" s="2" t="s">
        <v>665</v>
      </c>
      <c r="B144" s="2"/>
      <c r="C144" s="67" t="s">
        <v>47</v>
      </c>
      <c r="D144" s="2" t="s">
        <v>48</v>
      </c>
      <c r="E144" s="46">
        <v>1</v>
      </c>
      <c r="F144" s="46" t="s">
        <v>49</v>
      </c>
      <c r="G144" s="46" t="s">
        <v>39</v>
      </c>
      <c r="H144" s="1"/>
      <c r="I144" s="1"/>
      <c r="J144" s="1" t="s">
        <v>40</v>
      </c>
      <c r="K144" s="93">
        <f>SUM('[1]BofQ TENDER PRICE'!J4302)</f>
        <v>23758.152000000002</v>
      </c>
      <c r="L144" s="88">
        <f t="shared" si="2"/>
        <v>23758.152000000002</v>
      </c>
      <c r="M144" s="46"/>
      <c r="N144" s="103" t="s">
        <v>666</v>
      </c>
      <c r="O144" s="90"/>
      <c r="Y144" s="92">
        <f>SUM('[1]BofQ TENDER PRICE'!BN4302)</f>
        <v>19157.25</v>
      </c>
      <c r="Z144" s="92">
        <f>SUBTOTAL(9,'[1]BofQ TENDER PRICE'!AL4302)</f>
        <v>13701.952000000001</v>
      </c>
      <c r="AA144" s="92">
        <f>SUBTOTAL(9,'[1]BofQ TENDER PRICE'!AZ4302)</f>
        <v>14474.66</v>
      </c>
      <c r="AB144" s="91" t="s">
        <v>667</v>
      </c>
      <c r="AC144" s="91">
        <f t="shared" ref="AC144:AC145" si="5">SUM(Z144)</f>
        <v>13701.952000000001</v>
      </c>
    </row>
    <row r="145" spans="1:31" s="91" customFormat="1" ht="25.85" x14ac:dyDescent="0.2">
      <c r="A145" s="2" t="s">
        <v>668</v>
      </c>
      <c r="B145" s="2"/>
      <c r="C145" s="67" t="s">
        <v>51</v>
      </c>
      <c r="D145" s="2" t="s">
        <v>48</v>
      </c>
      <c r="E145" s="46">
        <v>1</v>
      </c>
      <c r="F145" s="46" t="s">
        <v>52</v>
      </c>
      <c r="G145" s="46" t="s">
        <v>39</v>
      </c>
      <c r="H145" s="1"/>
      <c r="I145" s="1"/>
      <c r="J145" s="1" t="s">
        <v>40</v>
      </c>
      <c r="K145" s="93">
        <f>SUM('[1]BofQ TENDER PRICE'!J4333)</f>
        <v>47583.390000000007</v>
      </c>
      <c r="L145" s="88">
        <f t="shared" si="2"/>
        <v>47583.390000000007</v>
      </c>
      <c r="M145" s="46"/>
      <c r="N145" s="103" t="s">
        <v>666</v>
      </c>
      <c r="O145" s="90"/>
      <c r="Y145" s="92">
        <f>SUM('[1]BofQ TENDER PRICE'!BN4333)</f>
        <v>38699.119999999995</v>
      </c>
      <c r="Z145" s="92">
        <f>SUBTOTAL(9,'[1]BofQ TENDER PRICE'!AL4333)</f>
        <v>27589.790000000005</v>
      </c>
      <c r="AA145" s="92">
        <f>SUBTOTAL(9,'[1]BofQ TENDER PRICE'!AZ4333)</f>
        <v>29021.5</v>
      </c>
      <c r="AB145" s="91" t="s">
        <v>667</v>
      </c>
      <c r="AC145" s="91">
        <f t="shared" si="5"/>
        <v>27589.790000000005</v>
      </c>
      <c r="AD145" s="104">
        <f>SUM(Y132:Y145)</f>
        <v>263888.16134399996</v>
      </c>
      <c r="AE145" s="105" t="s">
        <v>669</v>
      </c>
    </row>
    <row r="146" spans="1:31" s="91" customFormat="1" ht="38.75" x14ac:dyDescent="0.2">
      <c r="A146" s="2" t="s">
        <v>670</v>
      </c>
      <c r="B146" s="2"/>
      <c r="C146" s="67" t="s">
        <v>53</v>
      </c>
      <c r="D146" s="2" t="s">
        <v>23</v>
      </c>
      <c r="E146" s="46">
        <v>1</v>
      </c>
      <c r="F146" s="101" t="s">
        <v>59</v>
      </c>
      <c r="G146" s="46" t="s">
        <v>54</v>
      </c>
      <c r="H146" s="1" t="s">
        <v>64</v>
      </c>
      <c r="I146" s="1"/>
      <c r="J146" s="1" t="s">
        <v>31</v>
      </c>
      <c r="K146" s="93">
        <f>SUM('[1]BofQ TENDER PRICE'!J4364)</f>
        <v>28326.988799999999</v>
      </c>
      <c r="L146" s="88">
        <f t="shared" si="2"/>
        <v>28326.988799999999</v>
      </c>
      <c r="M146" s="46"/>
      <c r="N146" s="89" t="s">
        <v>649</v>
      </c>
      <c r="O146" s="90"/>
      <c r="Y146" s="92">
        <f>SUM('[1]BofQ TENDER PRICE'!AL4364)</f>
        <v>16682.8845</v>
      </c>
      <c r="AC146" s="92">
        <f t="shared" ref="AC146:AC152" si="6">SUM(L146)</f>
        <v>28326.988799999999</v>
      </c>
    </row>
    <row r="147" spans="1:31" s="91" customFormat="1" ht="25.85" x14ac:dyDescent="0.2">
      <c r="A147" s="2" t="s">
        <v>671</v>
      </c>
      <c r="B147" s="2"/>
      <c r="C147" s="67" t="s">
        <v>53</v>
      </c>
      <c r="D147" s="2" t="s">
        <v>55</v>
      </c>
      <c r="E147" s="46">
        <v>1</v>
      </c>
      <c r="F147" s="101" t="s">
        <v>56</v>
      </c>
      <c r="G147" s="46" t="s">
        <v>54</v>
      </c>
      <c r="H147" s="1" t="s">
        <v>64</v>
      </c>
      <c r="I147" s="1"/>
      <c r="J147" s="1" t="s">
        <v>60</v>
      </c>
      <c r="K147" s="93">
        <f>SUM('[1]BofQ TENDER PRICE'!J4396)</f>
        <v>2035.7779999999998</v>
      </c>
      <c r="L147" s="88">
        <f t="shared" si="2"/>
        <v>2035.7779999999998</v>
      </c>
      <c r="M147" s="46"/>
      <c r="N147" s="89" t="s">
        <v>672</v>
      </c>
      <c r="O147" s="90"/>
      <c r="Y147" s="92">
        <f>SUM('[1]BofQ TENDER PRICE'!AL4396)</f>
        <v>2426.8649999999998</v>
      </c>
      <c r="AC147" s="92">
        <f t="shared" si="6"/>
        <v>2035.7779999999998</v>
      </c>
    </row>
    <row r="148" spans="1:31" s="91" customFormat="1" ht="51.65" x14ac:dyDescent="0.2">
      <c r="A148" s="2" t="s">
        <v>673</v>
      </c>
      <c r="B148" s="2"/>
      <c r="C148" s="67" t="s">
        <v>57</v>
      </c>
      <c r="D148" s="2" t="s">
        <v>23</v>
      </c>
      <c r="E148" s="46">
        <v>1</v>
      </c>
      <c r="F148" s="101" t="s">
        <v>58</v>
      </c>
      <c r="G148" s="46" t="s">
        <v>54</v>
      </c>
      <c r="H148" s="1" t="s">
        <v>64</v>
      </c>
      <c r="I148" s="1"/>
      <c r="J148" s="1" t="s">
        <v>31</v>
      </c>
      <c r="K148" s="93">
        <f>SUM('[1]BofQ TENDER PRICE'!J4432)</f>
        <v>28652.844300000004</v>
      </c>
      <c r="L148" s="88">
        <f t="shared" si="2"/>
        <v>28652.844300000004</v>
      </c>
      <c r="M148" s="46"/>
      <c r="N148" s="89" t="s">
        <v>649</v>
      </c>
      <c r="O148" s="90"/>
      <c r="Y148" s="92">
        <f>SUM('[1]BofQ TENDER PRICE'!AL4432)</f>
        <v>17730.269999999997</v>
      </c>
      <c r="AC148" s="92">
        <f t="shared" si="6"/>
        <v>28652.844300000004</v>
      </c>
    </row>
    <row r="149" spans="1:31" s="91" customFormat="1" ht="38.75" x14ac:dyDescent="0.2">
      <c r="A149" s="2" t="s">
        <v>674</v>
      </c>
      <c r="B149" s="2"/>
      <c r="C149" s="67" t="s">
        <v>57</v>
      </c>
      <c r="D149" s="2" t="s">
        <v>55</v>
      </c>
      <c r="E149" s="46">
        <v>1</v>
      </c>
      <c r="F149" s="101" t="s">
        <v>63</v>
      </c>
      <c r="G149" s="46" t="s">
        <v>54</v>
      </c>
      <c r="H149" s="1" t="s">
        <v>64</v>
      </c>
      <c r="I149" s="1"/>
      <c r="J149" s="1" t="s">
        <v>60</v>
      </c>
      <c r="K149" s="93">
        <f>SUM('[1]BofQ TENDER PRICE'!J4468)</f>
        <v>3674.9345000000003</v>
      </c>
      <c r="L149" s="88">
        <f t="shared" si="2"/>
        <v>3674.9345000000003</v>
      </c>
      <c r="M149" s="46"/>
      <c r="N149" s="89" t="s">
        <v>672</v>
      </c>
      <c r="O149" s="90"/>
      <c r="Y149" s="92">
        <f>SUM('[1]BofQ TENDER PRICE'!AL4468)</f>
        <v>3957.2682500000001</v>
      </c>
      <c r="AC149" s="92">
        <f t="shared" si="6"/>
        <v>3674.9345000000003</v>
      </c>
    </row>
    <row r="150" spans="1:31" s="91" customFormat="1" ht="38.75" x14ac:dyDescent="0.2">
      <c r="A150" s="2" t="s">
        <v>675</v>
      </c>
      <c r="B150" s="2"/>
      <c r="C150" s="67" t="s">
        <v>65</v>
      </c>
      <c r="D150" s="2" t="s">
        <v>23</v>
      </c>
      <c r="E150" s="46">
        <v>1</v>
      </c>
      <c r="F150" s="46" t="s">
        <v>66</v>
      </c>
      <c r="G150" s="46" t="s">
        <v>54</v>
      </c>
      <c r="H150" s="1" t="s">
        <v>67</v>
      </c>
      <c r="I150" s="1"/>
      <c r="J150" s="1" t="s">
        <v>31</v>
      </c>
      <c r="K150" s="93">
        <f>SUM('[1]BofQ TENDER PRICE'!J4499)</f>
        <v>3877.377</v>
      </c>
      <c r="L150" s="88">
        <f t="shared" si="2"/>
        <v>3877.377</v>
      </c>
      <c r="M150" s="46"/>
      <c r="N150" s="89" t="s">
        <v>649</v>
      </c>
      <c r="O150" s="90"/>
      <c r="Y150" s="92">
        <f>SUM('[1]BofQ TENDER PRICE'!AL4499)</f>
        <v>2236.0735</v>
      </c>
      <c r="AC150" s="92">
        <f t="shared" si="6"/>
        <v>3877.377</v>
      </c>
    </row>
    <row r="151" spans="1:31" s="91" customFormat="1" ht="35.35" customHeight="1" x14ac:dyDescent="0.2">
      <c r="A151" s="2" t="s">
        <v>676</v>
      </c>
      <c r="B151" s="2"/>
      <c r="C151" s="67" t="s">
        <v>65</v>
      </c>
      <c r="D151" s="2" t="s">
        <v>55</v>
      </c>
      <c r="E151" s="46">
        <v>1</v>
      </c>
      <c r="F151" s="101" t="s">
        <v>68</v>
      </c>
      <c r="G151" s="46" t="s">
        <v>54</v>
      </c>
      <c r="H151" s="1" t="s">
        <v>67</v>
      </c>
      <c r="I151" s="1"/>
      <c r="J151" s="1" t="s">
        <v>60</v>
      </c>
      <c r="K151" s="93">
        <f>SUM('[1]BofQ TENDER PRICE'!J4545)</f>
        <v>15664.066999999997</v>
      </c>
      <c r="L151" s="88">
        <f t="shared" si="2"/>
        <v>15664.066999999997</v>
      </c>
      <c r="M151" s="46"/>
      <c r="N151" s="89" t="s">
        <v>672</v>
      </c>
      <c r="O151" s="89" t="s">
        <v>677</v>
      </c>
      <c r="Y151" s="92">
        <f>SUM('[1]BofQ TENDER PRICE'!AL4545)</f>
        <v>16847.626499999998</v>
      </c>
      <c r="AC151" s="92">
        <f t="shared" si="6"/>
        <v>15664.066999999997</v>
      </c>
    </row>
    <row r="152" spans="1:31" s="91" customFormat="1" ht="25.85" x14ac:dyDescent="0.2">
      <c r="A152" s="2" t="s">
        <v>678</v>
      </c>
      <c r="B152" s="2"/>
      <c r="C152" s="67" t="s">
        <v>69</v>
      </c>
      <c r="D152" s="2" t="s">
        <v>23</v>
      </c>
      <c r="E152" s="46">
        <v>1</v>
      </c>
      <c r="F152" s="46" t="s">
        <v>70</v>
      </c>
      <c r="G152" s="46" t="s">
        <v>71</v>
      </c>
      <c r="H152" s="1"/>
      <c r="I152" s="1"/>
      <c r="J152" s="1" t="s">
        <v>96</v>
      </c>
      <c r="K152" s="93">
        <f>SUM('[1]BofQ TENDER PRICE'!J4576)</f>
        <v>11724.198000000002</v>
      </c>
      <c r="L152" s="88">
        <f t="shared" si="2"/>
        <v>11724.198000000002</v>
      </c>
      <c r="M152" s="46"/>
      <c r="N152" s="89" t="s">
        <v>50</v>
      </c>
      <c r="O152" s="90"/>
      <c r="Y152" s="92">
        <f>SUM('[1]BofQ TENDER PRICE'!AL4576)</f>
        <v>11076.225000000002</v>
      </c>
      <c r="AC152" s="92">
        <f t="shared" si="6"/>
        <v>11724.198000000002</v>
      </c>
    </row>
    <row r="153" spans="1:31" s="91" customFormat="1" ht="25.85" x14ac:dyDescent="0.2">
      <c r="A153" s="2" t="s">
        <v>679</v>
      </c>
      <c r="B153" s="2"/>
      <c r="C153" s="67" t="s">
        <v>72</v>
      </c>
      <c r="D153" s="2" t="s">
        <v>48</v>
      </c>
      <c r="E153" s="46">
        <v>1</v>
      </c>
      <c r="F153" s="46" t="s">
        <v>73</v>
      </c>
      <c r="G153" s="46" t="s">
        <v>71</v>
      </c>
      <c r="H153" s="1"/>
      <c r="I153" s="1"/>
      <c r="J153" s="1" t="s">
        <v>96</v>
      </c>
      <c r="K153" s="93">
        <f>SUM('[1]BofQ TENDER PRICE'!J4608)</f>
        <v>32274.594000000001</v>
      </c>
      <c r="L153" s="88">
        <f t="shared" si="2"/>
        <v>32274.594000000001</v>
      </c>
      <c r="M153" s="46"/>
      <c r="N153" s="103" t="s">
        <v>666</v>
      </c>
      <c r="O153" s="90"/>
      <c r="Y153" s="92">
        <f>SUM('[1]BofQ TENDER PRICE'!BN4608)</f>
        <v>23309.18</v>
      </c>
      <c r="Z153" s="92">
        <f>SUBTOTAL(9,'[1]BofQ TENDER PRICE'!AL4608)</f>
        <v>16269.594000000001</v>
      </c>
      <c r="AA153" s="92">
        <f>SUBTOTAL(9,'[1]BofQ TENDER PRICE'!AZ4608)</f>
        <v>17116.5</v>
      </c>
      <c r="AB153" s="91" t="s">
        <v>667</v>
      </c>
      <c r="AC153" s="91">
        <f>SUM(Z153)</f>
        <v>16269.594000000001</v>
      </c>
      <c r="AD153" s="104">
        <f>SUM(Y146:Y153)</f>
        <v>94266.392749999999</v>
      </c>
      <c r="AE153" s="106" t="s">
        <v>680</v>
      </c>
    </row>
    <row r="154" spans="1:31" s="91" customFormat="1" ht="38.75" x14ac:dyDescent="0.2">
      <c r="A154" s="2" t="s">
        <v>681</v>
      </c>
      <c r="B154" s="2"/>
      <c r="C154" s="67" t="s">
        <v>75</v>
      </c>
      <c r="D154" s="2" t="s">
        <v>23</v>
      </c>
      <c r="E154" s="46">
        <v>1</v>
      </c>
      <c r="F154" s="101" t="s">
        <v>59</v>
      </c>
      <c r="G154" s="46" t="s">
        <v>79</v>
      </c>
      <c r="H154" s="1" t="s">
        <v>61</v>
      </c>
      <c r="I154" s="1"/>
      <c r="J154" s="1" t="s">
        <v>31</v>
      </c>
      <c r="K154" s="93">
        <f t="shared" ref="K154:K161" si="7">SUM(K146)</f>
        <v>28326.988799999999</v>
      </c>
      <c r="L154" s="88">
        <f t="shared" si="2"/>
        <v>28326.988799999999</v>
      </c>
      <c r="M154" s="46"/>
      <c r="N154" s="89" t="s">
        <v>649</v>
      </c>
      <c r="O154" s="90"/>
      <c r="Y154" s="92">
        <f t="shared" ref="Y154:Y161" si="8">SUM(Y146)</f>
        <v>16682.8845</v>
      </c>
      <c r="AC154" s="92">
        <f t="shared" ref="AC154:AC160" si="9">SUM(L154)</f>
        <v>28326.988799999999</v>
      </c>
    </row>
    <row r="155" spans="1:31" s="91" customFormat="1" ht="25.85" x14ac:dyDescent="0.2">
      <c r="A155" s="2" t="s">
        <v>682</v>
      </c>
      <c r="B155" s="2"/>
      <c r="C155" s="67" t="s">
        <v>75</v>
      </c>
      <c r="D155" s="2" t="s">
        <v>55</v>
      </c>
      <c r="E155" s="46">
        <v>1</v>
      </c>
      <c r="F155" s="101" t="s">
        <v>56</v>
      </c>
      <c r="G155" s="46" t="s">
        <v>79</v>
      </c>
      <c r="H155" s="1" t="s">
        <v>61</v>
      </c>
      <c r="I155" s="1"/>
      <c r="J155" s="1" t="s">
        <v>60</v>
      </c>
      <c r="K155" s="93">
        <f t="shared" si="7"/>
        <v>2035.7779999999998</v>
      </c>
      <c r="L155" s="88">
        <f t="shared" si="2"/>
        <v>2035.7779999999998</v>
      </c>
      <c r="M155" s="46"/>
      <c r="N155" s="89" t="s">
        <v>672</v>
      </c>
      <c r="O155" s="90"/>
      <c r="Y155" s="92">
        <f t="shared" si="8"/>
        <v>2426.8649999999998</v>
      </c>
      <c r="AC155" s="92">
        <f t="shared" si="9"/>
        <v>2035.7779999999998</v>
      </c>
    </row>
    <row r="156" spans="1:31" s="91" customFormat="1" ht="51.65" x14ac:dyDescent="0.2">
      <c r="A156" s="2" t="s">
        <v>683</v>
      </c>
      <c r="B156" s="2"/>
      <c r="C156" s="67" t="s">
        <v>76</v>
      </c>
      <c r="D156" s="2" t="s">
        <v>23</v>
      </c>
      <c r="E156" s="46">
        <v>1</v>
      </c>
      <c r="F156" s="101" t="s">
        <v>58</v>
      </c>
      <c r="G156" s="46" t="s">
        <v>79</v>
      </c>
      <c r="H156" s="1" t="s">
        <v>61</v>
      </c>
      <c r="I156" s="1"/>
      <c r="J156" s="1" t="s">
        <v>31</v>
      </c>
      <c r="K156" s="93">
        <f t="shared" si="7"/>
        <v>28652.844300000004</v>
      </c>
      <c r="L156" s="88">
        <f t="shared" si="2"/>
        <v>28652.844300000004</v>
      </c>
      <c r="M156" s="46"/>
      <c r="N156" s="89" t="s">
        <v>649</v>
      </c>
      <c r="O156" s="90"/>
      <c r="Y156" s="92">
        <f t="shared" si="8"/>
        <v>17730.269999999997</v>
      </c>
      <c r="AC156" s="92">
        <f t="shared" si="9"/>
        <v>28652.844300000004</v>
      </c>
    </row>
    <row r="157" spans="1:31" s="91" customFormat="1" ht="38.75" x14ac:dyDescent="0.2">
      <c r="A157" s="2" t="s">
        <v>684</v>
      </c>
      <c r="B157" s="2"/>
      <c r="C157" s="67" t="s">
        <v>76</v>
      </c>
      <c r="D157" s="2" t="s">
        <v>55</v>
      </c>
      <c r="E157" s="46">
        <v>1</v>
      </c>
      <c r="F157" s="101" t="s">
        <v>63</v>
      </c>
      <c r="G157" s="46" t="s">
        <v>79</v>
      </c>
      <c r="H157" s="1" t="s">
        <v>61</v>
      </c>
      <c r="I157" s="1"/>
      <c r="J157" s="1" t="s">
        <v>60</v>
      </c>
      <c r="K157" s="93">
        <f t="shared" si="7"/>
        <v>3674.9345000000003</v>
      </c>
      <c r="L157" s="88">
        <f t="shared" si="2"/>
        <v>3674.9345000000003</v>
      </c>
      <c r="M157" s="46"/>
      <c r="N157" s="89" t="s">
        <v>672</v>
      </c>
      <c r="O157" s="90"/>
      <c r="Y157" s="92">
        <f t="shared" si="8"/>
        <v>3957.2682500000001</v>
      </c>
      <c r="AC157" s="92">
        <f t="shared" si="9"/>
        <v>3674.9345000000003</v>
      </c>
    </row>
    <row r="158" spans="1:31" s="91" customFormat="1" ht="38.75" x14ac:dyDescent="0.2">
      <c r="A158" s="2" t="s">
        <v>685</v>
      </c>
      <c r="B158" s="2"/>
      <c r="C158" s="67" t="s">
        <v>77</v>
      </c>
      <c r="D158" s="2" t="s">
        <v>23</v>
      </c>
      <c r="E158" s="46">
        <v>1</v>
      </c>
      <c r="F158" s="46" t="s">
        <v>66</v>
      </c>
      <c r="G158" s="46" t="s">
        <v>79</v>
      </c>
      <c r="H158" s="1" t="s">
        <v>62</v>
      </c>
      <c r="I158" s="1"/>
      <c r="J158" s="1" t="s">
        <v>31</v>
      </c>
      <c r="K158" s="93">
        <f t="shared" si="7"/>
        <v>3877.377</v>
      </c>
      <c r="L158" s="88">
        <f t="shared" si="2"/>
        <v>3877.377</v>
      </c>
      <c r="M158" s="46"/>
      <c r="N158" s="89" t="s">
        <v>649</v>
      </c>
      <c r="O158" s="90"/>
      <c r="Y158" s="92">
        <f t="shared" si="8"/>
        <v>2236.0735</v>
      </c>
      <c r="AC158" s="92">
        <f t="shared" si="9"/>
        <v>3877.377</v>
      </c>
    </row>
    <row r="159" spans="1:31" s="91" customFormat="1" ht="32.950000000000003" customHeight="1" x14ac:dyDescent="0.2">
      <c r="A159" s="2" t="s">
        <v>686</v>
      </c>
      <c r="B159" s="2"/>
      <c r="C159" s="67" t="s">
        <v>77</v>
      </c>
      <c r="D159" s="2" t="s">
        <v>55</v>
      </c>
      <c r="E159" s="46">
        <v>1</v>
      </c>
      <c r="F159" s="101" t="s">
        <v>68</v>
      </c>
      <c r="G159" s="46" t="s">
        <v>79</v>
      </c>
      <c r="H159" s="1" t="s">
        <v>62</v>
      </c>
      <c r="I159" s="1"/>
      <c r="J159" s="1" t="s">
        <v>60</v>
      </c>
      <c r="K159" s="93">
        <f t="shared" si="7"/>
        <v>15664.066999999997</v>
      </c>
      <c r="L159" s="88">
        <f t="shared" si="2"/>
        <v>15664.066999999997</v>
      </c>
      <c r="M159" s="46"/>
      <c r="N159" s="89" t="s">
        <v>672</v>
      </c>
      <c r="O159" s="89" t="s">
        <v>677</v>
      </c>
      <c r="Y159" s="92">
        <f t="shared" si="8"/>
        <v>16847.626499999998</v>
      </c>
      <c r="AC159" s="92">
        <f t="shared" si="9"/>
        <v>15664.066999999997</v>
      </c>
    </row>
    <row r="160" spans="1:31" s="91" customFormat="1" ht="25.85" x14ac:dyDescent="0.2">
      <c r="A160" s="2" t="s">
        <v>687</v>
      </c>
      <c r="B160" s="2"/>
      <c r="C160" s="67" t="s">
        <v>78</v>
      </c>
      <c r="D160" s="2" t="s">
        <v>23</v>
      </c>
      <c r="E160" s="46">
        <v>1</v>
      </c>
      <c r="F160" s="46" t="s">
        <v>70</v>
      </c>
      <c r="G160" s="46" t="s">
        <v>80</v>
      </c>
      <c r="H160" s="1"/>
      <c r="I160" s="1"/>
      <c r="J160" s="1" t="s">
        <v>96</v>
      </c>
      <c r="K160" s="93">
        <f t="shared" si="7"/>
        <v>11724.198000000002</v>
      </c>
      <c r="L160" s="88">
        <f t="shared" si="2"/>
        <v>11724.198000000002</v>
      </c>
      <c r="M160" s="46"/>
      <c r="N160" s="89" t="s">
        <v>50</v>
      </c>
      <c r="O160" s="90"/>
      <c r="Y160" s="92">
        <f t="shared" si="8"/>
        <v>11076.225000000002</v>
      </c>
      <c r="AC160" s="92">
        <f t="shared" si="9"/>
        <v>11724.198000000002</v>
      </c>
    </row>
    <row r="161" spans="1:31" s="91" customFormat="1" ht="25.85" x14ac:dyDescent="0.2">
      <c r="A161" s="2" t="s">
        <v>688</v>
      </c>
      <c r="B161" s="2"/>
      <c r="C161" s="67" t="s">
        <v>74</v>
      </c>
      <c r="D161" s="2" t="s">
        <v>48</v>
      </c>
      <c r="E161" s="46">
        <v>1</v>
      </c>
      <c r="F161" s="46" t="s">
        <v>73</v>
      </c>
      <c r="G161" s="46" t="s">
        <v>80</v>
      </c>
      <c r="H161" s="1"/>
      <c r="I161" s="1"/>
      <c r="J161" s="1" t="s">
        <v>96</v>
      </c>
      <c r="K161" s="93">
        <f t="shared" si="7"/>
        <v>32274.594000000001</v>
      </c>
      <c r="L161" s="88">
        <f t="shared" si="2"/>
        <v>32274.594000000001</v>
      </c>
      <c r="M161" s="46"/>
      <c r="N161" s="103" t="s">
        <v>666</v>
      </c>
      <c r="O161" s="90"/>
      <c r="Y161" s="92">
        <f t="shared" si="8"/>
        <v>23309.18</v>
      </c>
      <c r="Z161" s="92">
        <f>SUBTOTAL(9,'[1]BofQ TENDER PRICE'!AL4608)</f>
        <v>16269.594000000001</v>
      </c>
      <c r="AA161" s="92">
        <f>SUBTOTAL(9,'[1]BofQ TENDER PRICE'!AZ4608)</f>
        <v>17116.5</v>
      </c>
      <c r="AB161" s="91" t="s">
        <v>667</v>
      </c>
      <c r="AC161" s="91">
        <f>SUM(Z161)</f>
        <v>16269.594000000001</v>
      </c>
      <c r="AD161" s="104">
        <f>SUM(Y154:Y161)</f>
        <v>94266.392749999999</v>
      </c>
      <c r="AE161" s="106" t="s">
        <v>689</v>
      </c>
    </row>
    <row r="162" spans="1:31" s="91" customFormat="1" ht="25.85" x14ac:dyDescent="0.2">
      <c r="A162" s="2" t="s">
        <v>690</v>
      </c>
      <c r="B162" s="2"/>
      <c r="C162" s="67" t="s">
        <v>88</v>
      </c>
      <c r="D162" s="2" t="s">
        <v>81</v>
      </c>
      <c r="E162" s="46">
        <v>1</v>
      </c>
      <c r="F162" s="101" t="s">
        <v>82</v>
      </c>
      <c r="G162" s="46" t="s">
        <v>83</v>
      </c>
      <c r="H162" s="1"/>
      <c r="I162" s="1"/>
      <c r="J162" s="1"/>
      <c r="K162" s="93">
        <f>SUM('[1]BofQ TENDER PRICE'!J4639)</f>
        <v>386.83499999999998</v>
      </c>
      <c r="L162" s="88">
        <f t="shared" si="2"/>
        <v>386.83499999999998</v>
      </c>
      <c r="M162" s="46"/>
      <c r="N162" s="89" t="s">
        <v>90</v>
      </c>
      <c r="O162" s="90"/>
      <c r="Y162" s="92">
        <f>SUM('[1]BofQ TENDER PRICE'!AL4639)</f>
        <v>410.29749999999996</v>
      </c>
      <c r="AC162" s="92">
        <f t="shared" ref="AC162:AC163" si="10">SUM(L162)</f>
        <v>386.83499999999998</v>
      </c>
    </row>
    <row r="163" spans="1:31" s="91" customFormat="1" ht="25.85" x14ac:dyDescent="0.2">
      <c r="A163" s="2" t="s">
        <v>691</v>
      </c>
      <c r="B163" s="2"/>
      <c r="C163" s="67" t="s">
        <v>89</v>
      </c>
      <c r="D163" s="2" t="s">
        <v>81</v>
      </c>
      <c r="E163" s="46">
        <v>1</v>
      </c>
      <c r="F163" s="101" t="s">
        <v>82</v>
      </c>
      <c r="G163" s="46" t="s">
        <v>84</v>
      </c>
      <c r="H163" s="1"/>
      <c r="I163" s="1"/>
      <c r="J163" s="1"/>
      <c r="K163" s="93">
        <f>SUM('[1]BofQ TENDER PRICE'!J4670)</f>
        <v>386.83499999999998</v>
      </c>
      <c r="L163" s="88">
        <f t="shared" si="2"/>
        <v>386.83499999999998</v>
      </c>
      <c r="M163" s="46"/>
      <c r="N163" s="89" t="s">
        <v>90</v>
      </c>
      <c r="O163" s="90"/>
      <c r="Y163" s="92">
        <f>SUM(Y162)</f>
        <v>410.29749999999996</v>
      </c>
      <c r="AC163" s="92">
        <f t="shared" si="10"/>
        <v>386.83499999999998</v>
      </c>
    </row>
    <row r="164" spans="1:31" s="91" customFormat="1" ht="51.65" x14ac:dyDescent="0.2">
      <c r="A164" s="2" t="s">
        <v>692</v>
      </c>
      <c r="B164" s="2"/>
      <c r="C164" s="67" t="s">
        <v>85</v>
      </c>
      <c r="D164" s="2" t="s">
        <v>86</v>
      </c>
      <c r="E164" s="46">
        <v>1</v>
      </c>
      <c r="F164" s="46"/>
      <c r="G164" s="46" t="s">
        <v>54</v>
      </c>
      <c r="H164" s="1" t="s">
        <v>64</v>
      </c>
      <c r="I164" s="1"/>
      <c r="J164" s="1"/>
      <c r="K164" s="93">
        <f>SUM('[1]BofQ TENDER PRICE'!J4701)</f>
        <v>5457.799</v>
      </c>
      <c r="L164" s="88">
        <f t="shared" si="2"/>
        <v>5457.799</v>
      </c>
      <c r="M164" s="46"/>
      <c r="N164" s="89" t="s">
        <v>100</v>
      </c>
      <c r="O164" s="90"/>
      <c r="Y164" s="92">
        <f>SUM('[1]BofQ TENDER PRICE'!BN4701)</f>
        <v>10414.403999999999</v>
      </c>
      <c r="Z164" s="92">
        <f>SUM('[1]BofQ TENDER PRICE'!AL4701)</f>
        <v>5284.0991000000004</v>
      </c>
      <c r="AA164" s="92">
        <f>SUM('[1]BofQ TENDER PRICE'!AZ4701)</f>
        <v>5571.3181500000001</v>
      </c>
      <c r="AB164" s="95" t="s">
        <v>693</v>
      </c>
      <c r="AC164" s="91">
        <f t="shared" ref="AC164:AC165" si="11">SUM(Z164)</f>
        <v>5284.0991000000004</v>
      </c>
      <c r="AE164" s="105" t="s">
        <v>694</v>
      </c>
    </row>
    <row r="165" spans="1:31" s="91" customFormat="1" ht="51.65" x14ac:dyDescent="0.2">
      <c r="A165" s="2" t="s">
        <v>695</v>
      </c>
      <c r="B165" s="2"/>
      <c r="C165" s="67" t="s">
        <v>87</v>
      </c>
      <c r="D165" s="2" t="s">
        <v>86</v>
      </c>
      <c r="E165" s="46">
        <v>1</v>
      </c>
      <c r="F165" s="46"/>
      <c r="G165" s="46" t="s">
        <v>79</v>
      </c>
      <c r="H165" s="1" t="s">
        <v>61</v>
      </c>
      <c r="I165" s="1"/>
      <c r="J165" s="1"/>
      <c r="K165" s="93">
        <f>SUM('[1]BofQ TENDER PRICE'!J4732)</f>
        <v>5457.799</v>
      </c>
      <c r="L165" s="88">
        <f t="shared" si="2"/>
        <v>5457.799</v>
      </c>
      <c r="M165" s="46"/>
      <c r="N165" s="89" t="s">
        <v>100</v>
      </c>
      <c r="O165" s="90"/>
      <c r="Y165" s="92">
        <f>SUM(Y164)</f>
        <v>10414.403999999999</v>
      </c>
      <c r="Z165" s="92">
        <f>SUM('[1]BofQ TENDER PRICE'!AL4732)</f>
        <v>5284.0991000000004</v>
      </c>
      <c r="AA165" s="92">
        <f>SUM('[1]BofQ TENDER PRICE'!AZ4732)</f>
        <v>6251.0553</v>
      </c>
      <c r="AB165" s="95" t="s">
        <v>693</v>
      </c>
      <c r="AC165" s="91">
        <f t="shared" si="11"/>
        <v>5284.0991000000004</v>
      </c>
      <c r="AE165" s="105" t="s">
        <v>694</v>
      </c>
    </row>
    <row r="166" spans="1:31" s="91" customFormat="1" x14ac:dyDescent="0.2">
      <c r="A166" s="2" t="s">
        <v>696</v>
      </c>
      <c r="B166" s="2"/>
      <c r="C166" s="67" t="s">
        <v>91</v>
      </c>
      <c r="D166" s="2" t="s">
        <v>13</v>
      </c>
      <c r="E166" s="46">
        <v>1</v>
      </c>
      <c r="F166" s="46" t="s">
        <v>49</v>
      </c>
      <c r="G166" s="46" t="s">
        <v>39</v>
      </c>
      <c r="H166" s="1"/>
      <c r="I166" s="1"/>
      <c r="J166" s="1" t="s">
        <v>96</v>
      </c>
      <c r="K166" s="93">
        <f>SUM('[1]BofQ TENDER PRICE'!J4763)</f>
        <v>2236.31</v>
      </c>
      <c r="L166" s="88">
        <f t="shared" si="2"/>
        <v>2236.31</v>
      </c>
      <c r="M166" s="46"/>
      <c r="N166" s="89" t="s">
        <v>101</v>
      </c>
      <c r="O166" s="90"/>
      <c r="Y166" s="92">
        <f t="shared" ref="Y166:Y168" si="12">SUM(L166)</f>
        <v>2236.31</v>
      </c>
    </row>
    <row r="167" spans="1:31" s="91" customFormat="1" x14ac:dyDescent="0.2">
      <c r="A167" s="2" t="s">
        <v>697</v>
      </c>
      <c r="B167" s="2"/>
      <c r="C167" s="67" t="s">
        <v>92</v>
      </c>
      <c r="D167" s="2" t="s">
        <v>13</v>
      </c>
      <c r="E167" s="46">
        <v>1</v>
      </c>
      <c r="F167" s="46" t="s">
        <v>73</v>
      </c>
      <c r="G167" s="46" t="s">
        <v>71</v>
      </c>
      <c r="H167" s="1"/>
      <c r="I167" s="1"/>
      <c r="J167" s="1" t="s">
        <v>96</v>
      </c>
      <c r="K167" s="93">
        <f>SUM('[1]BofQ TENDER PRICE'!J4794)</f>
        <v>1663.2</v>
      </c>
      <c r="L167" s="88">
        <f t="shared" si="2"/>
        <v>1663.2</v>
      </c>
      <c r="M167" s="46"/>
      <c r="N167" s="89" t="s">
        <v>101</v>
      </c>
      <c r="O167" s="90"/>
      <c r="Y167" s="92">
        <f t="shared" si="12"/>
        <v>1663.2</v>
      </c>
    </row>
    <row r="168" spans="1:31" s="91" customFormat="1" x14ac:dyDescent="0.2">
      <c r="A168" s="2" t="s">
        <v>698</v>
      </c>
      <c r="B168" s="2"/>
      <c r="C168" s="67" t="s">
        <v>93</v>
      </c>
      <c r="D168" s="2" t="s">
        <v>13</v>
      </c>
      <c r="E168" s="46">
        <v>1</v>
      </c>
      <c r="F168" s="46" t="s">
        <v>73</v>
      </c>
      <c r="G168" s="46" t="s">
        <v>80</v>
      </c>
      <c r="H168" s="1"/>
      <c r="I168" s="1"/>
      <c r="J168" s="1" t="s">
        <v>96</v>
      </c>
      <c r="K168" s="93">
        <f>SUM(K167)</f>
        <v>1663.2</v>
      </c>
      <c r="L168" s="88">
        <f t="shared" si="2"/>
        <v>1663.2</v>
      </c>
      <c r="M168" s="46"/>
      <c r="N168" s="89" t="s">
        <v>101</v>
      </c>
      <c r="O168" s="90"/>
      <c r="Y168" s="92">
        <f t="shared" si="12"/>
        <v>1663.2</v>
      </c>
    </row>
    <row r="169" spans="1:31" s="91" customFormat="1" ht="38.75" x14ac:dyDescent="0.2">
      <c r="A169" s="2" t="s">
        <v>699</v>
      </c>
      <c r="B169" s="2"/>
      <c r="C169" s="67" t="s">
        <v>94</v>
      </c>
      <c r="D169" s="2" t="s">
        <v>13</v>
      </c>
      <c r="E169" s="46">
        <v>1</v>
      </c>
      <c r="F169" s="101" t="s">
        <v>95</v>
      </c>
      <c r="G169" s="46"/>
      <c r="H169" s="1" t="s">
        <v>14</v>
      </c>
      <c r="I169" s="1"/>
      <c r="J169" s="1" t="s">
        <v>98</v>
      </c>
      <c r="K169" s="93">
        <f>SUM('[1]BofQ TENDER PRICE'!J4825)</f>
        <v>2545.42</v>
      </c>
      <c r="L169" s="88">
        <f t="shared" si="2"/>
        <v>2545.42</v>
      </c>
      <c r="M169" s="46"/>
      <c r="N169" s="89" t="s">
        <v>97</v>
      </c>
      <c r="O169" s="90"/>
      <c r="Y169" s="92">
        <f>SUM(L169)</f>
        <v>2545.42</v>
      </c>
    </row>
    <row r="170" spans="1:31" s="91" customFormat="1" ht="25.85" hidden="1" x14ac:dyDescent="0.2">
      <c r="A170" s="2" t="s">
        <v>700</v>
      </c>
      <c r="B170" s="2"/>
      <c r="C170" s="67" t="s">
        <v>701</v>
      </c>
      <c r="D170" s="2"/>
      <c r="E170" s="46">
        <v>1</v>
      </c>
      <c r="F170" s="101" t="s">
        <v>702</v>
      </c>
      <c r="G170" s="46"/>
      <c r="H170" s="1"/>
      <c r="I170" s="1"/>
      <c r="J170" s="1"/>
      <c r="K170" s="93">
        <f>SUM('[1]BofQ TENDER PRICE'!J4856)</f>
        <v>369.20719999999994</v>
      </c>
      <c r="L170" s="88">
        <f t="shared" si="2"/>
        <v>369.20719999999994</v>
      </c>
      <c r="M170" s="46"/>
      <c r="N170" s="89" t="s">
        <v>703</v>
      </c>
      <c r="O170" s="90"/>
      <c r="Y170" s="92"/>
    </row>
    <row r="171" spans="1:31" s="91" customFormat="1" hidden="1" x14ac:dyDescent="0.2">
      <c r="A171" s="2" t="s">
        <v>704</v>
      </c>
      <c r="B171" s="2"/>
      <c r="C171" s="67" t="s">
        <v>705</v>
      </c>
      <c r="D171" s="2"/>
      <c r="E171" s="46">
        <v>1</v>
      </c>
      <c r="F171" s="46" t="s">
        <v>706</v>
      </c>
      <c r="G171" s="46"/>
      <c r="H171" s="1" t="s">
        <v>707</v>
      </c>
      <c r="I171" s="1"/>
      <c r="J171" s="1"/>
      <c r="K171" s="93">
        <f>SUM('[1]BofQ TENDER PRICE'!I4887)</f>
        <v>71.9551175</v>
      </c>
      <c r="L171" s="88">
        <f t="shared" si="2"/>
        <v>71.9551175</v>
      </c>
      <c r="M171" s="46"/>
      <c r="N171" s="89" t="s">
        <v>708</v>
      </c>
      <c r="O171" s="90"/>
      <c r="Y171" s="92"/>
    </row>
    <row r="172" spans="1:31" s="91" customFormat="1" hidden="1" x14ac:dyDescent="0.2">
      <c r="A172" s="2" t="s">
        <v>709</v>
      </c>
      <c r="B172" s="2"/>
      <c r="C172" s="67" t="s">
        <v>710</v>
      </c>
      <c r="D172" s="2"/>
      <c r="E172" s="46">
        <v>1</v>
      </c>
      <c r="F172" s="46"/>
      <c r="G172" s="46"/>
      <c r="H172" s="1"/>
      <c r="I172" s="1"/>
      <c r="J172" s="1"/>
      <c r="K172" s="93">
        <f>SUM('[1]BofQ TENDER PRICE'!J4949)</f>
        <v>1848.5832136000004</v>
      </c>
      <c r="L172" s="88">
        <f t="shared" si="2"/>
        <v>1848.5832136000004</v>
      </c>
      <c r="M172" s="46"/>
      <c r="N172" s="89" t="s">
        <v>711</v>
      </c>
      <c r="O172" s="90"/>
      <c r="Y172" s="92"/>
      <c r="Z172" s="92"/>
      <c r="AA172" s="92"/>
      <c r="AC172" s="91">
        <f>SUM(AC132:AC171)</f>
        <v>553686.88064399967</v>
      </c>
    </row>
    <row r="173" spans="1:31" s="91" customFormat="1" hidden="1" x14ac:dyDescent="0.2">
      <c r="A173" s="2" t="s">
        <v>712</v>
      </c>
      <c r="B173" s="2"/>
      <c r="C173" s="67" t="s">
        <v>713</v>
      </c>
      <c r="D173" s="2"/>
      <c r="E173" s="46">
        <v>1</v>
      </c>
      <c r="F173" s="46"/>
      <c r="G173" s="46"/>
      <c r="H173" s="1"/>
      <c r="I173" s="1"/>
      <c r="J173" s="1"/>
      <c r="K173" s="93">
        <f>SUM('[1]BofQ TENDER PRICE'!J4980)</f>
        <v>287.12479999999994</v>
      </c>
      <c r="L173" s="88">
        <f t="shared" si="2"/>
        <v>287.12479999999994</v>
      </c>
      <c r="M173" s="46"/>
      <c r="N173" s="89"/>
      <c r="O173" s="90"/>
      <c r="Y173" s="92"/>
      <c r="Z173" s="92"/>
      <c r="AA173" s="92"/>
    </row>
    <row r="174" spans="1:31" s="91" customFormat="1" hidden="1" x14ac:dyDescent="0.2">
      <c r="A174" s="2" t="s">
        <v>714</v>
      </c>
      <c r="B174" s="2"/>
      <c r="C174" s="67" t="s">
        <v>715</v>
      </c>
      <c r="D174" s="2"/>
      <c r="E174" s="46">
        <v>140</v>
      </c>
      <c r="F174" s="46"/>
      <c r="G174" s="46"/>
      <c r="H174" s="1" t="s">
        <v>716</v>
      </c>
      <c r="I174" s="1"/>
      <c r="J174" s="1"/>
      <c r="K174" s="93">
        <f>SUM('[1]BofQ TENDER PRICE'!J5011)/140</f>
        <v>378.79680000000002</v>
      </c>
      <c r="L174" s="88">
        <f t="shared" si="2"/>
        <v>53031.552000000003</v>
      </c>
      <c r="M174" s="46"/>
      <c r="N174" s="89" t="s">
        <v>717</v>
      </c>
      <c r="O174" s="90"/>
      <c r="Y174" s="92"/>
      <c r="Z174" s="92"/>
      <c r="AA174" s="92"/>
    </row>
    <row r="175" spans="1:31" s="91" customFormat="1" hidden="1" x14ac:dyDescent="0.2">
      <c r="A175" s="2" t="s">
        <v>718</v>
      </c>
      <c r="B175" s="2"/>
      <c r="C175" s="67" t="s">
        <v>719</v>
      </c>
      <c r="D175" s="2"/>
      <c r="E175" s="46">
        <v>85</v>
      </c>
      <c r="F175" s="46"/>
      <c r="G175" s="46"/>
      <c r="H175" s="1" t="s">
        <v>716</v>
      </c>
      <c r="I175" s="1"/>
      <c r="J175" s="1"/>
      <c r="K175" s="93">
        <f>SUM('[1]BofQ TENDER PRICE'!J5042)/85</f>
        <v>152.5224</v>
      </c>
      <c r="L175" s="88">
        <f t="shared" si="2"/>
        <v>12964.404</v>
      </c>
      <c r="M175" s="46"/>
      <c r="N175" s="89" t="s">
        <v>720</v>
      </c>
      <c r="O175" s="90"/>
      <c r="Y175" s="92"/>
      <c r="Z175" s="92"/>
      <c r="AA175" s="92"/>
    </row>
    <row r="176" spans="1:31" s="91" customFormat="1" hidden="1" x14ac:dyDescent="0.2">
      <c r="A176" s="2" t="s">
        <v>721</v>
      </c>
      <c r="B176" s="2"/>
      <c r="C176" s="67" t="s">
        <v>722</v>
      </c>
      <c r="D176" s="2"/>
      <c r="E176" s="46">
        <v>85</v>
      </c>
      <c r="F176" s="46"/>
      <c r="G176" s="46"/>
      <c r="H176" s="1" t="s">
        <v>716</v>
      </c>
      <c r="I176" s="1"/>
      <c r="J176" s="1"/>
      <c r="K176" s="93">
        <f>SUM('[1]BofQ TENDER PRICE'!J5073)/85</f>
        <v>160.40357647058823</v>
      </c>
      <c r="L176" s="88">
        <f t="shared" si="2"/>
        <v>13634.304</v>
      </c>
      <c r="M176" s="46"/>
      <c r="N176" s="89" t="s">
        <v>723</v>
      </c>
      <c r="O176" s="90"/>
      <c r="Y176" s="92"/>
      <c r="Z176" s="92"/>
      <c r="AA176" s="92"/>
    </row>
    <row r="177" spans="1:30" s="91" customFormat="1" hidden="1" x14ac:dyDescent="0.2">
      <c r="A177" s="2" t="s">
        <v>724</v>
      </c>
      <c r="B177" s="2"/>
      <c r="C177" s="67" t="s">
        <v>725</v>
      </c>
      <c r="D177" s="2"/>
      <c r="E177" s="46">
        <v>140</v>
      </c>
      <c r="F177" s="46"/>
      <c r="G177" s="46"/>
      <c r="H177" s="1" t="s">
        <v>716</v>
      </c>
      <c r="I177" s="1"/>
      <c r="J177" s="1"/>
      <c r="K177" s="93">
        <f>SUM('[1]BofQ TENDER PRICE'!J5104)/140</f>
        <v>382.09680000000003</v>
      </c>
      <c r="L177" s="88">
        <f t="shared" si="2"/>
        <v>53493.552000000003</v>
      </c>
      <c r="M177" s="46"/>
      <c r="N177" s="89"/>
      <c r="O177" s="90"/>
      <c r="Y177" s="92"/>
      <c r="Z177" s="92"/>
      <c r="AA177" s="92"/>
    </row>
    <row r="178" spans="1:30" s="91" customFormat="1" hidden="1" x14ac:dyDescent="0.2">
      <c r="A178" s="2" t="s">
        <v>726</v>
      </c>
      <c r="B178" s="2"/>
      <c r="C178" s="67" t="s">
        <v>727</v>
      </c>
      <c r="D178" s="2"/>
      <c r="E178" s="46">
        <v>1</v>
      </c>
      <c r="F178" s="46"/>
      <c r="G178" s="46"/>
      <c r="H178" s="1"/>
      <c r="I178" s="1"/>
      <c r="J178" s="1"/>
      <c r="K178" s="93"/>
      <c r="L178" s="88">
        <f t="shared" si="2"/>
        <v>0</v>
      </c>
      <c r="M178" s="46"/>
      <c r="N178" s="89" t="s">
        <v>728</v>
      </c>
      <c r="O178" s="90"/>
      <c r="Y178" s="92"/>
      <c r="Z178" s="92"/>
      <c r="AA178" s="92"/>
    </row>
    <row r="179" spans="1:30" s="91" customFormat="1" ht="25.85" hidden="1" x14ac:dyDescent="0.2">
      <c r="A179" s="2" t="s">
        <v>729</v>
      </c>
      <c r="B179" s="2"/>
      <c r="C179" s="67" t="s">
        <v>730</v>
      </c>
      <c r="D179" s="2" t="s">
        <v>584</v>
      </c>
      <c r="E179" s="46">
        <v>1</v>
      </c>
      <c r="F179" s="46"/>
      <c r="G179" s="46"/>
      <c r="H179" s="1" t="s">
        <v>731</v>
      </c>
      <c r="I179" s="1"/>
      <c r="J179" s="1"/>
      <c r="K179" s="93"/>
      <c r="L179" s="88">
        <f t="shared" si="2"/>
        <v>0</v>
      </c>
      <c r="M179" s="46"/>
      <c r="N179" s="89" t="s">
        <v>732</v>
      </c>
      <c r="O179" s="90"/>
      <c r="Y179" s="92"/>
      <c r="Z179" s="92"/>
      <c r="AA179" s="92"/>
    </row>
    <row r="180" spans="1:30" s="91" customFormat="1" hidden="1" x14ac:dyDescent="0.2">
      <c r="A180" s="2" t="s">
        <v>733</v>
      </c>
      <c r="B180" s="2"/>
      <c r="C180" s="67"/>
      <c r="D180" s="2"/>
      <c r="E180" s="46"/>
      <c r="F180" s="46"/>
      <c r="G180" s="46"/>
      <c r="H180" s="1"/>
      <c r="I180" s="1"/>
      <c r="J180" s="1"/>
      <c r="K180" s="93"/>
      <c r="L180" s="88">
        <f t="shared" si="2"/>
        <v>0</v>
      </c>
      <c r="M180" s="46"/>
      <c r="N180" s="89"/>
      <c r="O180" s="90"/>
      <c r="Y180" s="92"/>
      <c r="Z180" s="92"/>
      <c r="AA180" s="92"/>
    </row>
    <row r="181" spans="1:30" s="91" customFormat="1" hidden="1" x14ac:dyDescent="0.2">
      <c r="A181" s="2" t="s">
        <v>734</v>
      </c>
      <c r="B181" s="2"/>
      <c r="C181" s="67"/>
      <c r="D181" s="2"/>
      <c r="E181" s="46"/>
      <c r="F181" s="46"/>
      <c r="G181" s="46"/>
      <c r="H181" s="1"/>
      <c r="I181" s="1"/>
      <c r="J181" s="1"/>
      <c r="K181" s="93"/>
      <c r="L181" s="88">
        <f t="shared" si="2"/>
        <v>0</v>
      </c>
      <c r="M181" s="46"/>
      <c r="N181" s="89"/>
      <c r="O181" s="90"/>
      <c r="Y181" s="92"/>
      <c r="Z181" s="92"/>
      <c r="AA181" s="92"/>
    </row>
    <row r="182" spans="1:30" s="91" customFormat="1" hidden="1" x14ac:dyDescent="0.2">
      <c r="A182" s="2" t="s">
        <v>735</v>
      </c>
      <c r="B182" s="2"/>
      <c r="C182" s="67"/>
      <c r="D182" s="2"/>
      <c r="E182" s="46"/>
      <c r="F182" s="46"/>
      <c r="G182" s="46"/>
      <c r="H182" s="1"/>
      <c r="I182" s="1"/>
      <c r="J182" s="1"/>
      <c r="K182" s="93"/>
      <c r="L182" s="88">
        <f t="shared" si="2"/>
        <v>0</v>
      </c>
      <c r="M182" s="46"/>
      <c r="N182" s="89"/>
      <c r="O182" s="90"/>
      <c r="Y182" s="92"/>
      <c r="Z182" s="92"/>
      <c r="AA182" s="92"/>
    </row>
    <row r="183" spans="1:30" s="91" customFormat="1" hidden="1" x14ac:dyDescent="0.2">
      <c r="A183" s="2" t="s">
        <v>736</v>
      </c>
      <c r="B183" s="2"/>
      <c r="C183" s="67"/>
      <c r="D183" s="2"/>
      <c r="E183" s="46"/>
      <c r="F183" s="46"/>
      <c r="G183" s="46"/>
      <c r="H183" s="1"/>
      <c r="I183" s="1"/>
      <c r="J183" s="1"/>
      <c r="K183" s="93"/>
      <c r="L183" s="88">
        <f t="shared" si="2"/>
        <v>0</v>
      </c>
      <c r="M183" s="46"/>
      <c r="N183" s="89"/>
      <c r="O183" s="90"/>
      <c r="Y183" s="92"/>
      <c r="Z183" s="92"/>
      <c r="AA183" s="92"/>
    </row>
    <row r="184" spans="1:30" s="91" customFormat="1" hidden="1" x14ac:dyDescent="0.2">
      <c r="A184" s="2" t="s">
        <v>737</v>
      </c>
      <c r="B184" s="2"/>
      <c r="C184" s="67"/>
      <c r="D184" s="2"/>
      <c r="E184" s="46"/>
      <c r="F184" s="46"/>
      <c r="G184" s="46"/>
      <c r="H184" s="1"/>
      <c r="I184" s="1"/>
      <c r="J184" s="1"/>
      <c r="K184" s="93"/>
      <c r="L184" s="88">
        <f t="shared" si="2"/>
        <v>0</v>
      </c>
      <c r="M184" s="46"/>
      <c r="N184" s="89"/>
      <c r="O184" s="90"/>
      <c r="Y184" s="92"/>
      <c r="Z184" s="92"/>
      <c r="AA184" s="92"/>
    </row>
    <row r="185" spans="1:30" s="91" customFormat="1" hidden="1" x14ac:dyDescent="0.2">
      <c r="A185" s="2" t="s">
        <v>738</v>
      </c>
      <c r="B185" s="2"/>
      <c r="C185" s="67"/>
      <c r="D185" s="2"/>
      <c r="E185" s="46"/>
      <c r="F185" s="46"/>
      <c r="G185" s="46"/>
      <c r="H185" s="1"/>
      <c r="I185" s="1"/>
      <c r="J185" s="1"/>
      <c r="K185" s="93"/>
      <c r="L185" s="88">
        <f t="shared" si="2"/>
        <v>0</v>
      </c>
      <c r="M185" s="46"/>
      <c r="N185" s="89"/>
      <c r="O185" s="90"/>
      <c r="Y185" s="92"/>
      <c r="Z185" s="92"/>
      <c r="AA185" s="92"/>
    </row>
    <row r="186" spans="1:30" s="91" customFormat="1" hidden="1" x14ac:dyDescent="0.2">
      <c r="A186" s="2" t="s">
        <v>739</v>
      </c>
      <c r="B186" s="2"/>
      <c r="C186" s="67"/>
      <c r="D186" s="2"/>
      <c r="E186" s="46"/>
      <c r="F186" s="46"/>
      <c r="G186" s="46"/>
      <c r="H186" s="1"/>
      <c r="I186" s="1"/>
      <c r="J186" s="1"/>
      <c r="K186" s="93"/>
      <c r="L186" s="88">
        <f t="shared" si="2"/>
        <v>0</v>
      </c>
      <c r="M186" s="46"/>
      <c r="N186" s="89"/>
      <c r="O186" s="90"/>
      <c r="Y186" s="92"/>
      <c r="Z186" s="92"/>
      <c r="AA186" s="92"/>
    </row>
    <row r="187" spans="1:30" s="91" customFormat="1" hidden="1" x14ac:dyDescent="0.2">
      <c r="A187" s="2" t="s">
        <v>740</v>
      </c>
      <c r="B187" s="2"/>
      <c r="C187" s="67"/>
      <c r="D187" s="2"/>
      <c r="E187" s="46"/>
      <c r="F187" s="46"/>
      <c r="G187" s="46"/>
      <c r="H187" s="1"/>
      <c r="I187" s="1"/>
      <c r="J187" s="1"/>
      <c r="K187" s="93"/>
      <c r="L187" s="88"/>
      <c r="M187" s="46"/>
      <c r="N187" s="89"/>
      <c r="O187" s="90"/>
      <c r="Y187" s="92"/>
      <c r="Z187" s="92"/>
      <c r="AA187" s="92"/>
    </row>
    <row r="188" spans="1:30" s="91" customFormat="1" hidden="1" x14ac:dyDescent="0.2">
      <c r="A188" s="2" t="s">
        <v>741</v>
      </c>
      <c r="B188" s="2"/>
      <c r="C188" s="67"/>
      <c r="D188" s="2"/>
      <c r="E188" s="46"/>
      <c r="F188" s="46"/>
      <c r="G188" s="46"/>
      <c r="H188" s="1"/>
      <c r="I188" s="1"/>
      <c r="J188" s="1"/>
      <c r="K188" s="93"/>
      <c r="L188" s="88"/>
      <c r="M188" s="46"/>
      <c r="N188" s="89"/>
      <c r="O188" s="90"/>
      <c r="Y188" s="92"/>
      <c r="Z188" s="92"/>
      <c r="AA188" s="92"/>
    </row>
    <row r="189" spans="1:30" s="91" customFormat="1" hidden="1" x14ac:dyDescent="0.2">
      <c r="A189" s="2" t="s">
        <v>742</v>
      </c>
      <c r="B189" s="2"/>
      <c r="C189" s="67"/>
      <c r="D189" s="2"/>
      <c r="E189" s="46"/>
      <c r="F189" s="46"/>
      <c r="G189" s="46"/>
      <c r="H189" s="1"/>
      <c r="I189" s="1"/>
      <c r="J189" s="1"/>
      <c r="K189" s="93"/>
      <c r="L189" s="88"/>
      <c r="M189" s="46"/>
      <c r="N189" s="89"/>
      <c r="O189" s="90"/>
      <c r="Y189" s="92"/>
      <c r="Z189" s="92"/>
      <c r="AA189" s="92"/>
    </row>
    <row r="190" spans="1:30" s="91" customFormat="1" hidden="1" x14ac:dyDescent="0.2">
      <c r="A190" s="2" t="s">
        <v>743</v>
      </c>
      <c r="B190" s="2"/>
      <c r="C190" s="67"/>
      <c r="D190" s="2"/>
      <c r="E190" s="46"/>
      <c r="F190" s="46"/>
      <c r="G190" s="46"/>
      <c r="H190" s="1"/>
      <c r="I190" s="1"/>
      <c r="J190" s="1"/>
      <c r="K190" s="93"/>
      <c r="L190" s="88"/>
      <c r="M190" s="46"/>
      <c r="N190" s="89"/>
      <c r="O190" s="90"/>
      <c r="Y190" s="92"/>
      <c r="Z190" s="92"/>
      <c r="AA190" s="92"/>
    </row>
    <row r="191" spans="1:30" s="91" customFormat="1" x14ac:dyDescent="0.2">
      <c r="A191" s="2"/>
      <c r="B191" s="2"/>
      <c r="C191" s="67"/>
      <c r="D191" s="2"/>
      <c r="E191" s="46"/>
      <c r="F191" s="46"/>
      <c r="G191" s="46"/>
      <c r="H191" s="1"/>
      <c r="I191" s="1"/>
      <c r="J191" s="1"/>
      <c r="K191" s="93"/>
      <c r="L191" s="88"/>
      <c r="M191" s="46"/>
      <c r="N191" s="89"/>
      <c r="O191" s="90"/>
      <c r="Y191" s="92"/>
      <c r="Z191" s="92"/>
      <c r="AA191" s="92"/>
      <c r="AD191" s="92"/>
    </row>
    <row r="192" spans="1:30" s="114" customFormat="1" ht="13.6" x14ac:dyDescent="0.25">
      <c r="A192" s="107" t="s">
        <v>11</v>
      </c>
      <c r="B192" s="107"/>
      <c r="C192" s="107"/>
      <c r="D192" s="107"/>
      <c r="E192" s="108"/>
      <c r="F192" s="108"/>
      <c r="G192" s="108"/>
      <c r="H192" s="109"/>
      <c r="I192" s="109"/>
      <c r="J192" s="109"/>
      <c r="K192" s="110"/>
      <c r="L192" s="110">
        <f>SUM(L3:L177)</f>
        <v>2555212.8781107506</v>
      </c>
      <c r="M192" s="111"/>
      <c r="N192" s="112"/>
      <c r="O192" s="113"/>
      <c r="Y192" s="115"/>
      <c r="Z192" s="115"/>
      <c r="AA192" s="115"/>
    </row>
    <row r="194" spans="25:30" ht="13.6" x14ac:dyDescent="0.25">
      <c r="Y194" s="115">
        <f>SUM(Y28:Y169)</f>
        <v>513201.62923899991</v>
      </c>
      <c r="Z194" s="115">
        <f t="shared" ref="Z194:AC194" si="13">SUM(Z28:Z169)</f>
        <v>133374.22614400001</v>
      </c>
      <c r="AA194" s="115">
        <f t="shared" si="13"/>
        <v>142892.171994</v>
      </c>
      <c r="AB194" s="115">
        <f t="shared" si="13"/>
        <v>0</v>
      </c>
      <c r="AC194" s="115">
        <f t="shared" si="13"/>
        <v>553686.88064399967</v>
      </c>
      <c r="AD194" s="1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SHEDULE OF WORKS</vt:lpstr>
      <vt:lpstr>JMS</vt:lpstr>
      <vt:lpstr>'SHEDULE OF WORKS'!Print_Titles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Simon Thorpe</cp:lastModifiedBy>
  <cp:lastPrinted>2020-04-28T07:32:00Z</cp:lastPrinted>
  <dcterms:created xsi:type="dcterms:W3CDTF">2002-11-02T06:54:37Z</dcterms:created>
  <dcterms:modified xsi:type="dcterms:W3CDTF">2020-04-28T11:48:22Z</dcterms:modified>
</cp:coreProperties>
</file>